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office.vbaProject" PartName="/xl/vbaProject.bin"/>
  <Override ContentType="application/vnd.ms-excel.sheet.macroEnabled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codeName="{51196F13-6AD0-C1B8-E2B4-A1F9AE17003E}" lastEdited="6" lowestEdited="6" rupBuild="14420"/>
  <workbookPr codeName="ЭтаКнига" defaultThemeVersion="124226"/>
  <mc:AlternateContent>
    <mc:Choice Requires="x15">
      <x15ac:absPath xmlns:x15ac="http://schemas.microsoft.com/office/spreadsheetml/2010/11/ac" url="C:\Users\Faltfromoss\Google Диск\Документы\Рабочие\"/>
    </mc:Choice>
  </mc:AlternateContent>
  <bookViews>
    <workbookView activeTab="3" firstSheet="1" tabRatio="474" windowHeight="7650" windowWidth="20490" xWindow="0" yWindow="0"/>
  </bookViews>
  <sheets>
    <sheet name="январь 2017" r:id="rId1" sheetId="32"/>
    <sheet name="февраль 2017" r:id="rId2" sheetId="33"/>
    <sheet name="март 2017" r:id="rId3" sheetId="34"/>
    <sheet name="апрель 2017" r:id="rId4" sheetId="36"/>
    <sheet name="Май 2017" r:id="rId5" sheetId="37"/>
    <sheet name="2017год" r:id="rId6" sheetId="35"/>
  </sheets>
  <functionGroups builtInGroupCount="18"/>
  <calcPr calcId="162913"/>
</workbook>
</file>

<file path=xl/calcChain.xml><?xml version="1.0" encoding="utf-8"?>
<calcChain xmlns="http://schemas.openxmlformats.org/spreadsheetml/2006/main">
  <c i="36" l="1" r="BQ67"/>
  <c i="36" r="BH6"/>
  <c i="36" r="BH7"/>
  <c i="36" r="BH8"/>
  <c i="36" r="BH9"/>
  <c i="36" r="BH10"/>
  <c i="36" r="BH11"/>
  <c i="36" r="BH12"/>
  <c i="36" r="BH13"/>
  <c i="36" r="BH14"/>
  <c i="36" r="BH15"/>
  <c i="36" r="BH16"/>
  <c i="36" r="BH17"/>
  <c i="36" r="BH18"/>
  <c i="36" r="BH19"/>
  <c i="36" r="BH20"/>
  <c i="36" r="BH21"/>
  <c i="36" r="BH22"/>
  <c i="36" r="BH23"/>
  <c i="36" r="BH24"/>
  <c i="36" r="BH25"/>
  <c i="36" r="BH26"/>
  <c i="36" r="BH27"/>
  <c i="36" r="BH28"/>
  <c i="36" r="BH29"/>
  <c i="36" r="BH30"/>
  <c i="36" r="BH31"/>
  <c i="36" r="BH32"/>
  <c i="36" r="BH33"/>
  <c i="36" r="BH34"/>
  <c i="36" r="BH35"/>
  <c i="36" r="BH36"/>
  <c i="36" r="BH37"/>
  <c i="36" r="BH38"/>
  <c i="36" r="BH39"/>
  <c i="36" r="BH40"/>
  <c i="36" r="BH41"/>
  <c i="36" r="BH42"/>
  <c i="36" r="BH43"/>
  <c i="36" r="BH44"/>
  <c i="36" r="BH45"/>
  <c i="36" r="BH46"/>
  <c i="36" r="BH47"/>
  <c i="36" r="BH48"/>
  <c i="36" r="BH49"/>
  <c i="36" r="BH50"/>
  <c i="36" r="BH51"/>
  <c i="36" r="BH52"/>
  <c i="36" r="BH53"/>
  <c i="36" r="BH54"/>
  <c i="36" r="BH55"/>
  <c i="36" r="BH56"/>
  <c i="36" r="BH57"/>
  <c i="36" r="BH58"/>
  <c i="36" r="BH59"/>
  <c i="36" r="BH60"/>
  <c i="36" r="BH61"/>
  <c i="36" r="BH62"/>
  <c i="36" r="BH63"/>
  <c i="36" r="BH64"/>
  <c i="36" r="BH65"/>
  <c i="36" r="BH66"/>
  <c i="36" r="BH5"/>
  <c i="36" r="AD6"/>
  <c i="36" r="AD7"/>
  <c i="36" r="AD8"/>
  <c i="36" r="AD9"/>
  <c i="36" r="AD10"/>
  <c i="36" r="AD11"/>
  <c i="36" r="AD12"/>
  <c i="36" r="AD13"/>
  <c i="36" r="AD14"/>
  <c i="36" r="AD15"/>
  <c i="36" r="AD16"/>
  <c i="36" r="AD17"/>
  <c i="36" r="AD18"/>
  <c i="36" r="AD19"/>
  <c i="36" r="AD20"/>
  <c i="36" r="AD21"/>
  <c i="36" r="AD22"/>
  <c i="36" r="AD23"/>
  <c i="36" r="AD24"/>
  <c i="36" r="AD25"/>
  <c i="36" r="AD26"/>
  <c i="36" r="AD27"/>
  <c i="36" r="AD28"/>
  <c i="36" r="AD29"/>
  <c i="36" r="AD30"/>
  <c i="36" r="AD31"/>
  <c i="36" r="AD32"/>
  <c i="36" r="AD33"/>
  <c i="36" r="AD34"/>
  <c i="36" r="AD35"/>
  <c i="36" r="AD36"/>
  <c i="36" r="AD37"/>
  <c i="36" r="AD38"/>
  <c i="36" r="AD39"/>
  <c i="36" r="AD40"/>
  <c i="36" r="AD41"/>
  <c i="36" r="AD42"/>
  <c i="36" r="AD43"/>
  <c i="36" r="AD44"/>
  <c i="36" r="AD45"/>
  <c i="36" r="AD46"/>
  <c i="36" r="AD47"/>
  <c i="36" r="AD48"/>
  <c i="36" r="AD49"/>
  <c i="36" r="AD50"/>
  <c i="36" r="AD51"/>
  <c i="36" r="AD52"/>
  <c i="36" r="AD53"/>
  <c i="36" r="AD54"/>
  <c i="36" r="AD55"/>
  <c i="36" r="AD56"/>
  <c i="36" r="AD57"/>
  <c i="36" r="AD58"/>
  <c i="36" r="AD59"/>
  <c i="36" r="AD60"/>
  <c i="36" r="AD61"/>
  <c i="36" r="AD62"/>
  <c i="36" r="AD63"/>
  <c i="36" r="AD64"/>
  <c i="36" r="AD65"/>
  <c i="36" r="AD66"/>
  <c i="36" r="AD5"/>
  <c i="36" r="P6"/>
  <c i="36" r="P7"/>
  <c i="36" r="P8"/>
  <c i="36" r="P9"/>
  <c i="36" r="P10"/>
  <c i="36" r="P11"/>
  <c i="36" r="P12"/>
  <c i="36" r="P13"/>
  <c i="36" r="P14"/>
  <c i="36" r="P15"/>
  <c i="36" r="P16"/>
  <c i="36" r="P17"/>
  <c i="36" r="P18"/>
  <c i="36" r="P19"/>
  <c i="36" r="P20"/>
  <c i="36" r="P21"/>
  <c i="36" r="P22"/>
  <c i="36" r="P23"/>
  <c i="36" r="P24"/>
  <c i="36" r="P25"/>
  <c i="36" r="P26"/>
  <c i="36" r="P27"/>
  <c i="36" r="P28"/>
  <c i="36" r="P29"/>
  <c i="36" r="P30"/>
  <c i="36" r="P31"/>
  <c i="36" r="P32"/>
  <c i="36" r="P33"/>
  <c i="36" r="P34"/>
  <c i="36" r="P35"/>
  <c i="36" r="P36"/>
  <c i="36" r="P37"/>
  <c i="36" r="P38"/>
  <c i="36" r="P39"/>
  <c i="36" r="P40"/>
  <c i="36" r="P41"/>
  <c i="36" r="P42"/>
  <c i="36" r="P43"/>
  <c i="36" r="P44"/>
  <c i="36" r="P45"/>
  <c i="36" r="P46"/>
  <c i="36" r="P47"/>
  <c i="36" r="P48"/>
  <c i="36" r="P49"/>
  <c i="36" r="P50"/>
  <c i="36" r="P51"/>
  <c i="36" r="P52"/>
  <c i="36" r="P53"/>
  <c i="36" r="P54"/>
  <c i="36" r="P55"/>
  <c i="36" r="P56"/>
  <c i="36" r="P57"/>
  <c i="36" r="P58"/>
  <c i="36" r="P59"/>
  <c i="36" r="P60"/>
  <c i="36" r="P61"/>
  <c i="36" r="P62"/>
  <c i="36" r="P63"/>
  <c i="36" r="P64"/>
  <c i="36" r="P65"/>
  <c i="36" r="P66"/>
  <c i="36" r="P5"/>
  <c i="36" r="K6"/>
  <c i="36" r="K7"/>
  <c i="36" r="K8"/>
  <c i="36" r="K9"/>
  <c i="36" r="K10"/>
  <c i="36" r="K11"/>
  <c i="36" r="K12"/>
  <c i="36" r="K13"/>
  <c i="36" r="K14"/>
  <c i="36" r="K15"/>
  <c i="36" r="K16"/>
  <c i="36" r="K17"/>
  <c i="36" r="K18"/>
  <c i="36" r="K19"/>
  <c i="36" r="K20"/>
  <c i="36" r="K21"/>
  <c i="36" r="K22"/>
  <c i="36" r="K23"/>
  <c i="36" r="K24"/>
  <c i="36" r="K25"/>
  <c i="36" r="K26"/>
  <c i="36" r="K27"/>
  <c i="36" r="K28"/>
  <c i="36" r="K29"/>
  <c i="36" r="K30"/>
  <c i="36" r="K31"/>
  <c i="36" r="K32"/>
  <c i="36" r="K33"/>
  <c i="36" r="K34"/>
  <c i="36" r="K35"/>
  <c i="36" r="K36"/>
  <c i="36" r="K37"/>
  <c i="36" r="K38"/>
  <c i="36" r="K39"/>
  <c i="36" r="K40"/>
  <c i="36" r="K41"/>
  <c i="36" r="K42"/>
  <c i="36" r="K43"/>
  <c i="36" r="K44"/>
  <c i="36" r="K45"/>
  <c i="36" r="K46"/>
  <c i="36" r="K47"/>
  <c i="36" r="K48"/>
  <c i="36" r="K49"/>
  <c i="36" r="K50"/>
  <c i="36" r="K51"/>
  <c i="36" r="K52"/>
  <c i="36" r="K53"/>
  <c i="36" r="K54"/>
  <c i="36" r="K55"/>
  <c i="36" r="K56"/>
  <c i="36" r="K57"/>
  <c i="36" r="K58"/>
  <c i="36" r="K59"/>
  <c i="36" r="K60"/>
  <c i="36" r="K61"/>
  <c i="36" r="K62"/>
  <c i="36" r="K63"/>
  <c i="36" r="K64"/>
  <c i="36" r="K65"/>
  <c i="36" r="K66"/>
  <c i="36" r="K5"/>
  <c i="36" r="F6"/>
  <c i="36" r="F7"/>
  <c i="36" r="F8"/>
  <c i="36" r="F9"/>
  <c i="36" r="F10"/>
  <c i="36" r="F11"/>
  <c i="36" r="F12"/>
  <c i="36" r="F13"/>
  <c i="36" r="F14"/>
  <c i="36" r="F15"/>
  <c i="36" r="F16"/>
  <c i="36" r="F17"/>
  <c i="36" r="F18"/>
  <c i="36" r="F19"/>
  <c i="36" r="F20"/>
  <c i="36" r="F21"/>
  <c i="36" r="F22"/>
  <c i="36" r="F23"/>
  <c i="36" r="F24"/>
  <c i="36" r="F25"/>
  <c i="36" r="F26"/>
  <c i="36" r="F27"/>
  <c i="36" r="F28"/>
  <c i="36" r="F29"/>
  <c i="36" r="F30"/>
  <c i="36" r="F31"/>
  <c i="36" r="F32"/>
  <c i="36" r="F33"/>
  <c i="36" r="F34"/>
  <c i="36" r="F35"/>
  <c i="36" r="F36"/>
  <c i="36" r="F37"/>
  <c i="36" r="F38"/>
  <c i="36" r="F39"/>
  <c i="36" r="F40"/>
  <c i="36" r="F41"/>
  <c i="36" r="F42"/>
  <c i="36" r="F43"/>
  <c i="36" r="F44"/>
  <c i="36" r="F45"/>
  <c i="36" r="F46"/>
  <c i="36" r="F47"/>
  <c i="36" r="F48"/>
  <c i="36" r="F49"/>
  <c i="36" r="F50"/>
  <c i="36" r="F51"/>
  <c i="36" r="F52"/>
  <c i="36" r="F53"/>
  <c i="36" r="F54"/>
  <c i="36" r="F55"/>
  <c i="36" r="F56"/>
  <c i="36" r="F57"/>
  <c i="36" r="F58"/>
  <c i="36" r="F59"/>
  <c i="36" r="F60"/>
  <c i="36" r="F61"/>
  <c i="36" r="F62"/>
  <c i="36" r="F63"/>
  <c i="36" r="F64"/>
  <c i="36" r="F65"/>
  <c i="36" r="F66"/>
  <c i="36" r="F5"/>
  <c i="37" r="DR10"/>
  <c i="37" r="DU68"/>
  <c i="37" r="EG67"/>
  <c i="37" r="AX67"/>
  <c i="37" r="IF66"/>
  <c i="37" r="IC66"/>
  <c i="37" r="HZ66"/>
  <c i="37" r="HW66"/>
  <c i="37" r="HT66"/>
  <c i="37" r="HQ66"/>
  <c i="37" r="ER66"/>
  <c i="37" r="EO66"/>
  <c i="37" r="EK66"/>
  <c i="37" r="EG66"/>
  <c i="37" r="DY66"/>
  <c i="37" r="EA66" s="1"/>
  <c i="37" r="DR66"/>
  <c i="37" r="DL66"/>
  <c i="37" r="CX66"/>
  <c i="37" r="CT66"/>
  <c i="37" r="CS66"/>
  <c i="37" r="CQ66"/>
  <c i="37" r="CJ66"/>
  <c i="37" r="CL66" s="1"/>
  <c i="37" r="BZ66"/>
  <c i="37" r="BL66"/>
  <c i="37" r="CC66" s="1"/>
  <c i="37" r="BH66"/>
  <c i="37" r="AZ66"/>
  <c i="37" r="BB66" s="1"/>
  <c i="37" r="AW66"/>
  <c i="37" r="AR66"/>
  <c i="37" r="AN66"/>
  <c i="37" r="AI66"/>
  <c i="37" r="AD66"/>
  <c i="37" r="X66"/>
  <c i="37" r="CU66" s="1"/>
  <c i="37" r="T66"/>
  <c i="37" r="P66"/>
  <c i="37" r="K66"/>
  <c i="37" r="F66"/>
  <c i="37" r="IF65"/>
  <c i="37" r="IC65"/>
  <c i="37" r="HZ65"/>
  <c i="37" r="HW65"/>
  <c i="37" r="HT65"/>
  <c i="37" r="HQ65"/>
  <c i="37" r="ER65"/>
  <c i="37" r="ES66" s="1"/>
  <c i="37" r="EO65"/>
  <c i="37" r="EP66" s="1"/>
  <c i="37" r="EK65"/>
  <c i="37" r="EL66" s="1"/>
  <c i="37" r="EG65"/>
  <c i="37" r="EH66" s="1"/>
  <c i="37" r="DR65"/>
  <c i="37" r="DL65"/>
  <c i="37" r="CX65"/>
  <c i="37" r="CY66" s="1"/>
  <c i="37" r="CT65"/>
  <c i="37" r="CS65"/>
  <c i="37" r="CQ65"/>
  <c i="37" r="CR66" s="1"/>
  <c i="37" r="CJ65"/>
  <c i="37" r="CL65" s="1"/>
  <c i="37" r="BZ65"/>
  <c i="37" r="BL65"/>
  <c i="37" r="CC65" s="1"/>
  <c i="37" r="BH65"/>
  <c i="37" r="AZ65"/>
  <c i="37" r="BB65" s="1"/>
  <c i="37" r="AR65"/>
  <c i="37" r="AN65"/>
  <c i="37" r="AI65"/>
  <c i="37" r="AJ66" s="1"/>
  <c i="37" r="AD65"/>
  <c i="37" r="X65"/>
  <c i="37" r="CU65" s="1"/>
  <c i="37" r="T65"/>
  <c i="37" r="U66" s="1"/>
  <c i="37" r="P65"/>
  <c i="37" r="K65"/>
  <c i="37" r="F65"/>
  <c i="37" r="IF64"/>
  <c i="37" r="IC64"/>
  <c i="37" r="HZ64"/>
  <c i="37" r="HW64"/>
  <c i="37" r="HT64"/>
  <c i="37" r="HQ64"/>
  <c i="37" r="ER64"/>
  <c i="37" r="EO64"/>
  <c i="37" r="EK64"/>
  <c i="37" r="EG64"/>
  <c i="37" r="DR64"/>
  <c i="37" r="DL64"/>
  <c i="37" r="CX64"/>
  <c i="37" r="CT64"/>
  <c i="37" r="CS64"/>
  <c i="37" r="CQ64"/>
  <c i="37" r="CJ64"/>
  <c i="37" r="CL64" s="1"/>
  <c i="37" r="BZ64"/>
  <c i="37" r="BL64"/>
  <c i="37" r="CC64" s="1"/>
  <c i="37" r="BH64"/>
  <c i="37" r="AZ64"/>
  <c i="37" r="BB64" s="1"/>
  <c i="37" r="AR64"/>
  <c i="37" r="AN64"/>
  <c i="37" r="AI64"/>
  <c i="37" r="AD64"/>
  <c i="37" r="X64"/>
  <c i="37" r="CU64" s="1"/>
  <c i="37" r="T64"/>
  <c i="37" r="P64"/>
  <c i="37" r="K64"/>
  <c i="37" r="F64"/>
  <c i="37" r="IF63"/>
  <c i="37" r="IC63"/>
  <c i="37" r="HZ63"/>
  <c i="37" r="HW63"/>
  <c i="37" r="HT63"/>
  <c i="37" r="HQ63"/>
  <c i="37" r="ER63"/>
  <c i="37" r="ES64" s="1"/>
  <c i="37" r="EO63"/>
  <c i="37" r="EP64" s="1"/>
  <c i="37" r="EK63"/>
  <c i="37" r="EG63"/>
  <c i="37" r="DR63"/>
  <c i="37" r="DL63"/>
  <c i="37" r="CX63"/>
  <c i="37" r="CT63"/>
  <c i="37" r="CS63"/>
  <c i="37" r="CQ63"/>
  <c i="37" r="CJ63"/>
  <c i="37" r="CL63" s="1"/>
  <c i="37" r="BZ63"/>
  <c i="37" r="BL63"/>
  <c i="37" r="CC63" s="1"/>
  <c i="37" r="BH63"/>
  <c i="37" r="AZ63"/>
  <c i="37" r="BB63" s="1"/>
  <c i="37" r="AR63"/>
  <c i="37" r="AN63"/>
  <c i="37" r="AI63"/>
  <c i="37" r="AD63"/>
  <c i="37" r="X63"/>
  <c i="37" r="CU63" s="1"/>
  <c i="37" r="T63"/>
  <c i="37" r="P63"/>
  <c i="37" r="K63"/>
  <c i="37" r="F63"/>
  <c i="37" r="IF62"/>
  <c i="37" r="IC62"/>
  <c i="37" r="HZ62"/>
  <c i="37" r="HW62"/>
  <c i="37" r="HT62"/>
  <c i="37" r="HQ62"/>
  <c i="37" r="ER62"/>
  <c i="37" r="EO62"/>
  <c i="37" r="EK62"/>
  <c i="37" r="EG62"/>
  <c i="37" r="DR62"/>
  <c i="37" r="DL62"/>
  <c i="37" r="CX62"/>
  <c i="37" r="CT62"/>
  <c i="37" r="CS62"/>
  <c i="37" r="CQ62"/>
  <c i="37" r="CJ62"/>
  <c i="37" r="CL62" s="1"/>
  <c i="37" r="BZ62"/>
  <c i="37" r="BL62"/>
  <c i="37" r="CC62" s="1"/>
  <c i="37" r="BH62"/>
  <c i="37" r="AZ62"/>
  <c i="37" r="BB62" s="1"/>
  <c i="37" r="AR62"/>
  <c i="37" r="AN62"/>
  <c i="37" r="AI62"/>
  <c i="37" r="AD62"/>
  <c i="37" r="X62"/>
  <c i="37" r="T62"/>
  <c i="37" r="P62"/>
  <c i="37" r="K62"/>
  <c i="37" r="F62"/>
  <c i="37" r="IF61"/>
  <c i="37" r="IC61"/>
  <c i="37" r="HZ61"/>
  <c i="37" r="HW61"/>
  <c i="37" r="HT61"/>
  <c i="37" r="HQ61"/>
  <c i="37" r="ER61"/>
  <c i="37" r="ES62" s="1"/>
  <c i="37" r="EO61"/>
  <c i="37" r="EP62" s="1"/>
  <c i="37" r="EK61"/>
  <c i="37" r="EG61"/>
  <c i="37" r="DR61"/>
  <c i="37" r="DL61"/>
  <c i="37" r="CX61"/>
  <c i="37" r="CT61"/>
  <c i="37" r="CS61"/>
  <c i="37" r="CQ61"/>
  <c i="37" r="CR62" s="1"/>
  <c i="37" r="CJ61"/>
  <c i="37" r="CL61" s="1"/>
  <c i="37" r="BZ61"/>
  <c i="37" r="BL61"/>
  <c i="37" r="CC61" s="1"/>
  <c i="37" r="BH61"/>
  <c i="37" r="AZ61"/>
  <c i="37" r="BB61" s="1"/>
  <c i="37" r="AR61"/>
  <c i="37" r="AN61"/>
  <c i="37" r="AI61"/>
  <c i="37" r="AD61"/>
  <c i="37" r="X61"/>
  <c i="37" r="CU61" s="1"/>
  <c i="37" r="T61"/>
  <c i="37" r="P61"/>
  <c i="37" r="K61"/>
  <c i="37" r="F61"/>
  <c i="37" r="IF60"/>
  <c i="37" r="IC60"/>
  <c i="37" r="HZ60"/>
  <c i="37" r="HW60"/>
  <c i="37" r="HT60"/>
  <c i="37" r="HQ60"/>
  <c i="37" r="ER60"/>
  <c i="37" r="EO60"/>
  <c i="37" r="EK60"/>
  <c i="37" r="EG60"/>
  <c i="37" r="ET60" s="1"/>
  <c i="37" r="DR60"/>
  <c i="37" r="DL60"/>
  <c i="37" r="CX60"/>
  <c i="37" r="CT60"/>
  <c i="37" r="CS60"/>
  <c i="37" r="CQ60"/>
  <c i="37" r="CJ60"/>
  <c i="37" r="CL60" s="1"/>
  <c i="37" r="BZ60"/>
  <c i="37" r="BL60"/>
  <c i="37" r="CC60" s="1"/>
  <c i="37" r="BH60"/>
  <c i="37" r="AZ60"/>
  <c i="37" r="BB60" s="1"/>
  <c i="37" r="AR60"/>
  <c i="37" r="AN60"/>
  <c i="37" r="AI60"/>
  <c i="37" r="AD60"/>
  <c i="37" r="X60"/>
  <c i="37" r="CU60" s="1"/>
  <c i="37" r="T60"/>
  <c i="37" r="P60"/>
  <c i="37" r="K60"/>
  <c i="37" r="F60"/>
  <c i="37" r="IF59"/>
  <c i="37" r="IC59"/>
  <c i="37" r="HZ59"/>
  <c i="37" r="HW59"/>
  <c i="37" r="HT59"/>
  <c i="37" r="HQ59"/>
  <c i="37" r="ER59"/>
  <c i="37" r="ES60" s="1"/>
  <c i="37" r="EO59"/>
  <c i="37" r="EP60" s="1"/>
  <c i="37" r="EK59"/>
  <c i="37" r="EG59"/>
  <c i="37" r="DR59"/>
  <c i="37" r="DL59"/>
  <c i="37" r="CX59"/>
  <c i="37" r="CY60" s="1"/>
  <c i="37" r="CT59"/>
  <c i="37" r="CS59"/>
  <c i="37" r="CQ59"/>
  <c i="37" r="CR60" s="1"/>
  <c i="37" r="CJ59"/>
  <c i="37" r="CL59" s="1"/>
  <c i="37" r="BZ59"/>
  <c i="37" r="BL59"/>
  <c i="37" r="BH59"/>
  <c i="37" r="BN59" s="1"/>
  <c i="37" r="AZ59"/>
  <c i="37" r="BB59" s="1"/>
  <c i="37" r="AR59"/>
  <c i="37" r="AN59"/>
  <c i="37" r="AI59"/>
  <c i="37" r="AJ60" s="1"/>
  <c i="37" r="AD59"/>
  <c i="37" r="AE60" s="1"/>
  <c i="37" r="X59"/>
  <c i="37" r="T59"/>
  <c i="37" r="U60" s="1"/>
  <c i="37" r="P59"/>
  <c i="37" r="Q60" s="1"/>
  <c i="37" r="K59"/>
  <c i="37" r="L60" s="1"/>
  <c i="37" r="F59"/>
  <c i="37" r="IF58"/>
  <c i="37" r="IC58"/>
  <c i="37" r="HZ58"/>
  <c i="37" r="HW58"/>
  <c i="37" r="HT58"/>
  <c i="37" r="HQ58"/>
  <c i="37" r="ER58"/>
  <c i="37" r="EO58"/>
  <c i="37" r="EK58"/>
  <c i="37" r="EG58"/>
  <c i="37" r="DR58"/>
  <c i="37" r="DL58"/>
  <c i="37" r="CX58"/>
  <c i="37" r="CT58"/>
  <c i="37" r="CS58"/>
  <c i="37" r="CQ58"/>
  <c i="37" r="CJ58"/>
  <c i="37" r="CL58" s="1"/>
  <c i="37" r="BZ58"/>
  <c i="37" r="BL58"/>
  <c i="37" r="CC58" s="1"/>
  <c i="37" r="BH58"/>
  <c i="37" r="AZ58"/>
  <c i="37" r="BB58" s="1"/>
  <c i="37" r="AR58"/>
  <c i="37" r="AN58"/>
  <c i="37" r="AI58"/>
  <c i="37" r="AD58"/>
  <c i="37" r="X58"/>
  <c i="37" r="T58"/>
  <c i="37" r="P58"/>
  <c i="37" r="K58"/>
  <c i="37" r="F58"/>
  <c i="37" r="IF57"/>
  <c i="37" r="IG58" s="1"/>
  <c i="37" r="IC57"/>
  <c i="37" r="HZ57"/>
  <c i="37" r="HW57"/>
  <c i="37" r="HX58" s="1"/>
  <c i="37" r="HT57"/>
  <c i="37" r="HU58" s="1"/>
  <c i="37" r="HQ57"/>
  <c i="37" r="ER57"/>
  <c i="37" r="EO57"/>
  <c i="37" r="EK57"/>
  <c i="37" r="EG57"/>
  <c i="37" r="DR57"/>
  <c i="37" r="DL57"/>
  <c i="37" r="CX57"/>
  <c i="37" r="CT57"/>
  <c i="37" r="CS57"/>
  <c i="37" r="CQ57"/>
  <c i="37" r="CJ57"/>
  <c i="37" r="CL57" s="1"/>
  <c i="37" r="BZ57"/>
  <c i="37" r="BL57"/>
  <c i="37" r="CC57" s="1"/>
  <c i="37" r="BH57"/>
  <c i="37" r="AZ57"/>
  <c i="37" r="BB57" s="1"/>
  <c i="37" r="AR57"/>
  <c i="37" r="AN57"/>
  <c i="37" r="AI57"/>
  <c i="37" r="AD57"/>
  <c i="37" r="X57"/>
  <c i="37" r="CU57" s="1"/>
  <c i="37" r="T57"/>
  <c i="37" r="P57"/>
  <c i="37" r="K57"/>
  <c i="37" r="L58" s="1"/>
  <c i="37" r="F57"/>
  <c i="37" r="IF56"/>
  <c i="37" r="IC56"/>
  <c i="37" r="HZ56"/>
  <c i="37" r="HW56"/>
  <c i="37" r="HT56"/>
  <c i="37" r="HQ56"/>
  <c i="37" r="ER56"/>
  <c i="37" r="EO56"/>
  <c i="37" r="EK56"/>
  <c i="37" r="EG56"/>
  <c i="37" r="DR56"/>
  <c i="37" r="DL56"/>
  <c i="37" r="CX56"/>
  <c i="37" r="CT56"/>
  <c i="37" r="CS56"/>
  <c i="37" r="CQ56"/>
  <c i="37" r="CJ56"/>
  <c i="37" r="CL56" s="1"/>
  <c i="37" r="BZ56"/>
  <c i="37" r="BL56"/>
  <c i="37" r="CC56" s="1"/>
  <c i="37" r="BH56"/>
  <c i="37" r="AZ56"/>
  <c i="37" r="BB56" s="1"/>
  <c i="37" r="AR56"/>
  <c i="37" r="AN56"/>
  <c i="37" r="AI56"/>
  <c i="37" r="AD56"/>
  <c i="37" r="X56"/>
  <c i="37" r="CU56" s="1"/>
  <c i="37" r="T56"/>
  <c i="37" r="P56"/>
  <c i="37" r="K56"/>
  <c i="37" r="F56"/>
  <c i="37" r="IF55"/>
  <c i="37" r="IC55"/>
  <c i="37" r="HZ55"/>
  <c i="37" r="HW55"/>
  <c i="37" r="HT55"/>
  <c i="37" r="HQ55"/>
  <c i="37" r="ER55"/>
  <c i="37" r="EO55"/>
  <c i="37" r="EP56" s="1"/>
  <c i="37" r="EK55"/>
  <c i="37" r="EL56" s="1"/>
  <c i="37" r="EG55"/>
  <c i="37" r="DR55"/>
  <c i="37" r="DL55"/>
  <c i="37" r="CX55"/>
  <c i="37" r="CY56" s="1"/>
  <c i="37" r="CT55"/>
  <c i="37" r="CS55"/>
  <c i="37" r="CQ55"/>
  <c i="37" r="CR56" s="1"/>
  <c i="37" r="CJ55"/>
  <c i="37" r="CL55" s="1"/>
  <c i="37" r="BZ55"/>
  <c i="37" r="BL55"/>
  <c i="37" r="BH55"/>
  <c i="37" r="BI56" s="1"/>
  <c i="37" r="AZ55"/>
  <c i="37" r="BB55" s="1"/>
  <c i="37" r="AR55"/>
  <c i="37" r="AN55"/>
  <c i="37" r="AI55"/>
  <c i="37" r="AJ56" s="1"/>
  <c i="37" r="AD55"/>
  <c i="37" r="AE56" s="1"/>
  <c i="37" r="X55"/>
  <c i="37" r="T55"/>
  <c i="37" r="P55"/>
  <c i="37" r="Q56" s="1"/>
  <c i="37" r="K55"/>
  <c i="37" r="L56" s="1"/>
  <c i="37" r="F55"/>
  <c i="37" r="IF54"/>
  <c i="37" r="IC54"/>
  <c i="37" r="HZ54"/>
  <c i="37" r="HW54"/>
  <c i="37" r="HT54"/>
  <c i="37" r="HQ54"/>
  <c i="37" r="ER54"/>
  <c i="37" r="EO54"/>
  <c i="37" r="EK54"/>
  <c i="37" r="EG54"/>
  <c i="37" r="DR54"/>
  <c i="37" r="DL54"/>
  <c i="37" r="CX54"/>
  <c i="37" r="CT54"/>
  <c i="37" r="CS54"/>
  <c i="37" r="CQ54"/>
  <c i="37" r="CJ54"/>
  <c i="37" r="CL54" s="1"/>
  <c i="37" r="BZ54"/>
  <c i="37" r="BL54"/>
  <c i="37" r="CC54" s="1"/>
  <c i="37" r="BH54"/>
  <c i="37" r="AZ54"/>
  <c i="37" r="BB54" s="1"/>
  <c i="37" r="AR54"/>
  <c i="37" r="AN54"/>
  <c i="37" r="AI54"/>
  <c i="37" r="AD54"/>
  <c i="37" r="X54"/>
  <c i="37" r="CU54" s="1"/>
  <c i="37" r="T54"/>
  <c i="37" r="P54"/>
  <c i="37" r="K54"/>
  <c i="37" r="F54"/>
  <c i="37" r="IF53"/>
  <c i="37" r="IG54" s="1"/>
  <c i="37" r="IC53"/>
  <c i="37" r="HZ53"/>
  <c i="37" r="HW53"/>
  <c i="37" r="HX54" s="1"/>
  <c i="37" r="HT53"/>
  <c i="37" r="HU54" s="1"/>
  <c i="37" r="HQ53"/>
  <c i="37" r="ER53"/>
  <c i="37" r="EO53"/>
  <c i="37" r="EK53"/>
  <c i="37" r="EG53"/>
  <c i="37" r="DR53"/>
  <c i="37" r="DL53"/>
  <c i="37" r="DM54" s="1"/>
  <c i="37" r="CX53"/>
  <c i="37" r="CT53"/>
  <c i="37" r="CS53"/>
  <c i="37" r="CQ53"/>
  <c i="37" r="CJ53"/>
  <c i="37" r="CL53" s="1"/>
  <c i="37" r="BZ53"/>
  <c i="37" r="BL53"/>
  <c i="37" r="CC53" s="1"/>
  <c i="37" r="BH53"/>
  <c i="37" r="AZ53"/>
  <c i="37" r="BB53" s="1"/>
  <c i="37" r="AR53"/>
  <c i="37" r="AN53"/>
  <c i="37" r="AI53"/>
  <c i="37" r="AD53"/>
  <c i="37" r="X53"/>
  <c i="37" r="CU53" s="1"/>
  <c i="37" r="T53"/>
  <c i="37" r="P53"/>
  <c i="37" r="K53"/>
  <c i="37" r="L54" s="1"/>
  <c i="37" r="F53"/>
  <c i="37" r="IF52"/>
  <c i="37" r="IC52"/>
  <c i="37" r="HZ52"/>
  <c i="37" r="HW52"/>
  <c i="37" r="HT52"/>
  <c i="37" r="HQ52"/>
  <c i="37" r="ER52"/>
  <c i="37" r="EO52"/>
  <c i="37" r="EK52"/>
  <c i="37" r="EG52"/>
  <c i="37" r="DR52"/>
  <c i="37" r="DL52"/>
  <c i="37" r="CX52"/>
  <c i="37" r="CT52"/>
  <c i="37" r="CS52"/>
  <c i="37" r="CQ52"/>
  <c i="37" r="CJ52"/>
  <c i="37" r="CL52" s="1"/>
  <c i="37" r="BZ52"/>
  <c i="37" r="BL52"/>
  <c i="37" r="CC52" s="1"/>
  <c i="37" r="BH52"/>
  <c i="37" r="AZ52"/>
  <c i="37" r="BB52" s="1"/>
  <c i="37" r="AR52"/>
  <c i="37" r="AN52"/>
  <c i="37" r="AI52"/>
  <c i="37" r="AD52"/>
  <c i="37" r="X52"/>
  <c i="37" r="CU52" s="1"/>
  <c i="37" r="T52"/>
  <c i="37" r="P52"/>
  <c i="37" r="K52"/>
  <c i="37" r="F52"/>
  <c i="37" r="IF51"/>
  <c i="37" r="IC51"/>
  <c i="37" r="HZ51"/>
  <c i="37" r="HW51"/>
  <c i="37" r="HT51"/>
  <c i="37" r="HQ51"/>
  <c i="37" r="ER51"/>
  <c i="37" r="EO51"/>
  <c i="37" r="EP52" s="1"/>
  <c i="37" r="EK51"/>
  <c i="37" r="EL52" s="1"/>
  <c i="37" r="EG51"/>
  <c i="37" r="DR51"/>
  <c i="37" r="DL51"/>
  <c i="37" r="CX51"/>
  <c i="37" r="CY52" s="1"/>
  <c i="37" r="CT51"/>
  <c i="37" r="CS51"/>
  <c i="37" r="CQ51"/>
  <c i="37" r="CR52" s="1"/>
  <c i="37" r="CJ51"/>
  <c i="37" r="CL51" s="1"/>
  <c i="37" r="BZ51"/>
  <c i="37" r="BL51"/>
  <c i="37" r="BH51"/>
  <c i="37" r="BI52" s="1"/>
  <c i="37" r="AZ51"/>
  <c i="37" r="BB51" s="1"/>
  <c i="37" r="AR51"/>
  <c i="37" r="AN51"/>
  <c i="37" r="AI51"/>
  <c i="37" r="AJ52" s="1"/>
  <c i="37" r="AD51"/>
  <c i="37" r="AE52" s="1"/>
  <c i="37" r="X51"/>
  <c i="37" r="T51"/>
  <c i="37" r="P51"/>
  <c i="37" r="Q52" s="1"/>
  <c i="37" r="K51"/>
  <c i="37" r="L52" s="1"/>
  <c i="37" r="F51"/>
  <c i="37" r="IF50"/>
  <c i="37" r="IC50"/>
  <c i="37" r="HZ50"/>
  <c i="37" r="HW50"/>
  <c i="37" r="HT50"/>
  <c i="37" r="HQ50"/>
  <c i="37" r="ER50"/>
  <c i="37" r="EO50"/>
  <c i="37" r="EK50"/>
  <c i="37" r="EG50"/>
  <c i="37" r="DR50"/>
  <c i="37" r="DL50"/>
  <c i="37" r="CX50"/>
  <c i="37" r="CT50"/>
  <c i="37" r="CS50"/>
  <c i="37" r="CQ50"/>
  <c i="37" r="CJ50"/>
  <c i="37" r="CL50" s="1"/>
  <c i="37" r="BZ50"/>
  <c i="37" r="BL50"/>
  <c i="37" r="CC50" s="1"/>
  <c i="37" r="BH50"/>
  <c i="37" r="AZ50"/>
  <c i="37" r="BB50" s="1"/>
  <c i="37" r="AR50"/>
  <c i="37" r="AN50"/>
  <c i="37" r="AI50"/>
  <c i="37" r="AD50"/>
  <c i="37" r="X50"/>
  <c i="37" r="CU50" s="1"/>
  <c i="37" r="T50"/>
  <c i="37" r="P50"/>
  <c i="37" r="K50"/>
  <c i="37" r="F50"/>
  <c i="37" r="IF49"/>
  <c i="37" r="IG50" s="1"/>
  <c i="37" r="IC49"/>
  <c i="37" r="HZ49"/>
  <c i="37" r="HW49"/>
  <c i="37" r="HX50" s="1"/>
  <c i="37" r="HT49"/>
  <c i="37" r="HU50" s="1"/>
  <c i="37" r="HQ49"/>
  <c i="37" r="ER49"/>
  <c i="37" r="EO49"/>
  <c i="37" r="EK49"/>
  <c i="37" r="EG49"/>
  <c i="37" r="DR49"/>
  <c i="37" r="DL49"/>
  <c i="37" r="DM50" s="1"/>
  <c i="37" r="CX49"/>
  <c i="37" r="CT49"/>
  <c i="37" r="CS49"/>
  <c i="37" r="CQ49"/>
  <c i="37" r="CJ49"/>
  <c i="37" r="CL49" s="1"/>
  <c i="37" r="BZ49"/>
  <c i="37" r="BL49"/>
  <c i="37" r="CC49" s="1"/>
  <c i="37" r="BH49"/>
  <c i="37" r="AZ49"/>
  <c i="37" r="BB49" s="1"/>
  <c i="37" r="AR49"/>
  <c i="37" r="AN49"/>
  <c i="37" r="AI49"/>
  <c i="37" r="AD49"/>
  <c i="37" r="X49"/>
  <c i="37" r="CU49" s="1"/>
  <c i="37" r="T49"/>
  <c i="37" r="P49"/>
  <c i="37" r="K49"/>
  <c i="37" r="L50" s="1"/>
  <c i="37" r="F49"/>
  <c i="37" r="IF48"/>
  <c i="37" r="IC48"/>
  <c i="37" r="HZ48"/>
  <c i="37" r="HW48"/>
  <c i="37" r="HT48"/>
  <c i="37" r="HQ48"/>
  <c i="37" r="ER48"/>
  <c i="37" r="EO48"/>
  <c i="37" r="EK48"/>
  <c i="37" r="EG48"/>
  <c i="37" r="DR48"/>
  <c i="37" r="DL48"/>
  <c i="37" r="CX48"/>
  <c i="37" r="CT48"/>
  <c i="37" r="CS48"/>
  <c i="37" r="CQ48"/>
  <c i="37" r="CJ48"/>
  <c i="37" r="CL48" s="1"/>
  <c i="37" r="BZ48"/>
  <c i="37" r="BL48"/>
  <c i="37" r="CC48" s="1"/>
  <c i="37" r="BH48"/>
  <c i="37" r="AZ48"/>
  <c i="37" r="BB48" s="1"/>
  <c i="37" r="AR48"/>
  <c i="37" r="AN48"/>
  <c i="37" r="AI48"/>
  <c i="37" r="AD48"/>
  <c i="37" r="X48"/>
  <c i="37" r="CU48" s="1"/>
  <c i="37" r="T48"/>
  <c i="37" r="P48"/>
  <c i="37" r="K48"/>
  <c i="37" r="F48"/>
  <c i="37" r="IF47"/>
  <c i="37" r="IC47"/>
  <c i="37" r="HZ47"/>
  <c i="37" r="HW47"/>
  <c i="37" r="HT47"/>
  <c i="37" r="HQ47"/>
  <c i="37" r="ER47"/>
  <c i="37" r="EO47"/>
  <c i="37" r="EP48" s="1"/>
  <c i="37" r="EK47"/>
  <c i="37" r="EL48" s="1"/>
  <c i="37" r="EG47"/>
  <c i="37" r="DR47"/>
  <c i="37" r="DL47"/>
  <c i="37" r="CX47"/>
  <c i="37" r="CY48" s="1"/>
  <c i="37" r="CT47"/>
  <c i="37" r="CS47"/>
  <c i="37" r="CQ47"/>
  <c i="37" r="CR48" s="1"/>
  <c i="37" r="CJ47"/>
  <c i="37" r="CL47" s="1"/>
  <c i="37" r="BZ47"/>
  <c i="37" r="BL47"/>
  <c i="37" r="BH47"/>
  <c i="37" r="BI48" s="1"/>
  <c i="37" r="AZ47"/>
  <c i="37" r="BB47" s="1"/>
  <c i="37" r="AR47"/>
  <c i="37" r="AN47"/>
  <c i="37" r="AI47"/>
  <c i="37" r="AJ48" s="1"/>
  <c i="37" r="AD47"/>
  <c i="37" r="AE48" s="1"/>
  <c i="37" r="X47"/>
  <c i="37" r="T47"/>
  <c i="37" r="P47"/>
  <c i="37" r="Q48" s="1"/>
  <c i="37" r="K47"/>
  <c i="37" r="L48" s="1"/>
  <c i="37" r="F47"/>
  <c i="37" r="IF46"/>
  <c i="37" r="IC46"/>
  <c i="37" r="HZ46"/>
  <c i="37" r="HW46"/>
  <c i="37" r="HT46"/>
  <c i="37" r="HQ46"/>
  <c i="37" r="ER46"/>
  <c i="37" r="EO46"/>
  <c i="37" r="EK46"/>
  <c i="37" r="EG46"/>
  <c i="37" r="DR46"/>
  <c i="37" r="DL46"/>
  <c i="37" r="CX46"/>
  <c i="37" r="CT46"/>
  <c i="37" r="CS46"/>
  <c i="37" r="CQ46"/>
  <c i="37" r="CJ46"/>
  <c i="37" r="CL46" s="1"/>
  <c i="37" r="BZ46"/>
  <c i="37" r="BL46"/>
  <c i="37" r="CC46" s="1"/>
  <c i="37" r="BH46"/>
  <c i="37" r="AZ46"/>
  <c i="37" r="BB46" s="1"/>
  <c i="37" r="AR46"/>
  <c i="37" r="AN46"/>
  <c i="37" r="AI46"/>
  <c i="37" r="AD46"/>
  <c i="37" r="X46"/>
  <c i="37" r="CU46" s="1"/>
  <c i="37" r="T46"/>
  <c i="37" r="P46"/>
  <c i="37" r="K46"/>
  <c i="37" r="F46"/>
  <c i="37" r="IF45"/>
  <c i="37" r="IG46" s="1"/>
  <c i="37" r="IC45"/>
  <c i="37" r="HZ45"/>
  <c i="37" r="HW45"/>
  <c i="37" r="HX46" s="1"/>
  <c i="37" r="HT45"/>
  <c i="37" r="HU46" s="1"/>
  <c i="37" r="HQ45"/>
  <c i="37" r="ER45"/>
  <c i="37" r="EO45"/>
  <c i="37" r="EK45"/>
  <c i="37" r="EG45"/>
  <c i="37" r="DR45"/>
  <c i="37" r="DL45"/>
  <c i="37" r="DM46" s="1"/>
  <c i="37" r="CX45"/>
  <c i="37" r="CT45"/>
  <c i="37" r="CS45"/>
  <c i="37" r="CQ45"/>
  <c i="37" r="CJ45"/>
  <c i="37" r="CL45" s="1"/>
  <c i="37" r="BZ45"/>
  <c i="37" r="BL45"/>
  <c i="37" r="CC45" s="1"/>
  <c i="37" r="BH45"/>
  <c i="37" r="AZ45"/>
  <c i="37" r="BB45" s="1"/>
  <c i="37" r="AR45"/>
  <c i="37" r="AN45"/>
  <c i="37" r="AI45"/>
  <c i="37" r="AD45"/>
  <c i="37" r="X45"/>
  <c i="37" r="CU45" s="1"/>
  <c i="37" r="T45"/>
  <c i="37" r="P45"/>
  <c i="37" r="K45"/>
  <c i="37" r="L46" s="1"/>
  <c i="37" r="F45"/>
  <c i="37" r="IF44"/>
  <c i="37" r="IC44"/>
  <c i="37" r="HZ44"/>
  <c i="37" r="HW44"/>
  <c i="37" r="HT44"/>
  <c i="37" r="HQ44"/>
  <c i="37" r="ER44"/>
  <c i="37" r="EO44"/>
  <c i="37" r="EK44"/>
  <c i="37" r="EG44"/>
  <c i="37" r="DR44"/>
  <c i="37" r="DL44"/>
  <c i="37" r="CX44"/>
  <c i="37" r="CT44"/>
  <c i="37" r="CS44"/>
  <c i="37" r="CQ44"/>
  <c i="37" r="CJ44"/>
  <c i="37" r="CL44" s="1"/>
  <c i="37" r="BZ44"/>
  <c i="37" r="BL44"/>
  <c i="37" r="CC44" s="1"/>
  <c i="37" r="BH44"/>
  <c i="37" r="AZ44"/>
  <c i="37" r="BB44" s="1"/>
  <c i="37" r="AR44"/>
  <c i="37" r="AN44"/>
  <c i="37" r="AI44"/>
  <c i="37" r="AD44"/>
  <c i="37" r="X44"/>
  <c i="37" r="CU44" s="1"/>
  <c i="37" r="T44"/>
  <c i="37" r="P44"/>
  <c i="37" r="K44"/>
  <c i="37" r="F44"/>
  <c i="37" r="IF43"/>
  <c i="37" r="IC43"/>
  <c i="37" r="HZ43"/>
  <c i="37" r="HW43"/>
  <c i="37" r="HT43"/>
  <c i="37" r="HQ43"/>
  <c i="37" r="ER43"/>
  <c i="37" r="EO43"/>
  <c i="37" r="EP44" s="1"/>
  <c i="37" r="EK43"/>
  <c i="37" r="EL44" s="1"/>
  <c i="37" r="EG43"/>
  <c i="37" r="DR43"/>
  <c i="37" r="DL43"/>
  <c i="37" r="CX43"/>
  <c i="37" r="CY44" s="1"/>
  <c i="37" r="CT43"/>
  <c i="37" r="CS43"/>
  <c i="37" r="CQ43"/>
  <c i="37" r="CR44" s="1"/>
  <c i="37" r="CJ43"/>
  <c i="37" r="CL43" s="1"/>
  <c i="37" r="BZ43"/>
  <c i="37" r="BL43"/>
  <c i="37" r="BH43"/>
  <c i="37" r="BI44" s="1"/>
  <c i="37" r="AZ43"/>
  <c i="37" r="BB43" s="1"/>
  <c i="37" r="AR43"/>
  <c i="37" r="AN43"/>
  <c i="37" r="AI43"/>
  <c i="37" r="AJ44" s="1"/>
  <c i="37" r="AD43"/>
  <c i="37" r="AE44" s="1"/>
  <c i="37" r="X43"/>
  <c i="37" r="T43"/>
  <c i="37" r="P43"/>
  <c i="37" r="Q44" s="1"/>
  <c i="37" r="K43"/>
  <c i="37" r="L44" s="1"/>
  <c i="37" r="F43"/>
  <c i="37" r="IF42"/>
  <c i="37" r="IC42"/>
  <c i="37" r="HZ42"/>
  <c i="37" r="HW42"/>
  <c i="37" r="HT42"/>
  <c i="37" r="HQ42"/>
  <c i="37" r="ER42"/>
  <c i="37" r="EO42"/>
  <c i="37" r="EK42"/>
  <c i="37" r="EG42"/>
  <c i="37" r="DR42"/>
  <c i="37" r="DL42"/>
  <c i="37" r="CX42"/>
  <c i="37" r="CT42"/>
  <c i="37" r="CS42"/>
  <c i="37" r="CQ42"/>
  <c i="37" r="CJ42"/>
  <c i="37" r="CL42" s="1"/>
  <c i="37" r="BZ42"/>
  <c i="37" r="BL42"/>
  <c i="37" r="CC42" s="1"/>
  <c i="37" r="BH42"/>
  <c i="37" r="AZ42"/>
  <c i="37" r="BB42" s="1"/>
  <c i="37" r="AR42"/>
  <c i="37" r="AN42"/>
  <c i="37" r="AI42"/>
  <c i="37" r="AD42"/>
  <c i="37" r="X42"/>
  <c i="37" r="CU42" s="1"/>
  <c i="37" r="T42"/>
  <c i="37" r="P42"/>
  <c i="37" r="K42"/>
  <c i="37" r="F42"/>
  <c i="37" r="IF41"/>
  <c i="37" r="IG42" s="1"/>
  <c i="37" r="IC41"/>
  <c i="37" r="HZ41"/>
  <c i="37" r="HW41"/>
  <c i="37" r="HX42" s="1"/>
  <c i="37" r="HT41"/>
  <c i="37" r="HU42" s="1"/>
  <c i="37" r="HQ41"/>
  <c i="37" r="ER41"/>
  <c i="37" r="EO41"/>
  <c i="37" r="EK41"/>
  <c i="37" r="EG41"/>
  <c i="37" r="DR41"/>
  <c i="37" r="DL41"/>
  <c i="37" r="DM42" s="1"/>
  <c i="37" r="CX41"/>
  <c i="37" r="CT41"/>
  <c i="37" r="CS41"/>
  <c i="37" r="CQ41"/>
  <c i="37" r="CJ41"/>
  <c i="37" r="CL41" s="1"/>
  <c i="37" r="BZ41"/>
  <c i="37" r="BL41"/>
  <c i="37" r="CC41" s="1"/>
  <c i="37" r="BH41"/>
  <c i="37" r="AZ41"/>
  <c i="37" r="BB41" s="1"/>
  <c i="37" r="AR41"/>
  <c i="37" r="AN41"/>
  <c i="37" r="AI41"/>
  <c i="37" r="AD41"/>
  <c i="37" r="X41"/>
  <c i="37" r="CU41" s="1"/>
  <c i="37" r="T41"/>
  <c i="37" r="P41"/>
  <c i="37" r="K41"/>
  <c i="37" r="L42" s="1"/>
  <c i="37" r="F41"/>
  <c i="37" r="IF40"/>
  <c i="37" r="IC40"/>
  <c i="37" r="HZ40"/>
  <c i="37" r="HW40"/>
  <c i="37" r="HT40"/>
  <c i="37" r="HQ40"/>
  <c i="37" r="ER40"/>
  <c i="37" r="EO40"/>
  <c i="37" r="EK40"/>
  <c i="37" r="EG40"/>
  <c i="37" r="DR40"/>
  <c i="37" r="DL40"/>
  <c i="37" r="CX40"/>
  <c i="37" r="CT40"/>
  <c i="37" r="CS40"/>
  <c i="37" r="CQ40"/>
  <c i="37" r="CJ40"/>
  <c i="37" r="CL40" s="1"/>
  <c i="37" r="BZ40"/>
  <c i="37" r="BL40"/>
  <c i="37" r="CC40" s="1"/>
  <c i="37" r="BH40"/>
  <c i="37" r="AZ40"/>
  <c i="37" r="BB40" s="1"/>
  <c i="37" r="AR40"/>
  <c i="37" r="AN40"/>
  <c i="37" r="AI40"/>
  <c i="37" r="AD40"/>
  <c i="37" r="X40"/>
  <c i="37" r="CU40" s="1"/>
  <c i="37" r="T40"/>
  <c i="37" r="P40"/>
  <c i="37" r="K40"/>
  <c i="37" r="F40"/>
  <c i="37" r="IF39"/>
  <c i="37" r="IC39"/>
  <c i="37" r="HZ39"/>
  <c i="37" r="HW39"/>
  <c i="37" r="HT39"/>
  <c i="37" r="HQ39"/>
  <c i="37" r="HG39"/>
  <c i="37" r="ER39"/>
  <c i="37" r="EO39"/>
  <c i="37" r="EK39"/>
  <c i="37" r="EG39"/>
  <c i="37" r="DR39"/>
  <c i="37" r="DL39"/>
  <c i="37" r="CX39"/>
  <c i="37" r="CY40" s="1"/>
  <c i="37" r="CT39"/>
  <c i="37" r="CS39"/>
  <c i="37" r="CQ39"/>
  <c i="37" r="CR40" s="1"/>
  <c i="37" r="CJ39"/>
  <c i="37" r="CL39" s="1"/>
  <c i="37" r="BZ39"/>
  <c i="37" r="BL39"/>
  <c i="37" r="BH39"/>
  <c i="37" r="BI40" s="1"/>
  <c i="37" r="AZ39"/>
  <c i="37" r="BB39" s="1"/>
  <c i="37" r="AR39"/>
  <c i="37" r="AN39"/>
  <c i="37" r="AI39"/>
  <c i="37" r="AJ40" s="1"/>
  <c i="37" r="AD39"/>
  <c i="37" r="AE40" s="1"/>
  <c i="37" r="X39"/>
  <c i="37" r="T39"/>
  <c i="37" r="P39"/>
  <c i="37" r="Q40" s="1"/>
  <c i="37" r="K39"/>
  <c i="37" r="L40" s="1"/>
  <c i="37" r="F39"/>
  <c i="37" r="IF38"/>
  <c i="37" r="IC38"/>
  <c i="37" r="HZ38"/>
  <c i="37" r="HW38"/>
  <c i="37" r="HT38"/>
  <c i="37" r="HQ38"/>
  <c i="37" r="ER38"/>
  <c i="37" r="EO38"/>
  <c i="37" r="EK38"/>
  <c i="37" r="EG38"/>
  <c i="37" r="DR38"/>
  <c i="37" r="DL38"/>
  <c i="37" r="CX38"/>
  <c i="37" r="CT38"/>
  <c i="37" r="CS38"/>
  <c i="37" r="CQ38"/>
  <c i="37" r="CJ38"/>
  <c i="37" r="CL38" s="1"/>
  <c i="37" r="BZ38"/>
  <c i="37" r="BL38"/>
  <c i="37" r="CC38" s="1"/>
  <c i="37" r="BH38"/>
  <c i="37" r="AZ38"/>
  <c i="37" r="BB38" s="1"/>
  <c i="37" r="AR38"/>
  <c i="37" r="AN38"/>
  <c i="37" r="AI38"/>
  <c i="37" r="AD38"/>
  <c i="37" r="X38"/>
  <c i="37" r="T38"/>
  <c i="37" r="P38"/>
  <c i="37" r="K38"/>
  <c i="37" r="F38"/>
  <c i="37" r="IF37"/>
  <c i="37" r="IC37"/>
  <c i="37" r="HZ37"/>
  <c i="37" r="IA38" s="1"/>
  <c i="37" r="HW37"/>
  <c i="37" r="HX38" s="1"/>
  <c i="37" r="HT37"/>
  <c i="37" r="HQ37"/>
  <c i="37" r="ER37"/>
  <c i="37" r="EO37"/>
  <c i="37" r="EK37"/>
  <c i="37" r="EG37"/>
  <c i="37" r="DR37"/>
  <c i="37" r="DS38" s="1"/>
  <c i="37" r="DL37"/>
  <c i="37" r="CX37"/>
  <c i="37" r="CT37"/>
  <c i="37" r="CS37"/>
  <c i="37" r="CQ37"/>
  <c i="37" r="CJ37"/>
  <c i="37" r="CL37" s="1"/>
  <c i="37" r="BZ37"/>
  <c i="37" r="BL37"/>
  <c i="37" r="CC37" s="1"/>
  <c i="37" r="BH37"/>
  <c i="37" r="AZ37"/>
  <c i="37" r="BB37" s="1"/>
  <c i="37" r="AR37"/>
  <c i="37" r="AN37"/>
  <c i="37" r="AO38" s="1"/>
  <c i="37" r="AI37"/>
  <c i="37" r="AD37"/>
  <c i="37" r="X37"/>
  <c i="37" r="CU37" s="1"/>
  <c i="37" r="T37"/>
  <c i="37" r="P37"/>
  <c i="37" r="K37"/>
  <c i="37" r="F37"/>
  <c i="37" r="IF36"/>
  <c i="37" r="IC36"/>
  <c i="37" r="HZ36"/>
  <c i="37" r="HW36"/>
  <c i="37" r="HT36"/>
  <c i="37" r="HQ36"/>
  <c i="37" r="ER36"/>
  <c i="37" r="EO36"/>
  <c i="37" r="EK36"/>
  <c i="37" r="EG36"/>
  <c i="37" r="ET36" s="1"/>
  <c i="37" r="DR36"/>
  <c i="37" r="DL36"/>
  <c i="37" r="CX36"/>
  <c i="37" r="CT36"/>
  <c i="37" r="CS36"/>
  <c i="37" r="CQ36"/>
  <c i="37" r="CJ36"/>
  <c i="37" r="CL36" s="1"/>
  <c i="37" r="BZ36"/>
  <c i="37" r="BL36"/>
  <c i="37" r="CC36" s="1"/>
  <c i="37" r="BH36"/>
  <c i="37" r="AZ36"/>
  <c i="37" r="BB36" s="1"/>
  <c i="37" r="AR36"/>
  <c i="37" r="AN36"/>
  <c i="37" r="AI36"/>
  <c i="37" r="AD36"/>
  <c i="37" r="X36"/>
  <c i="37" r="CU36" s="1"/>
  <c i="37" r="T36"/>
  <c i="37" r="P36"/>
  <c i="37" r="K36"/>
  <c i="37" r="F36"/>
  <c i="37" r="IF35"/>
  <c i="37" r="IC35"/>
  <c i="37" r="HZ35"/>
  <c i="37" r="HW35"/>
  <c i="37" r="HT35"/>
  <c i="37" r="HQ35"/>
  <c i="37" r="GZ35"/>
  <c i="37" r="GR35"/>
  <c i="37" r="GJ35"/>
  <c i="37" r="GB35"/>
  <c i="37" r="FT35"/>
  <c i="37" r="ER35"/>
  <c i="37" r="ES36" s="1"/>
  <c i="37" r="EO35"/>
  <c i="37" r="EP36" s="1"/>
  <c i="37" r="EK35"/>
  <c i="37" r="EG35"/>
  <c i="37" r="DR35"/>
  <c i="37" r="DL35"/>
  <c i="37" r="CX35"/>
  <c i="37" r="CT35"/>
  <c i="37" r="CS35"/>
  <c i="37" r="CQ35"/>
  <c i="37" r="CR36" s="1"/>
  <c i="37" r="CJ35"/>
  <c i="37" r="CL35" s="1"/>
  <c i="37" r="BZ35"/>
  <c i="37" r="BL35"/>
  <c i="37" r="BM36" s="1"/>
  <c i="37" r="CD36" s="1"/>
  <c i="37" r="BH35"/>
  <c i="37" r="AZ35"/>
  <c i="37" r="BB35" s="1"/>
  <c i="37" r="AR35"/>
  <c i="37" r="AN35"/>
  <c i="37" r="AI35"/>
  <c i="37" r="AJ36" s="1"/>
  <c i="37" r="AD35"/>
  <c i="37" r="X35"/>
  <c i="37" r="T35"/>
  <c i="37" r="U36" s="1"/>
  <c i="37" r="P35"/>
  <c i="37" r="Q36" s="1"/>
  <c i="37" r="K35"/>
  <c i="37" r="F35"/>
  <c i="37" r="IF34"/>
  <c i="37" r="IC34"/>
  <c i="37" r="HZ34"/>
  <c i="37" r="HW34"/>
  <c i="37" r="HT34"/>
  <c i="37" r="HQ34"/>
  <c i="37" r="ER34"/>
  <c i="37" r="EO34"/>
  <c i="37" r="EK34"/>
  <c i="37" r="EG34"/>
  <c i="37" r="DR34"/>
  <c i="37" r="DL34"/>
  <c i="37" r="CX34"/>
  <c i="37" r="CT34"/>
  <c i="37" r="CS34"/>
  <c i="37" r="CQ34"/>
  <c i="37" r="CJ34"/>
  <c i="37" r="CL34" s="1"/>
  <c i="37" r="BZ34"/>
  <c i="37" r="BL34"/>
  <c i="37" r="CC34" s="1"/>
  <c i="37" r="BH34"/>
  <c i="37" r="AZ34"/>
  <c i="37" r="BB34" s="1"/>
  <c i="37" r="AR34"/>
  <c i="37" r="AN34"/>
  <c i="37" r="AI34"/>
  <c i="37" r="AD34"/>
  <c i="37" r="X34"/>
  <c i="37" r="CU34" s="1"/>
  <c i="37" r="T34"/>
  <c i="37" r="P34"/>
  <c i="37" r="K34"/>
  <c i="37" r="F34"/>
  <c i="37" r="IF33"/>
  <c i="37" r="IC33"/>
  <c i="37" r="HZ33"/>
  <c i="37" r="HW33"/>
  <c i="37" r="HT33"/>
  <c i="37" r="HQ33"/>
  <c i="37" r="GV33"/>
  <c i="37" r="GQ33"/>
  <c i="37" r="FX33"/>
  <c i="37" r="FP33"/>
  <c i="37" r="ER33"/>
  <c i="37" r="ES34" s="1"/>
  <c i="37" r="EO33"/>
  <c i="37" r="EK33"/>
  <c i="37" r="EG33"/>
  <c i="37" r="EH34" s="1"/>
  <c i="37" r="DR33"/>
  <c i="37" r="DL33"/>
  <c i="37" r="CX33"/>
  <c i="37" r="CT33"/>
  <c i="37" r="CS33"/>
  <c i="37" r="CQ33"/>
  <c i="37" r="CJ33"/>
  <c i="37" r="CL33" s="1"/>
  <c i="37" r="BZ33"/>
  <c i="37" r="BL33"/>
  <c i="37" r="BM34" s="1"/>
  <c i="37" r="CD34" s="1"/>
  <c i="37" r="BH33"/>
  <c i="37" r="AZ33"/>
  <c i="37" r="BB33" s="1"/>
  <c i="37" r="AR33"/>
  <c i="37" r="AN33"/>
  <c i="37" r="AI33"/>
  <c i="37" r="AD33"/>
  <c i="37" r="X33"/>
  <c i="37" r="Y34" s="1"/>
  <c i="37" r="T33"/>
  <c i="37" r="U34" s="1"/>
  <c i="37" r="P33"/>
  <c i="37" r="K33"/>
  <c i="37" r="F33"/>
  <c i="37" r="G34" s="1"/>
  <c i="37" r="IF32"/>
  <c i="37" r="IC32"/>
  <c i="37" r="HZ32"/>
  <c i="37" r="HW32"/>
  <c i="37" r="HT32"/>
  <c i="37" r="HQ32"/>
  <c i="37" r="GV32"/>
  <c i="37" r="GU32"/>
  <c i="37" r="GS32"/>
  <c i="37" r="GW32" s="1"/>
  <c i="37" r="GY32" s="1"/>
  <c i="37" r="GQ32"/>
  <c i="37" r="FX32"/>
  <c i="37" r="FP32"/>
  <c i="37" r="FL32"/>
  <c i="37" r="ER32"/>
  <c i="37" r="EO32"/>
  <c i="37" r="EK32"/>
  <c i="37" r="EG32"/>
  <c i="37" r="DR32"/>
  <c i="37" r="DL32"/>
  <c i="37" r="CX32"/>
  <c i="37" r="CT32"/>
  <c i="37" r="CS32"/>
  <c i="37" r="CQ32"/>
  <c i="37" r="CJ32"/>
  <c i="37" r="CL32" s="1"/>
  <c i="37" r="BZ32"/>
  <c i="37" r="BL32"/>
  <c i="37" r="CC32" s="1"/>
  <c i="37" r="BH32"/>
  <c i="37" r="AZ32"/>
  <c i="37" r="BB32" s="1"/>
  <c i="37" r="AR32"/>
  <c i="37" r="AN32"/>
  <c i="37" r="AI32"/>
  <c i="37" r="AD32"/>
  <c i="37" r="X32"/>
  <c i="37" r="CU32" s="1"/>
  <c i="37" r="T32"/>
  <c i="37" r="P32"/>
  <c i="37" r="K32"/>
  <c i="37" r="F32"/>
  <c i="37" r="IF31"/>
  <c i="37" r="IC31"/>
  <c i="37" r="HZ31"/>
  <c i="37" r="HW31"/>
  <c i="37" r="HT31"/>
  <c i="37" r="HQ31"/>
  <c i="37" r="GV31"/>
  <c i="37" r="GQ31"/>
  <c i="37" r="FX31"/>
  <c i="37" r="FP31"/>
  <c i="37" r="ER31"/>
  <c i="37" r="EO31"/>
  <c i="37" r="EK31"/>
  <c i="37" r="EG31"/>
  <c i="37" r="DR31"/>
  <c i="37" r="DL31"/>
  <c i="37" r="DM32" s="1"/>
  <c i="37" r="CX31"/>
  <c i="37" r="CT31"/>
  <c i="37" r="CS31"/>
  <c i="37" r="CQ31"/>
  <c i="37" r="CJ31"/>
  <c i="37" r="CL31" s="1"/>
  <c i="37" r="BZ31"/>
  <c i="37" r="CA32" s="1"/>
  <c i="37" r="BL31"/>
  <c i="37" r="CC31" s="1"/>
  <c i="37" r="BH31"/>
  <c i="37" r="BN31" s="1"/>
  <c i="37" r="AZ31"/>
  <c i="37" r="BB31" s="1"/>
  <c i="37" r="AR31"/>
  <c i="37" r="AS32" s="1"/>
  <c i="37" r="AN31"/>
  <c i="37" r="AI31"/>
  <c i="37" r="AD31"/>
  <c i="37" r="X31"/>
  <c i="37" r="CU31" s="1"/>
  <c i="37" r="T31"/>
  <c i="37" r="P31"/>
  <c i="37" r="K31"/>
  <c i="37" r="L32" s="1"/>
  <c i="37" r="F31"/>
  <c i="37" r="G32" s="1"/>
  <c i="37" r="IF30"/>
  <c i="37" r="IC30"/>
  <c i="37" r="HZ30"/>
  <c i="37" r="HW30"/>
  <c i="37" r="HT30"/>
  <c i="37" r="HQ30"/>
  <c i="37" r="GV30"/>
  <c i="37" r="GQ30"/>
  <c i="37" r="FX30"/>
  <c i="37" r="FP30"/>
  <c i="37" r="ER30"/>
  <c i="37" r="EO30"/>
  <c i="37" r="EK30"/>
  <c i="37" r="EG30"/>
  <c i="37" r="ET30" s="1"/>
  <c i="37" r="DR30"/>
  <c i="37" r="DL30"/>
  <c i="37" r="CX30"/>
  <c i="37" r="CT30"/>
  <c i="37" r="CS30"/>
  <c i="37" r="CQ30"/>
  <c i="37" r="CJ30"/>
  <c i="37" r="CL30" s="1"/>
  <c i="37" r="BZ30"/>
  <c i="37" r="BL30"/>
  <c i="37" r="CC30" s="1"/>
  <c i="37" r="BH30"/>
  <c i="37" r="AZ30"/>
  <c i="37" r="BB30" s="1"/>
  <c i="37" r="AR30"/>
  <c i="37" r="AN30"/>
  <c i="37" r="AI30"/>
  <c i="37" r="AD30"/>
  <c i="37" r="X30"/>
  <c i="37" r="CU30" s="1"/>
  <c i="37" r="T30"/>
  <c i="37" r="P30"/>
  <c i="37" r="K30"/>
  <c i="37" r="F30"/>
  <c i="37" r="IF29"/>
  <c i="37" r="IG30" s="1"/>
  <c i="37" r="IC29"/>
  <c i="37" r="HZ29"/>
  <c i="37" r="IA30" s="1"/>
  <c i="37" r="HW29"/>
  <c i="37" r="HX30" s="1"/>
  <c i="37" r="HT29"/>
  <c i="37" r="HU30" s="1"/>
  <c i="37" r="HQ29"/>
  <c i="37" r="GV29"/>
  <c i="37" r="GQ29"/>
  <c i="37" r="FX29"/>
  <c i="37" r="FP29"/>
  <c i="37" r="ER29"/>
  <c i="37" r="ES30" s="1"/>
  <c i="37" r="EO29"/>
  <c i="37" r="EP30" s="1"/>
  <c i="37" r="EK29"/>
  <c i="37" r="EG29"/>
  <c i="37" r="EH30" s="1"/>
  <c i="37" r="DR29"/>
  <c i="37" r="DL29"/>
  <c i="37" r="CX29"/>
  <c i="37" r="CT29"/>
  <c i="37" r="CS29"/>
  <c i="37" r="CQ29"/>
  <c i="37" r="CR30" s="1"/>
  <c i="37" r="CJ29"/>
  <c i="37" r="CL29" s="1"/>
  <c i="37" r="BZ29"/>
  <c i="37" r="BL29"/>
  <c i="37" r="BM30" s="1"/>
  <c i="37" r="CD30" s="1"/>
  <c i="37" r="BH29"/>
  <c i="37" r="BI30" s="1"/>
  <c i="37" r="AZ29"/>
  <c i="37" r="BB29" s="1"/>
  <c i="37" r="AR29"/>
  <c i="37" r="AN29"/>
  <c i="37" r="AI29"/>
  <c i="37" r="AJ30" s="1"/>
  <c i="37" r="AD29"/>
  <c i="37" r="X29"/>
  <c i="37" r="Y30" s="1"/>
  <c i="37" r="T29"/>
  <c i="37" r="U30" s="1"/>
  <c i="37" r="P29"/>
  <c i="37" r="Q30" s="1"/>
  <c i="37" r="K29"/>
  <c i="37" r="F29"/>
  <c i="37" r="G30" s="1"/>
  <c i="37" r="IF28"/>
  <c i="37" r="IC28"/>
  <c i="37" r="HZ28"/>
  <c i="37" r="HW28"/>
  <c i="37" r="HT28"/>
  <c i="37" r="HQ28"/>
  <c i="37" r="GV28"/>
  <c i="37" r="GQ28"/>
  <c i="37" r="FX28"/>
  <c i="37" r="FP28"/>
  <c i="37" r="ER28"/>
  <c i="37" r="EO28"/>
  <c i="37" r="EK28"/>
  <c i="37" r="EG28"/>
  <c i="37" r="DR28"/>
  <c i="37" r="DL28"/>
  <c i="37" r="CX28"/>
  <c i="37" r="CT28"/>
  <c i="37" r="CS28"/>
  <c i="37" r="CQ28"/>
  <c i="37" r="CJ28"/>
  <c i="37" r="CL28" s="1"/>
  <c i="37" r="BZ28"/>
  <c i="37" r="BL28"/>
  <c i="37" r="CC28" s="1"/>
  <c i="37" r="BH28"/>
  <c i="37" r="AZ28"/>
  <c i="37" r="BB28" s="1"/>
  <c i="37" r="AR28"/>
  <c i="37" r="AN28"/>
  <c i="37" r="AI28"/>
  <c i="37" r="AD28"/>
  <c i="37" r="X28"/>
  <c i="37" r="CU28" s="1"/>
  <c i="37" r="T28"/>
  <c i="37" r="P28"/>
  <c i="37" r="K28"/>
  <c i="37" r="F28"/>
  <c i="37" r="IF27"/>
  <c i="37" r="IC27"/>
  <c i="37" r="HZ27"/>
  <c i="37" r="HW27"/>
  <c i="37" r="HT27"/>
  <c i="37" r="HQ27"/>
  <c i="37" r="GV27"/>
  <c i="37" r="GQ27"/>
  <c i="37" r="FX27"/>
  <c i="37" r="FP27"/>
  <c i="37" r="ER27"/>
  <c i="37" r="EO27"/>
  <c i="37" r="EK27"/>
  <c i="37" r="EG27"/>
  <c i="37" r="ET27" s="1"/>
  <c i="37" r="DR27"/>
  <c i="37" r="DL27"/>
  <c i="37" r="CX27"/>
  <c i="37" r="CT27"/>
  <c i="37" r="CS27"/>
  <c i="37" r="CQ27"/>
  <c i="37" r="CJ27"/>
  <c i="37" r="CL27" s="1"/>
  <c i="37" r="BZ27"/>
  <c i="37" r="CA28" s="1"/>
  <c i="37" r="BL27"/>
  <c i="37" r="CC27" s="1"/>
  <c i="37" r="BH27"/>
  <c i="37" r="AZ27"/>
  <c i="37" r="BB27" s="1"/>
  <c i="37" r="AR27"/>
  <c i="37" r="AS28" s="1"/>
  <c i="37" r="AN27"/>
  <c i="37" r="AI27"/>
  <c i="37" r="AD27"/>
  <c i="37" r="X27"/>
  <c i="37" r="CU27" s="1"/>
  <c i="37" r="CZ27" s="1"/>
  <c i="37" r="T27"/>
  <c i="37" r="P27"/>
  <c i="37" r="K27"/>
  <c i="37" r="L28" s="1"/>
  <c i="37" r="F27"/>
  <c i="37" r="G28" s="1"/>
  <c i="37" r="IF26"/>
  <c i="37" r="IC26"/>
  <c i="37" r="HZ26"/>
  <c i="37" r="HW26"/>
  <c i="37" r="HT26"/>
  <c i="37" r="HQ26"/>
  <c i="37" r="GV26"/>
  <c i="37" r="GQ26"/>
  <c i="37" r="FX26"/>
  <c i="37" r="FP26"/>
  <c i="37" r="ER26"/>
  <c i="37" r="EO26"/>
  <c i="37" r="EK26"/>
  <c i="37" r="EG26"/>
  <c i="37" r="DR26"/>
  <c i="37" r="DL26"/>
  <c i="37" r="CX26"/>
  <c i="37" r="CT26"/>
  <c i="37" r="CS26"/>
  <c i="37" r="CQ26"/>
  <c i="37" r="CJ26"/>
  <c i="37" r="CL26" s="1"/>
  <c i="37" r="BZ26"/>
  <c i="37" r="BL26"/>
  <c i="37" r="CC26" s="1"/>
  <c i="37" r="BH26"/>
  <c i="37" r="AZ26"/>
  <c i="37" r="BB26" s="1"/>
  <c i="37" r="AR26"/>
  <c i="37" r="AN26"/>
  <c i="37" r="AI26"/>
  <c i="37" r="AD26"/>
  <c i="37" r="X26"/>
  <c i="37" r="T26"/>
  <c i="37" r="P26"/>
  <c i="37" r="K26"/>
  <c i="37" r="F26"/>
  <c i="37" r="IF25"/>
  <c i="37" r="IG26" s="1"/>
  <c i="37" r="IC25"/>
  <c i="37" r="ID26" s="1"/>
  <c i="37" r="HZ25"/>
  <c i="37" r="HW25"/>
  <c i="37" r="HT25"/>
  <c i="37" r="HU26" s="1"/>
  <c i="37" r="HQ25"/>
  <c i="37" r="HR26" s="1"/>
  <c i="37" r="GV25"/>
  <c i="37" r="GQ25"/>
  <c i="37" r="FX25"/>
  <c i="37" r="FP25"/>
  <c i="37" r="ER25"/>
  <c i="37" r="EO25"/>
  <c i="37" r="EK25"/>
  <c i="37" r="EG25"/>
  <c i="37" r="DR25"/>
  <c i="37" r="DL25"/>
  <c i="37" r="DM26" s="1"/>
  <c i="37" r="CX25"/>
  <c i="37" r="CT25"/>
  <c i="37" r="CS25"/>
  <c i="37" r="CQ25"/>
  <c i="37" r="CJ25"/>
  <c i="37" r="CL25" s="1"/>
  <c i="37" r="BZ25"/>
  <c i="37" r="BL25"/>
  <c i="37" r="CC25" s="1"/>
  <c i="37" r="BH25"/>
  <c i="37" r="AZ25"/>
  <c i="37" r="BB25" s="1"/>
  <c i="37" r="AR25"/>
  <c i="37" r="AN25"/>
  <c i="37" r="AI25"/>
  <c i="37" r="AD25"/>
  <c i="37" r="X25"/>
  <c i="37" r="CU25" s="1"/>
  <c i="37" r="T25"/>
  <c i="37" r="P25"/>
  <c i="37" r="K25"/>
  <c i="37" r="L26" s="1"/>
  <c i="37" r="F25"/>
  <c i="37" r="IF24"/>
  <c i="37" r="IC24"/>
  <c i="37" r="HZ24"/>
  <c i="37" r="HW24"/>
  <c i="37" r="HT24"/>
  <c i="37" r="HQ24"/>
  <c i="37" r="GV24"/>
  <c i="37" r="GQ24"/>
  <c i="37" r="FX24"/>
  <c i="37" r="FP24"/>
  <c i="37" r="ER24"/>
  <c i="37" r="EO24"/>
  <c i="37" r="EK24"/>
  <c i="37" r="EG24"/>
  <c i="37" r="DR24"/>
  <c i="37" r="DL24"/>
  <c i="37" r="CX24"/>
  <c i="37" r="CT24"/>
  <c i="37" r="CS24"/>
  <c i="37" r="CQ24"/>
  <c i="37" r="CJ24"/>
  <c i="37" r="CL24" s="1"/>
  <c i="37" r="BZ24"/>
  <c i="37" r="BL24"/>
  <c i="37" r="CC24" s="1"/>
  <c i="37" r="BH24"/>
  <c i="37" r="AZ24"/>
  <c i="37" r="BB24" s="1"/>
  <c i="37" r="AR24"/>
  <c i="37" r="AN24"/>
  <c i="37" r="AI24"/>
  <c i="37" r="AD24"/>
  <c i="37" r="X24"/>
  <c i="37" r="T24"/>
  <c i="37" r="P24"/>
  <c i="37" r="K24"/>
  <c i="37" r="F24"/>
  <c i="37" r="IF23"/>
  <c i="37" r="IC23"/>
  <c i="37" r="HZ23"/>
  <c i="37" r="HW23"/>
  <c i="37" r="HT23"/>
  <c i="37" r="HQ23"/>
  <c i="37" r="GV23"/>
  <c i="37" r="GQ23"/>
  <c i="37" r="FX23"/>
  <c i="37" r="FP23"/>
  <c i="37" r="ER23"/>
  <c i="37" r="EO23"/>
  <c i="37" r="EK23"/>
  <c i="37" r="EG23"/>
  <c i="37" r="DR23"/>
  <c i="37" r="DS24" s="1"/>
  <c i="37" r="DL23"/>
  <c i="37" r="DM24" s="1"/>
  <c i="37" r="CX23"/>
  <c i="37" r="CT23"/>
  <c i="37" r="CS23"/>
  <c i="37" r="CQ23"/>
  <c i="37" r="CJ23"/>
  <c i="37" r="CL23" s="1"/>
  <c i="37" r="BZ23"/>
  <c i="37" r="BL23"/>
  <c i="37" r="CC23" s="1"/>
  <c i="37" r="BH23"/>
  <c i="37" r="AZ23"/>
  <c i="37" r="BB23" s="1"/>
  <c i="37" r="AR23"/>
  <c i="37" r="AN23"/>
  <c i="37" r="AO24" s="1"/>
  <c i="37" r="AI23"/>
  <c i="37" r="AD23"/>
  <c i="37" r="X23"/>
  <c i="37" r="CU23" s="1"/>
  <c i="37" r="T23"/>
  <c i="37" r="P23"/>
  <c i="37" r="K23"/>
  <c i="37" r="F23"/>
  <c i="37" r="IF22"/>
  <c i="37" r="IC22"/>
  <c i="37" r="HZ22"/>
  <c i="37" r="HW22"/>
  <c i="37" r="HT22"/>
  <c i="37" r="HQ22"/>
  <c i="37" r="GV22"/>
  <c i="37" r="GQ22"/>
  <c i="37" r="FX22"/>
  <c i="37" r="FP22"/>
  <c i="37" r="ER22"/>
  <c i="37" r="EO22"/>
  <c i="37" r="EK22"/>
  <c i="37" r="EG22"/>
  <c i="37" r="DR22"/>
  <c i="37" r="DL22"/>
  <c i="37" r="CX22"/>
  <c i="37" r="CT22"/>
  <c i="37" r="CS22"/>
  <c i="37" r="CQ22"/>
  <c i="37" r="CJ22"/>
  <c i="37" r="CL22" s="1"/>
  <c i="37" r="BZ22"/>
  <c i="37" r="BL22"/>
  <c i="37" r="CC22" s="1"/>
  <c i="37" r="BH22"/>
  <c i="37" r="AZ22"/>
  <c i="37" r="BB22" s="1"/>
  <c i="37" r="AR22"/>
  <c i="37" r="AN22"/>
  <c i="37" r="AI22"/>
  <c i="37" r="AD22"/>
  <c i="37" r="X22"/>
  <c i="37" r="CU22" s="1"/>
  <c i="37" r="T22"/>
  <c i="37" r="P22"/>
  <c i="37" r="K22"/>
  <c i="37" r="F22"/>
  <c i="37" r="IF21"/>
  <c i="37" r="IC21"/>
  <c i="37" r="HZ21"/>
  <c i="37" r="IA22" s="1"/>
  <c i="37" r="HW21"/>
  <c i="37" r="HX22" s="1"/>
  <c i="37" r="HT21"/>
  <c i="37" r="HQ21"/>
  <c i="37" r="GV21"/>
  <c i="37" r="GQ21"/>
  <c i="37" r="FX21"/>
  <c i="37" r="FP21"/>
  <c i="37" r="ER21"/>
  <c i="37" r="ES22" s="1"/>
  <c i="37" r="EO21"/>
  <c i="37" r="EK21"/>
  <c i="37" r="EG21"/>
  <c i="37" r="DR21"/>
  <c i="37" r="DL21"/>
  <c i="37" r="CX21"/>
  <c i="37" r="CT21"/>
  <c i="37" r="CS21"/>
  <c i="37" r="CQ21"/>
  <c i="37" r="CJ21"/>
  <c i="37" r="CL21" s="1"/>
  <c i="37" r="BZ21"/>
  <c i="37" r="CA22" s="1"/>
  <c i="37" r="BL21"/>
  <c i="37" r="CC21" s="1"/>
  <c i="37" r="BH21"/>
  <c i="37" r="AZ21"/>
  <c i="37" r="BB21" s="1"/>
  <c i="37" r="AR21"/>
  <c i="37" r="AN21"/>
  <c i="37" r="AI21"/>
  <c i="37" r="AD21"/>
  <c i="37" r="X21"/>
  <c i="37" r="CU21" s="1"/>
  <c i="37" r="T21"/>
  <c i="37" r="U22" s="1"/>
  <c i="37" r="P21"/>
  <c i="37" r="K21"/>
  <c i="37" r="F21"/>
  <c i="37" r="G22" s="1"/>
  <c i="37" r="IF20"/>
  <c i="37" r="IC20"/>
  <c i="37" r="HZ20"/>
  <c i="37" r="HW20"/>
  <c i="37" r="HT20"/>
  <c i="37" r="HQ20"/>
  <c i="37" r="GV20"/>
  <c i="37" r="GQ20"/>
  <c i="37" r="FX20"/>
  <c i="37" r="FP20"/>
  <c i="37" r="ER20"/>
  <c i="37" r="EO20"/>
  <c i="37" r="EK20"/>
  <c i="37" r="EG20"/>
  <c i="37" r="DR20"/>
  <c i="37" r="DL20"/>
  <c i="37" r="CX20"/>
  <c i="37" r="CT20"/>
  <c i="37" r="CS20"/>
  <c i="37" r="CQ20"/>
  <c i="37" r="CJ20"/>
  <c i="37" r="CL20" s="1"/>
  <c i="37" r="BZ20"/>
  <c i="37" r="BL20"/>
  <c i="37" r="CC20" s="1"/>
  <c i="37" r="BH20"/>
  <c i="37" r="AZ20"/>
  <c i="37" r="BB20" s="1"/>
  <c i="37" r="AR20"/>
  <c i="37" r="AN20"/>
  <c i="37" r="AI20"/>
  <c i="37" r="AD20"/>
  <c i="37" r="X20"/>
  <c i="37" r="T20"/>
  <c i="37" r="P20"/>
  <c i="37" r="K20"/>
  <c i="37" r="F20"/>
  <c i="37" r="IF19"/>
  <c i="37" r="IC19"/>
  <c i="37" r="HZ19"/>
  <c i="37" r="HW19"/>
  <c i="37" r="HT19"/>
  <c i="37" r="HQ19"/>
  <c i="37" r="HK19"/>
  <c i="37" r="HL19" s="1"/>
  <c i="37" r="GV19"/>
  <c i="37" r="GQ19"/>
  <c i="37" r="FX19"/>
  <c i="37" r="FP19"/>
  <c i="37" r="ER19"/>
  <c i="37" r="EO19"/>
  <c i="37" r="EK19"/>
  <c i="37" r="EG19"/>
  <c i="37" r="DR19"/>
  <c i="37" r="DS20" s="1"/>
  <c i="37" r="DL19"/>
  <c i="37" r="CX19"/>
  <c i="37" r="CT19"/>
  <c i="37" r="CS19"/>
  <c i="37" r="CQ19"/>
  <c i="37" r="CJ19"/>
  <c i="37" r="CL19" s="1"/>
  <c i="37" r="BZ19"/>
  <c i="37" r="BL19"/>
  <c i="37" r="CC19" s="1"/>
  <c i="37" r="BH19"/>
  <c i="37" r="AZ19"/>
  <c i="37" r="BB19" s="1"/>
  <c i="37" r="AR19"/>
  <c i="37" r="AS20" s="1"/>
  <c i="37" r="AN19"/>
  <c i="37" r="AO20" s="1"/>
  <c i="37" r="AI19"/>
  <c i="37" r="AD19"/>
  <c i="37" r="X19"/>
  <c i="37" r="CU19" s="1"/>
  <c i="37" r="CZ19" s="1"/>
  <c i="37" r="T19"/>
  <c i="37" r="P19"/>
  <c i="37" r="K19"/>
  <c i="37" r="L20" s="1"/>
  <c i="37" r="F19"/>
  <c i="37" r="G20" s="1"/>
  <c i="37" r="IF18"/>
  <c i="37" r="IC18"/>
  <c i="37" r="HZ18"/>
  <c i="37" r="HW18"/>
  <c i="37" r="HT18"/>
  <c i="37" r="HQ18"/>
  <c i="37" r="HK18"/>
  <c i="37" r="HL18" s="1"/>
  <c i="37" r="GV18"/>
  <c i="37" r="GQ18"/>
  <c i="37" r="FX18"/>
  <c i="37" r="FP18"/>
  <c i="37" r="ER18"/>
  <c i="37" r="EO18"/>
  <c i="37" r="EK18"/>
  <c i="37" r="EG18"/>
  <c i="37" r="DR18"/>
  <c i="37" r="DL18"/>
  <c i="37" r="CX18"/>
  <c i="37" r="CT18"/>
  <c i="37" r="CS18"/>
  <c i="37" r="CQ18"/>
  <c i="37" r="CJ18"/>
  <c i="37" r="CL18" s="1"/>
  <c i="37" r="BZ18"/>
  <c i="37" r="BL18"/>
  <c i="37" r="CC18" s="1"/>
  <c i="37" r="BH18"/>
  <c i="37" r="AZ18"/>
  <c i="37" r="BB18" s="1"/>
  <c i="37" r="AR18"/>
  <c i="37" r="AN18"/>
  <c i="37" r="AI18"/>
  <c i="37" r="AD18"/>
  <c i="37" r="X18"/>
  <c i="37" r="CU18" s="1"/>
  <c i="37" r="T18"/>
  <c i="37" r="P18"/>
  <c i="37" r="K18"/>
  <c i="37" r="F18"/>
  <c i="37" r="IF17"/>
  <c i="37" r="IC17"/>
  <c i="37" r="ID18" s="1"/>
  <c i="37" r="HZ17"/>
  <c i="37" r="IA18" s="1"/>
  <c i="37" r="HW17"/>
  <c i="37" r="HX18" s="1"/>
  <c i="37" r="HT17"/>
  <c i="37" r="HQ17"/>
  <c i="37" r="HR18" s="1"/>
  <c i="37" r="HK17"/>
  <c i="37" r="HL17" s="1"/>
  <c i="37" r="GV17"/>
  <c i="37" r="GQ17"/>
  <c i="37" r="FX17"/>
  <c i="37" r="FP17"/>
  <c i="37" r="ER17"/>
  <c i="37" r="ES18" s="1"/>
  <c i="37" r="EO17"/>
  <c i="37" r="EP18" s="1"/>
  <c i="37" r="EK17"/>
  <c i="37" r="EG17"/>
  <c i="37" r="DR17"/>
  <c i="37" r="DL17"/>
  <c i="37" r="CX17"/>
  <c i="37" r="CT17"/>
  <c i="37" r="CS17"/>
  <c i="37" r="CQ17"/>
  <c i="37" r="CJ17"/>
  <c i="37" r="CL17" s="1"/>
  <c i="37" r="BZ17"/>
  <c i="37" r="BL17"/>
  <c i="37" r="CC17" s="1"/>
  <c i="37" r="BH17"/>
  <c i="37" r="BI18" s="1"/>
  <c i="37" r="AZ17"/>
  <c i="37" r="BB17" s="1"/>
  <c i="37" r="AR17"/>
  <c i="37" r="AN17"/>
  <c i="37" r="AI17"/>
  <c i="37" r="AJ18" s="1"/>
  <c i="37" r="AD17"/>
  <c i="37" r="X17"/>
  <c i="37" r="CU17" s="1"/>
  <c i="37" r="T17"/>
  <c i="37" r="U18" s="1"/>
  <c i="37" r="P17"/>
  <c i="37" r="Q18" s="1"/>
  <c i="37" r="K17"/>
  <c i="37" r="F17"/>
  <c i="37" r="IF16"/>
  <c i="37" r="IC16"/>
  <c i="37" r="HZ16"/>
  <c i="37" r="HW16"/>
  <c i="37" r="HT16"/>
  <c i="37" r="HQ16"/>
  <c i="37" r="HK16"/>
  <c i="37" r="HL16" s="1"/>
  <c i="37" r="GV16"/>
  <c i="37" r="GQ16"/>
  <c i="37" r="FX16"/>
  <c i="37" r="FP16"/>
  <c i="37" r="ER16"/>
  <c i="37" r="EO16"/>
  <c i="37" r="EK16"/>
  <c i="37" r="EG16"/>
  <c i="37" r="DR16"/>
  <c i="37" r="DL16"/>
  <c i="37" r="CX16"/>
  <c i="37" r="CT16"/>
  <c i="37" r="CS16"/>
  <c i="37" r="CQ16"/>
  <c i="37" r="CJ16"/>
  <c i="37" r="CL16" s="1"/>
  <c i="37" r="BZ16"/>
  <c i="37" r="BL16"/>
  <c i="37" r="CC16" s="1"/>
  <c i="37" r="BH16"/>
  <c i="37" r="AZ16"/>
  <c i="37" r="BB16" s="1"/>
  <c i="37" r="AR16"/>
  <c i="37" r="AN16"/>
  <c i="37" r="AI16"/>
  <c i="37" r="AD16"/>
  <c i="37" r="X16"/>
  <c i="37" r="T16"/>
  <c i="37" r="P16"/>
  <c i="37" r="K16"/>
  <c i="37" r="F16"/>
  <c i="37" r="IF15"/>
  <c i="37" r="IC15"/>
  <c i="37" r="HZ15"/>
  <c i="37" r="HW15"/>
  <c i="37" r="HT15"/>
  <c i="37" r="HQ15"/>
  <c i="37" r="HK15"/>
  <c i="37" r="HL15" s="1"/>
  <c i="37" r="GV15"/>
  <c i="37" r="GQ15"/>
  <c i="37" r="FX15"/>
  <c i="37" r="FP15"/>
  <c i="37" r="ER15"/>
  <c i="37" r="EO15"/>
  <c i="37" r="EK15"/>
  <c i="37" r="EG15"/>
  <c i="37" r="DR15"/>
  <c i="37" r="DL15"/>
  <c i="37" r="DM16" s="1"/>
  <c i="37" r="CX15"/>
  <c i="37" r="CT15"/>
  <c i="37" r="CS15"/>
  <c i="37" r="CQ15"/>
  <c i="37" r="CJ15"/>
  <c i="37" r="CL15" s="1"/>
  <c i="37" r="BZ15"/>
  <c i="37" r="BL15"/>
  <c i="37" r="CC15" s="1"/>
  <c i="37" r="BH15"/>
  <c i="37" r="AZ15"/>
  <c i="37" r="BB15" s="1"/>
  <c i="37" r="AR15"/>
  <c i="37" r="AN15"/>
  <c i="37" r="AI15"/>
  <c i="37" r="AD15"/>
  <c i="37" r="X15"/>
  <c i="37" r="CU15" s="1"/>
  <c i="37" r="CZ15" s="1"/>
  <c i="37" r="T15"/>
  <c i="37" r="P15"/>
  <c i="37" r="K15"/>
  <c i="37" r="L16" s="1"/>
  <c i="37" r="F15"/>
  <c i="37" r="IF14"/>
  <c i="37" r="IC14"/>
  <c i="37" r="HZ14"/>
  <c i="37" r="HW14"/>
  <c i="37" r="HT14"/>
  <c i="37" r="HQ14"/>
  <c i="37" r="HK14"/>
  <c i="37" r="HL14" s="1"/>
  <c i="37" r="GV14"/>
  <c i="37" r="GQ14"/>
  <c i="37" r="FX14"/>
  <c i="37" r="FP14"/>
  <c i="37" r="FL14"/>
  <c i="37" r="ER14"/>
  <c i="37" r="EO14"/>
  <c i="37" r="EK14"/>
  <c i="37" r="EG14"/>
  <c i="37" r="ET14" s="1"/>
  <c i="37" r="DR14"/>
  <c i="37" r="DL14"/>
  <c i="37" r="CX14"/>
  <c i="37" r="CT14"/>
  <c i="37" r="CS14"/>
  <c i="37" r="CQ14"/>
  <c i="37" r="CJ14"/>
  <c i="37" r="CL14" s="1"/>
  <c i="37" r="BZ14"/>
  <c i="37" r="BL14"/>
  <c i="37" r="CC14" s="1"/>
  <c i="37" r="BH14"/>
  <c i="37" r="AZ14"/>
  <c i="37" r="BB14" s="1"/>
  <c i="37" r="AR14"/>
  <c i="37" r="AN14"/>
  <c i="37" r="AI14"/>
  <c i="37" r="AD14"/>
  <c i="37" r="X14"/>
  <c i="37" r="CU14" s="1"/>
  <c i="37" r="T14"/>
  <c i="37" r="P14"/>
  <c i="37" r="K14"/>
  <c i="37" r="F14"/>
  <c i="37" r="IF13"/>
  <c i="37" r="IC13"/>
  <c i="37" r="ID14" s="1"/>
  <c i="37" r="HZ13"/>
  <c i="37" r="IA14" s="1"/>
  <c i="37" r="HW13"/>
  <c i="37" r="HX14" s="1"/>
  <c i="37" r="HT13"/>
  <c i="37" r="HQ13"/>
  <c i="37" r="HR14" s="1"/>
  <c i="37" r="GV13"/>
  <c i="37" r="GQ13"/>
  <c i="37" r="FX13"/>
  <c i="37" r="FP13"/>
  <c i="37" r="ER13"/>
  <c i="37" r="ES14" s="1"/>
  <c i="37" r="EO13"/>
  <c i="37" r="EP14" s="1"/>
  <c i="37" r="EK13"/>
  <c i="37" r="EG13"/>
  <c i="37" r="DR13"/>
  <c i="37" r="DL13"/>
  <c i="37" r="CX13"/>
  <c i="37" r="CT13"/>
  <c i="37" r="CS13"/>
  <c i="37" r="CQ13"/>
  <c i="37" r="CR14" s="1"/>
  <c i="37" r="CJ13"/>
  <c i="37" r="CL13" s="1"/>
  <c i="37" r="BZ13"/>
  <c i="37" r="BL13"/>
  <c i="37" r="BM14" s="1"/>
  <c i="37" r="CD14" s="1"/>
  <c i="37" r="BH13"/>
  <c i="37" r="AZ13"/>
  <c i="37" r="BB13" s="1"/>
  <c i="37" r="AR13"/>
  <c i="37" r="AN13"/>
  <c i="37" r="AI13"/>
  <c i="37" r="AD13"/>
  <c i="37" r="X13"/>
  <c i="37" r="CU13" s="1"/>
  <c i="37" r="T13"/>
  <c i="37" r="P13"/>
  <c i="37" r="K13"/>
  <c i="37" r="F13"/>
  <c i="37" r="IF12"/>
  <c i="37" r="IC12"/>
  <c i="37" r="HZ12"/>
  <c i="37" r="HW12"/>
  <c i="37" r="HT12"/>
  <c i="37" r="HQ12"/>
  <c i="37" r="GV12"/>
  <c i="37" r="GQ12"/>
  <c i="37" r="FX12"/>
  <c i="37" r="FP12"/>
  <c i="37" r="ER12"/>
  <c i="37" r="EO12"/>
  <c i="37" r="EK12"/>
  <c i="37" r="EG12"/>
  <c i="37" r="ET12" s="1"/>
  <c i="37" r="DR12"/>
  <c i="37" r="DL12"/>
  <c i="37" r="CX12"/>
  <c i="37" r="CT12"/>
  <c i="37" r="CS12"/>
  <c i="37" r="CQ12"/>
  <c i="37" r="CJ12"/>
  <c i="37" r="CL12" s="1"/>
  <c i="37" r="BZ12"/>
  <c i="37" r="BL12"/>
  <c i="37" r="CC12" s="1"/>
  <c i="37" r="BH12"/>
  <c i="37" r="AZ12"/>
  <c i="37" r="BB12" s="1"/>
  <c i="37" r="AR12"/>
  <c i="37" r="AN12"/>
  <c i="37" r="AI12"/>
  <c i="37" r="AD12"/>
  <c i="37" r="X12"/>
  <c i="37" r="CU12" s="1"/>
  <c i="37" r="T12"/>
  <c i="37" r="P12"/>
  <c i="37" r="K12"/>
  <c i="37" r="F12"/>
  <c i="37" r="IF11"/>
  <c i="37" r="IC11"/>
  <c i="37" r="HZ11"/>
  <c i="37" r="IA12" s="1"/>
  <c i="37" r="HW11"/>
  <c i="37" r="HX12" s="1"/>
  <c i="37" r="HT11"/>
  <c i="37" r="HQ11"/>
  <c i="37" r="GV11"/>
  <c i="37" r="GQ11"/>
  <c i="37" r="FX11"/>
  <c i="37" r="FP11"/>
  <c i="37" r="ER11"/>
  <c i="37" r="ES12" s="1"/>
  <c i="37" r="EO11"/>
  <c i="37" r="EP12" s="1"/>
  <c i="37" r="EK11"/>
  <c i="37" r="EG11"/>
  <c i="37" r="DR11"/>
  <c i="37" r="DL11"/>
  <c i="37" r="CX11"/>
  <c i="37" r="CT11"/>
  <c i="37" r="CS11"/>
  <c i="37" r="CQ11"/>
  <c i="37" r="CJ11"/>
  <c i="37" r="CL11" s="1"/>
  <c i="37" r="BZ11"/>
  <c i="37" r="BL11"/>
  <c i="37" r="BH11"/>
  <c i="37" r="BI12" s="1"/>
  <c i="37" r="AZ11"/>
  <c i="37" r="BB11" s="1"/>
  <c i="37" r="AR11"/>
  <c i="37" r="AN11"/>
  <c i="37" r="AI11"/>
  <c i="37" r="AJ12" s="1"/>
  <c i="37" r="AD11"/>
  <c i="37" r="X11"/>
  <c i="37" r="T11"/>
  <c i="37" r="P11"/>
  <c i="37" r="K11"/>
  <c i="37" r="F11"/>
  <c i="37" r="IF10"/>
  <c i="37" r="IC10"/>
  <c i="37" r="HZ10"/>
  <c i="37" r="HW10"/>
  <c i="37" r="HT10"/>
  <c i="37" r="HQ10"/>
  <c i="37" r="HG10"/>
  <c i="37" r="HK10" s="1"/>
  <c i="37" r="HB4" s="1"/>
  <c i="37" r="GV10"/>
  <c i="37" r="GQ10"/>
  <c i="37" r="FX10"/>
  <c i="37" r="FP10"/>
  <c i="37" r="FL10"/>
  <c i="37" r="ER10"/>
  <c i="37" r="EO10"/>
  <c i="37" r="EK10"/>
  <c i="37" r="EG10"/>
  <c i="37" r="DL10"/>
  <c i="37" r="CX10"/>
  <c i="37" r="CT10"/>
  <c i="37" r="CS10"/>
  <c i="37" r="CQ10"/>
  <c i="37" r="CJ10"/>
  <c i="37" r="CL10" s="1"/>
  <c i="37" r="BZ10"/>
  <c i="37" r="BL10"/>
  <c i="37" r="CC10" s="1"/>
  <c i="37" r="BH10"/>
  <c i="37" r="AZ10"/>
  <c i="37" r="BB10" s="1"/>
  <c i="37" r="AR10"/>
  <c i="37" r="AN10"/>
  <c i="37" r="AI10"/>
  <c i="37" r="AD10"/>
  <c i="37" r="X10"/>
  <c i="37" r="CU10" s="1"/>
  <c i="37" r="T10"/>
  <c i="37" r="P10"/>
  <c i="37" r="K10"/>
  <c i="37" r="F10"/>
  <c i="37" r="IF9"/>
  <c i="37" r="IC9"/>
  <c i="37" r="HZ9"/>
  <c i="37" r="HW9"/>
  <c i="37" r="HT9"/>
  <c i="37" r="HQ9"/>
  <c i="37" r="HM9"/>
  <c i="37" r="HK9"/>
  <c i="37" r="HL9" s="1"/>
  <c i="37" r="AW5" s="1"/>
  <c i="37" r="HJ9"/>
  <c i="37" r="GV9"/>
  <c i="37" r="GQ9"/>
  <c i="37" r="FX9"/>
  <c i="37" r="FP9"/>
  <c i="37" r="ER9"/>
  <c i="37" r="EO9"/>
  <c i="37" r="EK9"/>
  <c i="37" r="EG9"/>
  <c i="37" r="DR9"/>
  <c i="37" r="DL9"/>
  <c i="37" r="CX9"/>
  <c i="37" r="CY10" s="1"/>
  <c i="37" r="CT9"/>
  <c i="37" r="CS9"/>
  <c i="37" r="CQ9"/>
  <c i="37" r="CJ9"/>
  <c i="37" r="CL9" s="1"/>
  <c i="37" r="BZ9"/>
  <c i="37" r="CA10" s="1"/>
  <c i="37" r="BL9"/>
  <c i="37" r="CC9" s="1"/>
  <c i="37" r="BH9"/>
  <c i="37" r="BI10" s="1"/>
  <c i="37" r="AZ9"/>
  <c i="37" r="BB9" s="1"/>
  <c i="37" r="AR9"/>
  <c i="37" r="AN9"/>
  <c i="37" r="AI9"/>
  <c i="37" r="AJ10" s="1"/>
  <c i="37" r="AD9"/>
  <c i="37" r="AE10" s="1"/>
  <c i="37" r="X9"/>
  <c i="37" r="CU9" s="1"/>
  <c i="37" r="T9"/>
  <c i="37" r="P9"/>
  <c i="37" r="K9"/>
  <c i="37" r="L10" s="1"/>
  <c i="37" r="F9"/>
  <c i="37" r="G10" s="1"/>
  <c i="37" r="IF8"/>
  <c i="37" r="IC8"/>
  <c i="37" r="HZ8"/>
  <c i="37" r="HW8"/>
  <c i="37" r="HT8"/>
  <c i="37" r="HQ8"/>
  <c i="37" r="HM8"/>
  <c i="37" r="DX5" s="1"/>
  <c i="37" r="HL8"/>
  <c i="37" r="DV5" s="1"/>
  <c i="37" r="DV67" s="1"/>
  <c i="37" r="HK8"/>
  <c i="37" r="HJ8"/>
  <c i="37" r="GV8"/>
  <c i="37" r="GQ8"/>
  <c i="37" r="FX8"/>
  <c i="37" r="FP8"/>
  <c i="37" r="FL8"/>
  <c i="37" r="ER8"/>
  <c i="37" r="EO8"/>
  <c i="37" r="EK8"/>
  <c i="37" r="EG8"/>
  <c i="37" r="DR8"/>
  <c i="37" r="DL8"/>
  <c i="37" r="CX8"/>
  <c i="37" r="CT8"/>
  <c i="37" r="CS8"/>
  <c i="37" r="CQ8"/>
  <c i="37" r="CJ8"/>
  <c i="37" r="CL8" s="1"/>
  <c i="37" r="BZ8"/>
  <c i="37" r="BL8"/>
  <c i="37" r="CC8" s="1"/>
  <c i="37" r="BH8"/>
  <c i="37" r="AZ8"/>
  <c i="37" r="BB8" s="1"/>
  <c i="37" r="AR8"/>
  <c i="37" r="AN8"/>
  <c i="37" r="AI8"/>
  <c i="37" r="AD8"/>
  <c i="37" r="X8"/>
  <c i="37" r="T8"/>
  <c i="37" r="P8"/>
  <c i="37" r="K8"/>
  <c i="37" r="F8"/>
  <c i="37" r="AU8" s="1"/>
  <c i="37" r="IF7"/>
  <c i="37" r="IC7"/>
  <c i="37" r="HZ7"/>
  <c i="37" r="HW7"/>
  <c i="37" r="HT7"/>
  <c i="37" r="HQ7"/>
  <c i="37" r="HM7"/>
  <c i="37" r="CI5" s="1"/>
  <c i="37" r="HK7"/>
  <c i="37" r="HL7" s="1"/>
  <c i="37" r="CG5" s="1"/>
  <c i="37" r="HJ7"/>
  <c i="37" r="GV7"/>
  <c i="37" r="GQ7"/>
  <c i="37" r="FX7"/>
  <c i="37" r="FP7"/>
  <c i="37" r="ER7"/>
  <c i="37" r="EO7"/>
  <c i="37" r="EK7"/>
  <c i="37" r="EG7"/>
  <c i="37" r="DR7"/>
  <c i="37" r="DS8" s="1"/>
  <c i="37" r="DL7"/>
  <c i="37" r="DM8" s="1"/>
  <c i="37" r="CX7"/>
  <c i="37" r="CT7"/>
  <c i="37" r="CS7"/>
  <c i="37" r="CQ7"/>
  <c i="37" r="CJ7"/>
  <c i="37" r="CL7" s="1"/>
  <c i="37" r="BZ7"/>
  <c i="37" r="BL7"/>
  <c i="37" r="CC7" s="1"/>
  <c i="37" r="BH7"/>
  <c i="37" r="AZ7"/>
  <c i="37" r="BB7" s="1"/>
  <c i="37" r="AR7"/>
  <c i="37" r="AN7"/>
  <c i="37" r="AO8" s="1"/>
  <c i="37" r="AI7"/>
  <c i="37" r="AD7"/>
  <c i="37" r="X7"/>
  <c i="37" r="CU7" s="1"/>
  <c i="37" r="T7"/>
  <c i="37" r="P7"/>
  <c i="37" r="K7"/>
  <c i="37" r="F7"/>
  <c i="37" r="IF6"/>
  <c i="37" r="IC6"/>
  <c i="37" r="HZ6"/>
  <c i="37" r="HW6"/>
  <c i="37" r="HT6"/>
  <c i="37" r="HQ6"/>
  <c i="37" r="HM6"/>
  <c i="37" r="HK6"/>
  <c i="37" r="FV4" s="1"/>
  <c i="37" r="HJ6"/>
  <c i="37" r="DF5" s="1"/>
  <c i="37" r="GV6"/>
  <c i="37" r="GQ6"/>
  <c i="37" r="FX6"/>
  <c i="37" r="FP6"/>
  <c i="37" r="ER6"/>
  <c i="37" r="EO6"/>
  <c i="37" r="EK6"/>
  <c i="37" r="EG6"/>
  <c i="37" r="ET6" s="1"/>
  <c i="37" r="DR6"/>
  <c i="37" r="DL6"/>
  <c i="37" r="CX6"/>
  <c i="37" r="CT6"/>
  <c i="37" r="CS6"/>
  <c i="37" r="CQ6"/>
  <c i="37" r="CJ6"/>
  <c i="37" r="CL6" s="1"/>
  <c i="37" r="BZ6"/>
  <c i="37" r="BL6"/>
  <c i="37" r="CC6" s="1"/>
  <c i="37" r="BH6"/>
  <c i="37" r="AZ6"/>
  <c i="37" r="BB6" s="1"/>
  <c i="37" r="AR6"/>
  <c i="37" r="AN6"/>
  <c i="37" r="AI6"/>
  <c i="37" r="AD6"/>
  <c i="37" r="X6"/>
  <c i="37" r="CU6" s="1"/>
  <c i="37" r="T6"/>
  <c i="37" r="P6"/>
  <c i="37" r="K6"/>
  <c i="37" r="F6"/>
  <c i="37" r="IF5"/>
  <c i="37" r="IC5"/>
  <c i="37" r="HZ5"/>
  <c i="37" r="IA6" s="1"/>
  <c i="37" r="HW5"/>
  <c i="37" r="HX6" s="1"/>
  <c i="37" r="HT5"/>
  <c i="37" r="HQ5"/>
  <c i="37" r="HM5"/>
  <c i="37" r="HK5"/>
  <c i="37" r="HL5" s="1"/>
  <c i="37" r="EV5" s="1"/>
  <c i="37" r="HJ5"/>
  <c i="37" r="GV5"/>
  <c i="37" r="GQ5"/>
  <c i="37" r="FX5"/>
  <c i="37" r="FP5"/>
  <c i="37" r="EZ5"/>
  <c i="37" r="EX5"/>
  <c i="37" r="ER5"/>
  <c i="37" r="ES6" s="1"/>
  <c i="37" r="EO5"/>
  <c i="37" r="EP6" s="1"/>
  <c i="37" r="EK5"/>
  <c i="37" r="EG5"/>
  <c i="37" r="DZ5"/>
  <c i="37" r="DR5"/>
  <c i="37" r="DS6" s="1"/>
  <c i="37" r="DL5"/>
  <c i="37" r="DM6" s="1"/>
  <c i="37" r="DD5"/>
  <c i="37" r="CX5"/>
  <c i="37" r="CY6" s="1"/>
  <c i="37" r="CT5"/>
  <c i="37" r="CS5"/>
  <c i="37" r="CQ5"/>
  <c i="37" r="CR6" s="1"/>
  <c i="37" r="CK5"/>
  <c i="37" r="BZ5"/>
  <c i="37" r="BL5"/>
  <c i="37" r="CC5" s="1"/>
  <c i="37" r="BH5"/>
  <c i="37" r="BA5"/>
  <c i="37" r="AY5"/>
  <c i="37" r="AR5"/>
  <c i="37" r="AN5"/>
  <c i="37" r="AO6" s="1"/>
  <c i="37" r="AI5"/>
  <c i="37" r="AJ6" s="1"/>
  <c i="37" r="AD5"/>
  <c i="37" r="X5"/>
  <c i="37" r="T5"/>
  <c i="37" r="U6" s="1"/>
  <c i="37" r="P5"/>
  <c i="37" r="Q6" s="1"/>
  <c i="37" r="K5"/>
  <c i="37" r="F5"/>
  <c i="37" r="HM4"/>
  <c i="37" r="HM10" s="1"/>
  <c i="37" r="HK4"/>
  <c i="37" r="HL4" s="1"/>
  <c i="37" r="HJ4"/>
  <c i="37" r="BT5" s="1"/>
  <c i="37" r="GX4"/>
  <c i="37" r="GV4"/>
  <c i="37" r="GT4"/>
  <c i="37" r="GP4"/>
  <c i="37" r="GL4"/>
  <c i="37" r="GH4"/>
  <c i="37" r="FX4"/>
  <c i="37" r="FR4"/>
  <c i="37" r="FP4"/>
  <c i="37" r="FN4"/>
  <c i="37" r="FF4"/>
  <c i="37" r="CT4"/>
  <c i="37" r="CS4"/>
  <c i="36" r="DY66"/>
  <c i="36" r="CJ6"/>
  <c i="36" r="CL6" s="1"/>
  <c i="36" r="CJ7"/>
  <c i="36" r="CL7" s="1"/>
  <c i="36" r="CJ8"/>
  <c i="36" r="CL8" s="1"/>
  <c i="36" r="CJ9"/>
  <c i="36" r="CL9" s="1"/>
  <c i="36" r="CJ10"/>
  <c i="36" r="CL10" s="1"/>
  <c i="36" r="CJ11"/>
  <c i="36" r="CL11" s="1"/>
  <c i="36" r="CJ12"/>
  <c i="36" r="CL12" s="1"/>
  <c i="36" r="CJ13"/>
  <c i="36" r="CL13" s="1"/>
  <c i="36" r="CJ14"/>
  <c i="36" r="CL14" s="1"/>
  <c i="36" r="CJ15"/>
  <c i="36" r="CL15" s="1"/>
  <c i="36" r="CJ16"/>
  <c i="36" r="CL16" s="1"/>
  <c i="36" r="CJ17"/>
  <c i="36" r="CL17" s="1"/>
  <c i="36" r="CJ18"/>
  <c i="36" r="CL18" s="1"/>
  <c i="36" r="CJ19"/>
  <c i="36" r="CL19" s="1"/>
  <c i="36" r="CJ20"/>
  <c i="36" r="CL20" s="1"/>
  <c i="36" r="CJ21"/>
  <c i="36" r="CL21" s="1"/>
  <c i="36" r="CJ22"/>
  <c i="36" r="CL22" s="1"/>
  <c i="36" r="CJ23"/>
  <c i="36" r="CL23" s="1"/>
  <c i="36" r="CJ24"/>
  <c i="36" r="CL24" s="1"/>
  <c i="36" r="CJ25"/>
  <c i="36" r="CL25" s="1"/>
  <c i="36" r="CJ26"/>
  <c i="36" r="CL26" s="1"/>
  <c i="36" r="CJ27"/>
  <c i="36" r="CL27" s="1"/>
  <c i="36" r="CJ28"/>
  <c i="36" r="CL28" s="1"/>
  <c i="36" r="CJ29"/>
  <c i="36" r="CL29" s="1"/>
  <c i="36" r="CJ30"/>
  <c i="36" r="CL30" s="1"/>
  <c i="36" r="CJ31"/>
  <c i="36" r="CL31" s="1"/>
  <c i="36" r="CJ32"/>
  <c i="36" r="CL32" s="1"/>
  <c i="36" r="CJ33"/>
  <c i="36" r="CL33" s="1"/>
  <c i="36" r="CJ34"/>
  <c i="36" r="CL34" s="1"/>
  <c i="36" r="CJ35"/>
  <c i="36" r="CL35" s="1"/>
  <c i="36" r="CJ36"/>
  <c i="36" r="CL36" s="1"/>
  <c i="36" r="CJ37"/>
  <c i="36" r="CL37" s="1"/>
  <c i="36" r="CJ38"/>
  <c i="36" r="CL38" s="1"/>
  <c i="36" r="CJ39"/>
  <c i="36" r="CL39" s="1"/>
  <c i="36" r="CJ40"/>
  <c i="36" r="CL40" s="1"/>
  <c i="36" r="CJ41"/>
  <c i="36" r="CL41" s="1"/>
  <c i="36" r="CJ42"/>
  <c i="36" r="CL42" s="1"/>
  <c i="36" r="CJ43"/>
  <c i="36" r="CL43" s="1"/>
  <c i="36" r="CJ44"/>
  <c i="36" r="CL44" s="1"/>
  <c i="36" r="CJ45"/>
  <c i="36" r="CL45" s="1"/>
  <c i="36" r="CJ46"/>
  <c i="36" r="CL46" s="1"/>
  <c i="36" r="CJ47"/>
  <c i="36" r="CL47" s="1"/>
  <c i="36" r="CJ48"/>
  <c i="36" r="CL48" s="1"/>
  <c i="36" r="CJ49"/>
  <c i="36" r="CL49" s="1"/>
  <c i="36" r="CJ50"/>
  <c i="36" r="CL50" s="1"/>
  <c i="36" r="CJ51"/>
  <c i="36" r="CL51" s="1"/>
  <c i="36" r="CJ52"/>
  <c i="36" r="CL52" s="1"/>
  <c i="36" r="CJ53"/>
  <c i="36" r="CL53" s="1"/>
  <c i="36" r="CJ54"/>
  <c i="36" r="CL54" s="1"/>
  <c i="36" r="CJ55"/>
  <c i="36" r="CL55" s="1"/>
  <c i="36" r="CJ56"/>
  <c i="36" r="CL56" s="1"/>
  <c i="36" r="CJ57"/>
  <c i="36" r="CL57" s="1"/>
  <c i="36" r="CJ58"/>
  <c i="36" r="CL58" s="1"/>
  <c i="36" r="CJ59"/>
  <c i="36" r="CL59" s="1"/>
  <c i="36" r="CJ60"/>
  <c i="36" r="CL60" s="1"/>
  <c i="36" r="CJ61"/>
  <c i="36" r="CL61" s="1"/>
  <c i="36" r="CJ62"/>
  <c i="36" r="CL62" s="1"/>
  <c i="36" r="CJ63"/>
  <c i="36" r="CL63" s="1"/>
  <c i="36" r="CJ64"/>
  <c i="36" r="CL64" s="1"/>
  <c i="36" r="CJ65"/>
  <c i="36" r="CL65" s="1"/>
  <c i="36" r="CJ66"/>
  <c i="36" r="CL66" s="1"/>
  <c i="36" r="AZ6"/>
  <c i="36" r="BB6" s="1"/>
  <c i="36" r="AZ7"/>
  <c i="36" r="BB7" s="1"/>
  <c i="36" r="AZ8"/>
  <c i="36" r="BB8" s="1"/>
  <c i="36" r="AZ9"/>
  <c i="36" r="BB9" s="1"/>
  <c i="36" r="AZ10"/>
  <c i="36" r="BB10" s="1"/>
  <c i="36" r="AZ11"/>
  <c i="36" r="BB11" s="1"/>
  <c i="36" r="AZ12"/>
  <c i="36" r="BB12" s="1"/>
  <c i="36" r="AZ14"/>
  <c i="36" r="BB14" s="1"/>
  <c i="36" r="AZ15"/>
  <c i="36" r="BB15" s="1"/>
  <c i="36" r="AZ16"/>
  <c i="36" r="BB16" s="1"/>
  <c i="36" r="AZ17"/>
  <c i="36" r="BB17" s="1"/>
  <c i="36" r="AZ18"/>
  <c i="36" r="BB18" s="1"/>
  <c i="36" r="AZ19"/>
  <c i="36" r="BB19" s="1"/>
  <c i="36" r="AZ20"/>
  <c i="36" r="BB20" s="1"/>
  <c i="36" r="AZ21"/>
  <c i="36" r="BB21" s="1"/>
  <c i="36" r="AZ22"/>
  <c i="36" r="BB22" s="1"/>
  <c i="36" r="AZ23"/>
  <c i="36" r="BB23" s="1"/>
  <c i="36" r="AZ24"/>
  <c i="36" r="BB24" s="1"/>
  <c i="36" r="AZ25"/>
  <c i="36" r="BB25" s="1"/>
  <c i="36" r="AZ26"/>
  <c i="36" r="BB26" s="1"/>
  <c i="36" r="AZ27"/>
  <c i="36" r="BB27" s="1"/>
  <c i="36" r="AZ28"/>
  <c i="36" r="BB28" s="1"/>
  <c i="36" r="AZ29"/>
  <c i="36" r="BB29" s="1"/>
  <c i="36" r="AZ30"/>
  <c i="36" r="BB30" s="1"/>
  <c i="36" r="AZ31"/>
  <c i="36" r="BB31" s="1"/>
  <c i="36" r="AZ32"/>
  <c i="36" r="BB32" s="1"/>
  <c i="36" r="AZ33"/>
  <c i="36" r="BB33" s="1"/>
  <c i="36" r="AZ34"/>
  <c i="36" r="BB34" s="1"/>
  <c i="36" r="AZ35"/>
  <c i="36" r="BB35" s="1"/>
  <c i="36" r="AZ36"/>
  <c i="36" r="BB36" s="1"/>
  <c i="36" r="AZ37"/>
  <c i="36" r="BB37" s="1"/>
  <c i="36" r="AZ38"/>
  <c i="36" r="BB38" s="1"/>
  <c i="36" r="AZ39"/>
  <c i="36" r="BB39" s="1"/>
  <c i="36" r="AZ40"/>
  <c i="36" r="BB40" s="1"/>
  <c i="36" r="AZ41"/>
  <c i="36" r="BB41" s="1"/>
  <c i="36" r="AZ42"/>
  <c i="36" r="BB42" s="1"/>
  <c i="36" r="AZ43"/>
  <c i="36" r="BB43" s="1"/>
  <c i="36" r="AZ44"/>
  <c i="36" r="BB44" s="1"/>
  <c i="36" r="AZ45"/>
  <c i="36" r="BB45" s="1"/>
  <c i="36" r="AZ46"/>
  <c i="36" r="BB46" s="1"/>
  <c i="36" r="AZ47"/>
  <c i="36" r="BB47" s="1"/>
  <c i="36" r="AZ48"/>
  <c i="36" r="BB48" s="1"/>
  <c i="36" r="AZ49"/>
  <c i="36" r="BB49" s="1"/>
  <c i="36" r="AZ50"/>
  <c i="36" r="BB50" s="1"/>
  <c i="36" r="AZ51"/>
  <c i="36" r="BB51" s="1"/>
  <c i="36" r="AZ52"/>
  <c i="36" r="BB52" s="1"/>
  <c i="36" r="AZ53"/>
  <c i="36" r="BB53" s="1"/>
  <c i="36" r="AZ54"/>
  <c i="36" r="BB54" s="1"/>
  <c i="36" r="AZ55"/>
  <c i="36" r="BB55" s="1"/>
  <c i="36" r="AZ56"/>
  <c i="36" r="BB56" s="1"/>
  <c i="36" r="AZ57"/>
  <c i="36" r="BB57" s="1"/>
  <c i="36" r="AZ58"/>
  <c i="36" r="BB58" s="1"/>
  <c i="36" r="AZ59"/>
  <c i="36" r="BB59" s="1"/>
  <c i="36" r="AZ60"/>
  <c i="36" r="BB60" s="1"/>
  <c i="36" r="AZ61"/>
  <c i="36" r="BB61" s="1"/>
  <c i="36" r="AZ62"/>
  <c i="36" r="BB62" s="1"/>
  <c i="36" r="AZ63"/>
  <c i="36" r="BB63" s="1"/>
  <c i="36" r="AZ64"/>
  <c i="36" r="BB64" s="1"/>
  <c i="36" r="AZ65"/>
  <c i="36" r="BB65" s="1"/>
  <c i="36" r="AZ66"/>
  <c i="36" r="BB66" s="1"/>
  <c i="36" r="AZ13"/>
  <c i="36" r="BB13" s="1"/>
  <c i="37" l="1" r="U40"/>
  <c i="37" r="ES40"/>
  <c i="37" r="ET40"/>
  <c i="37" r="ET42"/>
  <c i="37" r="ET44"/>
  <c i="37" r="ET46"/>
  <c i="37" r="ET48"/>
  <c i="37" r="ET50"/>
  <c i="37" r="ET52"/>
  <c i="37" r="ET54"/>
  <c i="37" r="ET56"/>
  <c i="37" r="Y6"/>
  <c i="37" r="EH6"/>
  <c i="37" r="AO16"/>
  <c i="37" r="DS16"/>
  <c i="37" r="CA18"/>
  <c i="37" r="G36"/>
  <c i="37" r="EH36"/>
  <c i="37" r="EU36" s="1"/>
  <c i="37" r="FM19" s="1"/>
  <c i="37" r="FQ19" s="1"/>
  <c i="37" r="FS19" s="1"/>
  <c i="37" r="GD4"/>
  <c i="37" r="L6"/>
  <c i="37" r="AE6"/>
  <c i="37" r="CA6"/>
  <c i="37" r="EL6"/>
  <c i="37" r="HR6"/>
  <c i="37" r="ID6"/>
  <c i="37" r="HL6"/>
  <c i="37" r="DB5" s="1"/>
  <c i="37" r="G8"/>
  <c i="37" r="AS8"/>
  <c i="37" r="ET7"/>
  <c i="37" r="G16"/>
  <c i="37" r="AS16"/>
  <c i="37" r="ET15"/>
  <c i="37" r="ET21"/>
  <c i="37" r="HR22"/>
  <c i="37" r="FL12" s="1"/>
  <c i="37" r="ID22"/>
  <c i="37" r="FZ4"/>
  <c i="37" r="G6"/>
  <c i="37" r="AS6"/>
  <c i="37" r="G18"/>
  <c i="37" r="ET17"/>
  <c i="37" r="HX26"/>
  <c i="37" r="Y36"/>
  <c i="37" r="CA36"/>
  <c i="37" r="FJ4"/>
  <c i="37" r="HU6"/>
  <c i="37" r="IG6"/>
  <c i="37" r="L8"/>
  <c i="37" r="DS10"/>
  <c i="37" r="DT10"/>
  <c i="37" r="ET9"/>
  <c i="37" r="G12"/>
  <c i="37" r="CA12"/>
  <c i="37" r="ET11"/>
  <c i="37" r="HR12"/>
  <c i="37" r="FL7" s="1"/>
  <c i="37" r="ID12"/>
  <c i="37" r="G14"/>
  <c i="37" r="CZ13"/>
  <c i="37" r="EH14"/>
  <c i="37" r="EU14" s="1"/>
  <c i="37" r="FM8" s="1"/>
  <c i="37" r="FQ8" s="1"/>
  <c i="37" r="FS8" s="1"/>
  <c i="37" r="AJ14"/>
  <c i="37" r="L18"/>
  <c i="37" r="AE18"/>
  <c i="37" r="CY18"/>
  <c i="37" r="EL18"/>
  <c i="37" r="L22"/>
  <c i="37" r="AE22"/>
  <c i="37" r="CY22"/>
  <c i="37" r="EL22"/>
  <c i="37" r="HU22"/>
  <c i="37" r="IG22"/>
  <c i="37" r="G24"/>
  <c i="37" r="CZ23"/>
  <c i="37" r="AS24"/>
  <c i="37" r="ET23"/>
  <c i="37" r="AO26"/>
  <c i="37" r="DS26"/>
  <c i="37" r="IA26"/>
  <c i="37" r="DM28"/>
  <c i="37" r="ET28"/>
  <c i="37" r="L30"/>
  <c i="37" r="AE30"/>
  <c i="37" r="CY30"/>
  <c i="37" r="EL30"/>
  <c i="37" r="HR30"/>
  <c i="37" r="FL16" s="1"/>
  <c i="37" r="ID30"/>
  <c i="37" r="AO32"/>
  <c i="37" r="DS32"/>
  <c i="37" r="L34"/>
  <c i="37" r="AE34"/>
  <c i="37" r="CY34"/>
  <c i="37" r="EL34"/>
  <c i="37" r="L36"/>
  <c i="37" r="AE36"/>
  <c i="37" r="CY36"/>
  <c i="37" r="EL36"/>
  <c i="37" r="AS38"/>
  <c i="37" r="CA38"/>
  <c i="37" r="ET37"/>
  <c i="37" r="HR38"/>
  <c i="37" r="FL20" s="1"/>
  <c i="37" r="ID38"/>
  <c i="37" r="G40"/>
  <c i="37" r="Y40"/>
  <c i="37" r="AO42"/>
  <c i="37" r="DS42"/>
  <c i="37" r="IA42"/>
  <c i="37" r="U44"/>
  <c i="37" r="BM44"/>
  <c i="37" r="CD44" s="1"/>
  <c i="37" r="ES44"/>
  <c i="37" r="AO46"/>
  <c i="37" r="DS46"/>
  <c i="37" r="IA46"/>
  <c i="37" r="U48"/>
  <c i="37" r="BM48"/>
  <c i="37" r="CD48" s="1"/>
  <c i="37" r="ES48"/>
  <c i="37" r="AO50"/>
  <c i="37" r="DS50"/>
  <c i="37" r="IA50"/>
  <c i="37" r="U52"/>
  <c i="37" r="BM52"/>
  <c i="37" r="CD52" s="1"/>
  <c i="37" r="ES52"/>
  <c i="37" r="AO54"/>
  <c i="37" r="DS54"/>
  <c i="37" r="IA54"/>
  <c i="37" r="U56"/>
  <c i="37" r="BM56"/>
  <c i="37" r="CD56" s="1"/>
  <c i="37" r="ES56"/>
  <c i="37" r="AO58"/>
  <c i="37" r="DS58"/>
  <c i="37" r="IA58"/>
  <c i="37" r="AU10"/>
  <c i="37" r="L12"/>
  <c i="37" r="AE12"/>
  <c i="37" r="CY12"/>
  <c i="37" r="EL12"/>
  <c i="37" r="HU12"/>
  <c i="37" r="IG12"/>
  <c i="37" r="L14"/>
  <c i="37" r="CY14"/>
  <c i="37" r="EL14"/>
  <c i="37" r="HU14"/>
  <c i="37" r="IG14"/>
  <c i="37" r="HU18"/>
  <c i="37" r="IG18"/>
  <c i="37" r="DM20"/>
  <c i="37" r="Q22"/>
  <c i="37" r="AJ22"/>
  <c i="37" r="BI22"/>
  <c i="37" r="EP22"/>
  <c i="37" r="ET22"/>
  <c i="37" r="L24"/>
  <c i="37" r="G26"/>
  <c i="37" r="AS26"/>
  <c i="37" r="CA26"/>
  <c i="37" r="ET25"/>
  <c i="37" r="AO28"/>
  <c i="37" r="DS28"/>
  <c i="37" r="CZ31"/>
  <c i="37" r="Q34"/>
  <c i="37" r="AJ34"/>
  <c i="37" r="BI34"/>
  <c i="37" r="CR34"/>
  <c i="37" r="EP34"/>
  <c i="37" r="EU34" s="1"/>
  <c i="37" r="FM18" s="1"/>
  <c i="37" r="ET34"/>
  <c i="37" r="L38"/>
  <c i="37" r="HU38"/>
  <c i="37" r="IG38"/>
  <c i="37" r="EL40"/>
  <c i="37" r="G42"/>
  <c i="37" r="AS42"/>
  <c i="37" r="CA42"/>
  <c i="37" r="ET41"/>
  <c i="37" r="HR42"/>
  <c i="37" r="FL22" s="1"/>
  <c i="37" r="ID42"/>
  <c i="37" r="G44"/>
  <c i="37" r="Y44"/>
  <c i="37" r="CA44"/>
  <c i="37" r="EH44"/>
  <c i="37" r="AS46"/>
  <c i="37" r="CA46"/>
  <c i="37" r="ET45"/>
  <c i="37" r="HR46"/>
  <c i="37" r="FL24" s="1"/>
  <c i="37" r="ID46"/>
  <c i="37" r="G48"/>
  <c i="37" r="Y48"/>
  <c i="37" r="CA48"/>
  <c i="37" r="EH48"/>
  <c i="37" r="G50"/>
  <c i="37" r="AS50"/>
  <c i="37" r="CA50"/>
  <c i="37" r="ET49"/>
  <c i="37" r="HR50"/>
  <c i="37" r="FL26" s="1"/>
  <c i="37" r="ID50"/>
  <c i="37" r="G52"/>
  <c i="37" r="Y52"/>
  <c i="37" r="CA52"/>
  <c i="37" r="EH52"/>
  <c i="37" r="G54"/>
  <c i="37" r="AS54"/>
  <c i="37" r="CA54"/>
  <c i="37" r="ET53"/>
  <c i="37" r="HR54"/>
  <c i="37" r="FL28" s="1"/>
  <c i="37" r="ID54"/>
  <c i="37" r="G56"/>
  <c i="37" r="Y56"/>
  <c i="37" r="CA56"/>
  <c i="37" r="EH56"/>
  <c i="37" r="EU56" s="1"/>
  <c i="37" r="FM29" s="1"/>
  <c i="37" r="FQ29" s="1"/>
  <c i="37" r="FS29" s="1"/>
  <c i="37" r="AS58"/>
  <c i="37" r="CA58"/>
  <c i="37" r="ET57"/>
  <c i="37" r="HR58"/>
  <c i="37" r="FL30" s="1"/>
  <c i="37" r="ID58"/>
  <c i="37" r="G60"/>
  <c i="37" r="Y60"/>
  <c i="37" r="CA60"/>
  <c i="37" r="EL60"/>
  <c i="37" r="L62"/>
  <c i="37" r="CY62"/>
  <c i="37" r="EL62"/>
  <c i="37" r="L64"/>
  <c i="37" r="EL64"/>
  <c i="37" r="L66"/>
  <c i="37" r="AE66"/>
  <c i="37" r="EH60"/>
  <c i="37" r="EU60" s="1"/>
  <c i="37" r="FM31" s="1"/>
  <c i="37" r="FQ31" s="1"/>
  <c i="37" r="FS31" s="1"/>
  <c i="37" r="CA62"/>
  <c i="37" r="EH62"/>
  <c i="37" r="EU62" s="1"/>
  <c i="37" r="FM32" s="1"/>
  <c i="37" r="FQ32" s="1"/>
  <c i="37" r="FS32" s="1"/>
  <c i="37" r="G64"/>
  <c i="37" r="CA64"/>
  <c i="37" r="EH64"/>
  <c i="37" r="CA66"/>
  <c i="37" r="IG8"/>
  <c i="37" r="IG10"/>
  <c i="37" r="IG36"/>
  <c i="37" r="IG16"/>
  <c i="37" r="IG20"/>
  <c i="37" r="IG24"/>
  <c i="37" r="IG28"/>
  <c i="37" r="IG32"/>
  <c i="37" r="IG34"/>
  <c i="37" r="IG40"/>
  <c i="37" r="IG48"/>
  <c i="37" r="IG52"/>
  <c i="37" r="IG60"/>
  <c i="37" r="IG62"/>
  <c i="37" r="IG64"/>
  <c i="37" r="IG66"/>
  <c i="37" r="IA8"/>
  <c i="37" r="IA10"/>
  <c i="37" r="IA36"/>
  <c i="37" r="IA16"/>
  <c i="37" r="IA20"/>
  <c i="37" r="IA24"/>
  <c i="37" r="IA28"/>
  <c i="37" r="IA32"/>
  <c i="37" r="IA34"/>
  <c i="37" r="IA40"/>
  <c i="37" r="IA48"/>
  <c i="37" r="IA52"/>
  <c i="37" r="IA60"/>
  <c i="37" r="IA62"/>
  <c i="37" r="IA64"/>
  <c i="37" r="IA66"/>
  <c i="37" r="HX16"/>
  <c i="37" r="HX20"/>
  <c i="37" r="HX24"/>
  <c i="37" r="HX28"/>
  <c i="37" r="HX32"/>
  <c i="37" r="HX34"/>
  <c i="37" r="HX40"/>
  <c i="37" r="HX48"/>
  <c i="37" r="HX52"/>
  <c i="37" r="HX60"/>
  <c i="37" r="HX62"/>
  <c i="37" r="HX64"/>
  <c i="37" r="HX66"/>
  <c i="37" r="HX8"/>
  <c i="37" r="HX10"/>
  <c i="37" r="HX36"/>
  <c i="37" r="HU8"/>
  <c i="37" r="HU10"/>
  <c i="37" r="HU36"/>
  <c i="37" r="HU16"/>
  <c i="37" r="HU20"/>
  <c i="37" r="HU24"/>
  <c i="37" r="HU28"/>
  <c i="37" r="HU32"/>
  <c i="37" r="HU34"/>
  <c i="37" r="HU40"/>
  <c i="37" r="HU44"/>
  <c i="37" r="HU48"/>
  <c i="37" r="HU52"/>
  <c i="37" r="HU60"/>
  <c i="37" r="HU62"/>
  <c i="37" r="HU64"/>
  <c i="37" r="HU66"/>
  <c i="37" r="HR8"/>
  <c i="37" r="FL5" s="1"/>
  <c i="37" r="HR20"/>
  <c i="37" r="FL11" s="1"/>
  <c i="37" r="HR24"/>
  <c i="37" r="FL13" s="1"/>
  <c i="37" r="HR28"/>
  <c i="37" r="FL15" s="1"/>
  <c i="37" r="HR34"/>
  <c i="37" r="FL18" s="1"/>
  <c i="37" r="HR40"/>
  <c i="37" r="FL21" s="1"/>
  <c i="37" r="HR44"/>
  <c i="37" r="FL23" s="1"/>
  <c i="37" r="HR48"/>
  <c i="37" r="FL25" s="1"/>
  <c i="37" r="HR52"/>
  <c i="37" r="FL27" s="1"/>
  <c i="37" r="HR60"/>
  <c i="37" r="FL31" s="1"/>
  <c i="37" r="HR62"/>
  <c i="37" r="FL33" s="1"/>
  <c i="37" r="HR64"/>
  <c i="37" r="HR66"/>
  <c i="37" r="HR10"/>
  <c i="37" r="FL6" s="1"/>
  <c i="37" r="HR16"/>
  <c i="37" r="FL9" s="1"/>
  <c i="37" r="HR32"/>
  <c i="37" r="FL17" s="1"/>
  <c i="37" r="HR36"/>
  <c i="37" r="FL19" s="1"/>
  <c i="37" r="ES10"/>
  <c i="37" r="ES16"/>
  <c i="37" r="ES20"/>
  <c i="37" r="ES24"/>
  <c i="37" r="ES28"/>
  <c i="37" r="ET31"/>
  <c i="37" r="ET32"/>
  <c i="37" r="ES38"/>
  <c i="37" r="ET62"/>
  <c i="37" r="EW62" s="1"/>
  <c i="37" r="ET64"/>
  <c i="37" r="ET66"/>
  <c i="37" r="ES8"/>
  <c i="37" r="ET18"/>
  <c i="37" r="EW18" s="1"/>
  <c i="37" r="ET19"/>
  <c i="37" r="ES32"/>
  <c i="37" r="ES42"/>
  <c i="37" r="ES46"/>
  <c i="37" r="ES50"/>
  <c i="37" r="ES54"/>
  <c i="37" r="ES58"/>
  <c i="37" r="EP8"/>
  <c i="37" r="EU8" s="1"/>
  <c i="37" r="FM5" s="1"/>
  <c i="37" r="EP32"/>
  <c i="37" r="EP42"/>
  <c i="37" r="EP46"/>
  <c i="37" r="EP50"/>
  <c i="37" r="EP54"/>
  <c i="37" r="EP58"/>
  <c i="37" r="EP10"/>
  <c i="37" r="EP16"/>
  <c i="37" r="EP20"/>
  <c i="37" r="EP24"/>
  <c i="37" r="EP28"/>
  <c i="37" r="EP38"/>
  <c i="37" r="EP40"/>
  <c i="37" r="EL10"/>
  <c i="37" r="EL16"/>
  <c i="37" r="EL20"/>
  <c i="37" r="EL24"/>
  <c i="37" r="EL28"/>
  <c i="37" r="EL38"/>
  <c i="37" r="EL8"/>
  <c i="37" r="EL32"/>
  <c i="37" r="EL42"/>
  <c i="37" r="EL46"/>
  <c i="37" r="EL50"/>
  <c i="37" r="EL54"/>
  <c i="37" r="EL58"/>
  <c i="37" r="EH40"/>
  <c i="37" r="EU40" s="1"/>
  <c i="37" r="FM21" s="1"/>
  <c i="37" r="FQ21" s="1"/>
  <c i="37" r="FS21" s="1"/>
  <c i="37" r="EH8"/>
  <c i="37" r="EH10"/>
  <c i="37" r="EH16"/>
  <c i="37" r="FO19"/>
  <c i="37" r="EH20"/>
  <c i="37" r="EH24"/>
  <c i="37" r="FO31"/>
  <c i="37" r="EH58"/>
  <c i="37" r="EU58" s="1"/>
  <c i="37" r="FM30" s="1"/>
  <c i="37" r="EH38"/>
  <c i="37" r="ID8"/>
  <c i="37" r="ID10"/>
  <c i="37" r="ID16"/>
  <c i="37" r="ID20"/>
  <c i="37" r="ID34"/>
  <c i="37" r="ID40"/>
  <c i="37" r="ID48"/>
  <c i="37" r="ID52"/>
  <c i="37" r="ID60"/>
  <c i="37" r="ID62"/>
  <c i="37" r="ID64"/>
  <c i="37" r="ID66"/>
  <c i="37" r="ID24"/>
  <c i="37" r="ID28"/>
  <c i="37" r="ID32"/>
  <c i="37" r="ID36"/>
  <c i="37" r="DT38"/>
  <c i="37" r="DU46"/>
  <c i="37" r="GK24" s="1"/>
  <c i="37" r="GM24" s="1"/>
  <c i="37" r="DU28"/>
  <c i="37" r="GK15" s="1"/>
  <c i="37" r="GM15" s="1"/>
  <c i="37" r="DT6"/>
  <c i="37" r="DU8"/>
  <c i="37" r="GK5" s="1"/>
  <c i="37" r="GM5" s="1"/>
  <c i="37" r="DT8"/>
  <c i="37" r="DT9"/>
  <c i="37" r="DW9" s="1"/>
  <c i="37" r="DT11"/>
  <c i="37" r="DT13"/>
  <c i="37" r="DU20"/>
  <c i="37" r="GK11" s="1"/>
  <c i="37" r="GM11" s="1"/>
  <c i="37" r="DT20"/>
  <c i="37" r="DW20" s="1"/>
  <c i="37" r="DT21"/>
  <c i="37" r="DT26"/>
  <c i="37" r="DT30"/>
  <c i="37" r="DU32"/>
  <c i="37" r="GK17" s="1"/>
  <c i="37" r="GM17" s="1"/>
  <c i="37" r="DT32"/>
  <c i="37" r="DT34"/>
  <c i="37" r="DT35"/>
  <c i="37" r="DS36"/>
  <c i="37" r="DT40"/>
  <c i="37" r="DU42"/>
  <c i="37" r="GK22" s="1"/>
  <c i="37" r="GM22" s="1"/>
  <c i="37" r="DT42"/>
  <c i="37" r="DT43"/>
  <c i="37" r="DW43" s="1"/>
  <c i="37" r="DT44"/>
  <c i="37" r="DT46"/>
  <c i="37" r="DT47"/>
  <c i="37" r="DT48"/>
  <c i="37" r="DY48" s="1"/>
  <c i="37" r="EA48" s="1"/>
  <c i="37" r="DU50"/>
  <c i="37" r="GK26" s="1"/>
  <c i="37" r="GM26" s="1"/>
  <c i="37" r="DT50"/>
  <c i="37" r="DT51"/>
  <c i="37" r="DT52"/>
  <c i="37" r="DW52" s="1"/>
  <c i="37" r="DU54"/>
  <c i="37" r="GK28" s="1"/>
  <c i="37" r="GM28" s="1"/>
  <c i="37" r="DT54"/>
  <c i="37" r="DT55"/>
  <c i="37" r="DT57"/>
  <c i="37" r="DY57" s="1"/>
  <c i="37" r="EA57" s="1"/>
  <c i="37" r="DT58"/>
  <c i="37" r="DT59"/>
  <c i="37" r="DT61"/>
  <c i="37" r="DT62"/>
  <c i="37" r="DW62" s="1"/>
  <c i="37" r="DT63"/>
  <c i="37" r="DT65"/>
  <c i="37" r="DS66"/>
  <c i="37" r="DS12"/>
  <c i="37" r="DS14"/>
  <c i="37" r="DT16"/>
  <c i="37" r="DT17"/>
  <c i="37" r="DS18"/>
  <c i="37" r="DS22"/>
  <c i="37" r="DT24"/>
  <c i="37" r="DT28"/>
  <c i="37" r="DT29"/>
  <c i="37" r="DW29" s="1"/>
  <c i="37" r="DS30"/>
  <c i="37" r="DT33"/>
  <c i="37" r="DS34"/>
  <c i="37" r="DT37"/>
  <c i="37" r="DW37" s="1"/>
  <c i="37" r="DT39"/>
  <c i="37" r="DS40"/>
  <c i="37" r="DS44"/>
  <c i="37" r="DS48"/>
  <c i="37" r="DS52"/>
  <c i="37" r="DS60"/>
  <c i="37" r="DS62"/>
  <c i="37" r="DS64"/>
  <c i="37" r="DT66"/>
  <c i="37" r="DW66" s="1"/>
  <c i="37" r="DM18"/>
  <c i="37" r="DM22"/>
  <c i="37" r="DM36"/>
  <c i="37" r="DU36" s="1"/>
  <c i="37" r="GK19" s="1"/>
  <c i="37" r="GM19" s="1"/>
  <c i="37" r="DM12"/>
  <c i="37" r="DM14"/>
  <c i="37" r="DM60"/>
  <c i="37" r="DU60" s="1"/>
  <c i="37" r="GK31" s="1"/>
  <c i="37" r="GM31" s="1"/>
  <c i="37" r="DM64"/>
  <c i="37" r="DU64" s="1"/>
  <c i="37" r="GK33" s="1"/>
  <c i="37" r="GM33" s="1"/>
  <c i="37" r="CY8"/>
  <c i="37" r="CY16"/>
  <c i="37" r="CY32"/>
  <c i="37" r="CY42"/>
  <c i="37" r="CY46"/>
  <c i="37" r="CY50"/>
  <c i="37" r="CY54"/>
  <c i="37" r="CY58"/>
  <c i="37" r="CY64"/>
  <c i="37" r="CY20"/>
  <c i="37" r="CY24"/>
  <c i="37" r="CY28"/>
  <c i="37" r="CY38"/>
  <c i="37" r="CR20"/>
  <c i="37" r="CR24"/>
  <c i="37" r="CR38"/>
  <c i="37" r="CR8"/>
  <c i="37" r="CR16"/>
  <c i="37" r="CR58"/>
  <c i="37" r="CA14"/>
  <c i="37" r="BN61"/>
  <c i="37" r="BN18"/>
  <c i="37" r="BN19"/>
  <c i="37" r="BM40"/>
  <c i="37" r="CD40" s="1"/>
  <c i="37" r="BO52"/>
  <c i="37" r="FE27" s="1"/>
  <c i="37" r="FI27" s="1"/>
  <c i="37" r="FK27" s="1"/>
  <c i="37" r="BN56"/>
  <c i="37" r="BN57"/>
  <c i="37" r="CE58"/>
  <c i="37" r="CH58" s="1"/>
  <c i="37" r="BN10"/>
  <c i="37" r="CE10"/>
  <c i="37" r="CH10" s="1"/>
  <c i="37" r="BN12"/>
  <c i="37" r="BN14"/>
  <c i="37" r="BS14" s="1"/>
  <c i="37" r="BU14" s="1"/>
  <c i="37" r="CE18"/>
  <c i="37" r="CH18" s="1"/>
  <c i="37" r="BN22"/>
  <c i="37" r="CE22"/>
  <c i="37" r="CH22" s="1"/>
  <c i="37" r="CE24"/>
  <c i="37" r="CH24" s="1"/>
  <c i="37" r="BN25"/>
  <c i="37" r="BN28"/>
  <c i="37" r="BO34"/>
  <c i="37" r="FE18" s="1"/>
  <c i="37" r="BN36"/>
  <c i="37" r="BS36" s="1"/>
  <c i="37" r="BU36" s="1"/>
  <c i="37" r="CE36"/>
  <c i="37" r="CH36" s="1"/>
  <c i="37" r="BN37"/>
  <c i="37" r="CE38"/>
  <c i="37" r="CH38" s="1"/>
  <c i="37" r="BN40"/>
  <c i="37" r="BQ40" s="1"/>
  <c i="37" r="CE40"/>
  <c i="37" r="CH40" s="1"/>
  <c i="37" r="BN41"/>
  <c i="37" r="BN42"/>
  <c i="37" r="CE42"/>
  <c i="37" r="CH42" s="1"/>
  <c i="37" r="BO44"/>
  <c i="37" r="FE23" s="1"/>
  <c i="37" r="CF44"/>
  <c i="37" r="GC23" s="1"/>
  <c i="37" r="BN48"/>
  <c i="37" r="CE48"/>
  <c i="37" r="CH48" s="1"/>
  <c i="37" r="BN49"/>
  <c i="37" r="BN50"/>
  <c i="37" r="CE50"/>
  <c i="37" r="CH50" s="1"/>
  <c i="37" r="CF52"/>
  <c i="37" r="GC27" s="1"/>
  <c i="37" r="CE56"/>
  <c i="37" r="CH56" s="1"/>
  <c i="37" r="BN5"/>
  <c i="37" r="BN6"/>
  <c i="37" r="BQ6" s="1"/>
  <c i="37" r="CE6"/>
  <c i="37" r="CH6" s="1"/>
  <c i="37" r="BN7"/>
  <c i="37" r="CE7"/>
  <c i="37" r="CH7" s="1"/>
  <c i="37" r="BN13"/>
  <c i="37" r="BS13" s="1"/>
  <c i="37" r="BU13" s="1"/>
  <c i="37" r="BN15"/>
  <c i="37" r="BS15" s="1"/>
  <c i="37" r="BU15" s="1"/>
  <c i="37" r="CE16"/>
  <c i="37" r="CH16" s="1"/>
  <c i="37" r="CE19"/>
  <c i="37" r="CH19" s="1"/>
  <c i="37" r="BN23"/>
  <c i="37" r="CE26"/>
  <c i="37" r="CH26" s="1"/>
  <c i="37" r="BN27"/>
  <c i="37" r="BN30"/>
  <c i="37" r="BN32"/>
  <c i="37" r="BN34"/>
  <c i="37" r="BS34" s="1"/>
  <c i="37" r="BU34" s="1"/>
  <c i="37" r="CE34"/>
  <c i="37" r="CH34" s="1"/>
  <c i="37" r="BN35"/>
  <c i="37" r="CF36"/>
  <c i="37" r="GC19" s="1"/>
  <c i="37" r="BN44"/>
  <c i="37" r="BQ44" s="1"/>
  <c i="37" r="CE44"/>
  <c i="37" r="CH44" s="1"/>
  <c i="37" r="BN45"/>
  <c i="37" r="BN46"/>
  <c i="37" r="CE46"/>
  <c i="37" r="CH46" s="1"/>
  <c i="37" r="BN52"/>
  <c i="37" r="CE52"/>
  <c i="37" r="CH52" s="1"/>
  <c i="37" r="BN53"/>
  <c i="37" r="BN54"/>
  <c i="37" r="BQ54" s="1"/>
  <c i="37" r="CE54"/>
  <c i="37" r="CH54" s="1"/>
  <c i="37" r="BM60"/>
  <c i="37" r="CD60" s="1"/>
  <c i="37" r="BN60"/>
  <c i="37" r="BN63"/>
  <c i="37" r="BS63" s="1"/>
  <c i="37" r="BU63" s="1"/>
  <c i="37" r="BN64"/>
  <c i="37" r="BN65"/>
  <c i="37" r="BI20"/>
  <c i="37" r="BI24"/>
  <c i="37" r="BI38"/>
  <c i="37" r="BI58"/>
  <c i="37" r="BI62"/>
  <c i="37" r="BI8"/>
  <c i="37" r="BI16"/>
  <c i="37" r="BI66"/>
  <c i="37" r="AS10"/>
  <c i="37" r="AS14"/>
  <c i="37" r="AS18"/>
  <c i="37" r="AS22"/>
  <c i="37" r="AS36"/>
  <c i="37" r="AV36" s="1"/>
  <c i="37" r="GS19" s="1"/>
  <c i="37" r="AS40"/>
  <c i="37" r="AV40" s="1"/>
  <c i="37" r="GS21" s="1"/>
  <c i="37" r="AS48"/>
  <c i="37" r="AS62"/>
  <c i="37" r="AS66"/>
  <c i="37" r="AS30"/>
  <c i="37" r="AV30" s="1"/>
  <c i="37" r="GS16" s="1"/>
  <c i="37" r="AS34"/>
  <c i="37" r="AS44"/>
  <c i="37" r="AS52"/>
  <c i="37" r="AS60"/>
  <c i="37" r="AV60" s="1"/>
  <c i="37" r="GS31" s="1"/>
  <c i="37" r="AS64"/>
  <c i="37" r="AO30"/>
  <c i="37" r="AO34"/>
  <c i="37" r="AV34" s="1"/>
  <c i="37" r="GS18" s="1"/>
  <c i="37" r="AV44"/>
  <c i="37" r="GS23" s="1"/>
  <c i="37" r="GW23" s="1"/>
  <c i="37" r="GY23" s="1"/>
  <c i="37" r="AO44"/>
  <c i="37" r="AO52"/>
  <c i="37" r="AO60"/>
  <c i="37" r="AO64"/>
  <c i="37" r="AO10"/>
  <c i="37" r="AO14"/>
  <c i="37" r="AO18"/>
  <c i="37" r="AO22"/>
  <c i="37" r="AO36"/>
  <c i="37" r="AO40"/>
  <c i="37" r="AO48"/>
  <c i="37" r="AV48" s="1"/>
  <c i="37" r="GS25" s="1"/>
  <c i="37" r="AO62"/>
  <c i="37" r="AT62" s="1"/>
  <c i="37" r="AO66"/>
  <c i="37" r="AJ20"/>
  <c i="37" r="AJ28"/>
  <c i="37" r="AJ38"/>
  <c i="37" r="AJ42"/>
  <c i="37" r="AJ50"/>
  <c i="37" r="AJ58"/>
  <c i="37" r="AJ62"/>
  <c i="37" r="AJ8"/>
  <c i="37" r="AJ16"/>
  <c i="37" r="AJ24"/>
  <c i="37" r="AJ32"/>
  <c i="37" r="AJ54"/>
  <c i="37" r="AJ64"/>
  <c i="37" r="AU14"/>
  <c i="37" r="AU57"/>
  <c i="37" r="AU6"/>
  <c i="37" r="AE14"/>
  <c i="37" r="AE20"/>
  <c i="37" r="AT20" s="1"/>
  <c i="37" r="AU22"/>
  <c i="37" r="AE24"/>
  <c i="37" r="AU26"/>
  <c i="37" r="AU28"/>
  <c i="37" r="AU32"/>
  <c i="37" r="AU34"/>
  <c i="37" r="AE38"/>
  <c i="37" r="AE42"/>
  <c i="37" r="AU44"/>
  <c i="37" r="AU46"/>
  <c i="37" r="AE50"/>
  <c i="37" r="AU52"/>
  <c i="37" r="AE58"/>
  <c i="37" r="AU60"/>
  <c i="37" r="AE62"/>
  <c i="37" r="AU64"/>
  <c i="37" r="AU65"/>
  <c i="37" r="AU66"/>
  <c i="37" r="AE8"/>
  <c i="37" r="AU12"/>
  <c i="37" r="AE16"/>
  <c i="37" r="AU18"/>
  <c i="37" r="AE28"/>
  <c i="37" r="AU30"/>
  <c i="37" r="AE32"/>
  <c i="37" r="AU36"/>
  <c i="37" r="AU37"/>
  <c i="37" r="AU38"/>
  <c i="37" r="AU40"/>
  <c i="37" r="AU42"/>
  <c i="37" r="AE46"/>
  <c i="37" r="AU48"/>
  <c i="37" r="AV52"/>
  <c i="37" r="GS27" s="1"/>
  <c i="37" r="GW27" s="1"/>
  <c i="37" r="GY27" s="1"/>
  <c i="37" r="AE54"/>
  <c i="37" r="AU56"/>
  <c i="37" r="AU58"/>
  <c i="37" r="AU61"/>
  <c i="37" r="AU62"/>
  <c i="37" r="AE64"/>
  <c i="37" r="Y24"/>
  <c i="37" r="AV24" s="1"/>
  <c i="37" r="GS13" s="1"/>
  <c i="37" r="CZ36"/>
  <c i="37" r="DC36" s="1"/>
  <c i="37" r="Y38"/>
  <c i="37" r="CZ40"/>
  <c i="37" r="Y8"/>
  <c i="37" r="AV8" s="1"/>
  <c i="37" r="GS5" s="1"/>
  <c i="37" r="Y16"/>
  <c i="37" r="AV16" s="1"/>
  <c i="37" r="GS9" s="1"/>
  <c i="37" r="Y20"/>
  <c i="37" r="CZ34"/>
  <c i="37" r="CU47"/>
  <c i="37" r="CZ47" s="1"/>
  <c i="37" r="CZ48"/>
  <c i="37" r="DE48" s="1"/>
  <c i="37" r="DG48" s="1"/>
  <c i="37" r="CU51"/>
  <c i="37" r="CZ51" s="1"/>
  <c i="37" r="CZ52"/>
  <c i="37" r="CU55"/>
  <c i="37" r="CZ55" s="1"/>
  <c i="37" r="CZ56"/>
  <c i="37" r="DA56" s="1"/>
  <c i="37" r="FU29" s="1"/>
  <c i="37" r="Y58"/>
  <c i="37" r="Y62"/>
  <c i="37" r="U8"/>
  <c i="37" r="U10"/>
  <c i="37" r="AK10" s="1"/>
  <c i="37" r="U14"/>
  <c i="37" r="AK14" s="1"/>
  <c i="37" r="U16"/>
  <c i="37" r="U20"/>
  <c i="37" r="Z20" s="1"/>
  <c i="37" r="U28"/>
  <c i="37" r="AK28" s="1"/>
  <c i="37" r="U32"/>
  <c i="37" r="AK34"/>
  <c i="37" r="AK40"/>
  <c i="37" r="U46"/>
  <c i="37" r="U50"/>
  <c i="37" r="U54"/>
  <c i="37" r="U58"/>
  <c i="37" r="U62"/>
  <c i="37" r="Z62" s="1"/>
  <c i="37" r="AA62" s="1"/>
  <c i="37" r="AK16"/>
  <c i="37" r="AK18"/>
  <c i="37" r="U24"/>
  <c i="37" r="AK24" s="1"/>
  <c i="37" r="AK36"/>
  <c i="37" r="U38"/>
  <c i="37" r="U42"/>
  <c i="37" r="AK42" s="1"/>
  <c i="37" r="AK48"/>
  <c i="37" r="AK50"/>
  <c i="37" r="AK54"/>
  <c i="37" r="AK58"/>
  <c i="37" r="AK60"/>
  <c i="37" r="U64"/>
  <c i="37" r="Q24"/>
  <c i="37" r="Q38"/>
  <c i="37" r="Q42"/>
  <c i="37" r="Q64"/>
  <c i="37" r="Q66"/>
  <c i="37" r="Q8"/>
  <c i="37" r="Q10"/>
  <c i="37" r="Q14"/>
  <c i="37" r="Q16"/>
  <c i="37" r="Q20"/>
  <c i="37" r="AA20" s="1"/>
  <c i="37" r="Q28"/>
  <c i="37" r="Q32"/>
  <c i="37" r="Q50"/>
  <c i="37" r="Q54"/>
  <c i="37" r="Q58"/>
  <c i="37" r="AA58" s="1"/>
  <c i="37" r="Q62"/>
  <c i="37" r="AU31"/>
  <c i="37" r="AU13"/>
  <c i="37" r="AU15"/>
  <c i="37" r="AU19"/>
  <c i="37" r="AU23"/>
  <c i="37" r="L67"/>
  <c i="37" r="AT6"/>
  <c i="37" r="M6"/>
  <c i="37" r="DU6"/>
  <c i="37" r="GK4" s="1"/>
  <c i="37" r="EV67"/>
  <c i="37" r="FL4"/>
  <c i="37" r="BS6"/>
  <c i="37" r="BU6" s="1"/>
  <c i="37" r="DY6"/>
  <c i="37" r="EA6" s="1"/>
  <c i="37" r="DW6"/>
  <c i="37" r="EW6"/>
  <c i="37" r="EY6"/>
  <c i="37" r="FA6" s="1"/>
  <c i="37" r="BS7"/>
  <c i="37" r="BU7" s="1"/>
  <c i="37" r="BQ7"/>
  <c i="37" r="EW7"/>
  <c i="37" r="EY7"/>
  <c i="37" r="FA7" s="1"/>
  <c i="37" r="CV8"/>
  <c i="37" r="DW8"/>
  <c i="37" r="DY8"/>
  <c i="37" r="EA8" s="1"/>
  <c i="37" r="DY9"/>
  <c i="37" r="EA9" s="1"/>
  <c i="37" r="EY9"/>
  <c i="37" r="FA9" s="1"/>
  <c i="37" r="EW9"/>
  <c i="37" r="BQ10"/>
  <c i="37" r="BS10"/>
  <c i="37" r="BU10" s="1"/>
  <c i="37" r="GM4"/>
  <c i="37" r="CZ6"/>
  <c i="37" r="CZ7"/>
  <c i="37" r="AK8"/>
  <c i="37" r="CE8"/>
  <c i="37" r="CH8" s="1"/>
  <c i="37" r="CZ9"/>
  <c i="37" r="AV6"/>
  <c i="37" r="Z6"/>
  <c i="37" r="CV6"/>
  <c i="37" r="AK6"/>
  <c i="37" r="EU6"/>
  <c i="37" r="M8"/>
  <c i="37" r="M10"/>
  <c i="37" r="AW67"/>
  <c i="37" r="DW10"/>
  <c i="37" r="DY10"/>
  <c i="37" r="EA10" s="1"/>
  <c i="37" r="HB35"/>
  <c i="37" r="CZ10"/>
  <c i="37" r="CU11"/>
  <c i="37" r="Y12"/>
  <c i="37" r="BQ12"/>
  <c i="37" r="BS12"/>
  <c i="37" r="BU12" s="1"/>
  <c i="37" r="M14"/>
  <c i="37" r="BQ13"/>
  <c i="37" r="BQ14"/>
  <c i="37" r="EW14"/>
  <c i="37" r="EY14"/>
  <c i="37" r="FA14" s="1"/>
  <c i="37" r="AT16"/>
  <c i="37" r="M16"/>
  <c i="37" r="DC15"/>
  <c i="37" r="DE15"/>
  <c i="37" r="DG15" s="1"/>
  <c i="37" r="EW15"/>
  <c i="37" r="EY15"/>
  <c i="37" r="FA15" s="1"/>
  <c i="37" r="M18"/>
  <c i="37" r="M20"/>
  <c i="37" r="BS19"/>
  <c i="37" r="BU19" s="1"/>
  <c i="37" r="BQ19"/>
  <c i="37" r="DC19"/>
  <c i="37" r="DE19"/>
  <c i="37" r="DG19" s="1"/>
  <c i="37" r="EW19"/>
  <c i="37" r="EY19"/>
  <c i="37" r="FA19" s="1"/>
  <c i="37" r="M22"/>
  <c i="37" r="DW24"/>
  <c i="37" r="DY24"/>
  <c i="37" r="EA24" s="1"/>
  <c i="37" r="BQ25"/>
  <c i="37" r="BS25"/>
  <c i="37" r="BU25" s="1"/>
  <c i="37" r="EY25"/>
  <c i="37" r="FA25" s="1"/>
  <c i="37" r="EW25"/>
  <c i="37" r="AU5"/>
  <c i="37" r="AX5" s="1"/>
  <c i="37" r="BP5"/>
  <c i="37" r="BR5"/>
  <c i="37" r="BS5" s="1"/>
  <c i="37" r="BU5" s="1"/>
  <c i="37" r="CE5"/>
  <c i="37" r="CH5" s="1"/>
  <c i="37" r="CU5"/>
  <c i="37" r="CZ5" s="1"/>
  <c i="37" r="DC5" s="1"/>
  <c i="37" r="ET5"/>
  <c i="37" r="EY5" s="1"/>
  <c i="37" r="FA5" s="1"/>
  <c i="37" r="BI6"/>
  <c i="37" r="BM6"/>
  <c i="37" r="AU7"/>
  <c i="37" r="DT7"/>
  <c i="37" r="BN8"/>
  <c i="37" r="CA8"/>
  <c i="37" r="CU8"/>
  <c i="37" r="CZ8" s="1"/>
  <c i="37" r="ET8"/>
  <c i="37" r="BN9"/>
  <c i="37" r="CE9"/>
  <c i="37" r="CH9" s="1"/>
  <c i="37" r="Y10"/>
  <c i="37" r="AT10" s="1"/>
  <c i="37" r="BM10"/>
  <c i="37" r="CD10" s="1"/>
  <c i="37" r="CF10" s="1"/>
  <c i="37" r="GC6" s="1"/>
  <c i="37" r="CR10"/>
  <c i="37" r="ET10"/>
  <c i="37" r="BN11"/>
  <c i="37" r="U12"/>
  <c i="37" r="AO12"/>
  <c i="37" r="CE12"/>
  <c i="37" r="CH12" s="1"/>
  <c i="37" r="CF14"/>
  <c i="37" r="GC8" s="1"/>
  <c i="37" r="CZ14"/>
  <c i="37" r="DU14"/>
  <c i="37" r="GK8" s="1"/>
  <c i="37" r="GM8" s="1"/>
  <c i="37" r="CE15"/>
  <c i="37" r="CH15" s="1"/>
  <c i="37" r="DU16"/>
  <c i="37" r="GK9" s="1"/>
  <c i="37" r="GM9" s="1"/>
  <c i="37" r="CZ25"/>
  <c i="37" r="M12"/>
  <c i="37" r="CC11"/>
  <c i="37" r="CE11" s="1"/>
  <c i="37" r="CH11" s="1"/>
  <c i="37" r="BM12"/>
  <c i="37" r="CD12" s="1"/>
  <c i="37" r="CF12" s="1"/>
  <c i="37" r="GC7" s="1"/>
  <c i="37" r="DY11"/>
  <c i="37" r="EA11" s="1"/>
  <c i="37" r="DW11"/>
  <c i="37" r="EY11"/>
  <c i="37" r="FA11" s="1"/>
  <c i="37" r="EW11"/>
  <c i="37" r="EW12"/>
  <c i="37" r="EY12"/>
  <c i="37" r="FA12" s="1"/>
  <c i="37" r="DC13"/>
  <c i="37" r="DE13"/>
  <c i="37" r="DG13" s="1"/>
  <c i="37" r="DW13"/>
  <c i="37" r="DY13"/>
  <c i="37" r="EA13" s="1"/>
  <c i="37" r="CV16"/>
  <c i="37" r="DW16"/>
  <c i="37" r="DY16"/>
  <c i="37" r="EA16" s="1"/>
  <c i="37" r="DY17"/>
  <c i="37" r="EA17" s="1"/>
  <c i="37" r="DW17"/>
  <c i="37" r="EY17"/>
  <c i="37" r="FA17" s="1"/>
  <c i="37" r="EW17"/>
  <c i="37" r="BQ18"/>
  <c i="37" r="BS18"/>
  <c i="37" r="BU18" s="1"/>
  <c i="37" r="CV20"/>
  <c i="37" r="DY21"/>
  <c i="37" r="EA21" s="1"/>
  <c i="37" r="DW21"/>
  <c i="37" r="EY21"/>
  <c i="37" r="FA21" s="1"/>
  <c i="37" r="EW21"/>
  <c i="37" r="BQ22"/>
  <c i="37" r="BS22"/>
  <c i="37" r="BU22" s="1"/>
  <c i="37" r="EW22"/>
  <c i="37" r="EY22"/>
  <c i="37" r="FA22" s="1"/>
  <c i="37" r="AT24"/>
  <c i="37" r="M24"/>
  <c i="37" r="BS23"/>
  <c i="37" r="BU23" s="1"/>
  <c i="37" r="BQ23"/>
  <c i="37" r="DC23"/>
  <c i="37" r="DE23"/>
  <c i="37" r="DG23" s="1"/>
  <c i="37" r="EW23"/>
  <c i="37" r="EY23"/>
  <c i="37" r="FA23" s="1"/>
  <c i="37" r="M26"/>
  <c i="37" r="DT5"/>
  <c i="37" r="BM8"/>
  <c i="37" r="CD8" s="1"/>
  <c i="37" r="FO8"/>
  <c i="37" r="AU9"/>
  <c i="37" r="DM10"/>
  <c i="37" r="DU10" s="1"/>
  <c i="37" r="GK6" s="1"/>
  <c i="37" r="GM6" s="1"/>
  <c i="37" r="AU11"/>
  <c i="37" r="CZ11"/>
  <c i="37" r="Q12"/>
  <c i="37" r="AS12"/>
  <c i="37" r="CZ12"/>
  <c i="37" r="DU12"/>
  <c i="37" r="GK7" s="1"/>
  <c i="37" r="GM7" s="1"/>
  <c i="37" r="CZ17"/>
  <c i="37" r="CZ18"/>
  <c i="37" r="DU18"/>
  <c i="37" r="GK10" s="1"/>
  <c i="37" r="GM10" s="1"/>
  <c i="37" r="AK20"/>
  <c i="37" r="CE20"/>
  <c i="37" r="CH20" s="1"/>
  <c i="37" r="EU20"/>
  <c i="37" r="FM11" s="1"/>
  <c i="37" r="AK22"/>
  <c i="37" r="CZ21"/>
  <c i="37" r="CZ22"/>
  <c i="37" r="DU22"/>
  <c i="37" r="GK12" s="1"/>
  <c i="37" r="GM12" s="1"/>
  <c i="37" r="CE23"/>
  <c i="37" r="CH23" s="1"/>
  <c i="37" r="DU24"/>
  <c i="37" r="GK13" s="1"/>
  <c i="37" r="GM13" s="1"/>
  <c i="37" r="Y26"/>
  <c i="37" r="CU26"/>
  <c i="37" r="DW26"/>
  <c i="37" r="DY26"/>
  <c i="37" r="EA26" s="1"/>
  <c i="37" r="DE27"/>
  <c i="37" r="DG27" s="1"/>
  <c i="37" r="DC27"/>
  <c i="37" r="EY27"/>
  <c i="37" r="FA27" s="1"/>
  <c i="37" r="EW27"/>
  <c i="37" r="AT30"/>
  <c i="37" r="M30"/>
  <c i="37" r="DW30"/>
  <c i="37" r="DY30"/>
  <c i="37" r="EA30" s="1"/>
  <c i="37" r="EY30"/>
  <c i="37" r="FA30" s="1"/>
  <c i="37" r="EW30"/>
  <c i="37" r="DE31"/>
  <c i="37" r="DG31" s="1"/>
  <c i="37" r="DC31"/>
  <c i="37" r="EY31"/>
  <c i="37" r="FA31" s="1"/>
  <c i="37" r="EW31"/>
  <c i="37" r="CV34"/>
  <c i="37" r="Z34"/>
  <c i="37" r="DW33"/>
  <c i="37" r="DY33"/>
  <c i="37" r="EA33" s="1"/>
  <c i="37" r="DE34"/>
  <c i="37" r="DG34" s="1"/>
  <c i="37" r="DC34"/>
  <c i="37" r="DW34"/>
  <c i="37" r="DY34"/>
  <c i="37" r="EA34" s="1"/>
  <c i="37" r="EY34"/>
  <c i="37" r="FA34" s="1"/>
  <c i="37" r="EW34"/>
  <c i="37" r="Z36"/>
  <c i="37" r="CV36"/>
  <c i="37" r="BS35"/>
  <c i="37" r="BU35" s="1"/>
  <c i="37" r="BQ35"/>
  <c i="37" r="DW35"/>
  <c i="37" r="DY35"/>
  <c i="37" r="EA35" s="1"/>
  <c i="37" r="BQ36"/>
  <c i="37" r="EW36"/>
  <c i="37" r="EY36"/>
  <c i="37" r="FA36" s="1"/>
  <c i="37" r="BQ37"/>
  <c i="37" r="BS37"/>
  <c i="37" r="BU37" s="1"/>
  <c i="37" r="DY37"/>
  <c i="37" r="EA37" s="1"/>
  <c i="37" r="EY37"/>
  <c i="37" r="FA37" s="1"/>
  <c i="37" r="EW37"/>
  <c i="37" r="CV38"/>
  <c i="37" r="Z38"/>
  <c i="37" r="DW38"/>
  <c i="37" r="DY38"/>
  <c i="37" r="EA38" s="1"/>
  <c i="37" r="CV40"/>
  <c i="37" r="Z40"/>
  <c i="37" r="DW39"/>
  <c i="37" r="DY39"/>
  <c i="37" r="EA39" s="1"/>
  <c i="37" r="BS40"/>
  <c i="37" r="BU40" s="1"/>
  <c i="37" r="DE40"/>
  <c i="37" r="DG40" s="1"/>
  <c i="37" r="DC40"/>
  <c i="37" r="DW40"/>
  <c i="37" r="DY40"/>
  <c i="37" r="EA40" s="1"/>
  <c i="37" r="EY40"/>
  <c i="37" r="FA40" s="1"/>
  <c i="37" r="EW40"/>
  <c i="37" r="BS41"/>
  <c i="37" r="BU41" s="1"/>
  <c i="37" r="BQ41"/>
  <c i="37" r="EW41"/>
  <c i="37" r="EY41"/>
  <c i="37" r="FA41" s="1"/>
  <c i="37" r="BQ42"/>
  <c i="37" r="BS42"/>
  <c i="37" r="BU42" s="1"/>
  <c i="37" r="DY42"/>
  <c i="37" r="EA42" s="1"/>
  <c i="37" r="DW42"/>
  <c i="37" r="EW42"/>
  <c i="37" r="EY42"/>
  <c i="37" r="FA42" s="1"/>
  <c i="37" r="CV44"/>
  <c i="37" r="Z44"/>
  <c i="37" r="DY43"/>
  <c i="37" r="EA43" s="1"/>
  <c i="37" r="CR12"/>
  <c i="37" r="DT12"/>
  <c i="37" r="EH12"/>
  <c i="37" r="EU12" s="1"/>
  <c i="37" r="FM7" s="1"/>
  <c i="37" r="CC13"/>
  <c i="37" r="CE13" s="1"/>
  <c i="37" r="CH13" s="1"/>
  <c i="37" r="ET13"/>
  <c i="37" r="BI14"/>
  <c i="37" r="BO14" s="1"/>
  <c i="37" r="FE8" s="1"/>
  <c i="37" r="CE14"/>
  <c i="37" r="CH14" s="1"/>
  <c i="37" r="DT14"/>
  <c i="37" r="DT15"/>
  <c i="37" r="AU16"/>
  <c i="37" r="BN16"/>
  <c i="37" r="CA16"/>
  <c i="37" r="CU16"/>
  <c i="37" r="CZ16" s="1"/>
  <c i="37" r="ET16"/>
  <c i="37" r="BN17"/>
  <c i="37" r="CE17"/>
  <c i="37" r="CH17" s="1"/>
  <c i="37" r="Y18"/>
  <c i="37" r="BM18"/>
  <c i="37" r="CD18" s="1"/>
  <c i="37" r="CF18" s="1"/>
  <c i="37" r="GC10" s="1"/>
  <c i="37" r="CR18"/>
  <c i="37" r="DT18"/>
  <c i="37" r="EH18"/>
  <c i="37" r="EU18" s="1"/>
  <c i="37" r="FM10" s="1"/>
  <c i="37" r="FI18"/>
  <c i="37" r="FK18" s="1"/>
  <c i="37" r="DT19"/>
  <c i="37" r="AU20"/>
  <c i="37" r="BN20"/>
  <c i="37" r="CA20"/>
  <c i="37" r="CU20"/>
  <c i="37" r="CZ20" s="1"/>
  <c i="37" r="ET20"/>
  <c i="37" r="BN21"/>
  <c i="37" r="CE21"/>
  <c i="37" r="CH21" s="1"/>
  <c i="37" r="Y22"/>
  <c i="37" r="BM22"/>
  <c i="37" r="CD22" s="1"/>
  <c i="37" r="CF22" s="1"/>
  <c i="37" r="GC12" s="1"/>
  <c i="37" r="CR22"/>
  <c i="37" r="DT22"/>
  <c i="37" r="EH22"/>
  <c i="37" r="EU22" s="1"/>
  <c i="37" r="FM12" s="1"/>
  <c i="37" r="DT23"/>
  <c i="37" r="FI23"/>
  <c i="37" r="FK23" s="1"/>
  <c i="37" r="AU24"/>
  <c i="37" r="BN24"/>
  <c i="37" r="CA24"/>
  <c i="37" r="CU24"/>
  <c i="37" r="CZ24" s="1"/>
  <c i="37" r="ET24"/>
  <c i="37" r="CE25"/>
  <c i="37" r="CH25" s="1"/>
  <c i="37" r="Q26"/>
  <c i="37" r="AJ26"/>
  <c i="37" r="BI26"/>
  <c i="37" r="CR26"/>
  <c i="37" r="EH26"/>
  <c i="37" r="EP26"/>
  <c i="37" r="CZ30"/>
  <c i="37" r="AA34"/>
  <c i="37" r="AA36"/>
  <c i="37" r="CZ37"/>
  <c i="37" r="AA38"/>
  <c i="37" r="AA40"/>
  <c i="37" r="CZ41"/>
  <c i="37" r="CZ42"/>
  <c i="37" r="AA44"/>
  <c i="37" r="AK44"/>
  <c i="37" r="EU44"/>
  <c i="37" r="FM23" s="1"/>
  <c i="37" r="M28"/>
  <c i="37" r="BQ27"/>
  <c i="37" r="BS27"/>
  <c i="37" r="BU27" s="1"/>
  <c i="37" r="BQ28"/>
  <c i="37" r="BS28"/>
  <c i="37" r="BU28" s="1"/>
  <c i="37" r="DY28"/>
  <c i="37" r="EA28" s="1"/>
  <c i="37" r="DW28"/>
  <c i="37" r="EW28"/>
  <c i="37" r="EY28"/>
  <c i="37" r="FA28" s="1"/>
  <c i="37" r="CV30"/>
  <c i="37" r="Z30"/>
  <c i="37" r="AA30" s="1"/>
  <c i="37" r="BS30"/>
  <c i="37" r="BU30" s="1"/>
  <c i="37" r="BQ30"/>
  <c i="37" r="M32"/>
  <c i="37" r="BQ31"/>
  <c i="37" r="BS31"/>
  <c i="37" r="BU31" s="1"/>
  <c i="37" r="BQ32"/>
  <c i="37" r="BS32"/>
  <c i="37" r="BU32" s="1"/>
  <c i="37" r="DY32"/>
  <c i="37" r="EA32" s="1"/>
  <c i="37" r="DW32"/>
  <c i="37" r="EW32"/>
  <c i="37" r="EY32"/>
  <c i="37" r="FA32" s="1"/>
  <c i="37" r="AT34"/>
  <c i="37" r="M34"/>
  <c i="37" r="AT36"/>
  <c i="37" r="M36"/>
  <c i="37" r="AT38"/>
  <c i="37" r="M40"/>
  <c i="37" r="M42"/>
  <c i="37" r="AT44"/>
  <c i="37" r="M44"/>
  <c i="37" r="BS44"/>
  <c i="37" r="BU44" s="1"/>
  <c i="37" r="DW44"/>
  <c i="37" r="DY44"/>
  <c i="37" r="EA44" s="1"/>
  <c i="37" r="EY44"/>
  <c i="37" r="FA44" s="1"/>
  <c i="37" r="EW44"/>
  <c i="37" r="Y14"/>
  <c i="37" r="BM16"/>
  <c i="37" r="CD16" s="1"/>
  <c i="37" r="AU17"/>
  <c i="37" r="FG18"/>
  <c i="37" r="BM20"/>
  <c i="37" r="CD20" s="1"/>
  <c i="37" r="AU21"/>
  <c i="37" r="FG23"/>
  <c i="37" r="BM24"/>
  <c i="37" r="CD24" s="1"/>
  <c i="37" r="AU25"/>
  <c i="37" r="DU26"/>
  <c i="37" r="GK14" s="1"/>
  <c i="37" r="GM14" s="1"/>
  <c i="37" r="DT25"/>
  <c i="37" r="U26"/>
  <c i="37" r="AE26"/>
  <c i="37" r="CY26"/>
  <c i="37" r="CY67" s="1"/>
  <c i="37" r="EL26"/>
  <c i="37" r="ES26"/>
  <c i="37" r="CE28"/>
  <c i="37" r="CH28" s="1"/>
  <c i="37" r="CZ28"/>
  <c i="37" r="AK30"/>
  <c i="37" r="BO30"/>
  <c i="37" r="FE16" s="1"/>
  <c i="37" r="EU30"/>
  <c i="37" r="FM16" s="1"/>
  <c i="37" r="CE30"/>
  <c i="37" r="CH30" s="1"/>
  <c i="37" r="AK32"/>
  <c i="37" r="CE32"/>
  <c i="37" r="CH32" s="1"/>
  <c i="37" r="CZ32"/>
  <c i="37" r="CZ44"/>
  <c i="37" r="AT48"/>
  <c i="37" r="M48"/>
  <c i="37" r="DE47"/>
  <c i="37" r="DG47" s="1"/>
  <c i="37" r="DC47"/>
  <c i="37" r="DY47"/>
  <c i="37" r="EA47" s="1"/>
  <c i="37" r="DW47"/>
  <c i="37" r="M50"/>
  <c i="37" r="AT52"/>
  <c i="37" r="M52"/>
  <c i="37" r="DE51"/>
  <c i="37" r="DG51" s="1"/>
  <c i="37" r="DC51"/>
  <c i="37" r="DY51"/>
  <c i="37" r="EA51" s="1"/>
  <c i="37" r="DW51"/>
  <c i="37" r="M54"/>
  <c i="37" r="M56"/>
  <c i="37" r="DE55"/>
  <c i="37" r="DG55" s="1"/>
  <c i="37" r="DC55"/>
  <c i="37" r="DY55"/>
  <c i="37" r="EA55" s="1"/>
  <c i="37" r="DW55"/>
  <c i="37" r="BN26"/>
  <c i="37" r="CZ26"/>
  <c i="37" r="ET26"/>
  <c i="37" r="CE27"/>
  <c i="37" r="CH27" s="1"/>
  <c i="37" r="FG27"/>
  <c i="37" r="GU27"/>
  <c i="37" r="Y28"/>
  <c i="37" r="AV28" s="1"/>
  <c i="37" r="GS15" s="1"/>
  <c i="37" r="BI28"/>
  <c i="37" r="BM28"/>
  <c i="37" r="CD28" s="1"/>
  <c i="37" r="CF28" s="1"/>
  <c i="37" r="GC15" s="1"/>
  <c i="37" r="CR28"/>
  <c i="37" r="EH28"/>
  <c i="37" r="EU28" s="1"/>
  <c i="37" r="FM15" s="1"/>
  <c i="37" r="AU29"/>
  <c i="37" r="CC29"/>
  <c i="37" r="CE29" s="1"/>
  <c i="37" r="CH29" s="1"/>
  <c i="37" r="CU29"/>
  <c i="37" r="CZ29" s="1"/>
  <c i="37" r="ET29"/>
  <c i="37" r="FO29"/>
  <c i="37" r="CA30"/>
  <c i="37" r="CF30" s="1"/>
  <c i="37" r="GC16" s="1"/>
  <c i="37" r="DM30"/>
  <c i="37" r="DU30" s="1"/>
  <c i="37" r="GK16" s="1"/>
  <c i="37" r="GM16" s="1"/>
  <c i="37" r="CE31"/>
  <c i="37" r="CH31" s="1"/>
  <c i="37" r="Y32"/>
  <c i="37" r="BI32"/>
  <c i="37" r="BM32"/>
  <c i="37" r="CD32" s="1"/>
  <c i="37" r="CF32" s="1"/>
  <c i="37" r="GC17" s="1"/>
  <c i="37" r="CR32"/>
  <c i="37" r="EH32"/>
  <c i="37" r="EU32" s="1"/>
  <c i="37" r="FM17" s="1"/>
  <c i="37" r="FO32"/>
  <c i="37" r="AU33"/>
  <c i="37" r="CC33"/>
  <c i="37" r="CE33" s="1"/>
  <c i="37" r="CH33" s="1"/>
  <c i="37" r="CU33"/>
  <c i="37" r="CZ33" s="1"/>
  <c i="37" r="ET33"/>
  <c i="37" r="CA34"/>
  <c i="37" r="CF34" s="1"/>
  <c i="37" r="GC18" s="1"/>
  <c i="37" r="DM34"/>
  <c i="37" r="DU34" s="1"/>
  <c i="37" r="GK18" s="1"/>
  <c i="37" r="GM18" s="1"/>
  <c i="37" r="AU35"/>
  <c i="37" r="CC35"/>
  <c i="37" r="CU35"/>
  <c i="37" r="CZ35" s="1"/>
  <c i="37" r="ET35"/>
  <c i="37" r="BI36"/>
  <c i="37" r="BO36" s="1"/>
  <c i="37" r="FE19" s="1"/>
  <c i="37" r="DT36"/>
  <c i="37" r="CE37"/>
  <c i="37" r="CH37" s="1"/>
  <c i="37" r="G38"/>
  <c i="37" r="AV38" s="1"/>
  <c i="37" r="GS20" s="1"/>
  <c i="37" r="BN38"/>
  <c i="37" r="CU38"/>
  <c i="37" r="CZ38" s="1"/>
  <c i="37" r="DM38"/>
  <c i="37" r="DU38" s="1"/>
  <c i="37" r="GK20" s="1"/>
  <c i="37" r="GM20" s="1"/>
  <c i="37" r="ET38"/>
  <c i="37" r="AU39"/>
  <c i="37" r="CC39"/>
  <c i="37" r="CE39" s="1"/>
  <c i="37" r="CH39" s="1"/>
  <c i="37" r="CU39"/>
  <c i="37" r="CZ39" s="1"/>
  <c i="37" r="ET39"/>
  <c i="37" r="CA40"/>
  <c i="37" r="CF40" s="1"/>
  <c i="37" r="GC21" s="1"/>
  <c i="37" r="DM40"/>
  <c i="37" r="DU40" s="1"/>
  <c i="37" r="GK21" s="1"/>
  <c i="37" r="GM21" s="1"/>
  <c i="37" r="AU41"/>
  <c i="37" r="DT41"/>
  <c i="37" r="Y42"/>
  <c i="37" r="BI42"/>
  <c i="37" r="BM42"/>
  <c i="37" r="CD42" s="1"/>
  <c i="37" r="CF42" s="1"/>
  <c i="37" r="GC22" s="1"/>
  <c i="37" r="CR42"/>
  <c i="37" r="EH42"/>
  <c i="37" r="EU42" s="1"/>
  <c i="37" r="FM22" s="1"/>
  <c i="37" r="BN43"/>
  <c i="37" r="DM44"/>
  <c i="37" r="IA44"/>
  <c i="37" r="IG44"/>
  <c i="37" r="BO48"/>
  <c i="37" r="FE25" s="1"/>
  <c i="37" r="CF48"/>
  <c i="37" r="GC25" s="1"/>
  <c i="37" r="EU48"/>
  <c i="37" r="FM25" s="1"/>
  <c i="37" r="EU52"/>
  <c i="37" r="FM27" s="1"/>
  <c i="37" r="G46"/>
  <c i="37" r="AU45"/>
  <c i="37" r="BS45"/>
  <c i="37" r="BU45" s="1"/>
  <c i="37" r="BQ45"/>
  <c i="37" r="EW45"/>
  <c i="37" r="EY45"/>
  <c i="37" r="FA45" s="1"/>
  <c i="37" r="BQ46"/>
  <c i="37" r="BS46"/>
  <c i="37" r="BU46" s="1"/>
  <c i="37" r="DY46"/>
  <c i="37" r="EA46" s="1"/>
  <c i="37" r="DW46"/>
  <c i="37" r="EW46"/>
  <c i="37" r="EY46"/>
  <c i="37" r="FA46" s="1"/>
  <c i="37" r="CV48"/>
  <c i="37" r="Z48"/>
  <c i="37" r="BS48"/>
  <c i="37" r="BU48" s="1"/>
  <c i="37" r="BQ48"/>
  <c i="37" r="DW48"/>
  <c i="37" r="EY48"/>
  <c i="37" r="FA48" s="1"/>
  <c i="37" r="EW48"/>
  <c i="37" r="BS49"/>
  <c i="37" r="BU49" s="1"/>
  <c i="37" r="BQ49"/>
  <c i="37" r="EW49"/>
  <c i="37" r="EY49"/>
  <c i="37" r="FA49" s="1"/>
  <c i="37" r="BQ50"/>
  <c i="37" r="BS50"/>
  <c i="37" r="BU50" s="1"/>
  <c i="37" r="DY50"/>
  <c i="37" r="EA50" s="1"/>
  <c i="37" r="DW50"/>
  <c i="37" r="EW50"/>
  <c i="37" r="EY50"/>
  <c i="37" r="FA50" s="1"/>
  <c i="37" r="CV52"/>
  <c i="37" r="Z52"/>
  <c i="37" r="AA52" s="1"/>
  <c i="37" r="BS52"/>
  <c i="37" r="BU52" s="1"/>
  <c i="37" r="BQ52"/>
  <c i="37" r="DE52"/>
  <c i="37" r="DG52" s="1"/>
  <c i="37" r="DA52"/>
  <c i="37" r="FU27" s="1"/>
  <c i="37" r="DC52"/>
  <c i="37" r="EY52"/>
  <c i="37" r="FA52" s="1"/>
  <c i="37" r="EW52"/>
  <c i="37" r="BS53"/>
  <c i="37" r="BU53" s="1"/>
  <c i="37" r="BQ53"/>
  <c i="37" r="EW53"/>
  <c i="37" r="EY53"/>
  <c i="37" r="FA53" s="1"/>
  <c i="37" r="DY54"/>
  <c i="37" r="EA54" s="1"/>
  <c i="37" r="DW54"/>
  <c i="37" r="EW54"/>
  <c i="37" r="EY54"/>
  <c i="37" r="FA54" s="1"/>
  <c i="37" r="CV56"/>
  <c i="37" r="Z56"/>
  <c i="37" r="AA56" s="1"/>
  <c i="37" r="BM26"/>
  <c i="37" r="CD26" s="1"/>
  <c i="37" r="CF26" s="1"/>
  <c i="37" r="GC14" s="1"/>
  <c i="37" r="AU27"/>
  <c i="37" r="DT27"/>
  <c i="37" r="BN29"/>
  <c i="37" r="DT31"/>
  <c i="37" r="BN33"/>
  <c i="37" r="CE35"/>
  <c i="37" r="CH35" s="1"/>
  <c i="37" r="BM38"/>
  <c i="37" r="CD38" s="1"/>
  <c i="37" r="CF38" s="1"/>
  <c i="37" r="GC20" s="1"/>
  <c i="37" r="BN39"/>
  <c i="37" r="CE41"/>
  <c i="37" r="CH41" s="1"/>
  <c i="37" r="AU43"/>
  <c i="37" r="CC43"/>
  <c i="37" r="CE43" s="1"/>
  <c i="37" r="CH43" s="1"/>
  <c i="37" r="CU43"/>
  <c i="37" r="CZ43" s="1"/>
  <c i="37" r="ET43"/>
  <c i="37" r="HX44"/>
  <c i="37" r="ID44"/>
  <c i="37" r="CZ45"/>
  <c i="37" r="Q46"/>
  <c i="37" r="AJ46"/>
  <c i="37" r="CZ46"/>
  <c i="37" r="AA48"/>
  <c i="37" r="CZ49"/>
  <c i="37" r="CZ50"/>
  <c i="37" r="AK52"/>
  <c i="37" r="CZ53"/>
  <c i="37" r="CZ54"/>
  <c i="37" r="AK56"/>
  <c i="37" r="AV58"/>
  <c i="37" r="GS30" s="1"/>
  <c i="37" r="AT58"/>
  <c i="37" r="M60"/>
  <c i="37" r="BS59"/>
  <c i="37" r="BU59" s="1"/>
  <c i="37" r="BQ59"/>
  <c i="37" r="BQ60"/>
  <c i="37" r="BS60"/>
  <c i="37" r="BU60" s="1"/>
  <c i="37" r="DW63"/>
  <c i="37" r="DY63"/>
  <c i="37" r="EA63" s="1"/>
  <c i="37" r="BQ64"/>
  <c i="37" r="BS64"/>
  <c i="37" r="BU64" s="1"/>
  <c i="37" r="EW64"/>
  <c i="37" r="EY64"/>
  <c i="37" r="FA64" s="1"/>
  <c i="37" r="DY65"/>
  <c i="37" r="EA65" s="1"/>
  <c i="37" r="DW65"/>
  <c i="37" r="EY66"/>
  <c i="37" r="FA66" s="1"/>
  <c i="37" r="EW66"/>
  <c i="37" r="DT45"/>
  <c i="37" r="Y46"/>
  <c i="37" r="AT46" s="1"/>
  <c i="37" r="BI46"/>
  <c i="37" r="BM46"/>
  <c i="37" r="CD46" s="1"/>
  <c i="37" r="CF46" s="1"/>
  <c i="37" r="GC24" s="1"/>
  <c i="37" r="CR46"/>
  <c i="37" r="EH46"/>
  <c i="37" r="BN47"/>
  <c i="37" r="DM48"/>
  <c i="37" r="AU49"/>
  <c i="37" r="DT49"/>
  <c i="37" r="Y50"/>
  <c i="37" r="AT50" s="1"/>
  <c i="37" r="BI50"/>
  <c i="37" r="BM50"/>
  <c i="37" r="CD50" s="1"/>
  <c i="37" r="CF50" s="1"/>
  <c i="37" r="GC26" s="1"/>
  <c i="37" r="CR50"/>
  <c i="37" r="EH50"/>
  <c i="37" r="EU50" s="1"/>
  <c i="37" r="FM26" s="1"/>
  <c i="37" r="BN51"/>
  <c i="37" r="DM52"/>
  <c i="37" r="DU52" s="1"/>
  <c i="37" r="GK27" s="1"/>
  <c i="37" r="GM27" s="1"/>
  <c i="37" r="AU53"/>
  <c i="37" r="DT53"/>
  <c i="37" r="Y54"/>
  <c i="37" r="BI54"/>
  <c i="37" r="BM54"/>
  <c i="37" r="CD54" s="1"/>
  <c i="37" r="CF54" s="1"/>
  <c i="37" r="GC28" s="1"/>
  <c i="37" r="CR54"/>
  <c i="37" r="EH54"/>
  <c i="37" r="EU54" s="1"/>
  <c i="37" r="FM28" s="1"/>
  <c i="37" r="BO56"/>
  <c i="37" r="FE29" s="1"/>
  <c i="37" r="BN55"/>
  <c i="37" r="CF56"/>
  <c i="37" r="GC29" s="1"/>
  <c i="37" r="AO56"/>
  <c i="37" r="DS56"/>
  <c i="37" r="HU56"/>
  <c i="37" r="HU67" s="1"/>
  <c i="37" r="IA56"/>
  <c i="37" r="IG56"/>
  <c i="37" r="CF60"/>
  <c i="37" r="GC31" s="1"/>
  <c i="37" r="CE60"/>
  <c i="37" r="CH60" s="1"/>
  <c i="37" r="CZ63"/>
  <c i="37" r="EU64"/>
  <c i="37" r="FM33" s="1"/>
  <c i="37" r="AK64"/>
  <c i="37" r="CE64"/>
  <c i="37" r="CH64" s="1"/>
  <c i="37" r="CZ64"/>
  <c i="37" r="AK66"/>
  <c i="37" r="EU66"/>
  <c i="37" r="CZ66"/>
  <c i="37" r="BQ56"/>
  <c i="37" r="BS56"/>
  <c i="37" r="BU56" s="1"/>
  <c i="37" r="DE56"/>
  <c i="37" r="DG56" s="1"/>
  <c i="37" r="EW56"/>
  <c i="37" r="EY56"/>
  <c i="37" r="FA56" s="1"/>
  <c i="37" r="BQ57"/>
  <c i="37" r="BS57"/>
  <c i="37" r="BU57" s="1"/>
  <c i="37" r="EY57"/>
  <c i="37" r="FA57" s="1"/>
  <c i="37" r="EW57"/>
  <c i="37" r="CV58"/>
  <c i="37" r="Z58"/>
  <c i="37" r="DW58"/>
  <c i="37" r="DY58"/>
  <c i="37" r="EA58" s="1"/>
  <c i="37" r="Z60"/>
  <c i="37" r="AA60" s="1"/>
  <c i="37" r="CV60"/>
  <c i="37" r="DW59"/>
  <c i="37" r="DY59"/>
  <c i="37" r="EA59" s="1"/>
  <c i="37" r="EW60"/>
  <c i="37" r="EY60"/>
  <c i="37" r="FA60" s="1"/>
  <c i="37" r="BQ61"/>
  <c i="37" r="BS61"/>
  <c i="37" r="BU61" s="1"/>
  <c i="37" r="DY61"/>
  <c i="37" r="EA61" s="1"/>
  <c i="37" r="DW61"/>
  <c i="37" r="CV62"/>
  <c i="37" r="M64"/>
  <c i="37" r="BQ65"/>
  <c i="37" r="BS65"/>
  <c i="37" r="BU65" s="1"/>
  <c i="37" r="CE45"/>
  <c i="37" r="CH45" s="1"/>
  <c i="37" r="AU47"/>
  <c i="37" r="CC47"/>
  <c i="37" r="CE47" s="1"/>
  <c i="37" r="CH47" s="1"/>
  <c i="37" r="ET47"/>
  <c i="37" r="CE49"/>
  <c i="37" r="CH49" s="1"/>
  <c i="37" r="AU50"/>
  <c i="37" r="AU51"/>
  <c i="37" r="CC51"/>
  <c i="37" r="CE51" s="1"/>
  <c i="37" r="CH51" s="1"/>
  <c i="37" r="ET51"/>
  <c i="37" r="CE53"/>
  <c i="37" r="CH53" s="1"/>
  <c i="37" r="AU54"/>
  <c i="37" r="AU55"/>
  <c i="37" r="CC55"/>
  <c i="37" r="CE55" s="1"/>
  <c i="37" r="CH55" s="1"/>
  <c i="37" r="ET55"/>
  <c i="37" r="AS56"/>
  <c i="37" r="DM56"/>
  <c i="37" r="DU56" s="1"/>
  <c i="37" r="GK29" s="1"/>
  <c i="37" r="GM29" s="1"/>
  <c i="37" r="HR56"/>
  <c i="37" r="FL29" s="1"/>
  <c i="37" r="FL35" s="1"/>
  <c i="37" r="HX56"/>
  <c i="37" r="ID56"/>
  <c i="37" r="CZ57"/>
  <c i="37" r="CZ60"/>
  <c i="37" r="AK62"/>
  <c i="37" r="CE62"/>
  <c i="37" r="CH62" s="1"/>
  <c i="37" r="CE66"/>
  <c i="37" r="CH66" s="1"/>
  <c i="37" r="DT56"/>
  <c i="37" r="CE57"/>
  <c i="37" r="CH57" s="1"/>
  <c i="37" r="G58"/>
  <c i="37" r="M58" s="1"/>
  <c i="37" r="BN58"/>
  <c i="37" r="CU58"/>
  <c i="37" r="CZ58" s="1"/>
  <c i="37" r="DM58"/>
  <c i="37" r="DU58" s="1"/>
  <c i="37" r="GK30" s="1"/>
  <c i="37" r="GM30" s="1"/>
  <c i="37" r="ET58"/>
  <c i="37" r="AU59"/>
  <c i="37" r="CC59"/>
  <c i="37" r="CE59" s="1"/>
  <c i="37" r="CH59" s="1"/>
  <c i="37" r="CU59"/>
  <c i="37" r="CZ59" s="1"/>
  <c i="37" r="ET59"/>
  <c i="37" r="BI60"/>
  <c i="37" r="BO60" s="1"/>
  <c i="37" r="FE31" s="1"/>
  <c i="37" r="DT60"/>
  <c i="37" r="CE61"/>
  <c i="37" r="CH61" s="1"/>
  <c i="37" r="G62"/>
  <c i="37" r="BN62"/>
  <c i="37" r="CU62"/>
  <c i="37" r="CZ62" s="1"/>
  <c i="37" r="DM62"/>
  <c i="37" r="DU62" s="1"/>
  <c i="37" r="GK32" s="1"/>
  <c i="37" r="GM32" s="1"/>
  <c i="37" r="AU63"/>
  <c i="37" r="ET63"/>
  <c i="37" r="Y64"/>
  <c i="37" r="BI64"/>
  <c i="37" r="BO64" s="1"/>
  <c i="37" r="FE33" s="1"/>
  <c i="37" r="BM64"/>
  <c i="37" r="CD64" s="1"/>
  <c i="37" r="CF64" s="1"/>
  <c i="37" r="GC33" s="1"/>
  <c i="37" r="CR64"/>
  <c i="37" r="DT64"/>
  <c i="37" r="CE65"/>
  <c i="37" r="CH65" s="1"/>
  <c i="37" r="G66"/>
  <c i="37" r="Y66"/>
  <c i="37" r="BN66"/>
  <c i="37" r="DM66"/>
  <c i="37" r="DU66" s="1"/>
  <c i="37" r="BM58"/>
  <c i="37" r="CD58" s="1"/>
  <c i="37" r="CF58" s="1"/>
  <c i="37" r="GC30" s="1"/>
  <c i="37" r="CZ61"/>
  <c i="37" r="ET61"/>
  <c i="37" r="BM62"/>
  <c i="37" r="CD62" s="1"/>
  <c i="37" r="CF62" s="1"/>
  <c i="37" r="GC32" s="1"/>
  <c i="37" r="CE63"/>
  <c i="37" r="CH63" s="1"/>
  <c i="37" r="CZ65"/>
  <c i="37" r="ET65"/>
  <c i="37" r="BM66"/>
  <c i="37" r="CD66" s="1"/>
  <c i="37" r="CF66" s="1"/>
  <c i="36" r="EK5"/>
  <c i="36" r="DL6"/>
  <c i="36" r="DL7"/>
  <c i="36" r="DL8"/>
  <c i="36" r="DL9"/>
  <c i="36" r="DL10"/>
  <c i="36" r="DL11"/>
  <c i="36" r="DL12"/>
  <c i="36" r="DL13"/>
  <c i="36" r="DL14"/>
  <c i="36" r="DL15"/>
  <c i="36" r="DL16"/>
  <c i="36" r="DL17"/>
  <c i="36" r="DL18"/>
  <c i="36" r="DL19"/>
  <c i="36" r="DL20"/>
  <c i="36" r="DL21"/>
  <c i="36" r="DL22"/>
  <c i="36" r="DL23"/>
  <c i="36" r="DL24"/>
  <c i="36" r="DL25"/>
  <c i="36" r="DL26"/>
  <c i="36" r="DL27"/>
  <c i="36" r="DL28"/>
  <c i="36" r="DL29"/>
  <c i="36" r="DL30"/>
  <c i="36" r="DL31"/>
  <c i="36" r="DL32"/>
  <c i="36" r="DL33"/>
  <c i="36" r="DL34"/>
  <c i="36" r="DL35"/>
  <c i="36" r="DL36"/>
  <c i="36" r="DL37"/>
  <c i="36" r="DL38"/>
  <c i="36" r="DL39"/>
  <c i="36" r="DL40"/>
  <c i="36" r="DL41"/>
  <c i="36" r="DL42"/>
  <c i="36" r="DL43"/>
  <c i="36" r="DL44"/>
  <c i="36" r="DL45"/>
  <c i="36" r="DL46"/>
  <c i="36" r="DL47"/>
  <c i="36" r="DL48"/>
  <c i="36" r="DL49"/>
  <c i="36" r="DL50"/>
  <c i="36" r="DL51"/>
  <c i="36" r="DL52"/>
  <c i="36" r="DL53"/>
  <c i="36" r="DL54"/>
  <c i="36" r="DL55"/>
  <c i="36" r="DL56"/>
  <c i="36" r="DL57"/>
  <c i="36" r="DL58"/>
  <c i="36" r="DL59"/>
  <c i="36" r="DL60"/>
  <c i="36" r="DL61"/>
  <c i="36" r="DL62"/>
  <c i="36" r="DL63"/>
  <c i="36" r="DL64"/>
  <c i="36" r="DL65"/>
  <c i="36" r="DL66"/>
  <c i="36" r="DL5"/>
  <c i="36" r="CQ6"/>
  <c i="36" r="CQ7"/>
  <c i="36" r="CQ8"/>
  <c i="36" r="CQ9"/>
  <c i="36" r="CQ10"/>
  <c i="36" r="CQ11"/>
  <c i="36" r="CQ12"/>
  <c i="36" r="CQ13"/>
  <c i="36" r="CQ14"/>
  <c i="36" r="CQ15"/>
  <c i="36" r="CQ16"/>
  <c i="36" r="CQ17"/>
  <c i="36" r="CQ18"/>
  <c i="36" r="CQ19"/>
  <c i="36" r="CQ20"/>
  <c i="36" r="CQ21"/>
  <c i="36" r="CQ22"/>
  <c i="36" r="CQ23"/>
  <c i="36" r="CQ24"/>
  <c i="36" r="CQ25"/>
  <c i="36" r="CQ26"/>
  <c i="36" r="CQ27"/>
  <c i="36" r="CQ28"/>
  <c i="36" r="CQ29"/>
  <c i="36" r="CQ30"/>
  <c i="36" r="CQ31"/>
  <c i="36" r="CQ32"/>
  <c i="36" r="CQ33"/>
  <c i="36" r="CQ34"/>
  <c i="36" r="CQ35"/>
  <c i="36" r="CQ36"/>
  <c i="36" r="CQ37"/>
  <c i="36" r="CQ38"/>
  <c i="36" r="CQ39"/>
  <c i="36" r="CQ40"/>
  <c i="36" r="CQ41"/>
  <c i="36" r="CQ42"/>
  <c i="36" r="CQ43"/>
  <c i="36" r="CQ44"/>
  <c i="36" r="CQ45"/>
  <c i="36" r="CQ46"/>
  <c i="36" r="CQ47"/>
  <c i="36" r="CQ48"/>
  <c i="36" r="CQ49"/>
  <c i="36" r="CQ50"/>
  <c i="36" r="CQ51"/>
  <c i="36" r="CQ52"/>
  <c i="36" r="CQ53"/>
  <c i="36" r="CQ54"/>
  <c i="36" r="CQ55"/>
  <c i="36" r="CQ56"/>
  <c i="36" r="CQ57"/>
  <c i="36" r="CQ58"/>
  <c i="36" r="CQ59"/>
  <c i="36" r="CQ60"/>
  <c i="36" r="CQ61"/>
  <c i="36" r="CQ62"/>
  <c i="36" r="CQ63"/>
  <c i="36" r="CQ64"/>
  <c i="36" r="CQ65"/>
  <c i="36" r="CQ66"/>
  <c i="36" r="CQ5"/>
  <c i="36" r="BZ6"/>
  <c i="36" r="BZ7"/>
  <c i="36" r="BZ8"/>
  <c i="36" r="BZ9"/>
  <c i="36" r="BZ10"/>
  <c i="36" r="BZ11"/>
  <c i="36" r="BZ12"/>
  <c i="36" r="BZ13"/>
  <c i="36" r="BZ14"/>
  <c i="36" r="BZ15"/>
  <c i="36" r="BZ16"/>
  <c i="36" r="BZ17"/>
  <c i="36" r="BZ18"/>
  <c i="36" r="BZ19"/>
  <c i="36" r="BZ20"/>
  <c i="36" r="BZ21"/>
  <c i="36" r="BZ22"/>
  <c i="36" r="BZ23"/>
  <c i="36" r="BZ24"/>
  <c i="36" r="BZ25"/>
  <c i="36" r="BZ26"/>
  <c i="36" r="BZ27"/>
  <c i="36" r="BZ28"/>
  <c i="36" r="BZ29"/>
  <c i="36" r="BZ30"/>
  <c i="36" r="BZ31"/>
  <c i="36" r="BZ32"/>
  <c i="36" r="BZ33"/>
  <c i="36" r="BZ34"/>
  <c i="36" r="BZ35"/>
  <c i="36" r="BZ36"/>
  <c i="36" r="BZ37"/>
  <c i="36" r="BZ38"/>
  <c i="36" r="BZ39"/>
  <c i="36" r="BZ40"/>
  <c i="36" r="BZ41"/>
  <c i="36" r="BZ42"/>
  <c i="36" r="BZ43"/>
  <c i="36" r="BZ44"/>
  <c i="36" r="BZ45"/>
  <c i="36" r="BZ46"/>
  <c i="36" r="BZ47"/>
  <c i="36" r="BZ48"/>
  <c i="36" r="BZ49"/>
  <c i="36" r="BZ50"/>
  <c i="36" r="BZ51"/>
  <c i="36" r="BZ52"/>
  <c i="36" r="BZ53"/>
  <c i="36" r="BZ54"/>
  <c i="36" r="BZ55"/>
  <c i="36" r="BZ56"/>
  <c i="36" r="BZ57"/>
  <c i="36" r="BZ58"/>
  <c i="36" r="BZ59"/>
  <c i="36" r="BZ60"/>
  <c i="36" r="BZ61"/>
  <c i="36" r="BZ62"/>
  <c i="36" r="BZ63"/>
  <c i="36" r="BZ64"/>
  <c i="36" r="BZ65"/>
  <c i="36" r="BZ66"/>
  <c i="36" r="BZ5"/>
  <c i="36" r="CA6" s="1"/>
  <c i="36" r="BL6"/>
  <c i="36" r="BL7"/>
  <c i="36" r="BL8"/>
  <c i="36" r="BL9"/>
  <c i="36" r="BL10"/>
  <c i="36" r="BL11"/>
  <c i="36" r="BL12"/>
  <c i="36" r="BL13"/>
  <c i="36" r="BL14"/>
  <c i="36" r="BL15"/>
  <c i="36" r="BL16"/>
  <c i="36" r="BL17"/>
  <c i="36" r="BL18"/>
  <c i="36" r="BL19"/>
  <c i="36" r="BL20"/>
  <c i="36" r="BL21"/>
  <c i="36" r="BL22"/>
  <c i="36" r="BL23"/>
  <c i="36" r="BL24"/>
  <c i="36" r="BL25"/>
  <c i="36" r="BL26"/>
  <c i="36" r="BL27"/>
  <c i="36" r="BL28"/>
  <c i="36" r="BL29"/>
  <c i="36" r="BL30"/>
  <c i="36" r="BL31"/>
  <c i="36" r="BL32"/>
  <c i="36" r="BL33"/>
  <c i="36" r="BL34"/>
  <c i="36" r="BL35"/>
  <c i="36" r="BL36"/>
  <c i="36" r="BL37"/>
  <c i="36" r="BL38"/>
  <c i="36" r="BL39"/>
  <c i="36" r="BL40"/>
  <c i="36" r="BL41"/>
  <c i="36" r="BL42"/>
  <c i="36" r="BL43"/>
  <c i="36" r="BL44"/>
  <c i="36" r="BL45"/>
  <c i="36" r="BL46"/>
  <c i="36" r="BL47"/>
  <c i="36" r="BL48"/>
  <c i="36" r="BL49"/>
  <c i="36" r="BL50"/>
  <c i="36" r="BL51"/>
  <c i="36" r="BL52"/>
  <c i="36" r="BL53"/>
  <c i="36" r="BL54"/>
  <c i="36" r="BL55"/>
  <c i="36" r="BL56"/>
  <c i="36" r="BL57"/>
  <c i="36" r="BL58"/>
  <c i="36" r="BL59"/>
  <c i="36" r="BL60"/>
  <c i="36" r="BL61"/>
  <c i="36" r="BL62"/>
  <c i="36" r="BL63"/>
  <c i="36" r="BL64"/>
  <c i="36" r="BL65"/>
  <c i="36" r="BL66"/>
  <c i="36" r="BL5"/>
  <c i="36" r="AN6"/>
  <c i="36" r="AN7"/>
  <c i="36" r="AN8"/>
  <c i="36" r="AN9"/>
  <c i="36" r="AN10"/>
  <c i="36" r="AN11"/>
  <c i="36" r="AN12"/>
  <c i="36" r="AN13"/>
  <c i="36" r="AN14"/>
  <c i="36" r="AN15"/>
  <c i="36" r="AN16"/>
  <c i="36" r="AN17"/>
  <c i="36" r="AN18"/>
  <c i="36" r="AN19"/>
  <c i="36" r="AN20"/>
  <c i="36" r="AN21"/>
  <c i="36" r="AN22"/>
  <c i="36" r="AN23"/>
  <c i="36" r="AN24"/>
  <c i="36" r="AN25"/>
  <c i="36" r="AN26"/>
  <c i="36" r="AN27"/>
  <c i="36" r="AN28"/>
  <c i="36" r="AN29"/>
  <c i="36" r="AN30"/>
  <c i="36" r="AN31"/>
  <c i="36" r="AN32"/>
  <c i="36" r="AN33"/>
  <c i="36" r="AN34"/>
  <c i="36" r="AN35"/>
  <c i="36" r="AN36"/>
  <c i="36" r="AN37"/>
  <c i="36" r="AN38"/>
  <c i="36" r="AN39"/>
  <c i="36" r="AN40"/>
  <c i="36" r="AN41"/>
  <c i="36" r="AN42"/>
  <c i="36" r="AN43"/>
  <c i="36" r="AN44"/>
  <c i="36" r="AN45"/>
  <c i="36" r="AN46"/>
  <c i="36" r="AN47"/>
  <c i="36" r="AN48"/>
  <c i="36" r="AN49"/>
  <c i="36" r="AN50"/>
  <c i="36" r="AN51"/>
  <c i="36" r="AN52"/>
  <c i="36" r="AN53"/>
  <c i="36" r="AN54"/>
  <c i="36" r="AN55"/>
  <c i="36" r="AN56"/>
  <c i="36" r="AN57"/>
  <c i="36" r="AN58"/>
  <c i="36" r="AN59"/>
  <c i="36" r="AN60"/>
  <c i="36" r="AN61"/>
  <c i="36" r="AN62"/>
  <c i="36" r="AN63"/>
  <c i="36" r="AN64"/>
  <c i="36" r="AN65"/>
  <c i="36" r="AN66"/>
  <c i="36" r="AN5"/>
  <c i="36" r="AR6"/>
  <c i="36" r="AR7"/>
  <c i="36" r="AR8"/>
  <c i="36" r="AR9"/>
  <c i="36" r="AR10"/>
  <c i="36" r="AR11"/>
  <c i="36" r="AR12"/>
  <c i="36" r="AR13"/>
  <c i="36" r="AR14"/>
  <c i="36" r="AR15"/>
  <c i="36" r="AR16"/>
  <c i="36" r="AR17"/>
  <c i="36" r="AR18"/>
  <c i="36" r="AR19"/>
  <c i="36" r="AR20"/>
  <c i="36" r="AR21"/>
  <c i="36" r="AR22"/>
  <c i="36" r="AR23"/>
  <c i="36" r="AR24"/>
  <c i="36" r="AR25"/>
  <c i="36" r="AR26"/>
  <c i="36" r="AR27"/>
  <c i="36" r="AR28"/>
  <c i="36" r="AR29"/>
  <c i="36" r="AR30"/>
  <c i="36" r="AR31"/>
  <c i="36" r="AR32"/>
  <c i="36" r="AR33"/>
  <c i="36" r="AR34"/>
  <c i="36" r="AR35"/>
  <c i="36" r="AR36"/>
  <c i="36" r="AR37"/>
  <c i="36" r="AR38"/>
  <c i="36" r="AR39"/>
  <c i="36" r="AR40"/>
  <c i="36" r="AR41"/>
  <c i="36" r="AR42"/>
  <c i="36" r="AR43"/>
  <c i="36" r="AR44"/>
  <c i="36" r="AR45"/>
  <c i="36" r="AR46"/>
  <c i="36" r="AR47"/>
  <c i="36" r="AR48"/>
  <c i="36" r="AR49"/>
  <c i="36" r="AR50"/>
  <c i="36" r="AR51"/>
  <c i="36" r="AR52"/>
  <c i="36" r="AR53"/>
  <c i="36" r="AR54"/>
  <c i="36" r="AR55"/>
  <c i="36" r="AR56"/>
  <c i="36" r="AR57"/>
  <c i="36" r="AR58"/>
  <c i="36" r="AR59"/>
  <c i="36" r="AR60"/>
  <c i="36" r="AR61"/>
  <c i="36" r="AR62"/>
  <c i="36" r="AR63"/>
  <c i="36" r="AR64"/>
  <c i="36" r="AR65"/>
  <c i="36" r="AR66"/>
  <c i="36" r="AR5"/>
  <c i="36" r="AI6"/>
  <c i="36" r="AI7"/>
  <c i="36" r="AI8"/>
  <c i="36" r="AI9"/>
  <c i="36" r="AI10"/>
  <c i="36" r="AI11"/>
  <c i="36" r="AI12"/>
  <c i="36" r="AI13"/>
  <c i="36" r="AI14"/>
  <c i="36" r="AI15"/>
  <c i="36" r="AI16"/>
  <c i="36" r="AI17"/>
  <c i="36" r="AI18"/>
  <c i="36" r="AI19"/>
  <c i="36" r="AI20"/>
  <c i="36" r="AI21"/>
  <c i="36" r="AI22"/>
  <c i="36" r="AI23"/>
  <c i="36" r="AI24"/>
  <c i="36" r="AI25"/>
  <c i="36" r="AI26"/>
  <c i="36" r="AI27"/>
  <c i="36" r="AI28"/>
  <c i="36" r="AI29"/>
  <c i="36" r="AI30"/>
  <c i="36" r="AI31"/>
  <c i="36" r="AI32"/>
  <c i="36" r="AI33"/>
  <c i="36" r="AI34"/>
  <c i="36" r="AI35"/>
  <c i="36" r="AI36"/>
  <c i="36" r="AI37"/>
  <c i="36" r="AI38"/>
  <c i="36" r="AI39"/>
  <c i="36" r="AI40"/>
  <c i="36" r="AI41"/>
  <c i="36" r="AI42"/>
  <c i="36" r="AI43"/>
  <c i="36" r="AI44"/>
  <c i="36" r="AI45"/>
  <c i="36" r="AI46"/>
  <c i="36" r="AI47"/>
  <c i="36" r="AI48"/>
  <c i="36" r="AI49"/>
  <c i="36" r="AI50"/>
  <c i="36" r="AI51"/>
  <c i="36" r="AI52"/>
  <c i="36" r="AI53"/>
  <c i="36" r="AI54"/>
  <c i="36" r="AI55"/>
  <c i="36" r="AI56"/>
  <c i="36" r="AI57"/>
  <c i="36" r="AI58"/>
  <c i="36" r="AI59"/>
  <c i="36" r="AI60"/>
  <c i="36" r="AI61"/>
  <c i="36" r="AI62"/>
  <c i="36" r="AI63"/>
  <c i="36" r="AI64"/>
  <c i="36" r="AI65"/>
  <c i="36" r="AI66"/>
  <c i="36" r="AI5"/>
  <c i="36" r="X6"/>
  <c i="36" r="X7"/>
  <c i="36" r="X8"/>
  <c i="36" r="X9"/>
  <c i="36" r="X10"/>
  <c i="36" r="X11"/>
  <c i="36" r="X12"/>
  <c i="36" r="X13"/>
  <c i="36" r="X14"/>
  <c i="36" r="X15"/>
  <c i="36" r="X16"/>
  <c i="36" r="X17"/>
  <c i="36" r="X18"/>
  <c i="36" r="X19"/>
  <c i="36" r="X20"/>
  <c i="36" r="X21"/>
  <c i="36" r="X22"/>
  <c i="36" r="X23"/>
  <c i="36" r="X24"/>
  <c i="36" r="X25"/>
  <c i="36" r="X26"/>
  <c i="36" r="X27"/>
  <c i="36" r="X28"/>
  <c i="36" r="X29"/>
  <c i="36" r="X30"/>
  <c i="36" r="X31"/>
  <c i="36" r="X32"/>
  <c i="36" r="X33"/>
  <c i="36" r="X34"/>
  <c i="36" r="X35"/>
  <c i="36" r="X36"/>
  <c i="36" r="X37"/>
  <c i="36" r="X38"/>
  <c i="36" r="X39"/>
  <c i="36" r="X40"/>
  <c i="36" r="X41"/>
  <c i="36" r="X42"/>
  <c i="36" r="X43"/>
  <c i="36" r="X44"/>
  <c i="36" r="X45"/>
  <c i="36" r="X46"/>
  <c i="36" r="X47"/>
  <c i="36" r="X48"/>
  <c i="36" r="X49"/>
  <c i="36" r="X50"/>
  <c i="36" r="X51"/>
  <c i="36" r="X52"/>
  <c i="36" r="X53"/>
  <c i="36" r="X54"/>
  <c i="36" r="X55"/>
  <c i="36" r="X56"/>
  <c i="36" r="X57"/>
  <c i="36" r="X58"/>
  <c i="36" r="X59"/>
  <c i="36" r="X60"/>
  <c i="36" r="X61"/>
  <c i="36" r="X62"/>
  <c i="36" r="X63"/>
  <c i="36" r="X64"/>
  <c i="36" r="X65"/>
  <c i="36" r="X66"/>
  <c i="36" r="X5"/>
  <c i="36" r="T6"/>
  <c i="36" r="T7"/>
  <c i="36" r="T8"/>
  <c i="36" r="T9"/>
  <c i="36" r="T10"/>
  <c i="36" r="T11"/>
  <c i="36" r="T12"/>
  <c i="36" r="T13"/>
  <c i="36" r="T14"/>
  <c i="36" r="T15"/>
  <c i="36" r="T16"/>
  <c i="36" r="T17"/>
  <c i="36" r="T18"/>
  <c i="36" r="T19"/>
  <c i="36" r="T20"/>
  <c i="36" r="T21"/>
  <c i="36" r="T22"/>
  <c i="36" r="T23"/>
  <c i="36" r="T24"/>
  <c i="36" r="T25"/>
  <c i="36" r="T26"/>
  <c i="36" r="T27"/>
  <c i="36" r="T28"/>
  <c i="36" r="T29"/>
  <c i="36" r="T30"/>
  <c i="36" r="T31"/>
  <c i="36" r="T32"/>
  <c i="36" r="T33"/>
  <c i="36" r="T34"/>
  <c i="36" r="T35"/>
  <c i="36" r="T36"/>
  <c i="36" r="T37"/>
  <c i="36" r="T38"/>
  <c i="36" r="T39"/>
  <c i="36" r="T40"/>
  <c i="36" r="T41"/>
  <c i="36" r="T42"/>
  <c i="36" r="T43"/>
  <c i="36" r="T44"/>
  <c i="36" r="T45"/>
  <c i="36" r="T46"/>
  <c i="36" r="T47"/>
  <c i="36" r="T48"/>
  <c i="36" r="T49"/>
  <c i="36" r="T50"/>
  <c i="36" r="T51"/>
  <c i="36" r="T52"/>
  <c i="36" r="T53"/>
  <c i="36" r="T54"/>
  <c i="36" r="T55"/>
  <c i="36" r="T56"/>
  <c i="36" r="T57"/>
  <c i="36" r="T58"/>
  <c i="36" r="T59"/>
  <c i="36" r="T60"/>
  <c i="36" r="T61"/>
  <c i="36" r="T62"/>
  <c i="36" r="T63"/>
  <c i="36" r="T64"/>
  <c i="36" r="T65"/>
  <c i="36" r="T66"/>
  <c i="36" r="T5"/>
  <c i="36" r="IF6"/>
  <c i="36" r="IF7"/>
  <c i="36" r="IF8"/>
  <c i="36" r="IF9"/>
  <c i="36" r="IF10"/>
  <c i="36" r="IF11"/>
  <c i="36" r="IF12"/>
  <c i="36" r="IF13"/>
  <c i="36" r="IF14"/>
  <c i="36" r="IF15"/>
  <c i="36" r="IF16"/>
  <c i="36" r="IF17"/>
  <c i="36" r="IF18"/>
  <c i="36" r="IF19"/>
  <c i="36" r="IF20"/>
  <c i="36" r="IF21"/>
  <c i="36" r="IF22"/>
  <c i="36" r="IF23"/>
  <c i="36" r="IF24"/>
  <c i="36" r="IF25"/>
  <c i="36" r="IF26"/>
  <c i="36" r="IF27"/>
  <c i="36" r="IF28"/>
  <c i="36" r="IF29"/>
  <c i="36" r="IF30"/>
  <c i="36" r="IF31"/>
  <c i="36" r="IF32"/>
  <c i="36" r="IF33"/>
  <c i="36" r="IF34"/>
  <c i="36" r="IF35"/>
  <c i="36" r="IF36"/>
  <c i="36" r="IF37"/>
  <c i="36" r="IF38"/>
  <c i="36" r="IF39"/>
  <c i="36" r="IF40"/>
  <c i="36" r="IF41"/>
  <c i="36" r="IF42"/>
  <c i="36" r="IF43"/>
  <c i="36" r="IF44"/>
  <c i="36" r="IF45"/>
  <c i="36" r="IF46"/>
  <c i="36" r="IF47"/>
  <c i="36" r="IF48"/>
  <c i="36" r="IF49"/>
  <c i="36" r="IF50"/>
  <c i="36" r="IF51"/>
  <c i="36" r="IF52"/>
  <c i="36" r="IF53"/>
  <c i="36" r="IF54"/>
  <c i="36" r="IF55"/>
  <c i="36" r="IF56"/>
  <c i="36" r="IF57"/>
  <c i="36" r="IF58"/>
  <c i="36" r="IF59"/>
  <c i="36" r="IF60"/>
  <c i="36" r="IF61"/>
  <c i="36" r="IF62"/>
  <c i="36" r="IF63"/>
  <c i="36" r="IF64"/>
  <c i="36" r="IF65"/>
  <c i="36" r="IF66"/>
  <c i="36" r="IF5"/>
  <c i="36" r="IG6" s="1"/>
  <c i="36" r="ID6"/>
  <c i="36" r="IC6"/>
  <c i="36" r="IC7"/>
  <c i="36" r="IC8"/>
  <c i="36" r="IC9"/>
  <c i="36" r="IC10"/>
  <c i="36" r="IC11"/>
  <c i="36" r="IC12"/>
  <c i="36" r="IC13"/>
  <c i="36" r="IC14"/>
  <c i="36" r="IC15"/>
  <c i="36" r="IC16"/>
  <c i="36" r="IC17"/>
  <c i="36" r="IC18"/>
  <c i="36" r="IC19"/>
  <c i="36" r="IC20"/>
  <c i="36" r="IC21"/>
  <c i="36" r="IC22"/>
  <c i="36" r="IC23"/>
  <c i="36" r="IC24"/>
  <c i="36" r="IC25"/>
  <c i="36" r="IC26"/>
  <c i="36" r="IC27"/>
  <c i="36" r="IC28"/>
  <c i="36" r="IC29"/>
  <c i="36" r="IC30"/>
  <c i="36" r="IC31"/>
  <c i="36" r="IC32"/>
  <c i="36" r="IC33"/>
  <c i="36" r="IC34"/>
  <c i="36" r="IC35"/>
  <c i="36" r="IC36"/>
  <c i="36" r="IC37"/>
  <c i="36" r="IC38"/>
  <c i="36" r="IC39"/>
  <c i="36" r="IC40"/>
  <c i="36" r="IC41"/>
  <c i="36" r="IC42"/>
  <c i="36" r="IC43"/>
  <c i="36" r="IC44"/>
  <c i="36" r="IC45"/>
  <c i="36" r="IC46"/>
  <c i="36" r="IC47"/>
  <c i="36" r="IC48"/>
  <c i="36" r="IC49"/>
  <c i="36" r="IC50"/>
  <c i="36" r="IC51"/>
  <c i="36" r="IC52"/>
  <c i="36" r="IC53"/>
  <c i="36" r="IC54"/>
  <c i="36" r="IC55"/>
  <c i="36" r="IC56"/>
  <c i="36" r="IC57"/>
  <c i="36" r="IC58"/>
  <c i="36" r="IC59"/>
  <c i="36" r="IC60"/>
  <c i="36" r="IC61"/>
  <c i="36" r="IC62"/>
  <c i="36" r="IC63"/>
  <c i="36" r="IC64"/>
  <c i="36" r="IC65"/>
  <c i="36" r="IC66"/>
  <c i="36" r="IC5"/>
  <c i="36" r="HZ6"/>
  <c i="36" r="HZ7"/>
  <c i="36" r="HZ8"/>
  <c i="36" r="HZ9"/>
  <c i="36" r="HZ10"/>
  <c i="36" r="HZ11"/>
  <c i="36" r="HZ12"/>
  <c i="36" r="HZ13"/>
  <c i="36" r="HZ14"/>
  <c i="36" r="HZ15"/>
  <c i="36" r="HZ16"/>
  <c i="36" r="HZ17"/>
  <c i="36" r="HZ18"/>
  <c i="36" r="HZ19"/>
  <c i="36" r="HZ20"/>
  <c i="36" r="HZ21"/>
  <c i="36" r="HZ22"/>
  <c i="36" r="HZ23"/>
  <c i="36" r="HZ24"/>
  <c i="36" r="HZ25"/>
  <c i="36" r="HZ26"/>
  <c i="36" r="HZ27"/>
  <c i="36" r="HZ28"/>
  <c i="36" r="HZ29"/>
  <c i="36" r="HZ30"/>
  <c i="36" r="HZ31"/>
  <c i="36" r="HZ32"/>
  <c i="36" r="HZ33"/>
  <c i="36" r="HZ34"/>
  <c i="36" r="HZ35"/>
  <c i="36" r="HZ36"/>
  <c i="36" r="HZ37"/>
  <c i="36" r="HZ38"/>
  <c i="36" r="HZ39"/>
  <c i="36" r="HZ40"/>
  <c i="36" r="HZ41"/>
  <c i="36" r="HZ42"/>
  <c i="36" r="HZ43"/>
  <c i="36" r="HZ44"/>
  <c i="36" r="HZ45"/>
  <c i="36" r="HZ46"/>
  <c i="36" r="HZ47"/>
  <c i="36" r="HZ48"/>
  <c i="36" r="HZ49"/>
  <c i="36" r="HZ50"/>
  <c i="36" r="HZ51"/>
  <c i="36" r="HZ52"/>
  <c i="36" r="HZ53"/>
  <c i="36" r="HZ54"/>
  <c i="36" r="HZ55"/>
  <c i="36" r="HZ56"/>
  <c i="36" r="HZ57"/>
  <c i="36" r="HZ58"/>
  <c i="36" r="HZ59"/>
  <c i="36" r="HZ60"/>
  <c i="36" r="HZ61"/>
  <c i="36" r="HZ62"/>
  <c i="36" r="HZ63"/>
  <c i="36" r="HZ64"/>
  <c i="36" r="HZ65"/>
  <c i="36" r="HZ66"/>
  <c i="36" r="HZ5"/>
  <c i="36" r="IA6" s="1"/>
  <c i="36" r="HW6"/>
  <c i="36" r="HW7"/>
  <c i="36" r="HW8"/>
  <c i="36" r="HW9"/>
  <c i="36" r="HW10"/>
  <c i="36" r="HW11"/>
  <c i="36" r="HW12"/>
  <c i="36" r="HW13"/>
  <c i="36" r="HW14"/>
  <c i="36" r="HW15"/>
  <c i="36" r="HW16"/>
  <c i="36" r="HW17"/>
  <c i="36" r="HW18"/>
  <c i="36" r="HW19"/>
  <c i="36" r="HW20"/>
  <c i="36" r="HW21"/>
  <c i="36" r="HW22"/>
  <c i="36" r="HW23"/>
  <c i="36" r="HW24"/>
  <c i="36" r="HW25"/>
  <c i="36" r="HW26"/>
  <c i="36" r="HW27"/>
  <c i="36" r="HW28"/>
  <c i="36" r="HW29"/>
  <c i="36" r="HW30"/>
  <c i="36" r="HW31"/>
  <c i="36" r="HW32"/>
  <c i="36" r="HW33"/>
  <c i="36" r="HW34"/>
  <c i="36" r="HW35"/>
  <c i="36" r="HW36"/>
  <c i="36" r="HW37"/>
  <c i="36" r="HW38"/>
  <c i="36" r="HW39"/>
  <c i="36" r="HW40"/>
  <c i="36" r="HW41"/>
  <c i="36" r="HW42"/>
  <c i="36" r="HW43"/>
  <c i="36" r="HW44"/>
  <c i="36" r="HW45"/>
  <c i="36" r="HW46"/>
  <c i="36" r="HW47"/>
  <c i="36" r="HW48"/>
  <c i="36" r="HW49"/>
  <c i="36" r="HW50"/>
  <c i="36" r="HW51"/>
  <c i="36" r="HW52"/>
  <c i="36" r="HW53"/>
  <c i="36" r="HW54"/>
  <c i="36" r="HW55"/>
  <c i="36" r="HW56"/>
  <c i="36" r="HW57"/>
  <c i="36" r="HW58"/>
  <c i="36" r="HW59"/>
  <c i="36" r="HW60"/>
  <c i="36" r="HW61"/>
  <c i="36" r="HW62"/>
  <c i="36" r="HW63"/>
  <c i="36" r="HW64"/>
  <c i="36" r="HW65"/>
  <c i="36" r="HW66"/>
  <c i="36" r="HW5"/>
  <c i="36" r="HX6" s="1"/>
  <c i="36" r="HT6"/>
  <c i="36" r="HT7"/>
  <c i="36" r="HT8"/>
  <c i="36" r="HT9"/>
  <c i="36" r="HT10"/>
  <c i="36" r="HT11"/>
  <c i="36" r="HT12"/>
  <c i="36" r="HT13"/>
  <c i="36" r="HT14"/>
  <c i="36" r="HT15"/>
  <c i="36" r="HT16"/>
  <c i="36" r="HT17"/>
  <c i="36" r="HT18"/>
  <c i="36" r="HT19"/>
  <c i="36" r="HT20"/>
  <c i="36" r="HT21"/>
  <c i="36" r="HT22"/>
  <c i="36" r="HT23"/>
  <c i="36" r="HT24"/>
  <c i="36" r="HT25"/>
  <c i="36" r="HT26"/>
  <c i="36" r="HT27"/>
  <c i="36" r="HT28"/>
  <c i="36" r="HT29"/>
  <c i="36" r="HT30"/>
  <c i="36" r="HT31"/>
  <c i="36" r="HT32"/>
  <c i="36" r="HT33"/>
  <c i="36" r="HT34"/>
  <c i="36" r="HT35"/>
  <c i="36" r="HT36"/>
  <c i="36" r="HT37"/>
  <c i="36" r="HT38"/>
  <c i="36" r="HT39"/>
  <c i="36" r="HT40"/>
  <c i="36" r="HT41"/>
  <c i="36" r="HT42"/>
  <c i="36" r="HT43"/>
  <c i="36" r="HT44"/>
  <c i="36" r="HT45"/>
  <c i="36" r="HT46"/>
  <c i="36" r="HT47"/>
  <c i="36" r="HT48"/>
  <c i="36" r="HT49"/>
  <c i="36" r="HT50"/>
  <c i="36" r="HT51"/>
  <c i="36" r="HT52"/>
  <c i="36" r="HT53"/>
  <c i="36" r="HT54"/>
  <c i="36" r="HT55"/>
  <c i="36" r="HT56"/>
  <c i="36" r="HT57"/>
  <c i="36" r="HT58"/>
  <c i="36" r="HT59"/>
  <c i="36" r="HT60"/>
  <c i="36" r="HT61"/>
  <c i="36" r="HT62"/>
  <c i="36" r="HT63"/>
  <c i="36" r="HT64"/>
  <c i="36" r="HT65"/>
  <c i="36" r="HT66"/>
  <c i="36" r="HT5"/>
  <c i="36" r="HU6" s="1"/>
  <c i="36" r="HR6"/>
  <c i="36" r="HQ6"/>
  <c i="36" r="HQ7"/>
  <c i="36" r="HQ8"/>
  <c i="36" r="HQ9"/>
  <c i="36" r="HQ10"/>
  <c i="36" r="HQ11"/>
  <c i="36" r="HQ12"/>
  <c i="36" r="HQ13"/>
  <c i="36" r="HQ14"/>
  <c i="36" r="HQ15"/>
  <c i="36" r="HQ16"/>
  <c i="36" r="HQ17"/>
  <c i="36" r="HQ18"/>
  <c i="36" r="HQ19"/>
  <c i="36" r="HQ20"/>
  <c i="36" r="HQ21"/>
  <c i="36" r="HQ22"/>
  <c i="36" r="HQ23"/>
  <c i="36" r="HQ24"/>
  <c i="36" r="HQ25"/>
  <c i="36" r="HQ26"/>
  <c i="36" r="HQ27"/>
  <c i="36" r="HQ28"/>
  <c i="36" r="HQ29"/>
  <c i="36" r="HQ30"/>
  <c i="36" r="HQ31"/>
  <c i="36" r="HQ32"/>
  <c i="36" r="HQ33"/>
  <c i="36" r="HQ34"/>
  <c i="36" r="HQ35"/>
  <c i="36" r="HQ36"/>
  <c i="36" r="HQ37"/>
  <c i="36" r="HQ38"/>
  <c i="36" r="HQ39"/>
  <c i="36" r="HQ40"/>
  <c i="36" r="HQ41"/>
  <c i="36" r="HQ42"/>
  <c i="36" r="HQ43"/>
  <c i="36" r="HQ44"/>
  <c i="36" r="HQ45"/>
  <c i="36" r="HQ46"/>
  <c i="36" r="HQ47"/>
  <c i="36" r="HQ48"/>
  <c i="36" r="HQ49"/>
  <c i="36" r="HQ50"/>
  <c i="36" r="HQ51"/>
  <c i="36" r="HQ52"/>
  <c i="36" r="HQ53"/>
  <c i="36" r="HQ54"/>
  <c i="36" r="HQ55"/>
  <c i="36" r="HQ56"/>
  <c i="36" r="HQ57"/>
  <c i="36" r="HQ58"/>
  <c i="36" r="HQ59"/>
  <c i="36" r="HQ60"/>
  <c i="36" r="HQ61"/>
  <c i="36" r="HQ62"/>
  <c i="36" r="HQ63"/>
  <c i="36" r="HQ64"/>
  <c i="36" r="HQ65"/>
  <c i="36" r="HQ66"/>
  <c i="36" r="HQ5"/>
  <c i="36" r="ER6"/>
  <c i="36" r="ER7"/>
  <c i="36" r="ER8"/>
  <c i="36" r="ER9"/>
  <c i="36" r="ER10"/>
  <c i="36" r="ER11"/>
  <c i="36" r="ER12"/>
  <c i="36" r="ER13"/>
  <c i="36" r="ER14"/>
  <c i="36" r="ER15"/>
  <c i="36" r="ER16"/>
  <c i="36" r="ER17"/>
  <c i="36" r="ER18"/>
  <c i="36" r="ER19"/>
  <c i="36" r="ER20"/>
  <c i="36" r="ER21"/>
  <c i="36" r="ER22"/>
  <c i="36" r="ER23"/>
  <c i="36" r="ER24"/>
  <c i="36" r="ER25"/>
  <c i="36" r="ER26"/>
  <c i="36" r="ER27"/>
  <c i="36" r="ER28"/>
  <c i="36" r="ER29"/>
  <c i="36" r="ER30"/>
  <c i="36" r="ER31"/>
  <c i="36" r="ER32"/>
  <c i="36" r="ER33"/>
  <c i="36" r="ER34"/>
  <c i="36" r="ER35"/>
  <c i="36" r="ER36"/>
  <c i="36" r="ER37"/>
  <c i="36" r="ER38"/>
  <c i="36" r="ER39"/>
  <c i="36" r="ER40"/>
  <c i="36" r="ER41"/>
  <c i="36" r="ER42"/>
  <c i="36" r="ER43"/>
  <c i="36" r="ER44"/>
  <c i="36" r="ER45"/>
  <c i="36" r="ER46"/>
  <c i="36" r="ER47"/>
  <c i="36" r="ER48"/>
  <c i="36" r="ER49"/>
  <c i="36" r="ER50"/>
  <c i="36" r="ER51"/>
  <c i="36" r="ER52"/>
  <c i="36" r="ER53"/>
  <c i="36" r="ER54"/>
  <c i="36" r="ER55"/>
  <c i="36" r="ER56"/>
  <c i="36" r="ER57"/>
  <c i="36" r="ER58"/>
  <c i="36" r="ER59"/>
  <c i="36" r="ER60"/>
  <c i="36" r="ER61"/>
  <c i="36" r="ER62"/>
  <c i="36" r="ER63"/>
  <c i="36" r="ER64"/>
  <c i="36" r="ER65"/>
  <c i="36" r="ER66"/>
  <c i="36" r="ER5"/>
  <c i="36" r="ES6" s="1"/>
  <c i="36" r="EO6"/>
  <c i="36" r="EO7"/>
  <c i="36" r="EO8"/>
  <c i="36" r="EO9"/>
  <c i="36" r="EO10"/>
  <c i="36" r="EO11"/>
  <c i="36" r="EO12"/>
  <c i="36" r="EO13"/>
  <c i="36" r="EO14"/>
  <c i="36" r="EO15"/>
  <c i="36" r="EO16"/>
  <c i="36" r="EO17"/>
  <c i="36" r="EO18"/>
  <c i="36" r="EO19"/>
  <c i="36" r="EO20"/>
  <c i="36" r="EO21"/>
  <c i="36" r="EO22"/>
  <c i="36" r="EO23"/>
  <c i="36" r="EO24"/>
  <c i="36" r="EO25"/>
  <c i="36" r="EO26"/>
  <c i="36" r="EO27"/>
  <c i="36" r="EO28"/>
  <c i="36" r="EO29"/>
  <c i="36" r="EO30"/>
  <c i="36" r="EO31"/>
  <c i="36" r="EO32"/>
  <c i="36" r="EO33"/>
  <c i="36" r="EO34"/>
  <c i="36" r="EO35"/>
  <c i="36" r="EO36"/>
  <c i="36" r="EO37"/>
  <c i="36" r="EO38"/>
  <c i="36" r="EO39"/>
  <c i="36" r="EO40"/>
  <c i="36" r="EO41"/>
  <c i="36" r="EO42"/>
  <c i="36" r="EO43"/>
  <c i="36" r="EO44"/>
  <c i="36" r="EO45"/>
  <c i="36" r="EO46"/>
  <c i="36" r="EO47"/>
  <c i="36" r="EO48"/>
  <c i="36" r="EO49"/>
  <c i="36" r="EO50"/>
  <c i="36" r="EO51"/>
  <c i="36" r="EO52"/>
  <c i="36" r="EO53"/>
  <c i="36" r="EO54"/>
  <c i="36" r="EO55"/>
  <c i="36" r="EO56"/>
  <c i="36" r="EO57"/>
  <c i="36" r="EO58"/>
  <c i="36" r="EO59"/>
  <c i="36" r="EO60"/>
  <c i="36" r="EO61"/>
  <c i="36" r="EO62"/>
  <c i="36" r="EO63"/>
  <c i="36" r="EO64"/>
  <c i="36" r="EO65"/>
  <c i="36" r="EO66"/>
  <c i="36" r="EO5"/>
  <c i="36" r="EP6" s="1"/>
  <c i="36" r="EL6"/>
  <c i="36" r="EK6"/>
  <c i="36" r="EK7"/>
  <c i="36" r="EK8"/>
  <c i="36" r="EK9"/>
  <c i="36" r="EK10"/>
  <c i="36" r="EK11"/>
  <c i="36" r="EK12"/>
  <c i="36" r="EK13"/>
  <c i="36" r="EK14"/>
  <c i="36" r="EK15"/>
  <c i="36" r="EK16"/>
  <c i="36" r="EK17"/>
  <c i="36" r="EK18"/>
  <c i="36" r="EK19"/>
  <c i="36" r="EK20"/>
  <c i="36" r="EK21"/>
  <c i="36" r="EK22"/>
  <c i="36" r="EK23"/>
  <c i="36" r="EK24"/>
  <c i="36" r="EK25"/>
  <c i="36" r="EK26"/>
  <c i="36" r="EK27"/>
  <c i="36" r="EK28"/>
  <c i="36" r="EK29"/>
  <c i="36" r="EK30"/>
  <c i="36" r="EK31"/>
  <c i="36" r="EK32"/>
  <c i="36" r="EK33"/>
  <c i="36" r="EK34"/>
  <c i="36" r="EK35"/>
  <c i="36" r="EK36"/>
  <c i="36" r="EK37"/>
  <c i="36" r="EK38"/>
  <c i="36" r="EK39"/>
  <c i="36" r="EK40"/>
  <c i="36" r="EK41"/>
  <c i="36" r="EK42"/>
  <c i="36" r="EK43"/>
  <c i="36" r="EK44"/>
  <c i="36" r="EK45"/>
  <c i="36" r="EK46"/>
  <c i="36" r="EK47"/>
  <c i="36" r="EK48"/>
  <c i="36" r="EK49"/>
  <c i="36" r="EK50"/>
  <c i="36" r="EK51"/>
  <c i="36" r="EK52"/>
  <c i="36" r="EK53"/>
  <c i="36" r="EK54"/>
  <c i="36" r="EK55"/>
  <c i="36" r="EK56"/>
  <c i="36" r="EK57"/>
  <c i="36" r="EK58"/>
  <c i="36" r="EK59"/>
  <c i="36" r="EK60"/>
  <c i="36" r="EK61"/>
  <c i="36" r="EK62"/>
  <c i="36" r="EK63"/>
  <c i="36" r="EK64"/>
  <c i="36" r="EK65"/>
  <c i="36" r="EK66"/>
  <c i="36" r="EG6"/>
  <c i="36" r="EG7"/>
  <c i="36" r="EG8"/>
  <c i="36" r="EG9"/>
  <c i="36" r="EG10"/>
  <c i="36" r="EG11"/>
  <c i="36" r="EG12"/>
  <c i="36" r="EG13"/>
  <c i="36" r="EG14"/>
  <c i="36" r="EG15"/>
  <c i="36" r="EG16"/>
  <c i="36" r="EG17"/>
  <c i="36" r="EG18"/>
  <c i="36" r="EG19"/>
  <c i="36" r="EG20"/>
  <c i="36" r="EG21"/>
  <c i="36" r="EG22"/>
  <c i="36" r="EG23"/>
  <c i="36" r="EG24"/>
  <c i="36" r="EG25"/>
  <c i="36" r="EG26"/>
  <c i="36" r="EG27"/>
  <c i="36" r="EG28"/>
  <c i="36" r="EG29"/>
  <c i="36" r="EG30"/>
  <c i="36" r="EG31"/>
  <c i="36" r="EG32"/>
  <c i="36" r="EG33"/>
  <c i="36" r="EG34"/>
  <c i="36" r="EG35"/>
  <c i="36" r="EG36"/>
  <c i="36" r="EG37"/>
  <c i="36" r="EG38"/>
  <c i="36" r="EG39"/>
  <c i="36" r="EG40"/>
  <c i="36" r="EG41"/>
  <c i="36" r="EG42"/>
  <c i="36" r="EG43"/>
  <c i="36" r="EG44"/>
  <c i="36" r="EG45"/>
  <c i="36" r="EG46"/>
  <c i="36" r="EG47"/>
  <c i="36" r="EG48"/>
  <c i="36" r="EG49"/>
  <c i="36" r="EG50"/>
  <c i="36" r="EG51"/>
  <c i="36" r="EG52"/>
  <c i="36" r="EG53"/>
  <c i="36" r="EG54"/>
  <c i="36" r="EG55"/>
  <c i="36" r="EG56"/>
  <c i="36" r="EG57"/>
  <c i="36" r="EG58"/>
  <c i="36" r="EG59"/>
  <c i="36" r="EG60"/>
  <c i="36" r="EG61"/>
  <c i="36" r="EG62"/>
  <c i="36" r="EG63"/>
  <c i="36" r="EG64"/>
  <c i="36" r="EG65"/>
  <c i="36" r="EG66"/>
  <c i="36" r="EG67"/>
  <c i="36" r="EG5"/>
  <c i="36" r="EH6" s="1"/>
  <c i="36" r="DR5"/>
  <c i="36" r="DR8"/>
  <c i="36" r="DR12"/>
  <c i="36" r="DR13"/>
  <c i="36" r="DR14"/>
  <c i="36" r="DR15"/>
  <c i="36" r="DR16"/>
  <c i="36" r="DR17"/>
  <c i="36" r="DR18"/>
  <c i="36" r="DR19"/>
  <c i="36" r="DR20"/>
  <c i="36" r="DR21"/>
  <c i="36" r="DR22"/>
  <c i="36" r="DR23"/>
  <c i="36" r="DR24"/>
  <c i="36" r="DR25"/>
  <c i="36" r="DR26"/>
  <c i="36" r="DR27"/>
  <c i="36" r="DR28"/>
  <c i="36" r="DR29"/>
  <c i="36" r="DR30"/>
  <c i="36" r="DR31"/>
  <c i="36" r="DR32"/>
  <c i="36" r="DR33"/>
  <c i="36" r="DR34"/>
  <c i="36" r="DR35"/>
  <c i="36" r="DR36"/>
  <c i="36" r="DR37"/>
  <c i="36" r="DR38"/>
  <c i="36" r="DR39"/>
  <c i="36" r="DR40"/>
  <c i="36" r="DR41"/>
  <c i="36" r="DR42"/>
  <c i="36" r="DR43"/>
  <c i="36" r="DR44"/>
  <c i="36" r="DR45"/>
  <c i="36" r="DR46"/>
  <c i="36" r="DR47"/>
  <c i="36" r="DR48"/>
  <c i="36" r="DR49"/>
  <c i="36" r="DR50"/>
  <c i="36" r="DR51"/>
  <c i="36" r="DR52"/>
  <c i="36" r="DR53"/>
  <c i="36" r="DR54"/>
  <c i="36" r="DR55"/>
  <c i="36" r="DR56"/>
  <c i="36" r="DR57"/>
  <c i="36" r="DR58"/>
  <c i="36" r="DR59"/>
  <c i="36" r="DR60"/>
  <c i="36" r="DR61"/>
  <c i="36" r="DR62"/>
  <c i="36" r="DR63"/>
  <c i="36" r="DR64"/>
  <c i="36" r="DR65"/>
  <c i="36" r="DR66"/>
  <c i="36" r="DR11"/>
  <c i="36" r="DR6"/>
  <c i="36" r="DR7"/>
  <c i="36" r="DR9"/>
  <c i="36" r="DM6"/>
  <c i="36" r="CX9"/>
  <c i="36" r="CX6"/>
  <c i="36" r="CX7"/>
  <c i="36" r="CX8"/>
  <c i="36" r="CX10"/>
  <c i="36" r="CX11"/>
  <c i="36" r="CX12"/>
  <c i="36" r="CX13"/>
  <c i="36" r="CX14"/>
  <c i="36" r="CX15"/>
  <c i="36" r="CX16"/>
  <c i="36" r="CX17"/>
  <c i="36" r="CX18"/>
  <c i="36" r="CX19"/>
  <c i="36" r="CX20"/>
  <c i="36" r="CX21"/>
  <c i="36" r="CX22"/>
  <c i="36" r="CX23"/>
  <c i="36" r="CX24"/>
  <c i="36" r="CX25"/>
  <c i="36" r="CX26"/>
  <c i="36" r="CX27"/>
  <c i="36" r="CX28"/>
  <c i="36" r="CX29"/>
  <c i="36" r="CX30"/>
  <c i="36" r="CX31"/>
  <c i="36" r="CX32"/>
  <c i="36" r="CX33"/>
  <c i="36" r="CX34"/>
  <c i="36" r="CX35"/>
  <c i="36" r="CX36"/>
  <c i="36" r="CX37"/>
  <c i="36" r="CX38"/>
  <c i="36" r="CX39"/>
  <c i="36" r="CX40"/>
  <c i="36" r="CX41"/>
  <c i="36" r="CX42"/>
  <c i="36" r="CX43"/>
  <c i="36" r="CX44"/>
  <c i="36" r="CX45"/>
  <c i="36" r="CX46"/>
  <c i="36" r="CX47"/>
  <c i="36" r="CX48"/>
  <c i="36" r="CX49"/>
  <c i="36" r="CX50"/>
  <c i="36" r="CX51"/>
  <c i="36" r="CX52"/>
  <c i="36" r="CX53"/>
  <c i="36" r="CX54"/>
  <c i="36" r="CX55"/>
  <c i="36" r="CX56"/>
  <c i="36" r="CX57"/>
  <c i="36" r="CX58"/>
  <c i="36" r="CX59"/>
  <c i="36" r="CX60"/>
  <c i="36" r="CX61"/>
  <c i="36" r="CX62"/>
  <c i="36" r="CX63"/>
  <c i="36" r="CX64"/>
  <c i="36" r="CX65"/>
  <c i="36" r="CX66"/>
  <c i="36" r="CX5"/>
  <c i="36" r="CY6" s="1"/>
  <c i="36" r="CR6"/>
  <c i="36" r="BM6"/>
  <c i="37" l="1" r="GW31"/>
  <c i="37" r="GY31" s="1"/>
  <c i="37" r="GU31"/>
  <c i="37" r="GW21"/>
  <c i="37" r="GY21" s="1"/>
  <c i="37" r="GU21"/>
  <c i="37" r="GW18"/>
  <c i="37" r="GY18" s="1"/>
  <c i="37" r="GU18"/>
  <c i="37" r="GW19"/>
  <c i="37" r="GY19" s="1"/>
  <c i="37" r="GU19"/>
  <c i="37" r="FQ18"/>
  <c i="37" r="FS18" s="1"/>
  <c i="37" r="FO18"/>
  <c i="36" r="DS6"/>
  <c i="37" r="AV64"/>
  <c i="37" r="DW57"/>
  <c i="37" r="DC56"/>
  <c i="37" r="EU46"/>
  <c i="37" r="FM24" s="1"/>
  <c i="37" r="BQ63"/>
  <c i="37" r="DY62"/>
  <c i="37" r="EA62" s="1"/>
  <c i="37" r="AT60"/>
  <c i="37" r="AK46"/>
  <c i="37" r="DC48"/>
  <c i="37" r="BO40"/>
  <c i="37" r="FE21" s="1"/>
  <c i="37" r="AE67"/>
  <c i="37" r="FO21"/>
  <c i="37" r="AT40"/>
  <c i="37" r="DE36"/>
  <c i="37" r="DG36" s="1"/>
  <c i="37" r="BQ34"/>
  <c i="37" r="DY20"/>
  <c i="37" r="EA20" s="1"/>
  <c i="37" r="EY18"/>
  <c i="37" r="FA18" s="1"/>
  <c i="37" r="Z24"/>
  <c i="37" r="AA24" s="1"/>
  <c i="37" r="BQ15"/>
  <c i="37" r="EU16"/>
  <c i="37" r="FM9" s="1"/>
  <c i="37" r="EY62"/>
  <c i="37" r="FA62" s="1"/>
  <c i="36" r="CA14"/>
  <c i="37" r="DS67"/>
  <c i="37" r="BS54"/>
  <c i="37" r="BU54" s="1"/>
  <c i="37" r="DY52"/>
  <c i="37" r="EA52" s="1"/>
  <c i="37" r="DA48"/>
  <c i="37" r="FU25" s="1"/>
  <c i="37" r="ES67"/>
  <c i="37" r="AT14"/>
  <c i="37" r="DY29"/>
  <c i="37" r="EA29" s="1"/>
  <c i="37" r="EP67"/>
  <c i="37" r="CV24"/>
  <c i="37" r="AK38"/>
  <c i="37" r="EU24"/>
  <c i="37" r="FM13" s="1"/>
  <c i="37" r="EU10"/>
  <c i="37" r="FM6" s="1"/>
  <c i="37" r="AV62"/>
  <c i="37" r="GS33" s="1"/>
  <c i="37" r="AT54"/>
  <c i="37" r="DU48"/>
  <c i="37" r="GK25" s="1"/>
  <c i="37" r="GM25" s="1"/>
  <c i="37" r="EL67"/>
  <c i="37" r="GU23"/>
  <c i="37" r="AV20"/>
  <c i="37" r="GS11" s="1"/>
  <c i="37" r="Z16"/>
  <c i="37" r="AA16" s="1"/>
  <c i="37" r="AT8"/>
  <c i="37" r="Z8"/>
  <c i="37" r="AA8" s="1"/>
  <c i="37" r="EU38"/>
  <c i="37" r="FM20" s="1"/>
  <c i="37" r="HL10"/>
  <c i="37" r="IG67"/>
  <c i="37" r="IA67"/>
  <c i="37" r="HX67"/>
  <c i="37" r="FQ30"/>
  <c i="37" r="FS30" s="1"/>
  <c i="37" r="FO30"/>
  <c i="37" r="ID67"/>
  <c i="37" r="CR67"/>
  <c i="37" r="BO50"/>
  <c i="37" r="FE26" s="1"/>
  <c i="37" r="FG26" s="1"/>
  <c i="37" r="BO28"/>
  <c i="37" r="FE15" s="1"/>
  <c i="37" r="GG19"/>
  <c i="37" r="GI19" s="1"/>
  <c i="37" r="GE19"/>
  <c i="37" r="BO66"/>
  <c i="37" r="BO62"/>
  <c i="37" r="FE32" s="1"/>
  <c i="37" r="BO58"/>
  <c i="37" r="FE30" s="1"/>
  <c i="37" r="BO54"/>
  <c i="37" r="FE28" s="1"/>
  <c i="37" r="BO46"/>
  <c i="37" r="FE24" s="1"/>
  <c i="37" r="FI24" s="1"/>
  <c i="37" r="FK24" s="1"/>
  <c i="37" r="GG27"/>
  <c i="37" r="GI27" s="1"/>
  <c i="37" r="GE27"/>
  <c i="37" r="GG23"/>
  <c i="37" r="GI23" s="1"/>
  <c i="37" r="GE23"/>
  <c i="37" r="AT56"/>
  <c i="37" r="AS67"/>
  <c i="37" r="GW25"/>
  <c i="37" r="GY25" s="1"/>
  <c i="37" r="GU25"/>
  <c i="37" r="AO67"/>
  <c i="37" r="AJ67"/>
  <c i="37" r="GU5"/>
  <c i="37" r="GW5"/>
  <c i="37" r="GY5" s="1"/>
  <c i="37" r="GW9"/>
  <c i="37" r="GY9" s="1"/>
  <c i="37" r="GU9"/>
  <c i="37" r="GW13"/>
  <c i="37" r="GY13" s="1"/>
  <c i="37" r="GU13"/>
  <c i="37" r="HA27"/>
  <c i="37" r="HC27" s="1"/>
  <c i="37" r="U67"/>
  <c i="37" r="GG28"/>
  <c i="37" r="GI28" s="1"/>
  <c i="37" r="GE28"/>
  <c i="37" r="GE20"/>
  <c i="37" r="GG20"/>
  <c i="37" r="GI20" s="1"/>
  <c i="37" r="GG22"/>
  <c i="37" r="GI22" s="1"/>
  <c i="37" r="GE22"/>
  <c i="37" r="DC29"/>
  <c i="37" r="DE29"/>
  <c i="37" r="DG29" s="1"/>
  <c i="37" r="DE20"/>
  <c i="37" r="DG20" s="1"/>
  <c i="37" r="DA20"/>
  <c i="37" r="FU11" s="1"/>
  <c i="37" r="DC20"/>
  <c i="37" r="GG7"/>
  <c i="37" r="GI7" s="1"/>
  <c i="37" r="GE7"/>
  <c i="37" r="GG6"/>
  <c i="37" r="GI6" s="1"/>
  <c i="37" r="GE6"/>
  <c i="37" r="GG32"/>
  <c i="37" r="GI32" s="1"/>
  <c i="37" r="GE32"/>
  <c i="37" r="GE30"/>
  <c i="37" r="GG30"/>
  <c i="37" r="GI30" s="1"/>
  <c i="37" r="GG33"/>
  <c i="37" r="GI33" s="1"/>
  <c i="37" r="GE33"/>
  <c i="37" r="DE62"/>
  <c i="37" r="DG62" s="1"/>
  <c i="37" r="DA62"/>
  <c i="37" r="FU32" s="1"/>
  <c i="37" r="DC62"/>
  <c i="37" r="DE58"/>
  <c i="37" r="DG58" s="1"/>
  <c i="37" r="DA58"/>
  <c i="37" r="FU30" s="1"/>
  <c i="37" r="HA30" s="1"/>
  <c i="37" r="HC30" s="1"/>
  <c i="37" r="DC58"/>
  <c i="37" r="GE26"/>
  <c i="37" r="GG26"/>
  <c i="37" r="GI26" s="1"/>
  <c i="37" r="GG14"/>
  <c i="37" r="GI14" s="1"/>
  <c i="37" r="GE14"/>
  <c i="37" r="DC33"/>
  <c i="37" r="DE33"/>
  <c i="37" r="DG33" s="1"/>
  <c i="37" r="DA34"/>
  <c i="37" r="FU18" s="1"/>
  <c i="37" r="GE17"/>
  <c i="37" r="GG17"/>
  <c i="37" r="GI17" s="1"/>
  <c i="37" r="GG15"/>
  <c i="37" r="GI15" s="1"/>
  <c i="37" r="GE15"/>
  <c i="37" r="GW15"/>
  <c i="37" r="GY15" s="1"/>
  <c i="37" r="GU15"/>
  <c i="37" r="GG12"/>
  <c i="37" r="GI12" s="1"/>
  <c i="37" r="GE12"/>
  <c i="37" r="GE10"/>
  <c i="37" r="GG10"/>
  <c i="37" r="GI10" s="1"/>
  <c i="37" r="DE8"/>
  <c i="37" r="DG8" s="1"/>
  <c i="37" r="DA8"/>
  <c i="37" r="FU5" s="1"/>
  <c i="37" r="DC8"/>
  <c i="37" r="EY65"/>
  <c i="37" r="FA65" s="1"/>
  <c i="37" r="EW65"/>
  <c i="37" r="EY61"/>
  <c i="37" r="FA61" s="1"/>
  <c i="37" r="EW61"/>
  <c i="37" r="CV66"/>
  <c i="37" r="Z66"/>
  <c i="37" r="AA66" s="1"/>
  <c i="37" r="FG33"/>
  <c i="37" r="FI33"/>
  <c i="37" r="FK33" s="1"/>
  <c i="37" r="EW63"/>
  <c i="37" r="EY63"/>
  <c i="37" r="FA63" s="1"/>
  <c i="37" r="BS62"/>
  <c i="37" r="BU62" s="1"/>
  <c i="37" r="BQ62"/>
  <c i="37" r="FI31"/>
  <c i="37" r="FK31" s="1"/>
  <c i="37" r="FG31"/>
  <c i="37" r="DC59"/>
  <c i="37" r="DE59"/>
  <c i="37" r="DG59" s="1"/>
  <c i="37" r="DY56"/>
  <c i="37" r="EA56" s="1"/>
  <c i="37" r="DW56"/>
  <c i="37" r="HA32"/>
  <c i="37" r="HC32" s="1"/>
  <c i="37" r="FG32"/>
  <c i="37" r="FI32"/>
  <c i="37" r="FK32" s="1"/>
  <c i="37" r="DC60"/>
  <c i="37" r="DE60"/>
  <c i="37" r="DG60" s="1"/>
  <c i="37" r="DA60"/>
  <c i="37" r="FU31" s="1"/>
  <c i="37" r="HA31" s="1"/>
  <c i="37" r="HC31" s="1"/>
  <c i="37" r="FI30"/>
  <c i="37" r="FK30" s="1"/>
  <c i="37" r="FG30"/>
  <c i="37" r="DE57"/>
  <c i="37" r="DG57" s="1"/>
  <c i="37" r="DC57"/>
  <c i="37" r="EY51"/>
  <c i="37" r="FA51" s="1"/>
  <c i="37" r="EW51"/>
  <c i="37" r="DE66"/>
  <c i="37" r="DG66" s="1"/>
  <c i="37" r="DA66"/>
  <c i="37" r="DC66"/>
  <c i="37" r="DC63"/>
  <c i="37" r="DE63"/>
  <c i="37" r="DG63" s="1"/>
  <c i="37" r="GG29"/>
  <c i="37" r="GI29" s="1"/>
  <c i="37" r="GE29"/>
  <c i="37" r="FG29"/>
  <c i="37" r="FI29"/>
  <c i="37" r="FK29" s="1"/>
  <c i="37" r="FG28"/>
  <c i="37" r="FI28"/>
  <c i="37" r="FK28" s="1"/>
  <c i="37" r="DW53"/>
  <c i="37" r="DY53"/>
  <c i="37" r="EA53" s="1"/>
  <c i="37" r="BQ51"/>
  <c i="37" r="BS51"/>
  <c i="37" r="BU51" s="1"/>
  <c i="37" r="FI26"/>
  <c i="37" r="FK26" s="1"/>
  <c i="37" r="DW49"/>
  <c i="37" r="DY49"/>
  <c i="37" r="EA49" s="1"/>
  <c i="37" r="BQ47"/>
  <c i="37" r="BS47"/>
  <c i="37" r="BU47" s="1"/>
  <c i="37" r="DW45"/>
  <c i="37" r="DY45"/>
  <c i="37" r="EA45" s="1"/>
  <c i="37" r="DC50"/>
  <c i="37" r="DE50"/>
  <c i="37" r="DG50" s="1"/>
  <c i="37" r="DA50"/>
  <c i="37" r="FU26" s="1"/>
  <c i="37" r="DC49"/>
  <c i="37" r="DE49"/>
  <c i="37" r="DG49" s="1"/>
  <c i="37" r="DC46"/>
  <c i="37" r="DE46"/>
  <c i="37" r="DG46" s="1"/>
  <c i="37" r="DA46"/>
  <c i="37" r="FU24" s="1"/>
  <c i="37" r="GE24"/>
  <c i="37" r="GG24"/>
  <c i="37" r="GI24" s="1"/>
  <c i="37" r="DE43"/>
  <c i="37" r="DG43" s="1"/>
  <c i="37" r="DC43"/>
  <c i="37" r="BS39"/>
  <c i="37" r="BU39" s="1"/>
  <c i="37" r="BQ39"/>
  <c i="37" r="DY31"/>
  <c i="37" r="EA31" s="1"/>
  <c i="37" r="DW31"/>
  <c i="37" r="DY27"/>
  <c i="37" r="EA27" s="1"/>
  <c i="37" r="DW27"/>
  <c i="37" r="FY27"/>
  <c i="37" r="GA27" s="1"/>
  <c i="37" r="FW27"/>
  <c i="37" r="FQ25"/>
  <c i="37" r="FS25" s="1"/>
  <c i="37" r="FO25"/>
  <c i="37" r="FI25"/>
  <c i="37" r="FK25" s="1"/>
  <c i="37" r="FG25"/>
  <c i="37" r="FQ22"/>
  <c i="37" r="FS22" s="1"/>
  <c i="37" r="FO22"/>
  <c i="37" r="Z42"/>
  <c i="37" r="AA42" s="1"/>
  <c i="37" r="CV42"/>
  <c i="37" r="GE21"/>
  <c i="37" r="GG21"/>
  <c i="37" r="GI21" s="1"/>
  <c i="37" r="DC39"/>
  <c i="37" r="DE39"/>
  <c i="37" r="DG39" s="1"/>
  <c i="37" r="EY38"/>
  <c i="37" r="FA38" s="1"/>
  <c i="37" r="EW38"/>
  <c i="37" r="DE38"/>
  <c i="37" r="DG38" s="1"/>
  <c i="37" r="DA38"/>
  <c i="37" r="FU20" s="1"/>
  <c i="37" r="DC38"/>
  <c i="37" r="BS38"/>
  <c i="37" r="BU38" s="1"/>
  <c i="37" r="BQ38"/>
  <c i="37" r="FG19"/>
  <c i="37" r="FI19"/>
  <c i="37" r="FK19" s="1"/>
  <c i="37" r="DC35"/>
  <c i="37" r="DE35"/>
  <c i="37" r="DG35" s="1"/>
  <c i="37" r="EW33"/>
  <c i="37" r="EY33"/>
  <c i="37" r="FA33" s="1"/>
  <c i="37" r="FQ17"/>
  <c i="37" r="FS17" s="1"/>
  <c i="37" r="FO17"/>
  <c i="37" r="Z32"/>
  <c i="37" r="AA32" s="1"/>
  <c i="37" r="CV32"/>
  <c i="37" r="GE16"/>
  <c i="37" r="GG16"/>
  <c i="37" r="GI16" s="1"/>
  <c i="37" r="EW29"/>
  <c i="37" r="EY29"/>
  <c i="37" r="FA29" s="1"/>
  <c i="37" r="FG15"/>
  <c i="37" r="FI15"/>
  <c i="37" r="FK15" s="1"/>
  <c i="37" r="EY26"/>
  <c i="37" r="FA26" s="1"/>
  <c i="37" r="EW26"/>
  <c i="37" r="BS26"/>
  <c i="37" r="BU26" s="1"/>
  <c i="37" r="BQ26"/>
  <c i="37" r="DC32"/>
  <c i="37" r="DE32"/>
  <c i="37" r="DG32" s="1"/>
  <c i="37" r="DA32"/>
  <c i="37" r="FU17" s="1"/>
  <c i="37" r="FQ16"/>
  <c i="37" r="FS16" s="1"/>
  <c i="37" r="FO16"/>
  <c i="37" r="FI16"/>
  <c i="37" r="FK16" s="1"/>
  <c i="37" r="FG16"/>
  <c i="37" r="DC28"/>
  <c i="37" r="DE28"/>
  <c i="37" r="DG28" s="1"/>
  <c i="37" r="DA28"/>
  <c i="37" r="FU15" s="1"/>
  <c i="37" r="DY25"/>
  <c i="37" r="EA25" s="1"/>
  <c i="37" r="DW25"/>
  <c i="37" r="FQ23"/>
  <c i="37" r="FS23" s="1"/>
  <c i="37" r="FO23"/>
  <c i="37" r="DE24"/>
  <c i="37" r="DG24" s="1"/>
  <c i="37" r="DA24"/>
  <c i="37" r="FU13" s="1"/>
  <c i="37" r="DC24"/>
  <c i="37" r="DW23"/>
  <c i="37" r="DY23"/>
  <c i="37" r="EA23" s="1"/>
  <c i="37" r="DY22"/>
  <c i="37" r="EA22" s="1"/>
  <c i="37" r="DW22"/>
  <c i="37" r="EY20"/>
  <c i="37" r="FA20" s="1"/>
  <c i="37" r="EW20"/>
  <c i="37" r="BS20"/>
  <c i="37" r="BU20" s="1"/>
  <c i="37" r="BQ20"/>
  <c i="37" r="DW19"/>
  <c i="37" r="DY19"/>
  <c i="37" r="EA19" s="1"/>
  <c i="37" r="FQ10"/>
  <c i="37" r="FS10" s="1"/>
  <c i="37" r="FO10"/>
  <c i="37" r="Z18"/>
  <c i="37" r="AA18" s="1"/>
  <c i="37" r="CV18"/>
  <c i="37" r="BQ17"/>
  <c i="37" r="BS17"/>
  <c i="37" r="BU17" s="1"/>
  <c i="37" r="DE16"/>
  <c i="37" r="DG16" s="1"/>
  <c i="37" r="DA16"/>
  <c i="37" r="FU9" s="1"/>
  <c i="37" r="DC16"/>
  <c i="37" r="DY14"/>
  <c i="37" r="EA14" s="1"/>
  <c i="37" r="DW14"/>
  <c i="37" r="FI8"/>
  <c i="37" r="FK8" s="1"/>
  <c i="37" r="FG8"/>
  <c i="37" r="DY12"/>
  <c i="37" r="EA12" s="1"/>
  <c i="37" r="DW12"/>
  <c i="37" r="CV26"/>
  <c i="37" r="Z26"/>
  <c i="37" r="DE21"/>
  <c i="37" r="DG21" s="1"/>
  <c i="37" r="DC21"/>
  <c i="37" r="FQ11"/>
  <c i="37" r="FS11" s="1"/>
  <c i="37" r="FO11"/>
  <c i="37" r="DC18"/>
  <c i="37" r="DE18"/>
  <c i="37" r="DG18" s="1"/>
  <c i="37" r="DA18"/>
  <c i="37" r="FU10" s="1"/>
  <c i="37" r="DE11"/>
  <c i="37" r="DG11" s="1"/>
  <c i="37" r="DC11"/>
  <c i="37" r="DE25"/>
  <c i="37" r="DG25" s="1"/>
  <c i="37" r="DC25"/>
  <c i="37" r="GE8"/>
  <c i="37" r="GG8"/>
  <c i="37" r="GI8" s="1"/>
  <c i="37" r="BQ11"/>
  <c i="37" r="BS11"/>
  <c i="37" r="BU11" s="1"/>
  <c i="37" r="EY10"/>
  <c i="37" r="FA10" s="1"/>
  <c i="37" r="EW10"/>
  <c i="37" r="EY8"/>
  <c i="37" r="FA8" s="1"/>
  <c i="37" r="EW8"/>
  <c i="37" r="BS8"/>
  <c i="37" r="BU8" s="1"/>
  <c i="37" r="BQ8"/>
  <c i="37" r="BI67"/>
  <c i="37" r="BO6"/>
  <c i="37" r="BP68"/>
  <c i="37" r="BQ5"/>
  <c i="37" r="Z12"/>
  <c i="37" r="CV12"/>
  <c i="37" r="CV67" s="1"/>
  <c i="37" r="DA68" s="1"/>
  <c i="37" r="DC10"/>
  <c i="37" r="DE10"/>
  <c i="37" r="DG10" s="1"/>
  <c i="37" r="DA10"/>
  <c i="37" r="FU6" s="1"/>
  <c i="37" r="GS4"/>
  <c i="37" r="DE9"/>
  <c i="37" r="DG9" s="1"/>
  <c i="37" r="DC9"/>
  <c i="37" r="FQ5"/>
  <c i="37" r="FS5" s="1"/>
  <c i="37" r="FO5"/>
  <c i="37" r="DC7"/>
  <c i="37" r="DE7"/>
  <c i="37" r="DG7" s="1"/>
  <c i="37" r="GO4"/>
  <c i="37" r="GQ4" s="1"/>
  <c i="37" r="AT66"/>
  <c i="37" r="AT64"/>
  <c i="37" r="AV56"/>
  <c i="37" r="GS29" s="1"/>
  <c i="37" r="AV50"/>
  <c i="37" r="GS26" s="1"/>
  <c i="37" r="AV46"/>
  <c i="37" r="GS24" s="1"/>
  <c i="37" r="M38"/>
  <c i="37" r="AV32"/>
  <c i="37" r="GS17" s="1"/>
  <c i="37" r="EU26"/>
  <c i="37" r="FM14" s="1"/>
  <c i="37" r="BO26"/>
  <c i="37" r="FE14" s="1"/>
  <c i="37" r="AA26"/>
  <c i="37" r="CF24"/>
  <c i="37" r="GC13" s="1"/>
  <c i="37" r="CF16"/>
  <c i="37" r="GC9" s="1"/>
  <c i="37" r="BO22"/>
  <c i="37" r="FE12" s="1"/>
  <c i="37" r="BO20"/>
  <c i="37" r="FE11" s="1"/>
  <c i="37" r="BO16"/>
  <c i="37" r="FE9" s="1"/>
  <c i="37" r="BO24"/>
  <c i="37" r="FE13" s="1"/>
  <c i="37" r="AK12"/>
  <c i="37" r="EH67"/>
  <c i="37" r="EU68" s="1"/>
  <c i="37" r="AA6"/>
  <c i="37" r="BO10"/>
  <c i="37" r="FE6" s="1"/>
  <c i="37" r="BO8"/>
  <c i="37" r="FE5" s="1"/>
  <c i="37" r="DE5"/>
  <c i="37" r="DG5" s="1"/>
  <c i="37" r="AZ5"/>
  <c i="37" r="BB5" s="1"/>
  <c i="37" r="EW5"/>
  <c i="37" r="DE65"/>
  <c i="37" r="DG65" s="1"/>
  <c i="37" r="DC65"/>
  <c i="37" r="DE61"/>
  <c i="37" r="DG61" s="1"/>
  <c i="37" r="DC61"/>
  <c i="37" r="BS66"/>
  <c i="37" r="BU66" s="1"/>
  <c i="37" r="BQ66"/>
  <c i="37" r="DY64"/>
  <c i="37" r="EA64" s="1"/>
  <c i="37" r="DW64"/>
  <c i="37" r="Z64"/>
  <c i="37" r="AA64" s="1"/>
  <c i="37" r="CV64"/>
  <c i="37" r="GW33"/>
  <c i="37" r="GY33" s="1"/>
  <c i="37" r="GU33"/>
  <c i="37" r="DY60"/>
  <c i="37" r="EA60" s="1"/>
  <c i="37" r="DW60"/>
  <c i="37" r="EW59"/>
  <c i="37" r="EY59"/>
  <c i="37" r="FA59" s="1"/>
  <c i="37" r="EY58"/>
  <c i="37" r="FA58" s="1"/>
  <c i="37" r="EW58"/>
  <c i="37" r="BS58"/>
  <c i="37" r="BU58" s="1"/>
  <c i="37" r="BQ58"/>
  <c i="37" r="EY55"/>
  <c i="37" r="FA55" s="1"/>
  <c i="37" r="EW55"/>
  <c i="37" r="EY47"/>
  <c i="37" r="FA47" s="1"/>
  <c i="37" r="EW47"/>
  <c i="37" r="FY29"/>
  <c i="37" r="GA29" s="1"/>
  <c i="37" r="FW29"/>
  <c i="37" r="DC64"/>
  <c i="37" r="DE64"/>
  <c i="37" r="DG64" s="1"/>
  <c i="37" r="DA64"/>
  <c i="37" r="FU33" s="1"/>
  <c i="37" r="FQ33"/>
  <c i="37" r="FS33" s="1"/>
  <c i="37" r="FO33"/>
  <c i="37" r="GE31"/>
  <c i="37" r="GG31"/>
  <c i="37" r="GI31" s="1"/>
  <c i="37" r="BQ55"/>
  <c i="37" r="BS55"/>
  <c i="37" r="BU55" s="1"/>
  <c i="37" r="FQ28"/>
  <c i="37" r="FS28" s="1"/>
  <c i="37" r="FO28"/>
  <c i="37" r="Z54"/>
  <c i="37" r="AA54" s="1"/>
  <c i="37" r="CV54"/>
  <c i="37" r="FQ26"/>
  <c i="37" r="FS26" s="1"/>
  <c i="37" r="FO26"/>
  <c i="37" r="Z50"/>
  <c i="37" r="AA50" s="1"/>
  <c i="37" r="CV50"/>
  <c i="37" r="FQ24"/>
  <c i="37" r="FS24" s="1"/>
  <c i="37" r="FO24"/>
  <c i="37" r="Z46"/>
  <c i="37" r="AA46" s="1"/>
  <c i="37" r="CV46"/>
  <c i="37" r="GW30"/>
  <c i="37" r="GY30" s="1"/>
  <c i="37" r="GU30"/>
  <c i="37" r="DC54"/>
  <c i="37" r="DE54"/>
  <c i="37" r="DG54" s="1"/>
  <c i="37" r="DA54"/>
  <c i="37" r="FU28" s="1"/>
  <c i="37" r="DC53"/>
  <c i="37" r="DE53"/>
  <c i="37" r="DG53" s="1"/>
  <c i="37" r="DC45"/>
  <c i="37" r="DE45"/>
  <c i="37" r="DG45" s="1"/>
  <c i="37" r="EY43"/>
  <c i="37" r="FA43" s="1"/>
  <c i="37" r="EW43"/>
  <c i="37" r="BS33"/>
  <c i="37" r="BU33" s="1"/>
  <c i="37" r="BQ33"/>
  <c i="37" r="BS29"/>
  <c i="37" r="BU29" s="1"/>
  <c i="37" r="BQ29"/>
  <c i="37" r="FY25"/>
  <c i="37" r="GA25" s="1"/>
  <c i="37" r="FW25"/>
  <c i="37" r="FQ27"/>
  <c i="37" r="FS27" s="1"/>
  <c i="37" r="FO27"/>
  <c i="37" r="GE25"/>
  <c i="37" r="GG25"/>
  <c i="37" r="GI25" s="1"/>
  <c i="37" r="BQ43"/>
  <c i="37" r="BS43"/>
  <c i="37" r="BU43" s="1"/>
  <c i="37" r="DW41"/>
  <c i="37" r="DY41"/>
  <c i="37" r="EA41" s="1"/>
  <c i="37" r="EW39"/>
  <c i="37" r="EY39"/>
  <c i="37" r="FA39" s="1"/>
  <c i="37" r="GW20"/>
  <c i="37" r="GY20" s="1"/>
  <c i="37" r="GU20"/>
  <c i="37" r="DY36"/>
  <c i="37" r="EA36" s="1"/>
  <c i="37" r="DW36"/>
  <c i="37" r="EW35"/>
  <c i="37" r="EY35"/>
  <c i="37" r="FA35" s="1"/>
  <c i="37" r="GG18"/>
  <c i="37" r="GI18" s="1"/>
  <c i="37" r="GE18"/>
  <c i="37" r="FQ15"/>
  <c i="37" r="FS15" s="1"/>
  <c i="37" r="FO15"/>
  <c i="37" r="Z28"/>
  <c i="37" r="AA28" s="1"/>
  <c i="37" r="CV28"/>
  <c i="37" r="DE26"/>
  <c i="37" r="DG26" s="1"/>
  <c i="37" r="DA26"/>
  <c i="37" r="FU14" s="1"/>
  <c i="37" r="DC26"/>
  <c i="37" r="DE44"/>
  <c i="37" r="DG44" s="1"/>
  <c i="37" r="DA44"/>
  <c i="37" r="FU23" s="1"/>
  <c i="37" r="DC44"/>
  <c i="37" r="FI21"/>
  <c i="37" r="FK21" s="1"/>
  <c i="37" r="FG21"/>
  <c i="37" r="GW16"/>
  <c i="37" r="GY16" s="1"/>
  <c i="37" r="GU16"/>
  <c i="37" r="CV14"/>
  <c i="37" r="Z14"/>
  <c i="37" r="AA14" s="1"/>
  <c i="37" r="DC42"/>
  <c i="37" r="DE42"/>
  <c i="37" r="DG42" s="1"/>
  <c i="37" r="DA42"/>
  <c i="37" r="FU22" s="1"/>
  <c i="37" r="DC41"/>
  <c i="37" r="DE41"/>
  <c i="37" r="DG41" s="1"/>
  <c i="37" r="DE37"/>
  <c i="37" r="DG37" s="1"/>
  <c i="37" r="DC37"/>
  <c i="37" r="DE30"/>
  <c i="37" r="DG30" s="1"/>
  <c i="37" r="DA30"/>
  <c i="37" r="FU16" s="1"/>
  <c i="37" r="HA16" s="1"/>
  <c i="37" r="HC16" s="1"/>
  <c i="37" r="DC30"/>
  <c i="37" r="EY24"/>
  <c i="37" r="FA24" s="1"/>
  <c i="37" r="EW24"/>
  <c i="37" r="BS24"/>
  <c i="37" r="BU24" s="1"/>
  <c i="37" r="BQ24"/>
  <c i="37" r="FQ12"/>
  <c i="37" r="FS12" s="1"/>
  <c i="37" r="FO12"/>
  <c i="37" r="Z22"/>
  <c i="37" r="AA22" s="1"/>
  <c i="37" r="CV22"/>
  <c i="37" r="BQ21"/>
  <c i="37" r="BS21"/>
  <c i="37" r="BU21" s="1"/>
  <c i="37" r="DY18"/>
  <c i="37" r="EA18" s="1"/>
  <c i="37" r="DW18"/>
  <c i="37" r="EY16"/>
  <c i="37" r="FA16" s="1"/>
  <c i="37" r="EW16"/>
  <c i="37" r="BS16"/>
  <c i="37" r="BU16" s="1"/>
  <c i="37" r="BQ16"/>
  <c i="37" r="DW15"/>
  <c i="37" r="DY15"/>
  <c i="37" r="EA15" s="1"/>
  <c i="37" r="EW13"/>
  <c i="37" r="EY13"/>
  <c i="37" r="FA13" s="1"/>
  <c i="37" r="FQ7"/>
  <c i="37" r="FS7" s="1"/>
  <c i="37" r="FO7"/>
  <c i="37" r="DC22"/>
  <c i="37" r="DE22"/>
  <c i="37" r="DG22" s="1"/>
  <c i="37" r="DA22"/>
  <c i="37" r="FU12" s="1"/>
  <c i="37" r="GW11"/>
  <c i="37" r="GY11" s="1"/>
  <c i="37" r="GU11"/>
  <c i="37" r="DE17"/>
  <c i="37" r="DG17" s="1"/>
  <c i="37" r="DC17"/>
  <c i="37" r="DC12"/>
  <c i="37" r="DE12"/>
  <c i="37" r="DG12" s="1"/>
  <c i="37" r="DA12"/>
  <c i="37" r="FU7" s="1"/>
  <c i="37" r="DY5"/>
  <c i="37" r="EA5" s="1"/>
  <c i="37" r="DW5"/>
  <c i="37" r="DC14"/>
  <c i="37" r="DE14"/>
  <c i="37" r="DG14" s="1"/>
  <c i="37" r="DA14"/>
  <c i="37" r="FU8" s="1"/>
  <c i="37" r="Z10"/>
  <c i="37" r="AA10" s="1"/>
  <c i="37" r="CV10"/>
  <c i="37" r="BQ9"/>
  <c i="37" r="BS9"/>
  <c i="37" r="BU9" s="1"/>
  <c i="37" r="DW7"/>
  <c i="37" r="DY7"/>
  <c i="37" r="EA7" s="1"/>
  <c i="37" r="BM67"/>
  <c i="37" r="CD6"/>
  <c i="37" r="FM4"/>
  <c i="37" r="DC6"/>
  <c i="37" r="DE6"/>
  <c i="37" r="DG6" s="1"/>
  <c i="37" r="DA6"/>
  <c i="37" r="AV66"/>
  <c i="37" r="M62"/>
  <c i="37" r="AV54"/>
  <c i="37" r="GS28" s="1"/>
  <c i="37" r="DU44"/>
  <c i="37" r="GK23" s="1"/>
  <c i="37" r="GM23" s="1"/>
  <c i="37" r="BO42"/>
  <c i="37" r="FE22" s="1"/>
  <c i="37" r="BO32"/>
  <c i="37" r="FE17" s="1"/>
  <c i="37" r="M46"/>
  <c i="37" r="AT42"/>
  <c i="37" r="AT32"/>
  <c i="37" r="AT28"/>
  <c i="37" r="AV42"/>
  <c i="37" r="GS22" s="1"/>
  <c i="37" r="BO38"/>
  <c i="37" r="FE20" s="1"/>
  <c i="37" r="AK26"/>
  <c i="37" r="CF20"/>
  <c i="37" r="GC11" s="1"/>
  <c i="37" r="DA40"/>
  <c i="37" r="FU21" s="1"/>
  <c i="37" r="DA36"/>
  <c i="37" r="FU19" s="1"/>
  <c i="37" r="AV22"/>
  <c i="37" r="GS12" s="1"/>
  <c i="37" r="BO18"/>
  <c i="37" r="FE10" s="1"/>
  <c i="37" r="AV18"/>
  <c i="37" r="GS10" s="1"/>
  <c i="37" r="AV14"/>
  <c i="37" r="GS8" s="1"/>
  <c i="37" r="AA12"/>
  <c i="37" r="AT26"/>
  <c i="37" r="AT12"/>
  <c i="37" r="AV26"/>
  <c i="37" r="GS14" s="1"/>
  <c i="37" r="BO12"/>
  <c i="37" r="FE7" s="1"/>
  <c i="37" r="AV12"/>
  <c i="37" r="GS7" s="1"/>
  <c i="37" r="CF8"/>
  <c i="37" r="GC5" s="1"/>
  <c i="37" r="AT22"/>
  <c i="37" r="AT18"/>
  <c i="37" r="CJ5"/>
  <c i="37" r="CL5" s="1"/>
  <c i="37" r="AK67"/>
  <c i="37" r="Y67"/>
  <c i="37" r="Q67"/>
  <c i="37" r="G67"/>
  <c i="37" r="AV10"/>
  <c i="37" r="GS6" s="1"/>
  <c i="37" r="HR67"/>
  <c i="37" r="DM67"/>
  <c i="37" r="DU67" s="1"/>
  <c i="37" r="CA67"/>
  <c i="36" r="BI6"/>
  <c i="36" r="AJ6"/>
  <c i="36" r="AE6"/>
  <c i="36" r="Y6"/>
  <c i="37" l="1" r="FQ13"/>
  <c i="37" r="FS13" s="1"/>
  <c i="37" r="FO13"/>
  <c i="37" r="FG24"/>
  <c i="37" r="FQ20"/>
  <c i="37" r="FS20" s="1"/>
  <c i="37" r="FO20"/>
  <c i="37" r="FQ9"/>
  <c i="37" r="FS9" s="1"/>
  <c i="37" r="FO9"/>
  <c i="37" r="AT67"/>
  <c i="37" r="EU67"/>
  <c i="37" r="HA25"/>
  <c i="37" r="HC25" s="1"/>
  <c i="37" r="FQ6"/>
  <c i="37" r="FS6" s="1"/>
  <c i="37" r="FO6"/>
  <c i="37" r="HA24"/>
  <c i="37" r="HC24" s="1"/>
  <c i="37" r="HA8"/>
  <c i="37" r="HC8" s="1"/>
  <c i="37" r="GE5"/>
  <c i="37" r="GG5"/>
  <c i="37" r="GI5" s="1"/>
  <c i="37" r="HA7"/>
  <c i="37" r="HC7" s="1"/>
  <c i="37" r="FG7"/>
  <c i="37" r="FI7"/>
  <c i="37" r="FK7" s="1"/>
  <c i="37" r="GW10"/>
  <c i="37" r="GY10" s="1"/>
  <c i="37" r="GU10"/>
  <c i="37" r="GW12"/>
  <c i="37" r="GY12" s="1"/>
  <c i="37" r="GU12"/>
  <c i="37" r="FY19"/>
  <c i="37" r="GA19" s="1"/>
  <c i="37" r="FW19"/>
  <c i="37" r="GE11"/>
  <c i="37" r="GG11"/>
  <c i="37" r="GI11" s="1"/>
  <c i="37" r="FI20"/>
  <c i="37" r="FK20" s="1"/>
  <c i="37" r="HA20"/>
  <c i="37" r="HC20" s="1"/>
  <c i="37" r="FG20"/>
  <c i="37" r="FI17"/>
  <c i="37" r="FK17" s="1"/>
  <c i="37" r="HA17"/>
  <c i="37" r="HC17" s="1"/>
  <c i="37" r="FG17"/>
  <c i="37" r="DA67"/>
  <c i="37" r="FU4"/>
  <c i="37" r="FY7"/>
  <c i="37" r="GA7" s="1"/>
  <c i="37" r="FW7"/>
  <c i="37" r="FY23"/>
  <c i="37" r="GA23" s="1"/>
  <c i="37" r="FW23"/>
  <c i="37" r="FY33"/>
  <c i="37" r="GA33" s="1"/>
  <c i="37" r="FW33"/>
  <c i="37" r="FI5"/>
  <c i="37" r="FK5" s="1"/>
  <c i="37" r="HA5"/>
  <c i="37" r="HC5" s="1"/>
  <c i="37" r="FG5"/>
  <c i="37" r="HA13"/>
  <c i="37" r="HC13" s="1"/>
  <c i="37" r="FG13"/>
  <c i="37" r="FI13"/>
  <c i="37" r="FK13" s="1"/>
  <c i="37" r="FI11"/>
  <c i="37" r="FK11" s="1"/>
  <c i="37" r="HA11"/>
  <c i="37" r="HC11" s="1"/>
  <c i="37" r="FG11"/>
  <c i="37" r="GE9"/>
  <c i="37" r="GG9"/>
  <c i="37" r="GI9" s="1"/>
  <c i="37" r="FQ14"/>
  <c i="37" r="FS14" s="1"/>
  <c i="37" r="FO14"/>
  <c i="37" r="GW29"/>
  <c i="37" r="GY29" s="1"/>
  <c i="37" r="GU29"/>
  <c i="37" r="BO67"/>
  <c i="37" r="FE4"/>
  <c i="37" r="FY10"/>
  <c i="37" r="GA10" s="1"/>
  <c i="37" r="FW10"/>
  <c i="37" r="FY13"/>
  <c i="37" r="GA13" s="1"/>
  <c i="37" r="FW13"/>
  <c i="37" r="FY15"/>
  <c i="37" r="GA15" s="1"/>
  <c i="37" r="FW15"/>
  <c i="37" r="FY17"/>
  <c i="37" r="GA17" s="1"/>
  <c i="37" r="FW17"/>
  <c i="37" r="FY20"/>
  <c i="37" r="GA20" s="1"/>
  <c i="37" r="FW20"/>
  <c i="37" r="FY26"/>
  <c i="37" r="GA26" s="1"/>
  <c i="37" r="FW26"/>
  <c i="37" r="FY32"/>
  <c i="37" r="GA32" s="1"/>
  <c i="37" r="FW32"/>
  <c i="37" r="GK35"/>
  <c i="37" r="HF8" s="1"/>
  <c i="37" r="AV67"/>
  <c i="37" r="HA19"/>
  <c i="37" r="HC19" s="1"/>
  <c i="37" r="HA29"/>
  <c i="37" r="HC29" s="1"/>
  <c i="37" r="HA33"/>
  <c i="37" r="HC33" s="1"/>
  <c i="37" r="GW6"/>
  <c i="37" r="GY6" s="1"/>
  <c i="37" r="GU6"/>
  <c i="37" r="GW7"/>
  <c i="37" r="GY7" s="1"/>
  <c i="37" r="GU7"/>
  <c i="37" r="GW14"/>
  <c i="37" r="GY14" s="1"/>
  <c i="37" r="GU14"/>
  <c i="37" r="GW8"/>
  <c i="37" r="GY8" s="1"/>
  <c i="37" r="GU8"/>
  <c i="37" r="FI10"/>
  <c i="37" r="FK10" s="1"/>
  <c i="37" r="HA10"/>
  <c i="37" r="HC10" s="1"/>
  <c i="37" r="FG10"/>
  <c i="37" r="FY21"/>
  <c i="37" r="GA21" s="1"/>
  <c i="37" r="FW21"/>
  <c i="37" r="GW22"/>
  <c i="37" r="GY22" s="1"/>
  <c i="37" r="GU22"/>
  <c i="37" r="HA22"/>
  <c i="37" r="HC22" s="1"/>
  <c i="37" r="FG22"/>
  <c i="37" r="FI22"/>
  <c i="37" r="FK22" s="1"/>
  <c i="37" r="GW28"/>
  <c i="37" r="GY28" s="1"/>
  <c i="37" r="GU28"/>
  <c i="37" r="FM35"/>
  <c i="37" r="HF5" s="1"/>
  <c i="37" r="FQ4"/>
  <c i="37" r="FS4" s="1"/>
  <c i="37" r="FO4"/>
  <c i="37" r="CD67"/>
  <c i="37" r="CF6"/>
  <c i="37" r="FY8"/>
  <c i="37" r="GA8" s="1"/>
  <c i="37" r="FW8"/>
  <c i="37" r="FY12"/>
  <c i="37" r="GA12" s="1"/>
  <c i="37" r="FW12"/>
  <c i="37" r="FY16"/>
  <c i="37" r="GA16" s="1"/>
  <c i="37" r="FW16"/>
  <c i="37" r="FY22"/>
  <c i="37" r="GA22" s="1"/>
  <c i="37" r="FW22"/>
  <c i="37" r="FY14"/>
  <c i="37" r="GA14" s="1"/>
  <c i="37" r="FW14"/>
  <c i="37" r="FY28"/>
  <c i="37" r="GA28" s="1"/>
  <c i="37" r="FW28"/>
  <c i="37" r="HA6"/>
  <c i="37" r="HC6" s="1"/>
  <c i="37" r="FG6"/>
  <c i="37" r="FI6"/>
  <c i="37" r="FK6" s="1"/>
  <c i="37" r="FI9"/>
  <c i="37" r="FK9" s="1"/>
  <c i="37" r="HA9"/>
  <c i="37" r="HC9" s="1"/>
  <c i="37" r="FG9"/>
  <c i="37" r="HA12"/>
  <c i="37" r="HC12" s="1"/>
  <c i="37" r="FG12"/>
  <c i="37" r="FI12"/>
  <c i="37" r="FK12" s="1"/>
  <c i="37" r="GG13"/>
  <c i="37" r="GI13" s="1"/>
  <c i="37" r="GE13"/>
  <c i="37" r="HA14"/>
  <c i="37" r="HC14" s="1"/>
  <c i="37" r="FG14"/>
  <c i="37" r="FI14"/>
  <c i="37" r="FK14" s="1"/>
  <c i="37" r="GW17"/>
  <c i="37" r="GY17" s="1"/>
  <c i="37" r="GU17"/>
  <c i="37" r="GW24"/>
  <c i="37" r="GY24" s="1"/>
  <c i="37" r="GU24"/>
  <c i="37" r="GW26"/>
  <c i="37" r="GY26" s="1"/>
  <c i="37" r="GU26"/>
  <c i="37" r="GS35"/>
  <c i="37" r="HF9" s="1"/>
  <c i="37" r="GW4"/>
  <c i="37" r="GY4" s="1"/>
  <c i="37" r="GU4"/>
  <c i="37" r="FY6"/>
  <c i="37" r="GA6" s="1"/>
  <c i="37" r="FW6"/>
  <c i="37" r="FY9"/>
  <c i="37" r="GA9" s="1"/>
  <c i="37" r="FW9"/>
  <c i="37" r="FY24"/>
  <c i="37" r="GA24" s="1"/>
  <c i="37" r="FW24"/>
  <c i="37" r="FY31"/>
  <c i="37" r="GA31" s="1"/>
  <c i="37" r="FW31"/>
  <c i="37" r="FY5"/>
  <c i="37" r="GA5" s="1"/>
  <c i="37" r="FW5"/>
  <c i="37" r="FY18"/>
  <c i="37" r="GA18" s="1"/>
  <c i="37" r="FW18"/>
  <c i="37" r="HA18"/>
  <c i="37" r="HC18" s="1"/>
  <c i="37" r="FY30"/>
  <c i="37" r="GA30" s="1"/>
  <c i="37" r="FW30"/>
  <c i="37" r="FY11"/>
  <c i="37" r="GA11" s="1"/>
  <c i="37" r="FW11"/>
  <c i="37" r="CF68"/>
  <c i="37" r="HA23"/>
  <c i="37" r="HC23" s="1"/>
  <c i="37" r="HA21"/>
  <c i="37" r="HC21" s="1"/>
  <c i="37" r="Z67"/>
  <c i="37" r="BO68"/>
  <c i="37" r="HA15"/>
  <c i="37" r="HC15" s="1"/>
  <c i="37" r="HA26"/>
  <c i="37" r="HC26" s="1"/>
  <c i="37" r="HA28"/>
  <c i="37" r="HC28" s="1"/>
  <c i="36" r="U6"/>
  <c i="36" r="Q22"/>
  <c i="36" r="Q6"/>
  <c i="36" r="G6"/>
  <c i="37" l="1" r="HF29"/>
  <c i="37" r="HH29" s="1"/>
  <c i="37" r="HF19"/>
  <c i="37" r="HH19" s="1"/>
  <c i="37" r="HH9"/>
  <c i="37" r="HF28"/>
  <c i="37" r="HH28" s="1"/>
  <c i="37" r="HF18"/>
  <c i="37" r="HH18" s="1"/>
  <c i="37" r="HH8"/>
  <c i="37" r="FU35"/>
  <c i="37" r="HF6" s="1"/>
  <c i="37" r="FY4"/>
  <c i="37" r="GA4" s="1"/>
  <c i="37" r="FW4"/>
  <c i="37" r="CF67"/>
  <c i="37" r="GC4"/>
  <c i="37" r="HA4" s="1"/>
  <c i="37" r="HF15"/>
  <c i="37" r="HH15" s="1"/>
  <c i="37" r="HF25"/>
  <c i="37" r="HH25" s="1"/>
  <c i="37" r="HH5"/>
  <c i="37" r="FE35"/>
  <c i="37" r="HF4" s="1"/>
  <c i="37" r="FI4"/>
  <c i="37" r="FK4" s="1"/>
  <c i="37" r="FG4"/>
  <c i="36" r="L6"/>
  <c i="36" r="L10"/>
  <c i="36" r="L14"/>
  <c i="37" l="1" r="HA35"/>
  <c i="37" r="HC4"/>
  <c i="37" r="HF14"/>
  <c i="37" r="HH14" s="1"/>
  <c i="37" r="HF24"/>
  <c i="37" r="HH24" s="1"/>
  <c i="37" r="HH4"/>
  <c i="37" r="GC35"/>
  <c i="37" r="HF7" s="1"/>
  <c i="37" r="GE4"/>
  <c i="37" r="GG4"/>
  <c i="37" r="GI4" s="1"/>
  <c i="37" r="HF26"/>
  <c i="37" r="HH26" s="1"/>
  <c i="37" r="HF16"/>
  <c i="37" r="HH16" s="1"/>
  <c i="37" r="HH6"/>
  <c i="36" r="L8"/>
  <c i="36" r="L16"/>
  <c i="36" r="L12"/>
  <c i="34" r="HQ66"/>
  <c i="34" r="HW66"/>
  <c i="34" r="IF66"/>
  <c i="34" r="IC65"/>
  <c i="34" r="IC66"/>
  <c i="34" r="ID67" s="1"/>
  <c i="34" r="HZ66"/>
  <c i="34" r="HT66"/>
  <c i="34" r="T66"/>
  <c i="36" r="DS12"/>
  <c i="36" r="DS16"/>
  <c i="36" r="EH60"/>
  <c i="36" r="AJ38"/>
  <c i="36" r="AJ22"/>
  <c i="36" r="DU68"/>
  <c i="36" r="AX67"/>
  <c i="36" r="ET66"/>
  <c i="36" r="CT66"/>
  <c i="36" r="CS66"/>
  <c i="36" r="CC66"/>
  <c i="36" r="AW66"/>
  <c i="36" r="CU66"/>
  <c i="36" r="ES66"/>
  <c i="36" r="CY66"/>
  <c i="36" r="CT65"/>
  <c i="36" r="CS65"/>
  <c i="36" r="CA66"/>
  <c i="36" r="CU65"/>
  <c i="36" r="CT64"/>
  <c i="36" r="CS64"/>
  <c i="36" r="CC64"/>
  <c i="36" r="CU64"/>
  <c i="36" r="DS64"/>
  <c i="36" r="DM64"/>
  <c i="36" r="CT63"/>
  <c i="36" r="CS63"/>
  <c i="36" r="CC63"/>
  <c i="36" r="AS64"/>
  <c i="36" r="CU63"/>
  <c i="36" r="G64"/>
  <c i="36" r="CT62"/>
  <c i="36" r="CS62"/>
  <c i="36" r="CC62"/>
  <c i="36" r="CU62"/>
  <c i="36" r="ES62"/>
  <c i="36" r="EL62"/>
  <c i="36" r="CY62"/>
  <c i="36" r="CT61"/>
  <c i="36" r="CS61"/>
  <c i="36" r="CR62"/>
  <c i="36" r="ET60"/>
  <c i="36" r="DT60"/>
  <c i="36" r="DY60" s="1"/>
  <c i="36" r="CT60"/>
  <c i="36" r="CS60"/>
  <c i="36" r="CC60"/>
  <c i="36" r="CU60"/>
  <c i="36" r="ES60"/>
  <c i="36" r="EL60"/>
  <c i="36" r="CT59"/>
  <c i="36" r="CS59"/>
  <c i="36" r="BM60"/>
  <c i="36" r="CD60" s="1"/>
  <c i="36" r="AJ60"/>
  <c i="36" r="Q60"/>
  <c i="36" r="EH58"/>
  <c i="36" r="CT58"/>
  <c i="36" r="CS58"/>
  <c i="36" r="CC58"/>
  <c i="36" r="CU58"/>
  <c i="36" r="ES58"/>
  <c i="36" r="CY58"/>
  <c i="36" r="CT57"/>
  <c i="36" r="CS57"/>
  <c i="36" r="CA58"/>
  <c i="36" r="CC57"/>
  <c i="36" r="AJ58"/>
  <c i="36" r="CU57"/>
  <c i="36" r="ET56"/>
  <c i="36" r="CT56"/>
  <c i="36" r="CS56"/>
  <c i="36" r="CC56"/>
  <c i="36" r="CU56"/>
  <c i="36" r="EP56"/>
  <c i="36" r="EH56"/>
  <c i="36" r="CY56"/>
  <c i="36" r="CT55"/>
  <c i="36" r="CS55"/>
  <c i="36" r="CA56"/>
  <c i="36" r="AE56"/>
  <c i="36" r="CU55"/>
  <c i="36" r="L56"/>
  <c i="36" r="CT54"/>
  <c i="36" r="CS54"/>
  <c i="36" r="CC54"/>
  <c i="36" r="CU54"/>
  <c i="36" r="EP54"/>
  <c i="36" r="CT53"/>
  <c i="36" r="CS53"/>
  <c i="36" r="CA54"/>
  <c i="36" r="CC53"/>
  <c i="36" r="AO54"/>
  <c i="36" r="CU53"/>
  <c i="36" r="L54"/>
  <c i="36" r="CT52"/>
  <c i="36" r="CS52"/>
  <c i="36" r="CC52"/>
  <c i="36" r="CU52"/>
  <c i="36" r="EP52"/>
  <c i="36" r="CY52"/>
  <c i="36" r="CT51"/>
  <c i="36" r="CS51"/>
  <c i="36" r="CA52"/>
  <c i="36" r="AE52"/>
  <c i="36" r="L52"/>
  <c i="36" r="CT50"/>
  <c i="36" r="CS50"/>
  <c i="36" r="CC50"/>
  <c i="36" r="CU50"/>
  <c i="36" r="EP50"/>
  <c i="36" r="CY50"/>
  <c i="36" r="CT49"/>
  <c i="36" r="CS49"/>
  <c i="36" r="CA50"/>
  <c i="36" r="AE50"/>
  <c i="36" r="L50"/>
  <c i="36" r="CT48"/>
  <c i="36" r="CS48"/>
  <c i="36" r="CC48"/>
  <c i="36" r="CU48"/>
  <c i="36" r="EP48"/>
  <c i="36" r="CY48"/>
  <c i="36" r="CT47"/>
  <c i="36" r="CS47"/>
  <c i="36" r="CA48"/>
  <c i="36" r="AE48"/>
  <c i="36" r="L48"/>
  <c i="36" r="CT46"/>
  <c i="36" r="CS46"/>
  <c i="36" r="CC46"/>
  <c i="36" r="CU46"/>
  <c i="36" r="EP46"/>
  <c i="36" r="CT45"/>
  <c i="36" r="CS45"/>
  <c i="36" r="CA46"/>
  <c i="36" r="CC45"/>
  <c i="36" r="AO46"/>
  <c i="36" r="CU45"/>
  <c i="36" r="L46"/>
  <c i="36" r="CT44"/>
  <c i="36" r="CS44"/>
  <c i="36" r="CC44"/>
  <c i="36" r="CU44"/>
  <c i="36" r="EP44"/>
  <c i="36" r="CY44"/>
  <c i="36" r="CT43"/>
  <c i="36" r="CS43"/>
  <c i="36" r="CA44"/>
  <c i="36" r="AE44"/>
  <c i="36" r="L44"/>
  <c i="36" r="CT42"/>
  <c i="36" r="CS42"/>
  <c i="36" r="CC42"/>
  <c i="36" r="ID42"/>
  <c i="36" r="HX42"/>
  <c i="36" r="HR42"/>
  <c i="36" r="FL22" s="1"/>
  <c i="36" r="DS42"/>
  <c i="36" r="CT41"/>
  <c i="36" r="CS41"/>
  <c i="36" r="CC41"/>
  <c i="36" r="CU41"/>
  <c i="36" r="L42"/>
  <c i="36" r="CT40"/>
  <c i="36" r="CS40"/>
  <c i="36" r="CC40"/>
  <c i="36" r="CU40"/>
  <c i="36" r="HG39"/>
  <c i="36" r="EL40"/>
  <c i="36" r="ET39"/>
  <c i="36" r="CT39"/>
  <c i="36" r="CS39"/>
  <c i="36" r="CC39"/>
  <c i="36" r="BI40"/>
  <c i="36" r="AJ40"/>
  <c i="36" r="AE40"/>
  <c i="36" r="CU39"/>
  <c i="36" r="U40"/>
  <c i="36" r="Q40"/>
  <c i="36" r="L40"/>
  <c i="36" r="G40"/>
  <c i="36" r="ET38"/>
  <c i="36" r="CT38"/>
  <c i="36" r="CS38"/>
  <c i="36" r="CC38"/>
  <c i="36" r="CU38"/>
  <c i="36" r="EP38"/>
  <c i="36" r="CT37"/>
  <c i="36" r="CS37"/>
  <c i="36" r="CC37"/>
  <c i="36" r="BI38"/>
  <c i="36" r="AE38"/>
  <c i="36" r="CU37"/>
  <c i="36" r="U38"/>
  <c i="36" r="L38"/>
  <c i="36" r="CT36"/>
  <c i="36" r="CS36"/>
  <c i="36" r="CC36"/>
  <c i="36" r="ID36"/>
  <c i="36" r="HR36"/>
  <c i="36" r="GZ35"/>
  <c i="36" r="GR35"/>
  <c i="36" r="GJ35"/>
  <c i="36" r="GB35"/>
  <c i="36" r="FT35"/>
  <c i="36" r="DS36"/>
  <c i="36" r="CT35"/>
  <c i="36" r="CS35"/>
  <c i="36" r="CA36"/>
  <c i="36" r="CC35"/>
  <c i="36" r="AO36"/>
  <c i="36" r="CU35"/>
  <c i="36" r="L36"/>
  <c i="36" r="CT34"/>
  <c i="36" r="CS34"/>
  <c i="36" r="CC34"/>
  <c i="36" r="CU34"/>
  <c i="36" r="GV33"/>
  <c i="36" r="GQ33"/>
  <c i="36" r="FX33"/>
  <c i="36" r="FP33"/>
  <c i="36" r="EP34"/>
  <c i="36" r="CY34"/>
  <c i="36" r="CT33"/>
  <c i="36" r="CS33"/>
  <c i="36" r="CA34"/>
  <c i="36" r="CC33"/>
  <c i="36" r="BI34"/>
  <c i="36" r="AE34"/>
  <c i="36" r="CU33"/>
  <c i="36" r="L34"/>
  <c i="36" r="GV32"/>
  <c i="36" r="GW32" s="1"/>
  <c i="36" r="GY32" s="1"/>
  <c i="36" r="GS32"/>
  <c i="36" r="GU32" s="1"/>
  <c i="36" r="GQ32"/>
  <c i="36" r="FX32"/>
  <c i="36" r="FP32"/>
  <c i="36" r="FL32"/>
  <c i="36" r="CT32"/>
  <c i="36" r="CS32"/>
  <c i="36" r="CC32"/>
  <c i="36" r="GV31"/>
  <c i="36" r="GQ31"/>
  <c i="36" r="FX31"/>
  <c i="36" r="FP31"/>
  <c i="36" r="DS32"/>
  <c i="36" r="DM32"/>
  <c i="36" r="CT31"/>
  <c i="36" r="CS31"/>
  <c i="36" r="CC31"/>
  <c i="36" r="AS32"/>
  <c i="36" r="CU31"/>
  <c i="36" r="G32"/>
  <c i="36" r="GV30"/>
  <c i="36" r="GQ30"/>
  <c i="36" r="FX30"/>
  <c i="36" r="FP30"/>
  <c i="36" r="ET30"/>
  <c i="36" r="CT30"/>
  <c i="36" r="CS30"/>
  <c i="36" r="CC30"/>
  <c i="36" r="CU30"/>
  <c i="36" r="AU30"/>
  <c i="36" r="ID30"/>
  <c i="36" r="HX30"/>
  <c i="36" r="HR30"/>
  <c i="36" r="FL16" s="1"/>
  <c i="36" r="GV29"/>
  <c i="36" r="GQ29"/>
  <c i="36" r="FX29"/>
  <c i="36" r="FP29"/>
  <c i="36" r="ES30"/>
  <c i="36" r="EP30"/>
  <c i="36" r="CY30"/>
  <c i="36" r="CT29"/>
  <c i="36" r="CS29"/>
  <c i="36" r="CA30"/>
  <c i="36" r="CC29"/>
  <c i="36" r="AJ30"/>
  <c i="36" r="CU29"/>
  <c i="36" r="U30"/>
  <c i="36" r="Q30"/>
  <c i="36" r="GV28"/>
  <c i="36" r="GQ28"/>
  <c i="36" r="FX28"/>
  <c i="36" r="FP28"/>
  <c i="36" r="CT28"/>
  <c i="36" r="CS28"/>
  <c i="36" r="CU28"/>
  <c i="36" r="GV27"/>
  <c i="36" r="GQ27"/>
  <c i="36" r="FX27"/>
  <c i="36" r="FP27"/>
  <c i="36" r="DS28"/>
  <c i="36" r="CT27"/>
  <c i="36" r="CS27"/>
  <c i="36" r="CA28"/>
  <c i="36" r="CC27"/>
  <c i="36" r="AO28"/>
  <c i="36" r="CU27"/>
  <c i="36" r="L28"/>
  <c i="36" r="GV26"/>
  <c i="36" r="GQ26"/>
  <c i="36" r="FX26"/>
  <c i="36" r="FP26"/>
  <c i="36" r="CT26"/>
  <c i="36" r="CS26"/>
  <c i="36" r="CC26"/>
  <c i="36" r="ID26"/>
  <c i="36" r="HR26"/>
  <c i="36" r="FL14" s="1"/>
  <c i="36" r="GV25"/>
  <c i="36" r="GQ25"/>
  <c i="36" r="FX25"/>
  <c i="36" r="FP25"/>
  <c i="36" r="CT25"/>
  <c i="36" r="CS25"/>
  <c i="36" r="CC25"/>
  <c i="36" r="CU25"/>
  <c i="36" r="GV24"/>
  <c i="36" r="GQ24"/>
  <c i="36" r="FX24"/>
  <c i="36" r="FP24"/>
  <c i="36" r="CT24"/>
  <c i="36" r="CS24"/>
  <c i="36" r="CC24"/>
  <c i="36" r="CU24"/>
  <c i="36" r="GV23"/>
  <c i="36" r="GQ23"/>
  <c i="36" r="FX23"/>
  <c i="36" r="FP23"/>
  <c i="36" r="DS24"/>
  <c i="36" r="DM24"/>
  <c i="36" r="CT23"/>
  <c i="36" r="CS23"/>
  <c i="36" r="CC23"/>
  <c i="36" r="AS24"/>
  <c i="36" r="CU23"/>
  <c i="36" r="L24"/>
  <c i="36" r="G24"/>
  <c i="36" r="GV22"/>
  <c i="36" r="GQ22"/>
  <c i="36" r="FX22"/>
  <c i="36" r="FP22"/>
  <c i="36" r="CY22"/>
  <c i="36" r="CT22"/>
  <c i="36" r="CS22"/>
  <c i="36" r="CC22"/>
  <c i="36" r="CU22"/>
  <c i="36" r="IA22"/>
  <c i="36" r="HR22"/>
  <c i="36" r="FL12" s="1"/>
  <c i="36" r="GV21"/>
  <c i="36" r="GQ21"/>
  <c i="36" r="FX21"/>
  <c i="36" r="FP21"/>
  <c i="36" r="EH22"/>
  <c i="36" r="CT21"/>
  <c i="36" r="CS21"/>
  <c i="36" r="AE22"/>
  <c i="36" r="Y22"/>
  <c i="36" r="U22"/>
  <c i="36" r="L22"/>
  <c i="36" r="GV20"/>
  <c i="36" r="GQ20"/>
  <c i="36" r="FX20"/>
  <c i="36" r="FP20"/>
  <c i="36" r="CT20"/>
  <c i="36" r="CS20"/>
  <c i="36" r="CC20"/>
  <c i="36" r="HK19"/>
  <c i="36" r="HL19" s="1"/>
  <c i="36" r="GV19"/>
  <c i="36" r="GQ19"/>
  <c i="36" r="FX19"/>
  <c i="36" r="FP19"/>
  <c i="36" r="FL19"/>
  <c i="36" r="ES20"/>
  <c i="36" r="CT19"/>
  <c i="36" r="CS19"/>
  <c i="36" r="CC19"/>
  <c i="36" r="CU19"/>
  <c i="36" r="L20"/>
  <c i="36" r="G20"/>
  <c i="36" r="HK18"/>
  <c i="36" r="HL18" s="1"/>
  <c i="36" r="GV18"/>
  <c i="36" r="GQ18"/>
  <c i="36" r="FX18"/>
  <c i="36" r="FP18"/>
  <c i="36" r="CT18"/>
  <c i="36" r="CS18"/>
  <c i="36" r="CC18"/>
  <c i="36" r="CU18"/>
  <c i="36" r="HK17"/>
  <c i="36" r="HL17" s="1"/>
  <c i="36" r="GV17"/>
  <c i="36" r="GQ17"/>
  <c i="36" r="FX17"/>
  <c i="36" r="FP17"/>
  <c i="36" r="DM18"/>
  <c i="36" r="CT17"/>
  <c i="36" r="CS17"/>
  <c i="36" r="CA18"/>
  <c i="36" r="CC17"/>
  <c i="36" r="AS18"/>
  <c i="36" r="AO18"/>
  <c i="36" r="CU17"/>
  <c i="36" r="L18"/>
  <c i="36" r="G18"/>
  <c i="36" r="HK16"/>
  <c i="36" r="HL16" s="1"/>
  <c i="36" r="GV16"/>
  <c i="36" r="GQ16"/>
  <c i="36" r="FX16"/>
  <c i="36" r="FP16"/>
  <c i="36" r="CT16"/>
  <c i="36" r="CS16"/>
  <c i="36" r="CC16"/>
  <c i="36" r="CU16"/>
  <c i="36" r="HK15"/>
  <c i="36" r="HL15" s="1"/>
  <c i="36" r="GV15"/>
  <c i="36" r="GQ15"/>
  <c i="36" r="FX15"/>
  <c i="36" r="FP15"/>
  <c i="36" r="CT15"/>
  <c i="36" r="CS15"/>
  <c i="36" r="CA16"/>
  <c i="36" r="CC15"/>
  <c i="36" r="AO16"/>
  <c i="36" r="CU15"/>
  <c i="36" r="G16"/>
  <c i="36" r="HK14"/>
  <c i="36" r="HL14" s="1"/>
  <c i="36" r="GV14"/>
  <c i="36" r="GQ14"/>
  <c i="36" r="FX14"/>
  <c i="36" r="FP14"/>
  <c i="36" r="CT14"/>
  <c i="36" r="CS14"/>
  <c i="36" r="CC14"/>
  <c i="36" r="CU14"/>
  <c i="36" r="IA14"/>
  <c i="36" r="GV13"/>
  <c i="36" r="GQ13"/>
  <c i="36" r="FX13"/>
  <c i="36" r="FP13"/>
  <c i="36" r="CT13"/>
  <c i="36" r="CS13"/>
  <c i="36" r="CC13"/>
  <c i="36" r="AS14"/>
  <c i="36" r="CU13"/>
  <c i="36" r="U14"/>
  <c i="36" r="AK14" s="1"/>
  <c i="36" r="G14"/>
  <c i="36" r="GV12"/>
  <c i="36" r="GQ12"/>
  <c i="36" r="FX12"/>
  <c i="36" r="FP12"/>
  <c i="36" r="CT12"/>
  <c i="36" r="CS12"/>
  <c i="36" r="CC12"/>
  <c i="36" r="GV11"/>
  <c i="36" r="GQ11"/>
  <c i="36" r="FX11"/>
  <c i="36" r="FP11"/>
  <c i="36" r="CT11"/>
  <c i="36" r="CS11"/>
  <c i="36" r="CC11"/>
  <c i="36" r="AS12"/>
  <c i="36" r="AO12"/>
  <c i="36" r="CU11"/>
  <c i="36" r="G12"/>
  <c i="36" r="HG10"/>
  <c i="36" r="GV10"/>
  <c i="36" r="GQ10"/>
  <c i="36" r="FX10"/>
  <c i="36" r="FP10"/>
  <c i="36" r="EH10"/>
  <c i="36" r="CT10"/>
  <c i="36" r="CS10"/>
  <c i="36" r="CC10"/>
  <c i="36" r="ID10"/>
  <c i="36" r="HX10"/>
  <c i="36" r="HM9"/>
  <c i="36" r="AY5" s="1"/>
  <c i="36" r="HK9"/>
  <c i="36" r="HL9" s="1"/>
  <c i="36" r="AW5" s="1"/>
  <c i="36" r="HJ9"/>
  <c i="36" r="GV9"/>
  <c i="36" r="GQ9"/>
  <c i="36" r="FX9"/>
  <c i="36" r="FP9"/>
  <c i="36" r="CT9"/>
  <c i="36" r="CS9"/>
  <c i="36" r="CC9"/>
  <c i="36" r="CU9"/>
  <c i="36" r="HM8"/>
  <c i="36" r="HK8"/>
  <c i="36" r="HL8" s="1"/>
  <c i="36" r="DV5" s="1"/>
  <c i="36" r="DV67" s="1"/>
  <c i="36" r="HJ8"/>
  <c i="36" r="DZ5" s="1"/>
  <c i="36" r="GV8"/>
  <c i="36" r="GQ8"/>
  <c i="36" r="FX8"/>
  <c i="36" r="FP8"/>
  <c i="36" r="CT8"/>
  <c i="36" r="CS8"/>
  <c i="36" r="CC8"/>
  <c i="36" r="CU8"/>
  <c i="36" r="HM7"/>
  <c i="36" r="HK7"/>
  <c i="36" r="HL7" s="1"/>
  <c i="36" r="CG5" s="1"/>
  <c i="36" r="HJ7"/>
  <c i="36" r="GH4" s="1"/>
  <c i="36" r="GV7"/>
  <c i="36" r="GQ7"/>
  <c i="36" r="FX7"/>
  <c i="36" r="FP7"/>
  <c i="36" r="CY8"/>
  <c i="36" r="CT7"/>
  <c i="36" r="CS7"/>
  <c i="36" r="CA8"/>
  <c i="36" r="CC7"/>
  <c i="36" r="AJ8"/>
  <c i="36" r="AE8"/>
  <c i="36" r="CU7"/>
  <c i="36" r="U8"/>
  <c i="36" r="Q8"/>
  <c i="36" r="G8"/>
  <c i="36" r="HM6"/>
  <c i="36" r="DD5" s="1"/>
  <c i="36" r="HK6"/>
  <c i="36" r="HL6" s="1"/>
  <c i="36" r="DB5" s="1"/>
  <c i="36" r="HJ6"/>
  <c i="36" r="DF5" s="1"/>
  <c i="36" r="GV6"/>
  <c i="36" r="GQ6"/>
  <c i="36" r="FX6"/>
  <c i="36" r="FP6"/>
  <c i="36" r="CT6"/>
  <c i="36" r="CS6"/>
  <c i="36" r="CC6"/>
  <c i="36" r="HM5"/>
  <c i="36" r="HK5"/>
  <c i="36" r="HL5" s="1"/>
  <c i="36" r="EV5" s="1"/>
  <c i="36" r="HJ5"/>
  <c i="36" r="FR4" s="1"/>
  <c i="36" r="GV5"/>
  <c i="36" r="GQ5"/>
  <c i="36" r="FX5"/>
  <c i="36" r="FP5"/>
  <c i="36" r="EZ5"/>
  <c i="36" r="EX5"/>
  <c i="36" r="DX5"/>
  <c i="36" r="CT5"/>
  <c i="36" r="CS5"/>
  <c i="36" r="CI5"/>
  <c i="36" r="CC5"/>
  <c i="36" r="BA5"/>
  <c i="36" r="AS6"/>
  <c i="36" r="CU5"/>
  <c i="36" r="HM4"/>
  <c i="36" r="HK4"/>
  <c i="36" r="HL4" s="1"/>
  <c i="36" r="HJ4"/>
  <c i="36" r="BT5" s="1"/>
  <c i="36" r="GX4"/>
  <c i="36" r="GV4"/>
  <c i="36" r="FZ4"/>
  <c i="36" r="FX4"/>
  <c i="36" r="FP4"/>
  <c i="36" r="CT4"/>
  <c i="36" r="CS4"/>
  <c i="36" l="1" r="EW60"/>
  <c i="36" r="EY60"/>
  <c i="36" r="FA60" s="1"/>
  <c i="36" r="CJ5"/>
  <c i="36" r="CL5" s="1"/>
  <c i="36" r="EW38"/>
  <c i="36" r="EY38"/>
  <c i="36" r="FA38" s="1"/>
  <c i="36" r="EW39"/>
  <c i="36" r="EY39"/>
  <c i="36" r="FA39" s="1"/>
  <c i="36" r="EW56"/>
  <c i="36" r="EY56"/>
  <c i="36" r="FA56" s="1"/>
  <c i="36" r="EW66"/>
  <c i="36" r="EY66"/>
  <c i="36" r="FA66" s="1"/>
  <c i="36" r="CK5"/>
  <c i="36" r="EW30"/>
  <c i="36" r="EY30"/>
  <c i="36" r="FA30" s="1"/>
  <c i="37" r="HF27"/>
  <c i="37" r="HH27" s="1"/>
  <c i="37" r="HF17"/>
  <c i="37" r="HH17" s="1"/>
  <c i="37" r="HH20" s="1"/>
  <c i="37" r="HH7"/>
  <c i="37" r="HF10"/>
  <c i="37" r="HH30"/>
  <c i="36" r="ID22"/>
  <c i="36" r="EL14"/>
  <c i="36" r="HU22"/>
  <c i="36" r="IG22"/>
  <c i="36" r="AU28"/>
  <c i="36" r="CZ28"/>
  <c i="36" r="AU48"/>
  <c i="36" r="AU50"/>
  <c i="36" r="AU52"/>
  <c i="36" r="AU54"/>
  <c i="36" r="L64"/>
  <c i="36" r="BI66"/>
  <c i="36" r="FV4"/>
  <c i="36" r="GP4"/>
  <c i="36" r="ES10"/>
  <c i="36" r="Q14"/>
  <c i="36" r="AO14"/>
  <c i="36" r="ES14"/>
  <c i="36" r="CY26"/>
  <c i="36" r="ES26"/>
  <c i="36" r="G30"/>
  <c i="36" r="M30" s="1"/>
  <c i="36" r="L32"/>
  <c i="36" r="CA40"/>
  <c i="36" r="CY40"/>
  <c i="36" r="CZ40"/>
  <c i="36" r="U44"/>
  <c i="36" r="U48"/>
  <c i="36" r="U52"/>
  <c i="36" r="AK52" s="1"/>
  <c i="36" r="DT55"/>
  <c i="36" r="DY55" s="1"/>
  <c i="36" r="EA55" s="1"/>
  <c i="36" r="G58"/>
  <c i="36" r="AU59"/>
  <c i="36" r="Y60"/>
  <c i="36" r="CV60" s="1"/>
  <c i="36" r="CR60"/>
  <c i="36" r="AO64"/>
  <c i="36" r="CA64"/>
  <c i="36" r="L66"/>
  <c i="36" r="EL66"/>
  <c i="36" r="DS18"/>
  <c i="36" r="DS14"/>
  <c i="36" r="BI8"/>
  <c i="36" r="FJ4"/>
  <c i="36" r="HM10"/>
  <c i="36" r="AS16"/>
  <c i="36" r="DM16"/>
  <c i="36" r="ET16"/>
  <c i="36" r="L30"/>
  <c i="36" r="AE30"/>
  <c i="36" r="BI30"/>
  <c i="36" r="EL30"/>
  <c i="36" r="AO32"/>
  <c i="36" r="ET31"/>
  <c i="36" r="U34"/>
  <c i="36" r="HX36"/>
  <c i="36" r="CA38"/>
  <c i="36" r="CY38"/>
  <c i="36" r="ES40"/>
  <c i="36" r="EH44"/>
  <c i="36" r="EU44" s="1"/>
  <c i="36" r="FM23" s="1"/>
  <c i="36" r="EH46"/>
  <c i="36" r="BI48"/>
  <c i="36" r="EH48"/>
  <c i="36" r="EH50"/>
  <c i="36" r="EU50" s="1"/>
  <c i="36" r="FM26" s="1"/>
  <c i="36" r="FQ26" s="1"/>
  <c i="36" r="FS26" s="1"/>
  <c i="36" r="BI52"/>
  <c i="36" r="EH52"/>
  <c i="36" r="BI56"/>
  <c i="36" r="BO56" s="1"/>
  <c i="36" r="FE29" s="1"/>
  <c i="36" r="EL58"/>
  <c i="36" r="AE62"/>
  <c i="36" r="DT66"/>
  <c i="36" r="DW66" s="1"/>
  <c i="36" r="EH8"/>
  <c i="36" r="EP26"/>
  <c i="36" r="EU26" s="1"/>
  <c i="36" r="FM14" s="1"/>
  <c i="36" r="L26"/>
  <c i="36" r="HX26"/>
  <c i="36" r="FN4"/>
  <c i="36" r="GL4"/>
  <c i="36" r="HU10"/>
  <c i="36" r="IG10"/>
  <c i="36" r="ET14"/>
  <c i="36" r="IA26"/>
  <c i="36" r="ET29"/>
  <c i="36" r="IA30"/>
  <c i="36" r="G34"/>
  <c i="36" r="M34" s="1"/>
  <c i="36" r="ES34"/>
  <c i="36" r="ET34"/>
  <c i="36" r="ET35"/>
  <c i="36" r="IA36"/>
  <c i="36" r="Q38"/>
  <c i="36" r="ES38"/>
  <c i="36" r="HU42"/>
  <c i="36" r="IG42"/>
  <c i="36" r="DT42"/>
  <c i="36" r="DY42" s="1"/>
  <c i="36" r="EA42" s="1"/>
  <c i="36" r="Q44"/>
  <c i="36" r="AJ44"/>
  <c i="36" r="BM44"/>
  <c i="36" r="CD44" s="1"/>
  <c i="36" r="CF44" s="1"/>
  <c i="36" r="GC23" s="1"/>
  <c i="36" r="EL44"/>
  <c i="36" r="AU45"/>
  <c i="36" r="AS46"/>
  <c i="36" r="ES46"/>
  <c i="36" r="ET46"/>
  <c i="36" r="AJ48"/>
  <c i="36" r="BM48"/>
  <c i="36" r="CD48" s="1"/>
  <c i="36" r="CF48" s="1"/>
  <c i="36" r="GC25" s="1"/>
  <c i="36" r="EL48"/>
  <c i="36" r="G50"/>
  <c i="36" r="M50" s="1"/>
  <c i="36" r="Y50"/>
  <c i="36" r="CR50"/>
  <c i="36" r="ES50"/>
  <c i="36" r="Q52"/>
  <c i="36" r="AJ52"/>
  <c i="36" r="BM52"/>
  <c i="36" r="CD52" s="1"/>
  <c i="36" r="CF52" s="1"/>
  <c i="36" r="GC27" s="1"/>
  <c i="36" r="EL52"/>
  <c i="36" r="G54"/>
  <c i="36" r="M54" s="1"/>
  <c i="36" r="AS54"/>
  <c i="36" r="DT53"/>
  <c i="36" r="ES54"/>
  <c i="36" r="ET54"/>
  <c i="36" r="AJ56"/>
  <c i="36" r="BM56"/>
  <c i="36" r="CD56" s="1"/>
  <c i="36" r="CF56" s="1"/>
  <c i="36" r="GC29" s="1"/>
  <c i="36" r="EL56"/>
  <c i="36" r="DT57"/>
  <c i="36" r="DY57" s="1"/>
  <c i="36" r="EA57" s="1"/>
  <c i="36" r="U60"/>
  <c i="36" r="CA60"/>
  <c i="36" r="CY60"/>
  <c i="36" r="EP60"/>
  <c i="36" r="EU60" s="1"/>
  <c i="36" r="FM31" s="1"/>
  <c i="36" r="AO62"/>
  <c i="36" r="HR66"/>
  <c i="36" r="HX22"/>
  <c i="36" r="CA24"/>
  <c i="36" r="ET33"/>
  <c i="36" r="EP40"/>
  <c i="36" r="CA42"/>
  <c i="36" r="CZ44"/>
  <c i="36" r="DT52"/>
  <c i="36" r="DY52" s="1"/>
  <c i="36" r="ET53"/>
  <c i="36" r="AE58"/>
  <c i="36" r="BI58"/>
  <c i="36" r="DT59"/>
  <c i="36" r="DY59" s="1"/>
  <c i="36" r="Q62"/>
  <c i="36" r="AJ62"/>
  <c i="36" r="BM62"/>
  <c i="36" r="CD62" s="1"/>
  <c i="36" r="EP62"/>
  <c i="36" r="HX66"/>
  <c i="36" r="ID66"/>
  <c i="36" r="AE14"/>
  <c i="36" r="AO24"/>
  <c i="36" r="CR26"/>
  <c i="36" r="AO42"/>
  <c i="36" r="L58"/>
  <c i="36" r="M58" s="1"/>
  <c i="36" r="GD4"/>
  <c i="36" r="GT4"/>
  <c i="36" r="AO6"/>
  <c i="36" r="AV6" s="1"/>
  <c i="36" r="EP10"/>
  <c i="36" r="IA10"/>
  <c i="36" r="EP14"/>
  <c i="36" r="HX20"/>
  <c i="36" r="DT21"/>
  <c i="36" r="DY21" s="1"/>
  <c i="36" r="ES22"/>
  <c i="36" r="ET23"/>
  <c i="36" r="G26"/>
  <c i="36" r="M26" s="1"/>
  <c i="36" r="HU26"/>
  <c i="36" r="IG26"/>
  <c i="36" r="G28"/>
  <c i="36" r="M28" s="1"/>
  <c i="36" r="CZ27"/>
  <c i="36" r="AS28"/>
  <c i="36" r="DM28"/>
  <c i="36" r="HU30"/>
  <c i="36" r="IG30"/>
  <c i="36" r="CZ31"/>
  <c i="36" r="Q34"/>
  <c i="36" r="AJ34"/>
  <c i="36" r="EL34"/>
  <c i="36" r="AS36"/>
  <c i="36" r="HU36"/>
  <c i="36" r="IG36"/>
  <c i="36" r="G38"/>
  <c i="36" r="M38" s="1"/>
  <c i="36" r="EL38"/>
  <c i="36" r="AU40"/>
  <c i="36" r="AS42"/>
  <c i="36" r="DT41"/>
  <c i="36" r="IA42"/>
  <c i="36" r="G44"/>
  <c i="36" r="M44" s="1"/>
  <c i="36" r="Y44"/>
  <c i="36" r="Z44" s="1"/>
  <c i="36" r="AA44" s="1"/>
  <c i="36" r="CR44"/>
  <c i="36" r="DT43"/>
  <c i="36" r="DY43" s="1"/>
  <c i="36" r="ES44"/>
  <c i="36" r="BN44"/>
  <c i="36" r="ET44"/>
  <c i="36" r="EL46"/>
  <c i="36" r="AU47"/>
  <c i="36" r="Y48"/>
  <c i="36" r="CV48" s="1"/>
  <c i="36" r="CR48"/>
  <c i="36" r="DT47"/>
  <c i="36" r="DY47" s="1"/>
  <c i="36" r="ES48"/>
  <c i="36" r="ET48"/>
  <c i="36" r="AJ50"/>
  <c i="36" r="BM50"/>
  <c i="36" r="CD50" s="1"/>
  <c i="36" r="EL50"/>
  <c i="36" r="AU51"/>
  <c i="36" r="Y52"/>
  <c i="36" r="CR52"/>
  <c i="36" r="ES52"/>
  <c i="36" r="ET52"/>
  <c i="36" r="EL54"/>
  <c i="36" r="AU55"/>
  <c i="36" r="CR56"/>
  <c i="36" r="ES56"/>
  <c i="36" r="EU56" s="1"/>
  <c i="36" r="FM29" s="1"/>
  <c i="36" r="EP58"/>
  <c i="36" r="EU58" s="1"/>
  <c i="36" r="FM30" s="1"/>
  <c i="36" r="L60"/>
  <c i="36" r="AE60"/>
  <c i="36" r="BI60"/>
  <c i="36" r="BO60" s="1"/>
  <c i="36" r="FE31" s="1"/>
  <c i="36" r="EL22"/>
  <c i="36" r="ET22"/>
  <c i="36" r="BI22"/>
  <c i="36" r="CA22"/>
  <c i="36" r="CZ22"/>
  <c i="36" r="EP22"/>
  <c i="36" r="CR22"/>
  <c i="36" r="BM22"/>
  <c i="36" r="CD22" s="1"/>
  <c i="36" r="AU22"/>
  <c i="36" r="ID20"/>
  <c i="36" r="IA20"/>
  <c i="36" r="HU20"/>
  <c i="36" r="HR20"/>
  <c i="36" r="FL11" s="1"/>
  <c i="36" r="IG20"/>
  <c i="36" r="AU21"/>
  <c i="36" r="DT20"/>
  <c i="36" r="ET19"/>
  <c i="36" r="ET18"/>
  <c i="36" r="DT19"/>
  <c i="36" r="AU18"/>
  <c i="36" r="DT16"/>
  <c i="36" r="ET17"/>
  <c i="36" r="ET15"/>
  <c i="34" r="ID66"/>
  <c i="36" r="HR14"/>
  <c i="36" r="FL8" s="1"/>
  <c i="36" r="HU14"/>
  <c i="36" r="HX14"/>
  <c i="36" r="ID14"/>
  <c i="36" r="IG14"/>
  <c i="36" r="CZ15"/>
  <c i="36" r="ET13"/>
  <c i="36" r="BN13"/>
  <c i="36" r="DT12"/>
  <c i="36" r="ET11"/>
  <c i="36" r="HR10"/>
  <c i="36" r="FL6" s="1"/>
  <c i="36" r="EL10"/>
  <c i="36" r="DM12"/>
  <c i="36" r="DS10"/>
  <c i="36" r="CZ11"/>
  <c i="36" r="AS10"/>
  <c i="36" r="AO10"/>
  <c i="36" r="AU10"/>
  <c i="36" r="ET10"/>
  <c i="36" r="CA10"/>
  <c i="36" r="DT9"/>
  <c i="36" r="DY9" s="1"/>
  <c i="36" r="DT5"/>
  <c i="36" r="DY5" s="1"/>
  <c i="36" r="EA5" s="1"/>
  <c i="36" r="DT7"/>
  <c i="36" r="ET5"/>
  <c i="36" r="EW5" s="1"/>
  <c i="36" r="CZ5"/>
  <c i="36" r="DC5" s="1"/>
  <c i="36" r="AU8"/>
  <c i="36" r="IG8"/>
  <c i="36" r="IG16"/>
  <c i="36" r="IG18"/>
  <c i="36" r="DU18" s="1"/>
  <c i="36" r="GK10" s="1"/>
  <c i="36" r="GM10" s="1"/>
  <c i="36" r="IG38"/>
  <c i="36" r="IG62"/>
  <c i="36" r="IG64"/>
  <c i="36" r="IG12"/>
  <c i="36" r="IG24"/>
  <c i="36" r="DU24" s="1"/>
  <c i="36" r="GK13" s="1"/>
  <c i="36" r="GM13" s="1"/>
  <c i="36" r="IG32"/>
  <c i="36" r="DU32" s="1"/>
  <c i="36" r="GK17" s="1"/>
  <c i="36" r="GM17" s="1"/>
  <c i="36" r="IG34"/>
  <c i="36" r="IG40"/>
  <c i="36" r="IG44"/>
  <c i="36" r="IG48"/>
  <c i="36" r="IG50"/>
  <c i="36" r="IG52"/>
  <c i="36" r="IG54"/>
  <c i="36" r="IG58"/>
  <c i="36" r="IG60"/>
  <c i="36" r="DT62"/>
  <c i="36" r="DY62" s="1"/>
  <c i="36" r="IG66"/>
  <c i="36" r="IA8"/>
  <c i="36" r="IA16"/>
  <c i="36" r="IA18"/>
  <c i="36" r="IA38"/>
  <c i="36" r="IA62"/>
  <c i="36" r="IA64"/>
  <c i="36" r="IA12"/>
  <c i="36" r="IA24"/>
  <c i="36" r="IA32"/>
  <c i="36" r="IA34"/>
  <c i="36" r="IA40"/>
  <c i="36" r="IA44"/>
  <c i="36" r="IA48"/>
  <c i="36" r="IA50"/>
  <c i="36" r="IA52"/>
  <c i="36" r="IA54"/>
  <c i="36" r="IA58"/>
  <c i="36" r="IA60"/>
  <c i="36" r="IA66"/>
  <c i="36" r="HX12"/>
  <c i="36" r="HX24"/>
  <c i="36" r="HX32"/>
  <c i="36" r="HX34"/>
  <c i="36" r="HX40"/>
  <c i="36" r="HX44"/>
  <c i="36" r="HX48"/>
  <c i="36" r="HX50"/>
  <c i="36" r="HX52"/>
  <c i="36" r="HX54"/>
  <c i="36" r="HX58"/>
  <c i="36" r="HX60"/>
  <c i="36" r="HX8"/>
  <c i="36" r="HX16"/>
  <c i="36" r="HX18"/>
  <c i="36" r="HX38"/>
  <c i="36" r="HX62"/>
  <c i="36" r="HX64"/>
  <c i="36" r="HU8"/>
  <c i="36" r="HU16"/>
  <c i="36" r="HU18"/>
  <c i="36" r="HU38"/>
  <c i="36" r="HU62"/>
  <c i="36" r="HU64"/>
  <c i="36" r="HU12"/>
  <c i="36" r="HU24"/>
  <c i="36" r="HU32"/>
  <c i="36" r="HU34"/>
  <c i="36" r="HU40"/>
  <c i="36" r="HU44"/>
  <c i="36" r="HU48"/>
  <c i="36" r="HU50"/>
  <c i="36" r="HU52"/>
  <c i="36" r="HU54"/>
  <c i="36" r="HU58"/>
  <c i="36" r="HU60"/>
  <c i="36" r="HU66"/>
  <c i="36" r="FL4"/>
  <c i="36" r="HR8"/>
  <c i="36" r="FL5" s="1"/>
  <c i="36" r="HR34"/>
  <c i="36" r="FL18" s="1"/>
  <c i="36" r="HR40"/>
  <c i="36" r="FL21" s="1"/>
  <c i="36" r="HR44"/>
  <c i="36" r="FL23" s="1"/>
  <c i="36" r="HR48"/>
  <c i="36" r="FL25" s="1"/>
  <c i="36" r="HR50"/>
  <c i="36" r="FL26" s="1"/>
  <c i="36" r="HR52"/>
  <c i="36" r="FL27" s="1"/>
  <c i="36" r="HR54"/>
  <c i="36" r="FL28" s="1"/>
  <c i="36" r="HR58"/>
  <c i="36" r="FL30" s="1"/>
  <c i="36" r="HR60"/>
  <c i="36" r="FL31" s="1"/>
  <c i="36" r="HR12"/>
  <c i="36" r="FL7" s="1"/>
  <c i="36" r="HR16"/>
  <c i="36" r="FL9" s="1"/>
  <c i="36" r="HR18"/>
  <c i="36" r="FL10" s="1"/>
  <c i="36" r="HR24"/>
  <c i="36" r="FL13" s="1"/>
  <c i="36" r="HR32"/>
  <c i="36" r="FL17" s="1"/>
  <c i="36" r="HR38"/>
  <c i="36" r="FL20" s="1"/>
  <c i="36" r="HR62"/>
  <c i="36" r="FL33" s="1"/>
  <c i="36" r="HR64"/>
  <c i="36" r="ES8"/>
  <c i="36" r="ES16"/>
  <c i="36" r="ES18"/>
  <c i="36" r="ES24"/>
  <c i="36" r="ES32"/>
  <c i="36" r="ES36"/>
  <c i="36" r="ET40"/>
  <c i="36" r="ET41"/>
  <c i="36" r="ET50"/>
  <c i="36" r="ES64"/>
  <c i="36" r="ES12"/>
  <c i="36" r="ET24"/>
  <c i="36" r="ET25"/>
  <c i="36" r="ET27"/>
  <c i="36" r="ES42"/>
  <c i="36" r="ET62"/>
  <c i="36" r="ET63"/>
  <c i="36" r="ET64"/>
  <c i="36" r="EP12"/>
  <c i="36" r="EP20"/>
  <c i="36" r="EP42"/>
  <c i="36" r="EP8"/>
  <c i="36" r="EP16"/>
  <c i="36" r="EP18"/>
  <c i="36" r="EP24"/>
  <c i="36" r="EP32"/>
  <c i="36" r="EP36"/>
  <c i="36" r="ET58"/>
  <c i="36" r="EP64"/>
  <c i="36" r="EP66"/>
  <c i="36" r="EL8"/>
  <c i="36" r="EL16"/>
  <c i="36" r="EL18"/>
  <c i="36" r="EL24"/>
  <c i="36" r="EL32"/>
  <c i="36" r="EL36"/>
  <c i="36" r="EL64"/>
  <c i="36" r="EL12"/>
  <c i="36" r="EL20"/>
  <c i="36" r="EL26"/>
  <c i="36" r="EL42"/>
  <c i="36" r="EH20"/>
  <c i="36" r="EH26"/>
  <c i="36" r="EH32"/>
  <c i="36" r="EU32" s="1"/>
  <c i="36" r="FM17" s="1"/>
  <c i="36" r="EH36"/>
  <c i="36" r="EH42"/>
  <c i="36" r="EH38"/>
  <c i="36" r="EH12"/>
  <c i="36" r="EU12" s="1"/>
  <c i="36" r="FM7" s="1"/>
  <c i="36" r="EH62"/>
  <c i="36" r="EH66"/>
  <c i="36" r="ID8"/>
  <c i="36" r="ID16"/>
  <c i="36" r="ID18"/>
  <c i="36" r="ID34"/>
  <c i="36" r="ID38"/>
  <c i="36" r="ID12"/>
  <c i="36" r="ID24"/>
  <c i="36" r="ID32"/>
  <c i="36" r="ID40"/>
  <c i="36" r="ID44"/>
  <c i="36" r="ID48"/>
  <c i="36" r="ID50"/>
  <c i="36" r="ID52"/>
  <c i="36" r="ID54"/>
  <c i="36" r="ID58"/>
  <c i="36" r="ID60"/>
  <c i="36" r="ID62"/>
  <c i="36" r="ID64"/>
  <c i="36" r="DT6"/>
  <c i="36" r="DT22"/>
  <c i="36" r="DT24"/>
  <c i="36" r="DY24" s="1"/>
  <c i="36" r="EA24" s="1"/>
  <c i="36" r="DT25"/>
  <c i="36" r="DT26"/>
  <c i="36" r="DT29"/>
  <c i="36" r="DS30"/>
  <c i="36" r="DT32"/>
  <c i="36" r="DT33"/>
  <c i="36" r="DY33" s="1"/>
  <c i="36" r="DT35"/>
  <c i="36" r="DT37"/>
  <c i="36" r="DY37" s="1"/>
  <c i="36" r="EA37" s="1"/>
  <c i="36" r="DS38"/>
  <c i="36" r="DT39"/>
  <c i="36" r="DS40"/>
  <c i="36" r="DS44"/>
  <c i="36" r="DS48"/>
  <c i="36" r="DS50"/>
  <c i="36" r="DS52"/>
  <c i="36" r="DS54"/>
  <c i="36" r="DS60"/>
  <c i="36" r="DS8"/>
  <c i="36" r="DT10"/>
  <c i="36" r="DT13"/>
  <c i="36" r="DT14"/>
  <c i="36" r="DY14" s="1"/>
  <c i="36" r="DT18"/>
  <c i="36" r="DS20"/>
  <c i="36" r="DS22"/>
  <c i="36" r="DS26"/>
  <c i="36" r="DT28"/>
  <c i="36" r="DS34"/>
  <c i="36" r="DT36"/>
  <c i="36" r="DT45"/>
  <c i="36" r="DT48"/>
  <c i="36" r="DT49"/>
  <c i="36" r="DT51"/>
  <c i="36" r="DY51" s="1"/>
  <c i="36" r="DS58"/>
  <c i="36" r="DT61"/>
  <c i="36" r="DS62"/>
  <c i="36" r="DU64"/>
  <c i="36" r="GK33" s="1"/>
  <c i="36" r="GM33" s="1"/>
  <c i="36" r="DT64"/>
  <c i="36" r="DT65"/>
  <c i="36" r="DS66"/>
  <c i="36" r="DM34"/>
  <c i="36" r="DM58"/>
  <c i="36" r="DU58" s="1"/>
  <c i="36" r="GK30" s="1"/>
  <c i="36" r="GM30" s="1"/>
  <c i="36" r="DM8"/>
  <c i="36" r="DM30"/>
  <c i="36" r="DM38"/>
  <c i="36" r="DM40"/>
  <c i="36" r="DM44"/>
  <c i="36" r="DM50"/>
  <c i="36" r="DM54"/>
  <c i="36" r="CY12"/>
  <c i="36" r="CY16"/>
  <c i="36" r="CY18"/>
  <c i="36" r="CY20"/>
  <c i="36" r="CY36"/>
  <c i="36" r="CY42"/>
  <c i="36" r="CY54"/>
  <c i="36" r="CY64"/>
  <c i="36" r="CY10"/>
  <c i="36" r="CY14"/>
  <c i="36" r="CY24"/>
  <c i="36" r="CY32"/>
  <c i="36" r="CZ52"/>
  <c i="36" r="CZ65"/>
  <c i="36" r="CR10"/>
  <c i="36" r="CR14"/>
  <c i="36" r="CR32"/>
  <c i="36" r="CR12"/>
  <c i="36" r="CR20"/>
  <c i="36" r="CZ23"/>
  <c i="36" r="CR36"/>
  <c i="36" r="CR42"/>
  <c i="36" r="CR66"/>
  <c i="36" r="BN11"/>
  <c i="36" r="BN40"/>
  <c i="36" r="BN43"/>
  <c i="36" r="BN18"/>
  <c i="36" r="BN58"/>
  <c i="36" r="BM66"/>
  <c i="36" r="BN66"/>
  <c i="36" r="BN9"/>
  <c i="36" r="CE12"/>
  <c i="36" r="CH12" s="1"/>
  <c i="36" r="BN15"/>
  <c i="36" r="BN16"/>
  <c i="36" r="BN17"/>
  <c i="36" r="CE18"/>
  <c i="36" r="CH18" s="1"/>
  <c i="36" r="CE20"/>
  <c i="36" r="BN22"/>
  <c i="36" r="CE22"/>
  <c i="36" r="CH22" s="1"/>
  <c i="36" r="BN23"/>
  <c i="36" r="BN24"/>
  <c i="36" r="CE24"/>
  <c i="36" r="BN25"/>
  <c i="36" r="CE25"/>
  <c i="36" r="CH25" s="1"/>
  <c i="36" r="CE26"/>
  <c i="36" r="CH26" s="1"/>
  <c i="36" r="BN27"/>
  <c i="36" r="BN30"/>
  <c i="36" r="CE30"/>
  <c i="36" r="CH30" s="1"/>
  <c i="36" r="BN31"/>
  <c i="36" r="CE31"/>
  <c i="36" r="CE32"/>
  <c i="36" r="BN34"/>
  <c i="36" r="CE34"/>
  <c i="36" r="CH34" s="1"/>
  <c i="36" r="CE36"/>
  <c i="36" r="BN38"/>
  <c i="36" r="CE38"/>
  <c i="36" r="BN41"/>
  <c i="36" r="CE44"/>
  <c i="36" r="CH44" s="1"/>
  <c i="36" r="BN53"/>
  <c i="36" r="BN54"/>
  <c i="36" r="BN56"/>
  <c i="36" r="BN60"/>
  <c i="36" r="CE60"/>
  <c i="36" r="BN62"/>
  <c i="36" r="CE62"/>
  <c i="36" r="CH62" s="1"/>
  <c i="36" r="BN63"/>
  <c i="36" r="BN64"/>
  <c i="36" r="BN5"/>
  <c i="36" r="BQ5" s="1"/>
  <c i="36" r="CE6"/>
  <c i="36" r="BN8"/>
  <c i="36" r="CE8"/>
  <c i="36" r="CE10"/>
  <c i="36" r="CE11"/>
  <c i="36" r="BN19"/>
  <c i="36" r="BN35"/>
  <c i="36" r="CE40"/>
  <c i="36" r="BN45"/>
  <c i="36" r="BN46"/>
  <c i="36" r="BN48"/>
  <c i="36" r="BN49"/>
  <c i="36" r="BN50"/>
  <c i="36" r="CE50"/>
  <c i="36" r="BN52"/>
  <c i="36" r="CE52"/>
  <c i="36" r="CH52" s="1"/>
  <c i="36" r="CE58"/>
  <c i="36" r="BI62"/>
  <c i="36" r="BI12"/>
  <c i="36" r="BI20"/>
  <c i="36" r="BI26"/>
  <c i="36" r="BI32"/>
  <c i="36" r="BI36"/>
  <c i="36" r="BI42"/>
  <c i="36" r="BI10"/>
  <c i="36" r="BI14"/>
  <c i="36" r="AS40"/>
  <c i="36" r="AS8"/>
  <c i="36" r="AS48"/>
  <c i="36" r="AS50"/>
  <c i="36" r="AS52"/>
  <c i="36" r="AS58"/>
  <c i="36" r="AS20"/>
  <c i="36" r="AS22"/>
  <c i="36" r="AS26"/>
  <c i="36" r="AS30"/>
  <c i="36" r="AS34"/>
  <c i="36" r="AS38"/>
  <c i="36" r="AS44"/>
  <c i="36" r="AS56"/>
  <c i="36" r="AS60"/>
  <c i="36" r="AS62"/>
  <c i="36" r="AS66"/>
  <c i="36" r="AO20"/>
  <c i="36" r="AT20" s="1"/>
  <c i="36" r="AO22"/>
  <c i="36" r="AO30"/>
  <c i="36" r="AO34"/>
  <c i="36" r="AO38"/>
  <c i="36" r="AO44"/>
  <c i="36" r="AO56"/>
  <c i="36" r="AO60"/>
  <c i="36" r="AO66"/>
  <c i="36" r="AO8"/>
  <c i="36" r="AO26"/>
  <c i="36" r="AO40"/>
  <c i="36" r="AO48"/>
  <c i="36" r="AO50"/>
  <c i="36" r="AO52"/>
  <c i="36" r="AO58"/>
  <c i="36" r="AU60"/>
  <c i="36" r="AJ42"/>
  <c i="36" r="AJ54"/>
  <c i="36" r="AJ64"/>
  <c i="36" r="AJ66"/>
  <c i="36" r="AJ12"/>
  <c i="36" r="AJ16"/>
  <c i="36" r="AJ18"/>
  <c i="36" r="AJ20"/>
  <c i="36" r="AJ32"/>
  <c i="36" r="AJ36"/>
  <c i="36" r="AJ10"/>
  <c i="36" r="AJ24"/>
  <c i="36" r="AJ26"/>
  <c i="36" r="AU9"/>
  <c i="36" r="AU38"/>
  <c i="36" r="AU35"/>
  <c i="36" r="AU44"/>
  <c i="36" r="AU62"/>
  <c i="36" r="AE10"/>
  <c i="36" r="AU20"/>
  <c i="36" r="AE24"/>
  <c i="36" r="AE26"/>
  <c i="36" r="AU34"/>
  <c i="36" r="AE42"/>
  <c i="36" r="AE54"/>
  <c i="36" r="AU58"/>
  <c i="36" r="AE64"/>
  <c i="36" r="AE66"/>
  <c i="36" r="AE12"/>
  <c i="36" r="AU14"/>
  <c i="36" r="AE16"/>
  <c i="36" r="AE18"/>
  <c i="36" r="AE20"/>
  <c i="36" r="AU26"/>
  <c i="36" r="AE32"/>
  <c i="36" r="AE36"/>
  <c i="36" r="AU41"/>
  <c i="36" r="AU42"/>
  <c i="36" r="AU56"/>
  <c i="36" r="AU64"/>
  <c i="36" r="AU65"/>
  <c i="36" r="AU66"/>
  <c i="36" r="CZ8"/>
  <c i="36" r="Y12"/>
  <c i="36" r="Y26"/>
  <c i="36" r="CZ30"/>
  <c i="36" r="Y32"/>
  <c i="36" r="CV32" s="1"/>
  <c i="36" r="Y36"/>
  <c i="36" r="Y62"/>
  <c i="36" r="CZ66"/>
  <c i="36" r="Y10"/>
  <c i="36" r="CV10" s="1"/>
  <c i="36" r="Y20"/>
  <c i="36" r="CZ34"/>
  <c i="36" r="CZ37"/>
  <c i="36" r="Y42"/>
  <c i="36" r="CV42" s="1"/>
  <c i="36" r="U24"/>
  <c i="36" r="U10"/>
  <c i="36" r="U16"/>
  <c i="36" r="AK16" s="1"/>
  <c i="36" r="U18"/>
  <c i="36" r="U20"/>
  <c i="36" r="Z20" s="1"/>
  <c i="36" r="AK22"/>
  <c i="36" r="U28"/>
  <c i="36" r="AK30"/>
  <c i="36" r="U42"/>
  <c i="36" r="AK48"/>
  <c i="36" r="U54"/>
  <c i="36" r="U56"/>
  <c i="36" r="AK56" s="1"/>
  <c i="36" r="U64"/>
  <c i="36" r="U66"/>
  <c i="36" r="U12"/>
  <c i="36" r="AK12" s="1"/>
  <c i="36" r="U26"/>
  <c i="36" r="U32"/>
  <c i="36" r="U36"/>
  <c i="36" r="AK36" s="1"/>
  <c i="36" r="AK40"/>
  <c i="36" r="U46"/>
  <c i="36" r="U50"/>
  <c i="36" r="Z50" s="1"/>
  <c i="36" r="U58"/>
  <c i="36" r="AK58" s="1"/>
  <c i="36" r="AK60"/>
  <c i="36" r="U62"/>
  <c i="36" r="Z62" s="1"/>
  <c i="36" r="AA62" s="1"/>
  <c i="36" r="Q12"/>
  <c i="36" r="Q24"/>
  <c i="36" r="Q26"/>
  <c i="36" r="Q32"/>
  <c i="36" r="Q36"/>
  <c i="36" r="Q46"/>
  <c i="36" r="Q48"/>
  <c i="36" r="Q50"/>
  <c i="36" r="Q58"/>
  <c i="36" r="Q10"/>
  <c i="36" r="Q16"/>
  <c i="36" r="Q18"/>
  <c i="36" r="Q20"/>
  <c i="36" r="Q28"/>
  <c i="36" r="Q42"/>
  <c i="36" r="Q54"/>
  <c i="36" r="Q56"/>
  <c i="36" r="Q64"/>
  <c i="36" r="Q66"/>
  <c i="36" r="L62"/>
  <c i="36" r="AT62" s="1"/>
  <c i="36" r="AU5"/>
  <c i="36" r="AU15"/>
  <c i="36" r="G62"/>
  <c i="36" r="AU11"/>
  <c i="36" r="AU23"/>
  <c i="36" r="AU31"/>
  <c i="36" r="M6"/>
  <c i="36" r="EV67"/>
  <c i="36" r="CV6"/>
  <c i="36" r="EU6"/>
  <c i="36" r="AW67"/>
  <c i="36" r="AK8"/>
  <c i="36" r="CZ7"/>
  <c i="36" r="EU10"/>
  <c i="36" r="FM6" s="1"/>
  <c i="36" r="CZ13"/>
  <c i="36" r="HL10"/>
  <c i="36" r="BP5"/>
  <c i="36" r="M8"/>
  <c i="36" r="EA9"/>
  <c i="36" r="M12"/>
  <c i="36" r="M14"/>
  <c i="36" r="CZ9"/>
  <c i="36" r="CE14"/>
  <c i="36" r="M16"/>
  <c i="36" r="M20"/>
  <c i="36" r="AT22"/>
  <c i="36" r="DW21"/>
  <c i="36" r="EA21"/>
  <c i="36" r="CH24"/>
  <c i="36" r="BR5"/>
  <c i="36" r="BS5" s="1"/>
  <c i="36" r="BU5" s="1"/>
  <c i="36" r="CE5"/>
  <c i="36" r="AU6"/>
  <c i="36" r="BN6"/>
  <c i="36" r="CU6"/>
  <c i="36" r="CZ6" s="1"/>
  <c i="36" r="ET6"/>
  <c i="36" r="BN7"/>
  <c i="36" r="CE7"/>
  <c i="36" r="Y8"/>
  <c i="36" r="BM8"/>
  <c i="36" r="CD8" s="1"/>
  <c i="36" r="CF8" s="1"/>
  <c i="36" r="GC5" s="1"/>
  <c i="36" r="CR8"/>
  <c i="36" r="DT8"/>
  <c i="36" r="DY8" s="1"/>
  <c i="36" r="ET8"/>
  <c i="36" r="CE9"/>
  <c i="36" r="ET9"/>
  <c i="36" r="G10"/>
  <c i="36" r="BN10"/>
  <c i="36" r="CU10"/>
  <c i="36" r="CZ10" s="1"/>
  <c i="36" r="DM10"/>
  <c i="36" r="HK10"/>
  <c i="36" r="HB4" s="1"/>
  <c i="36" r="DT11"/>
  <c i="36" r="DY11" s="1"/>
  <c i="36" r="AU12"/>
  <c i="36" r="BN12"/>
  <c i="36" r="CA12"/>
  <c i="36" r="CU12"/>
  <c i="36" r="CZ12" s="1"/>
  <c i="36" r="ET12"/>
  <c i="36" r="CE13"/>
  <c i="36" r="Y14"/>
  <c i="36" r="BN14"/>
  <c i="36" r="CZ14"/>
  <c i="36" r="DM14"/>
  <c i="36" r="EH14"/>
  <c i="36" r="CZ16"/>
  <c i="36" r="CZ17"/>
  <c i="36" r="CZ18"/>
  <c i="36" r="CE19"/>
  <c i="36" r="EU22"/>
  <c i="36" r="FM12" s="1"/>
  <c i="36" r="M18"/>
  <c i="36" r="CV22"/>
  <c i="36" r="Z22"/>
  <c i="36" r="AA22" s="1"/>
  <c i="36" r="M24"/>
  <c i="36" r="CV26"/>
  <c i="36" r="FF4"/>
  <c i="36" r="DW5"/>
  <c i="36" r="AU7"/>
  <c i="36" r="ET7"/>
  <c i="36" r="BM10"/>
  <c i="36" r="CD10" s="1"/>
  <c i="36" r="BM12"/>
  <c i="36" r="CD12" s="1"/>
  <c i="36" r="AU13"/>
  <c i="36" r="BM14"/>
  <c i="36" r="CD14" s="1"/>
  <c i="36" r="CF14" s="1"/>
  <c i="36" r="GC8" s="1"/>
  <c i="36" r="CE16"/>
  <c i="36" r="CZ19"/>
  <c i="36" r="CZ24"/>
  <c i="36" r="CV36"/>
  <c i="36" r="M40"/>
  <c i="36" r="CE15"/>
  <c i="36" r="Y16"/>
  <c i="36" r="BI16"/>
  <c i="36" r="BM16"/>
  <c i="36" r="CD16" s="1"/>
  <c i="36" r="CF16" s="1"/>
  <c i="36" r="GC9" s="1"/>
  <c i="36" r="CR16"/>
  <c i="36" r="EH16"/>
  <c i="36" r="EU16" s="1"/>
  <c i="36" r="FM9" s="1"/>
  <c i="36" r="AU17"/>
  <c i="36" r="DT17"/>
  <c i="36" r="DY17" s="1"/>
  <c i="36" r="Y18"/>
  <c i="36" r="BI18"/>
  <c i="36" r="BM18"/>
  <c i="36" r="CD18" s="1"/>
  <c i="36" r="CF18" s="1"/>
  <c i="36" r="GC10" s="1"/>
  <c i="36" r="CR18"/>
  <c i="36" r="EH18"/>
  <c i="36" r="AU19"/>
  <c i="36" r="BN20"/>
  <c i="36" r="CA20"/>
  <c i="36" r="CU20"/>
  <c i="36" r="CZ20" s="1"/>
  <c i="36" r="DM20"/>
  <c i="36" r="DU20" s="1"/>
  <c i="36" r="GK11" s="1"/>
  <c i="36" r="GM11" s="1"/>
  <c i="36" r="ET20"/>
  <c i="36" r="BN21"/>
  <c i="36" r="ET21"/>
  <c i="36" r="G22"/>
  <c i="36" r="AV22" s="1"/>
  <c i="36" r="GS12" s="1"/>
  <c i="36" r="DM22"/>
  <c i="36" r="CE23"/>
  <c i="36" r="Y24"/>
  <c i="36" r="BI24"/>
  <c i="36" r="BM24"/>
  <c i="36" r="CD24" s="1"/>
  <c i="36" r="CR24"/>
  <c i="36" r="EH24"/>
  <c i="36" r="AU25"/>
  <c i="36" r="CZ25"/>
  <c i="36" r="BN26"/>
  <c i="36" r="CA26"/>
  <c i="36" r="CU26"/>
  <c i="36" r="CZ26" s="1"/>
  <c i="36" r="DM26"/>
  <c i="36" r="ET26"/>
  <c i="36" r="CE27"/>
  <c i="36" r="Y28"/>
  <c i="36" r="AJ28"/>
  <c i="36" r="BI28"/>
  <c i="36" r="BN28"/>
  <c i="36" r="CR28"/>
  <c i="36" r="CY28"/>
  <c i="36" r="EH28"/>
  <c i="36" r="EP28"/>
  <c i="36" r="ET28"/>
  <c i="36" r="HU28"/>
  <c i="36" r="IA28"/>
  <c i="36" r="IG28"/>
  <c i="36" r="AK32"/>
  <c i="36" r="CZ33"/>
  <c i="36" r="CZ38"/>
  <c i="36" r="CE42"/>
  <c i="36" r="CZ45"/>
  <c i="36" r="CC28"/>
  <c i="36" r="CE28" s="1"/>
  <c i="36" r="BM28"/>
  <c i="36" r="CD28" s="1"/>
  <c i="36" r="CF28" s="1"/>
  <c i="36" r="GC15" s="1"/>
  <c i="36" r="AT32"/>
  <c i="36" r="M32"/>
  <c i="36" r="CH31"/>
  <c i="36" r="CH32"/>
  <c i="36" r="CH36"/>
  <c i="36" r="DW43"/>
  <c i="36" r="EA43"/>
  <c i="36" r="DT15"/>
  <c i="36" r="DY15" s="1"/>
  <c i="36" r="AU16"/>
  <c i="36" r="CE17"/>
  <c i="36" r="BM20"/>
  <c i="36" r="CD20" s="1"/>
  <c i="36" r="CC21"/>
  <c i="36" r="CE21" s="1"/>
  <c i="36" r="CU21"/>
  <c i="36" r="CZ21" s="1"/>
  <c i="36" r="DT23"/>
  <c i="36" r="DY23" s="1"/>
  <c i="36" r="AU24"/>
  <c i="36" r="BM26"/>
  <c i="36" r="CD26" s="1"/>
  <c i="36" r="AU27"/>
  <c i="36" r="DT27"/>
  <c i="36" r="DY27" s="1"/>
  <c i="36" r="AE28"/>
  <c i="36" r="EL28"/>
  <c i="36" r="ES28"/>
  <c i="36" r="HR28"/>
  <c i="36" r="FL15" s="1"/>
  <c i="36" r="HX28"/>
  <c i="36" r="ID28"/>
  <c i="36" r="CZ29"/>
  <c i="36" r="DU30"/>
  <c i="36" r="GK16" s="1"/>
  <c i="36" r="GM16" s="1"/>
  <c i="36" r="CZ35"/>
  <c i="36" r="AK38"/>
  <c i="36" r="EU38"/>
  <c i="36" r="FM20" s="1"/>
  <c i="36" r="CZ39"/>
  <c i="36" r="CZ41"/>
  <c i="36" r="AK44"/>
  <c i="36" r="EA47"/>
  <c i="36" r="DW47"/>
  <c i="36" r="CV50"/>
  <c i="36" r="EA51"/>
  <c i="36" r="BN29"/>
  <c i="36" r="CE29"/>
  <c i="36" r="Y30"/>
  <c i="36" r="BM30"/>
  <c i="36" r="CD30" s="1"/>
  <c i="36" r="CF30" s="1"/>
  <c i="36" r="GC16" s="1"/>
  <c i="36" r="CR30"/>
  <c i="36" r="DT30"/>
  <c i="36" r="DY30" s="1"/>
  <c i="36" r="EH30"/>
  <c i="36" r="EU30" s="1"/>
  <c i="36" r="FM16" s="1"/>
  <c i="36" r="DT31"/>
  <c i="36" r="DY31" s="1"/>
  <c i="36" r="AU32"/>
  <c i="36" r="BN32"/>
  <c i="36" r="CA32"/>
  <c i="36" r="CU32"/>
  <c i="36" r="CZ32" s="1"/>
  <c i="36" r="ET32"/>
  <c i="36" r="BN33"/>
  <c i="36" r="CE33"/>
  <c i="36" r="Y34"/>
  <c i="36" r="BM34"/>
  <c i="36" r="CD34" s="1"/>
  <c i="36" r="CF34" s="1"/>
  <c i="36" r="GC18" s="1"/>
  <c i="36" r="CR34"/>
  <c i="36" r="DT34"/>
  <c i="36" r="DY34" s="1"/>
  <c i="36" r="EH34"/>
  <c i="36" r="CE35"/>
  <c i="36" r="G36"/>
  <c i="36" r="AU36"/>
  <c i="36" r="BN36"/>
  <c i="36" r="CU36"/>
  <c i="36" r="CZ36" s="1"/>
  <c i="36" r="DM36"/>
  <c i="36" r="ET36"/>
  <c i="36" r="BN37"/>
  <c i="36" r="CE37"/>
  <c i="36" r="ET37"/>
  <c i="36" r="Y38"/>
  <c i="36" r="BM38"/>
  <c i="36" r="CD38" s="1"/>
  <c i="36" r="CF38" s="1"/>
  <c i="36" r="GC20" s="1"/>
  <c i="36" r="CR38"/>
  <c i="36" r="DT38"/>
  <c i="36" r="DY38" s="1"/>
  <c i="36" r="BN39"/>
  <c i="36" r="CE39"/>
  <c i="36" r="Y40"/>
  <c i="36" r="BM40"/>
  <c i="36" r="CD40" s="1"/>
  <c i="36" r="CR40"/>
  <c i="36" r="DT40"/>
  <c i="36" r="DY40" s="1"/>
  <c i="36" r="EH40"/>
  <c i="36" r="CE41"/>
  <c i="36" r="G42"/>
  <c i="36" r="BN42"/>
  <c i="36" r="CU42"/>
  <c i="36" r="CZ42" s="1"/>
  <c i="36" r="DM42"/>
  <c i="36" r="ET42"/>
  <c i="36" r="AU43"/>
  <c i="36" r="CC43"/>
  <c i="36" r="CU43"/>
  <c i="36" r="CZ43" s="1"/>
  <c i="36" r="ET43"/>
  <c i="36" r="BI44"/>
  <c i="36" r="DT44"/>
  <c i="36" r="DY44" s="1"/>
  <c i="36" r="CE45"/>
  <c i="36" r="G46"/>
  <c i="36" r="AE46"/>
  <c i="36" r="CZ46"/>
  <c i="36" r="DM46"/>
  <c i="36" r="HR46"/>
  <c i="36" r="FL24" s="1"/>
  <c i="36" r="HX46"/>
  <c i="36" r="ID46"/>
  <c i="36" r="CZ48"/>
  <c i="36" r="CZ50"/>
  <c i="36" r="EU52"/>
  <c i="36" r="FM27" s="1"/>
  <c i="36" r="CE54"/>
  <c i="36" r="CE56"/>
  <c i="36" r="CH50"/>
  <c i="36" r="DW52"/>
  <c i="36" r="EA52"/>
  <c i="36" r="DW53"/>
  <c i="36" r="DW55"/>
  <c i="36" r="AU29"/>
  <c i="36" r="BM32"/>
  <c i="36" r="CD32" s="1"/>
  <c i="36" r="AU33"/>
  <c i="36" r="BM36"/>
  <c i="36" r="CD36" s="1"/>
  <c i="36" r="CF36" s="1"/>
  <c i="36" r="GC19" s="1"/>
  <c i="36" r="AU37"/>
  <c i="36" r="AU39"/>
  <c i="36" r="BM42"/>
  <c i="36" r="CD42" s="1"/>
  <c i="36" r="CF42" s="1"/>
  <c i="36" r="GC22" s="1"/>
  <c i="36" r="CE43"/>
  <c i="36" r="ET45"/>
  <c i="36" r="AU46"/>
  <c i="36" r="Y46"/>
  <c i="36" r="AJ46"/>
  <c i="36" r="AK46" s="1"/>
  <c i="36" r="CE46"/>
  <c i="36" r="CY46"/>
  <c i="36" r="DS46"/>
  <c i="36" r="HU46"/>
  <c i="36" r="IA46"/>
  <c i="36" r="IG46"/>
  <c i="36" r="CE48"/>
  <c i="36" r="CF50"/>
  <c i="36" r="GC26" s="1"/>
  <c i="36" r="CZ53"/>
  <c i="36" r="CZ54"/>
  <c i="36" r="DW60"/>
  <c i="36" r="EA60"/>
  <c i="36" r="CV62"/>
  <c i="36" r="EA62"/>
  <c i="36" r="M64"/>
  <c i="36" r="EA66"/>
  <c i="36" r="BI46"/>
  <c i="36" r="BM46"/>
  <c i="36" r="CD46" s="1"/>
  <c i="36" r="CF46" s="1"/>
  <c i="36" r="GC24" s="1"/>
  <c i="36" r="CR46"/>
  <c i="36" r="DT46"/>
  <c i="36" r="DY46" s="1"/>
  <c i="36" r="BN47"/>
  <c i="36" r="G48"/>
  <c i="36" r="DM48"/>
  <c i="36" r="DU48" s="1"/>
  <c i="36" r="GK25" s="1"/>
  <c i="36" r="GM25" s="1"/>
  <c i="36" r="AU49"/>
  <c i="36" r="CC49"/>
  <c i="36" r="CE49" s="1"/>
  <c i="36" r="CU49"/>
  <c i="36" r="CZ49" s="1"/>
  <c i="36" r="ET49"/>
  <c i="36" r="BI50"/>
  <c i="36" r="DT50"/>
  <c i="36" r="DY50" s="1"/>
  <c i="36" r="BN51"/>
  <c i="36" r="G52"/>
  <c i="36" r="DM52"/>
  <c i="36" r="AU53"/>
  <c i="36" r="Y54"/>
  <c i="36" r="BI54"/>
  <c i="36" r="BM54"/>
  <c i="36" r="CD54" s="1"/>
  <c i="36" r="CF54" s="1"/>
  <c i="36" r="GC28" s="1"/>
  <c i="36" r="CR54"/>
  <c i="36" r="DT54"/>
  <c i="36" r="DY54" s="1"/>
  <c i="36" r="EH54"/>
  <c i="36" r="EU54" s="1"/>
  <c i="36" r="FM28" s="1"/>
  <c i="36" r="BN55"/>
  <c i="36" r="G56"/>
  <c i="36" r="CZ56"/>
  <c i="36" r="DS56"/>
  <c i="36" r="HU56"/>
  <c i="36" r="IA56"/>
  <c i="36" r="IG56"/>
  <c i="36" r="CZ58"/>
  <c i="36" r="CF60"/>
  <c i="36" r="GC31" s="1"/>
  <c i="36" r="CZ60"/>
  <c i="36" r="CZ62"/>
  <c i="36" r="CE64"/>
  <c i="36" r="EA59"/>
  <c i="36" r="DW59"/>
  <c i="36" r="DW65"/>
  <c i="36" r="CC47"/>
  <c i="36" r="CE47" s="1"/>
  <c i="36" r="CU47"/>
  <c i="36" r="CZ47" s="1"/>
  <c i="36" r="ET47"/>
  <c i="36" r="CC51"/>
  <c i="36" r="CE51" s="1"/>
  <c i="36" r="CU51"/>
  <c i="36" r="CZ51" s="1"/>
  <c i="36" r="ET51"/>
  <c i="36" r="CE53"/>
  <c i="36" r="CC55"/>
  <c i="36" r="CE55" s="1"/>
  <c i="36" r="CZ55"/>
  <c i="36" r="ET55"/>
  <c i="36" r="Y56"/>
  <c i="36" r="DM56"/>
  <c i="36" r="HR56"/>
  <c i="36" r="FL29" s="1"/>
  <c i="36" r="HX56"/>
  <c i="36" r="ID56"/>
  <c i="36" r="CZ57"/>
  <c i="36" r="EU62"/>
  <c i="36" r="FM32" s="1"/>
  <c i="36" r="CZ63"/>
  <c i="36" r="CZ64"/>
  <c i="36" r="CE66"/>
  <c i="36" r="DT56"/>
  <c i="36" r="DY56" s="1"/>
  <c i="36" r="BN57"/>
  <c i="36" r="CE57"/>
  <c i="36" r="ET57"/>
  <c i="36" r="Y58"/>
  <c i="36" r="BM58"/>
  <c i="36" r="CD58" s="1"/>
  <c i="36" r="CF58" s="1"/>
  <c i="36" r="GC30" s="1"/>
  <c i="36" r="CR58"/>
  <c i="36" r="DT58"/>
  <c i="36" r="DY58" s="1"/>
  <c i="36" r="BN59"/>
  <c i="36" r="G60"/>
  <c i="36" r="DM60"/>
  <c i="36" r="AU61"/>
  <c i="36" r="CC61"/>
  <c i="36" r="CE61" s="1"/>
  <c i="36" r="CU61"/>
  <c i="36" r="CZ61" s="1"/>
  <c i="36" r="CA62"/>
  <c i="36" r="DM62"/>
  <c i="36" r="DU62" s="1"/>
  <c i="36" r="GK32" s="1"/>
  <c i="36" r="GM32" s="1"/>
  <c i="36" r="AU63"/>
  <c i="36" r="DT63"/>
  <c i="36" r="DY63" s="1"/>
  <c i="36" r="Y64"/>
  <c i="36" r="BI64"/>
  <c i="36" r="BM64"/>
  <c i="36" r="CD64" s="1"/>
  <c i="36" r="CF64" s="1"/>
  <c i="36" r="GC33" s="1"/>
  <c i="36" r="CR64"/>
  <c i="36" r="EH64"/>
  <c i="36" r="BN65"/>
  <c i="36" r="G66"/>
  <c i="36" r="Y66"/>
  <c i="36" r="DM66"/>
  <c i="36" r="AU57"/>
  <c i="36" r="CC59"/>
  <c i="36" r="CE59" s="1"/>
  <c i="36" r="CU59"/>
  <c i="36" r="CZ59" s="1"/>
  <c i="36" r="ET59"/>
  <c i="36" r="BN61"/>
  <c i="36" r="ET61"/>
  <c i="36" r="CE63"/>
  <c i="36" r="CC65"/>
  <c i="36" r="CE65" s="1"/>
  <c i="36" r="ET65"/>
  <c i="34" r="EG63"/>
  <c i="34" r="EG64"/>
  <c i="34" r="EG65"/>
  <c i="34" r="EG66"/>
  <c i="34" r="EG62"/>
  <c i="34" r="EG60"/>
  <c i="34" r="EG53"/>
  <c i="36" l="1" r="BS32"/>
  <c i="36" r="BU32" s="1"/>
  <c i="36" r="BQ32"/>
  <c i="36" r="DC45"/>
  <c i="36" r="DE45"/>
  <c i="36" r="DG45" s="1"/>
  <c i="36" r="BS14"/>
  <c i="36" r="BU14" s="1"/>
  <c i="36" r="BQ14"/>
  <c i="36" r="EW8"/>
  <c i="36" r="EY8"/>
  <c i="36" r="FA8" s="1"/>
  <c i="36" r="DC13"/>
  <c i="36" r="DE13"/>
  <c i="36" r="DG13" s="1"/>
  <c i="36" r="DC8"/>
  <c i="36" r="DE8"/>
  <c i="36" r="DG8" s="1"/>
  <c i="36" r="BS49"/>
  <c i="36" r="BU49" s="1"/>
  <c i="36" r="BQ49"/>
  <c i="36" r="BS54"/>
  <c i="36" r="BU54" s="1"/>
  <c i="36" r="BQ54"/>
  <c i="36" r="BQ23"/>
  <c i="36" r="BS23"/>
  <c i="36" r="BU23" s="1"/>
  <c i="36" r="BQ11"/>
  <c i="36" r="BS11"/>
  <c i="36" r="BU11" s="1"/>
  <c i="36" r="DW36"/>
  <c i="36" r="DY36"/>
  <c i="36" r="EA36" s="1"/>
  <c i="36" r="DY13"/>
  <c i="36" r="EA13" s="1"/>
  <c i="36" r="EW58"/>
  <c i="36" r="EY58"/>
  <c i="36" r="FA58" s="1"/>
  <c i="36" r="EW62"/>
  <c i="36" r="EY62"/>
  <c i="36" r="FA62" s="1"/>
  <c i="36" r="EW24"/>
  <c i="36" r="EY24"/>
  <c i="36" r="FA24" s="1"/>
  <c i="36" r="DU12"/>
  <c i="36" r="GK7" s="1"/>
  <c i="36" r="GM7" s="1"/>
  <c i="36" r="DC22"/>
  <c i="36" r="DE22"/>
  <c i="36" r="DG22" s="1"/>
  <c i="36" r="EW44"/>
  <c i="36" r="EY44"/>
  <c i="36" r="FA44" s="1"/>
  <c i="36" r="EW54"/>
  <c i="36" r="EY54"/>
  <c i="36" r="FA54" s="1"/>
  <c i="36" r="DC40"/>
  <c i="36" r="DE40"/>
  <c i="36" r="DG40" s="1"/>
  <c i="36" r="DW62"/>
  <c i="36" r="DC42"/>
  <c i="36" r="DE42"/>
  <c i="36" r="DG42" s="1"/>
  <c i="36" r="EW32"/>
  <c i="36" r="EY32"/>
  <c i="36" r="FA32" s="1"/>
  <c i="36" r="BS29"/>
  <c i="36" r="BU29" s="1"/>
  <c i="36" r="BQ29"/>
  <c i="36" r="DW37"/>
  <c i="36" r="BS6"/>
  <c i="36" r="BU6" s="1"/>
  <c i="36" r="BQ6"/>
  <c i="36" r="DC37"/>
  <c i="36" r="DE37"/>
  <c i="36" r="DG37" s="1"/>
  <c i="36" r="DA66"/>
  <c i="36" r="DC66"/>
  <c i="36" r="DE66"/>
  <c i="36" r="DG66" s="1"/>
  <c i="36" r="DC30"/>
  <c i="36" r="DE30"/>
  <c i="36" r="DG30" s="1"/>
  <c i="36" r="AK18"/>
  <c i="36" r="BS52"/>
  <c i="36" r="BU52" s="1"/>
  <c i="36" r="BQ52"/>
  <c i="36" r="BS48"/>
  <c i="36" r="BU48" s="1"/>
  <c i="36" r="BQ48"/>
  <c i="36" r="BQ35"/>
  <c i="36" r="BS35"/>
  <c i="36" r="BU35" s="1"/>
  <c i="36" r="BS64"/>
  <c i="36" r="BU64" s="1"/>
  <c i="36" r="BQ64"/>
  <c i="36" r="BS53"/>
  <c i="36" r="BU53" s="1"/>
  <c i="36" r="BQ53"/>
  <c i="36" r="BS38"/>
  <c i="36" r="BU38" s="1"/>
  <c i="36" r="BQ38"/>
  <c i="36" r="BS30"/>
  <c i="36" r="BU30" s="1"/>
  <c i="36" r="BQ30"/>
  <c i="36" r="BS25"/>
  <c i="36" r="BU25" s="1"/>
  <c i="36" r="BQ25"/>
  <c i="36" r="BS17"/>
  <c i="36" r="BU17" s="1"/>
  <c i="36" r="BQ17"/>
  <c i="36" r="BS9"/>
  <c i="36" r="BU9" s="1"/>
  <c i="36" r="BQ9"/>
  <c i="36" r="BS18"/>
  <c i="36" r="BU18" s="1"/>
  <c i="36" r="BQ18"/>
  <c i="36" r="DW49"/>
  <c i="36" r="DY49"/>
  <c i="36" r="EA49" s="1"/>
  <c i="36" r="DW10"/>
  <c i="36" r="DY10"/>
  <c i="36" r="EA10" s="1"/>
  <c i="36" r="EA35"/>
  <c i="36" r="DY35"/>
  <c i="36" r="DW22"/>
  <c i="36" r="DY22"/>
  <c i="36" r="EW40"/>
  <c i="36" r="EY40"/>
  <c i="36" r="FA40" s="1"/>
  <c i="36" r="BS13"/>
  <c i="36" r="BU13" s="1"/>
  <c i="36" r="BQ13"/>
  <c i="36" r="DW20"/>
  <c i="36" r="DY20"/>
  <c i="36" r="EW52"/>
  <c i="36" r="EY52"/>
  <c i="36" r="FA52" s="1"/>
  <c i="36" r="EW48"/>
  <c i="36" r="EY48"/>
  <c i="36" r="FA48" s="1"/>
  <c i="36" r="BS44"/>
  <c i="36" r="BU44" s="1"/>
  <c i="36" r="BQ44"/>
  <c i="36" r="EW23"/>
  <c i="36" r="EY23"/>
  <c i="36" r="FA23" s="1"/>
  <c i="36" r="EW53"/>
  <c i="36" r="EY53"/>
  <c i="36" r="FA53" s="1"/>
  <c i="36" r="EW14"/>
  <c i="36" r="EY14"/>
  <c i="36" r="FA14" s="1"/>
  <c i="36" r="DU16"/>
  <c i="36" r="GK9" s="1"/>
  <c i="36" r="GM9" s="1"/>
  <c i="36" r="EY5"/>
  <c i="36" r="FA5" s="1"/>
  <c i="36" r="DE5"/>
  <c i="36" r="DG5" s="1"/>
  <c i="36" r="BQ59"/>
  <c i="36" r="BS59"/>
  <c i="36" r="BU59" s="1"/>
  <c i="36" r="DC55"/>
  <c i="36" r="DE55"/>
  <c i="36" r="DG55" s="1"/>
  <c i="36" r="DC49"/>
  <c i="36" r="DE49"/>
  <c i="36" r="DG49" s="1"/>
  <c i="36" r="DC48"/>
  <c i="36" r="DE48"/>
  <c i="36" r="DG48" s="1"/>
  <c i="36" r="BS33"/>
  <c i="36" r="BU33" s="1"/>
  <c i="36" r="BQ33"/>
  <c i="36" r="DC39"/>
  <c i="36" r="DE39"/>
  <c i="36" r="DG39" s="1"/>
  <c i="36" r="EW28"/>
  <c i="36" r="EY28"/>
  <c i="36" r="FA28" s="1"/>
  <c i="36" r="EW19"/>
  <c i="36" r="EY19"/>
  <c i="36" r="FA19" s="1"/>
  <c i="36" r="DW41"/>
  <c i="36" r="DY41"/>
  <c i="36" r="EA41" s="1"/>
  <c i="36" r="EW16"/>
  <c i="36" r="EY16"/>
  <c i="36" r="FA16" s="1"/>
  <c i="36" r="EW65"/>
  <c i="36" r="EY65"/>
  <c i="36" r="FA65" s="1"/>
  <c i="36" r="BS61"/>
  <c i="36" r="BU61" s="1"/>
  <c i="36" r="BQ61"/>
  <c i="36" r="BS65"/>
  <c i="36" r="BU65" s="1"/>
  <c i="36" r="BQ65"/>
  <c i="36" r="DC57"/>
  <c i="36" r="DE57"/>
  <c i="36" r="DG57" s="1"/>
  <c i="36" r="DC60"/>
  <c i="36" r="DE60"/>
  <c i="36" r="DG60" s="1"/>
  <c i="36" r="DC46"/>
  <c i="36" r="DE46"/>
  <c i="36" r="DG46" s="1"/>
  <c i="36" r="EW21"/>
  <c i="36" r="EY21"/>
  <c i="36" r="FA21" s="1"/>
  <c i="36" r="EW47"/>
  <c i="36" r="EY47"/>
  <c i="36" r="FA47" s="1"/>
  <c i="36" r="BQ55"/>
  <c i="36" r="BS55"/>
  <c i="36" r="BU55" s="1"/>
  <c i="36" r="DU52"/>
  <c i="36" r="GK27" s="1"/>
  <c i="36" r="GM27" s="1"/>
  <c i="36" r="DC54"/>
  <c i="36" r="DE54"/>
  <c i="36" r="DG54" s="1"/>
  <c i="36" r="BS42"/>
  <c i="36" r="BU42" s="1"/>
  <c i="36" r="BQ42"/>
  <c i="36" r="BS36"/>
  <c i="36" r="BU36" s="1"/>
  <c i="36" r="BQ36"/>
  <c i="36" r="EW26"/>
  <c i="36" r="EY26"/>
  <c i="36" r="FA26" s="1"/>
  <c i="36" r="BS21"/>
  <c i="36" r="BU21" s="1"/>
  <c i="36" r="BQ21"/>
  <c i="36" r="DW24"/>
  <c i="36" r="DC18"/>
  <c i="36" r="DE18"/>
  <c i="36" r="DG18" s="1"/>
  <c i="36" r="DU14"/>
  <c i="36" r="GK8" s="1"/>
  <c i="36" r="GM8" s="1"/>
  <c i="36" r="BS12"/>
  <c i="36" r="BU12" s="1"/>
  <c i="36" r="BQ12"/>
  <c i="36" r="EW9"/>
  <c i="36" r="EY9"/>
  <c i="36" r="FA9" s="1"/>
  <c i="36" r="BQ7"/>
  <c i="36" r="BS7"/>
  <c i="36" r="BU7" s="1"/>
  <c i="36" r="DC9"/>
  <c i="36" r="DE9"/>
  <c i="36" r="DG9" s="1"/>
  <c i="36" r="DC7"/>
  <c i="36" r="DE7"/>
  <c i="36" r="DG7" s="1"/>
  <c i="36" r="DC34"/>
  <c i="36" r="DE34"/>
  <c i="36" r="DG34" s="1"/>
  <c i="36" r="BS46"/>
  <c i="36" r="BU46" s="1"/>
  <c i="36" r="BQ46"/>
  <c i="36" r="BQ19"/>
  <c i="36" r="BS19"/>
  <c i="36" r="BU19" s="1"/>
  <c i="36" r="BS8"/>
  <c i="36" r="BU8" s="1"/>
  <c i="36" r="BQ8"/>
  <c i="36" r="BQ63"/>
  <c i="36" r="BS63"/>
  <c i="36" r="BU63" s="1"/>
  <c i="36" r="BS60"/>
  <c i="36" r="BU60" s="1"/>
  <c i="36" r="BQ60"/>
  <c i="36" r="BQ27"/>
  <c i="36" r="BS27"/>
  <c i="36" r="BU27" s="1"/>
  <c i="36" r="BS22"/>
  <c i="36" r="BU22" s="1"/>
  <c i="36" r="BQ22"/>
  <c i="36" r="BS16"/>
  <c i="36" r="BU16" s="1"/>
  <c i="36" r="BQ16"/>
  <c i="36" r="BS66"/>
  <c i="36" r="BU66" s="1"/>
  <c i="36" r="BQ66"/>
  <c i="36" r="BQ43"/>
  <c i="36" r="BS43"/>
  <c i="36" r="BU43" s="1"/>
  <c i="36" r="DC65"/>
  <c i="36" r="DE65"/>
  <c i="36" r="DG65" s="1"/>
  <c i="36" r="EA65"/>
  <c i="36" r="DY65"/>
  <c i="36" r="DW61"/>
  <c i="36" r="DY61"/>
  <c i="36" r="DW48"/>
  <c i="36" r="DY48"/>
  <c i="36" r="EA18"/>
  <c i="36" r="DY18"/>
  <c i="36" r="DW39"/>
  <c i="36" r="DY39"/>
  <c i="36" r="DW26"/>
  <c i="36" r="DY26"/>
  <c i="36" r="EW64"/>
  <c i="36" r="EY64"/>
  <c i="36" r="FA64" s="1"/>
  <c i="36" r="EW27"/>
  <c i="36" r="EY27"/>
  <c i="36" r="FA27" s="1"/>
  <c i="36" r="EA7"/>
  <c i="36" r="DY7"/>
  <c i="36" r="EW10"/>
  <c i="36" r="EY10"/>
  <c i="36" r="FA10" s="1"/>
  <c i="36" r="DC11"/>
  <c i="36" r="DE11"/>
  <c i="36" r="DG11" s="1"/>
  <c i="36" r="EW13"/>
  <c i="36" r="EY13"/>
  <c i="36" r="FA13" s="1"/>
  <c i="36" r="EW15"/>
  <c i="36" r="EY15"/>
  <c i="36" r="FA15" s="1"/>
  <c i="36" r="DW19"/>
  <c i="36" r="DY19"/>
  <c i="36" r="EA53"/>
  <c i="36" r="DY53"/>
  <c i="36" r="EW35"/>
  <c i="36" r="EY35"/>
  <c i="36" r="FA35" s="1"/>
  <c i="36" r="EW31"/>
  <c i="36" r="EY31"/>
  <c i="36" r="FA31" s="1"/>
  <c i="36" r="EW61"/>
  <c i="36" r="EY61"/>
  <c i="36" r="FA61" s="1"/>
  <c i="36" r="DC51"/>
  <c i="36" r="DE51"/>
  <c i="36" r="DG51" s="1"/>
  <c i="36" r="DC62"/>
  <c i="36" r="DE62"/>
  <c i="36" r="DG62" s="1"/>
  <c i="36" r="DC56"/>
  <c i="36" r="DE56"/>
  <c i="36" r="DG56" s="1"/>
  <c i="36" r="BQ51"/>
  <c i="36" r="BS51"/>
  <c i="36" r="BU51" s="1"/>
  <c i="36" r="DC43"/>
  <c i="36" r="DE43"/>
  <c i="36" r="DG43" s="1"/>
  <c i="36" r="EW37"/>
  <c i="36" r="EY37"/>
  <c i="36" r="FA37" s="1"/>
  <c i="36" r="DC26"/>
  <c i="36" r="DE26"/>
  <c i="36" r="DG26" s="1"/>
  <c i="36" r="DC16"/>
  <c i="36" r="DE16"/>
  <c i="36" r="DG16" s="1"/>
  <c i="36" r="DC12"/>
  <c i="36" r="DE12"/>
  <c i="36" r="DG12" s="1"/>
  <c i="36" r="BS10"/>
  <c i="36" r="BU10" s="1"/>
  <c i="36" r="BQ10"/>
  <c i="36" r="DC6"/>
  <c i="36" r="DE6"/>
  <c i="36" r="DG6" s="1"/>
  <c i="36" r="BS62"/>
  <c i="36" r="BU62" s="1"/>
  <c i="36" r="BQ62"/>
  <c i="36" r="BS34"/>
  <c i="36" r="BU34" s="1"/>
  <c i="36" r="BQ34"/>
  <c i="36" r="BS58"/>
  <c i="36" r="BU58" s="1"/>
  <c i="36" r="BQ58"/>
  <c i="36" r="DC23"/>
  <c i="36" r="DE23"/>
  <c i="36" r="DG23" s="1"/>
  <c i="36" r="EW41"/>
  <c i="36" r="EY41"/>
  <c i="36" r="FA41" s="1"/>
  <c i="36" r="DW12"/>
  <c i="36" r="DY12"/>
  <c i="36" r="EA12" s="1"/>
  <c i="36" r="DY16"/>
  <c i="36" r="EA16" s="1"/>
  <c i="36" r="DC27"/>
  <c i="36" r="DE27"/>
  <c i="36" r="DG27" s="1"/>
  <c i="36" r="DC44"/>
  <c i="36" r="DE44"/>
  <c i="36" r="DG44" s="1"/>
  <c i="36" r="EW46"/>
  <c i="36" r="EY46"/>
  <c i="36" r="FA46" s="1"/>
  <c i="36" r="EW57"/>
  <c i="36" r="EY57"/>
  <c i="36" r="FA57" s="1"/>
  <c i="36" r="DW57"/>
  <c i="36" r="BQ47"/>
  <c i="36" r="BS47"/>
  <c i="36" r="BU47" s="1"/>
  <c i="36" r="DC36"/>
  <c i="36" r="DE36"/>
  <c i="36" r="DG36" s="1"/>
  <c i="36" r="DC29"/>
  <c i="36" r="DE29"/>
  <c i="36" r="DG29" s="1"/>
  <c i="36" r="DC21"/>
  <c i="36" r="DE21"/>
  <c i="36" r="DG21" s="1"/>
  <c i="36" r="BS28"/>
  <c i="36" r="BU28" s="1"/>
  <c i="36" r="BQ28"/>
  <c i="36" r="DC20"/>
  <c i="36" r="DE20"/>
  <c i="36" r="DG20" s="1"/>
  <c i="36" r="EW7"/>
  <c i="36" r="EY7"/>
  <c i="36" r="FA7" s="1"/>
  <c i="36" r="EW59"/>
  <c i="36" r="EY59"/>
  <c i="36" r="FA59" s="1"/>
  <c i="36" r="DC64"/>
  <c i="36" r="DE64"/>
  <c i="36" r="DG64" s="1"/>
  <c i="36" r="BS37"/>
  <c i="36" r="BU37" s="1"/>
  <c i="36" r="BQ37"/>
  <c i="36" r="DC32"/>
  <c i="36" r="DE32"/>
  <c i="36" r="DG32" s="1"/>
  <c i="36" r="DW42"/>
  <c i="36" r="DC38"/>
  <c i="36" r="DE38"/>
  <c i="36" r="DG38" s="1"/>
  <c i="36" r="BS26"/>
  <c i="36" r="BU26" s="1"/>
  <c i="36" r="BQ26"/>
  <c i="36" r="DC24"/>
  <c i="36" r="DE24"/>
  <c i="36" r="DG24" s="1"/>
  <c i="36" r="DC59"/>
  <c i="36" r="DE59"/>
  <c i="36" r="DG59" s="1"/>
  <c i="36" r="DC61"/>
  <c i="36" r="DE61"/>
  <c i="36" r="DG61" s="1"/>
  <c i="36" r="BS57"/>
  <c i="36" r="BU57" s="1"/>
  <c i="36" r="BQ57"/>
  <c i="36" r="DC63"/>
  <c i="36" r="DE63"/>
  <c i="36" r="DG63" s="1"/>
  <c i="36" r="EW55"/>
  <c i="36" r="EY55"/>
  <c i="36" r="FA55" s="1"/>
  <c i="36" r="EW51"/>
  <c i="36" r="EY51"/>
  <c i="36" r="FA51" s="1"/>
  <c i="36" r="DC47"/>
  <c i="36" r="DE47"/>
  <c i="36" r="DG47" s="1"/>
  <c i="36" r="DC58"/>
  <c i="36" r="DE58"/>
  <c i="36" r="DG58" s="1"/>
  <c i="36" r="AV52"/>
  <c i="36" r="GS27" s="1"/>
  <c i="36" r="EW49"/>
  <c i="36" r="EY49"/>
  <c i="36" r="FA49" s="1"/>
  <c i="36" r="DC53"/>
  <c i="36" r="DE53"/>
  <c i="36" r="DG53" s="1"/>
  <c i="36" r="EW45"/>
  <c i="36" r="EY45"/>
  <c i="36" r="FA45" s="1"/>
  <c i="36" r="DC50"/>
  <c i="36" r="DE50"/>
  <c i="36" r="DG50" s="1"/>
  <c i="36" r="EW43"/>
  <c i="36" r="EY43"/>
  <c i="36" r="FA43" s="1"/>
  <c i="36" r="EW42"/>
  <c i="36" r="EY42"/>
  <c i="36" r="FA42" s="1"/>
  <c i="36" r="BQ39"/>
  <c i="36" r="BS39"/>
  <c i="36" r="BU39" s="1"/>
  <c i="36" r="EW36"/>
  <c i="36" r="EY36"/>
  <c i="36" r="FA36" s="1"/>
  <c i="36" r="DW51"/>
  <c i="36" r="DC41"/>
  <c i="36" r="DE41"/>
  <c i="36" r="DG41" s="1"/>
  <c i="36" r="DC35"/>
  <c i="36" r="DE35"/>
  <c i="36" r="DG35" s="1"/>
  <c i="36" r="DC33"/>
  <c i="36" r="DE33"/>
  <c i="36" r="DG33" s="1"/>
  <c i="36" r="DC25"/>
  <c i="36" r="DE25"/>
  <c i="36" r="DG25" s="1"/>
  <c i="36" r="DU22"/>
  <c i="36" r="GK12" s="1"/>
  <c i="36" r="GM12" s="1"/>
  <c i="36" r="EW20"/>
  <c i="36" r="EY20"/>
  <c i="36" r="FA20" s="1"/>
  <c i="36" r="BS20"/>
  <c i="36" r="BU20" s="1"/>
  <c i="36" r="BQ20"/>
  <c i="36" r="DC19"/>
  <c i="36" r="DE19"/>
  <c i="36" r="DG19" s="1"/>
  <c i="36" r="DC17"/>
  <c i="36" r="DE17"/>
  <c i="36" r="DG17" s="1"/>
  <c i="36" r="DC14"/>
  <c i="36" r="DE14"/>
  <c i="36" r="DG14" s="1"/>
  <c i="36" r="EW12"/>
  <c i="36" r="EY12"/>
  <c i="36" r="FA12" s="1"/>
  <c i="36" r="DC10"/>
  <c i="36" r="DE10"/>
  <c i="36" r="DG10" s="1"/>
  <c i="36" r="EW6"/>
  <c i="36" r="EY6"/>
  <c i="36" r="FA6" s="1"/>
  <c i="36" r="DW16"/>
  <c i="36" r="DW9"/>
  <c i="36" r="BS50"/>
  <c i="36" r="BU50" s="1"/>
  <c i="36" r="BQ50"/>
  <c i="36" r="BS45"/>
  <c i="36" r="BU45" s="1"/>
  <c i="36" r="BQ45"/>
  <c i="36" r="BS56"/>
  <c i="36" r="BU56" s="1"/>
  <c i="36" r="BQ56"/>
  <c i="36" r="BS41"/>
  <c i="36" r="BU41" s="1"/>
  <c i="36" r="BQ41"/>
  <c i="36" r="BQ31"/>
  <c i="36" r="BS31"/>
  <c i="36" r="BU31" s="1"/>
  <c i="36" r="BS24"/>
  <c i="36" r="BU24" s="1"/>
  <c i="36" r="BQ24"/>
  <c i="36" r="BQ15"/>
  <c i="36" r="BS15"/>
  <c i="36" r="BU15" s="1"/>
  <c i="36" r="BS40"/>
  <c i="36" r="BU40" s="1"/>
  <c i="36" r="BQ40"/>
  <c i="36" r="DC52"/>
  <c i="36" r="DE52"/>
  <c i="36" r="DG52" s="1"/>
  <c i="36" r="DU40"/>
  <c i="36" r="GK21" s="1"/>
  <c i="36" r="GM21" s="1"/>
  <c i="36" r="DW64"/>
  <c i="36" r="DY64"/>
  <c i="36" r="EA64" s="1"/>
  <c i="36" r="DW45"/>
  <c i="36" r="DY45"/>
  <c i="36" r="DW32"/>
  <c i="36" r="DY32"/>
  <c i="36" r="EA25"/>
  <c i="36" r="DY25"/>
  <c i="36" r="DW6"/>
  <c i="36" r="DY6"/>
  <c i="36" r="EW63"/>
  <c i="36" r="EY63"/>
  <c i="36" r="FA63" s="1"/>
  <c i="36" r="EW25"/>
  <c i="36" r="EY25"/>
  <c i="36" r="FA25" s="1"/>
  <c i="36" r="EW50"/>
  <c i="36" r="EY50"/>
  <c i="36" r="FA50" s="1"/>
  <c i="36" r="EW11"/>
  <c i="36" r="EY11"/>
  <c i="36" r="FA11" s="1"/>
  <c i="36" r="DC15"/>
  <c i="36" r="DE15"/>
  <c i="36" r="DG15" s="1"/>
  <c i="36" r="EW17"/>
  <c i="36" r="EY17"/>
  <c i="36" r="FA17" s="1"/>
  <c i="36" r="EW18"/>
  <c i="36" r="EY18"/>
  <c i="36" r="FA18" s="1"/>
  <c i="36" r="EW22"/>
  <c i="36" r="EY22"/>
  <c i="36" r="FA22" s="1"/>
  <c i="36" r="DC31"/>
  <c i="36" r="DE31"/>
  <c i="36" r="DG31" s="1"/>
  <c i="36" r="EW33"/>
  <c i="36" r="EY33"/>
  <c i="36" r="FA33" s="1"/>
  <c i="36" r="EW34"/>
  <c i="36" r="EY34"/>
  <c i="36" r="FA34" s="1"/>
  <c i="36" r="EW29"/>
  <c i="36" r="EY29"/>
  <c i="36" r="FA29" s="1"/>
  <c i="36" r="DC28"/>
  <c i="36" r="DE28"/>
  <c i="36" r="DG28" s="1"/>
  <c i="36" r="AZ5"/>
  <c i="36" r="BB5" s="1"/>
  <c i="37" r="HF30"/>
  <c i="37" r="HF20"/>
  <c i="37" r="HH10"/>
  <c i="36" r="DW28"/>
  <c i="36" r="DY28"/>
  <c i="36" r="DW29"/>
  <c i="36" r="DY29"/>
  <c i="36" r="EA29" s="1"/>
  <c i="36" r="DW35"/>
  <c i="36" r="DU38"/>
  <c i="36" r="GK20" s="1"/>
  <c i="36" r="GM20" s="1"/>
  <c i="36" r="EA22"/>
  <c i="36" r="CF22"/>
  <c i="36" r="GC12" s="1"/>
  <c i="36" r="CH60"/>
  <c i="36" r="AV42"/>
  <c i="36" r="GS22" s="1"/>
  <c i="36" r="AK20"/>
  <c i="36" r="AA50"/>
  <c i="36" r="AA20"/>
  <c i="36" r="EA6"/>
  <c i="36" r="EA32"/>
  <c i="36" r="EA45"/>
  <c i="36" r="EU34"/>
  <c i="36" r="FM18" s="1"/>
  <c i="36" r="ES67"/>
  <c i="36" r="EU24"/>
  <c i="36" r="FM13" s="1"/>
  <c i="36" r="FQ13" s="1"/>
  <c i="36" r="FS13" s="1"/>
  <c i="36" r="EP67"/>
  <c i="36" r="EU46"/>
  <c i="36" r="FM24" s="1"/>
  <c i="36" r="FQ24" s="1"/>
  <c i="36" r="FS24" s="1"/>
  <c i="36" r="DU10"/>
  <c i="36" r="GK6" s="1"/>
  <c i="36" r="GM6" s="1"/>
  <c i="36" r="EA19"/>
  <c i="36" r="DW7"/>
  <c i="36" r="EA61"/>
  <c i="36" r="EA48"/>
  <c i="36" r="EA39"/>
  <c i="36" r="EA28"/>
  <c i="36" r="EA20"/>
  <c i="36" r="DW18"/>
  <c i="36" r="DA30"/>
  <c i="36" r="FU16" s="1"/>
  <c i="36" r="FW16" s="1"/>
  <c i="36" r="CH8"/>
  <c i="36" r="BO50"/>
  <c i="36" r="FE26" s="1"/>
  <c i="36" r="FI26" s="1"/>
  <c i="36" r="FK26" s="1"/>
  <c i="36" r="CH6"/>
  <c i="36" r="CH58"/>
  <c i="36" r="CH11"/>
  <c i="36" r="BO48"/>
  <c i="36" r="FE25" s="1"/>
  <c i="36" r="FG25" s="1"/>
  <c i="36" r="BO44"/>
  <c i="36" r="FE23" s="1"/>
  <c i="36" r="FG23" s="1"/>
  <c i="36" r="CH40"/>
  <c i="36" r="AV50"/>
  <c i="36" r="GS26" s="1"/>
  <c i="36" r="AV20"/>
  <c i="36" r="GS11" s="1"/>
  <c i="36" r="GW11" s="1"/>
  <c i="36" r="GY11" s="1"/>
  <c i="36" r="AV48"/>
  <c i="36" r="GS25" s="1"/>
  <c i="36" r="GU25" s="1"/>
  <c i="36" r="AT48"/>
  <c i="36" r="AK66"/>
  <c i="36" r="AK10"/>
  <c i="36" r="DA28"/>
  <c i="36" r="FU15" s="1"/>
  <c i="36" r="FY15" s="1"/>
  <c i="36" r="GA15" s="1"/>
  <c i="36" r="Z48"/>
  <c i="36" r="AA48" s="1"/>
  <c i="36" r="Z60"/>
  <c i="36" r="AA60" s="1"/>
  <c i="36" r="DA34"/>
  <c i="36" r="FU18" s="1"/>
  <c i="36" r="FY18" s="1"/>
  <c i="36" r="GA18" s="1"/>
  <c i="36" r="AT6"/>
  <c i="36" r="AK34"/>
  <c i="36" r="AK62"/>
  <c i="36" r="AK24"/>
  <c i="36" r="AV62"/>
  <c i="36" r="GS33" s="1"/>
  <c i="36" r="AV58"/>
  <c i="36" r="GS30" s="1"/>
  <c i="36" r="GU30" s="1"/>
  <c i="36" r="M62"/>
  <c i="36" r="L67"/>
  <c i="36" r="AT10"/>
  <c i="36" r="CH20"/>
  <c i="36" r="CD66"/>
  <c i="36" r="CF66" s="1"/>
  <c i="36" r="BO66"/>
  <c i="36" r="DU50"/>
  <c i="36" r="GK26" s="1"/>
  <c i="36" r="GM26" s="1"/>
  <c i="36" r="EU36"/>
  <c i="36" r="FM19" s="1"/>
  <c i="36" r="FQ19" s="1"/>
  <c i="36" r="FS19" s="1"/>
  <c i="36" r="AT60"/>
  <c i="36" r="CH10"/>
  <c i="36" r="CV52"/>
  <c i="36" r="AT52"/>
  <c i="36" r="Z52"/>
  <c i="36" r="AA52" s="1"/>
  <c i="36" r="Z42"/>
  <c i="36" r="AA42" s="1"/>
  <c i="36" r="AT42"/>
  <c i="36" r="AT36"/>
  <c i="36" r="Z36"/>
  <c i="36" r="AA36" s="1"/>
  <c i="36" r="AV12"/>
  <c i="36" r="GS7" s="1"/>
  <c i="36" r="GW7" s="1"/>
  <c i="36" r="GY7" s="1"/>
  <c i="36" r="AT12"/>
  <c i="36" r="CV12"/>
  <c i="36" r="AK54"/>
  <c i="36" r="EA33"/>
  <c i="36" r="DW33"/>
  <c i="36" r="FQ29"/>
  <c i="36" r="FS29" s="1"/>
  <c i="36" r="FO29"/>
  <c i="36" r="AV44"/>
  <c i="36" r="GS23" s="1"/>
  <c i="36" r="EA14"/>
  <c i="36" r="DW14"/>
  <c i="36" r="EU20"/>
  <c i="36" r="FM11" s="1"/>
  <c i="36" r="FQ11" s="1"/>
  <c i="36" r="FS11" s="1"/>
  <c i="36" r="EU8"/>
  <c i="36" r="FM5" s="1"/>
  <c i="36" r="FQ5" s="1"/>
  <c i="36" r="FS5" s="1"/>
  <c i="36" r="DU66"/>
  <c i="36" r="EU64"/>
  <c i="36" r="FM33" s="1"/>
  <c i="36" r="FO33" s="1"/>
  <c i="36" r="AV64"/>
  <c i="36" r="CF62"/>
  <c i="36" r="GC32" s="1"/>
  <c i="36" r="GG32" s="1"/>
  <c i="36" r="GI32" s="1"/>
  <c i="36" r="DU60"/>
  <c i="36" r="GK31" s="1"/>
  <c i="36" r="GM31" s="1"/>
  <c i="36" r="DU42"/>
  <c i="36" r="GK22" s="1"/>
  <c i="36" r="GM22" s="1"/>
  <c i="36" r="CF40"/>
  <c i="36" r="GC21" s="1"/>
  <c i="36" r="GG21" s="1"/>
  <c i="36" r="GI21" s="1"/>
  <c i="36" r="DU36"/>
  <c i="36" r="GK19" s="1"/>
  <c i="36" r="GM19" s="1"/>
  <c i="36" r="EL67"/>
  <c i="36" r="AK28"/>
  <c i="36" r="EU18"/>
  <c i="36" r="FM10" s="1"/>
  <c i="36" r="FQ10" s="1"/>
  <c i="36" r="FS10" s="1"/>
  <c i="36" r="AT18"/>
  <c i="36" r="CH38"/>
  <c i="36" r="Z32"/>
  <c i="36" r="AA32" s="1"/>
  <c i="36" r="CF10"/>
  <c i="36" r="GC6" s="1"/>
  <c i="36" r="GE6" s="1"/>
  <c i="36" r="BO22"/>
  <c i="36" r="FE12" s="1"/>
  <c i="36" r="FI12" s="1"/>
  <c i="36" r="FK12" s="1"/>
  <c i="36" r="DW13"/>
  <c i="36" r="AX5"/>
  <c i="36" r="AK50"/>
  <c i="36" r="AK42"/>
  <c i="36" r="BO62"/>
  <c i="36" r="FE32" s="1"/>
  <c i="36" r="FI32" s="1"/>
  <c i="36" r="FK32" s="1"/>
  <c i="36" r="DU44"/>
  <c i="36" r="GK23" s="1"/>
  <c i="36" r="GM23" s="1"/>
  <c i="36" r="EU48"/>
  <c i="36" r="FM25" s="1"/>
  <c i="36" r="FO25" s="1"/>
  <c i="36" r="AT66"/>
  <c i="36" r="AV60"/>
  <c i="36" r="GS31" s="1"/>
  <c i="36" r="GW31" s="1"/>
  <c i="36" r="GY31" s="1"/>
  <c i="36" r="AT50"/>
  <c i="36" r="EU40"/>
  <c i="36" r="FM21" s="1"/>
  <c i="36" r="FO21" s="1"/>
  <c i="36" r="AV36"/>
  <c i="36" r="GS19" s="1"/>
  <c i="36" r="GW19" s="1"/>
  <c i="36" r="GY19" s="1"/>
  <c i="36" r="CV44"/>
  <c i="36" r="AV32"/>
  <c i="36" r="GS17" s="1"/>
  <c i="36" r="GW17" s="1"/>
  <c i="36" r="GY17" s="1"/>
  <c i="36" r="CF24"/>
  <c i="36" r="GC13" s="1"/>
  <c i="36" r="GE13" s="1"/>
  <c i="36" r="AT44"/>
  <c i="36" r="EU14"/>
  <c i="36" r="FM8" s="1"/>
  <c i="36" r="FO8" s="1"/>
  <c i="36" r="AV10"/>
  <c i="36" r="GS6" s="1"/>
  <c i="36" r="GW6" s="1"/>
  <c i="36" r="GY6" s="1"/>
  <c i="36" r="DA8"/>
  <c i="36" r="FU5" s="1"/>
  <c i="36" r="FY5" s="1"/>
  <c i="36" r="GA5" s="1"/>
  <c i="36" r="Z6"/>
  <c i="36" r="AA6" s="1"/>
  <c i="36" r="AK6"/>
  <c i="36" r="AK64"/>
  <c i="36" r="BO52"/>
  <c i="36" r="FE27" s="1"/>
  <c i="36" r="EU66"/>
  <c i="36" r="FO26"/>
  <c i="36" r="Q67"/>
  <c i="36" r="DW25"/>
  <c i="36" r="DU26"/>
  <c i="36" r="GK14" s="1"/>
  <c i="36" r="GM14" s="1"/>
  <c i="36" r="EA26"/>
  <c i="36" r="AV26"/>
  <c i="36" r="GS14" s="1"/>
  <c i="36" r="GW14" s="1"/>
  <c i="36" r="GY14" s="1"/>
  <c i="36" r="AK26"/>
  <c i="36" r="FQ25"/>
  <c i="36" r="FS25" s="1"/>
  <c i="36" r="CV20"/>
  <c i="36" r="DU8"/>
  <c i="36" r="GK5" s="1"/>
  <c i="36" r="GM5" s="1"/>
  <c i="36" r="AT26"/>
  <c i="36" r="Z10"/>
  <c i="36" r="AA10" s="1"/>
  <c i="36" r="DU54"/>
  <c i="36" r="GK28" s="1"/>
  <c i="36" r="GM28" s="1"/>
  <c i="36" r="EU42"/>
  <c i="36" r="FM22" s="1"/>
  <c i="36" r="FQ22" s="1"/>
  <c i="36" r="FS22" s="1"/>
  <c i="36" r="BO64"/>
  <c i="36" r="FE33" s="1"/>
  <c i="36" r="FI33" s="1"/>
  <c i="36" r="FK33" s="1"/>
  <c i="36" r="BO18"/>
  <c i="36" r="FE10" s="1"/>
  <c i="36" r="Z26"/>
  <c i="36" r="AA26" s="1"/>
  <c i="36" r="Z12"/>
  <c i="36" r="AA12" s="1"/>
  <c i="36" r="AO67"/>
  <c i="36" r="DU34"/>
  <c i="36" r="GK18" s="1"/>
  <c i="36" r="GM18" s="1"/>
  <c i="36" r="IG67"/>
  <c i="36" r="IA67"/>
  <c i="36" r="HX67"/>
  <c i="36" r="HU67"/>
  <c i="36" r="FL35"/>
  <c i="36" r="FQ31"/>
  <c i="36" r="FS31" s="1"/>
  <c i="36" r="FO31"/>
  <c i="36" r="ID67"/>
  <c i="36" r="DS67"/>
  <c i="36" r="CY67"/>
  <c i="36" r="CR67"/>
  <c i="36" r="BO46"/>
  <c i="36" r="FE24" s="1"/>
  <c i="36" r="FI24" s="1"/>
  <c i="36" r="FK24" s="1"/>
  <c i="36" r="BO24"/>
  <c i="36" r="FE13" s="1"/>
  <c i="36" r="FI13" s="1"/>
  <c i="36" r="FK13" s="1"/>
  <c i="36" r="GG27"/>
  <c i="36" r="GI27" s="1"/>
  <c i="36" r="GE27"/>
  <c i="36" r="GG23"/>
  <c i="36" r="GI23" s="1"/>
  <c i="36" r="GE23"/>
  <c i="36" r="BO34"/>
  <c i="36" r="FE18" s="1"/>
  <c i="36" r="FG18" s="1"/>
  <c i="36" r="BI67"/>
  <c i="36" r="AS67"/>
  <c i="36" r="GW26"/>
  <c i="36" r="GY26" s="1"/>
  <c i="36" r="GU26"/>
  <c i="36" r="AE67"/>
  <c i="36" r="AV66"/>
  <c i="36" r="AV46"/>
  <c i="36" r="GS24" s="1"/>
  <c i="36" r="GW24" s="1"/>
  <c i="36" r="GY24" s="1"/>
  <c i="36" r="U67"/>
  <c i="36" r="GG30"/>
  <c i="36" r="GI30" s="1"/>
  <c i="36" r="GE30"/>
  <c i="36" r="CH47"/>
  <c i="36" r="GG24"/>
  <c i="36" r="GI24" s="1"/>
  <c i="36" r="GE24"/>
  <c i="36" r="GE22"/>
  <c i="36" r="GG22"/>
  <c i="36" r="GI22" s="1"/>
  <c i="36" r="DA42"/>
  <c i="36" r="FU22" s="1"/>
  <c i="36" r="DA22"/>
  <c i="36" r="FU12" s="1"/>
  <c i="36" r="GG13"/>
  <c i="36" r="GI13" s="1"/>
  <c i="36" r="GG10"/>
  <c i="36" r="GI10" s="1"/>
  <c i="36" r="GE10"/>
  <c i="36" r="CH59"/>
  <c i="36" r="CH51"/>
  <c i="36" r="GE28"/>
  <c i="36" r="GG28"/>
  <c i="36" r="GI28" s="1"/>
  <c i="36" r="CH65"/>
  <c i="36" r="CH61"/>
  <c i="36" r="CH55"/>
  <c i="36" r="GG19"/>
  <c i="36" r="GI19" s="1"/>
  <c i="36" r="GE19"/>
  <c i="36" r="GE20"/>
  <c i="36" r="GG20"/>
  <c i="36" r="GI20" s="1"/>
  <c i="36" r="GG18"/>
  <c i="36" r="GI18" s="1"/>
  <c i="36" r="GE18"/>
  <c i="36" r="GG16"/>
  <c i="36" r="GI16" s="1"/>
  <c i="36" r="GE16"/>
  <c i="36" r="FY16"/>
  <c i="36" r="GA16" s="1"/>
  <c i="36" r="CH21"/>
  <c i="36" r="GE15"/>
  <c i="36" r="GG15"/>
  <c i="36" r="GI15" s="1"/>
  <c i="36" r="DA26"/>
  <c i="36" r="FU14" s="1"/>
  <c i="36" r="GG9"/>
  <c i="36" r="GI9" s="1"/>
  <c i="36" r="GE9"/>
  <c i="36" r="GE8"/>
  <c i="36" r="GG8"/>
  <c i="36" r="GI8" s="1"/>
  <c i="36" r="GG5"/>
  <c i="36" r="GI5" s="1"/>
  <c i="36" r="GE5"/>
  <c i="36" r="DA6"/>
  <c i="36" r="CH63"/>
  <c i="36" r="DW63"/>
  <c i="36" r="EA63"/>
  <c i="36" r="EA58"/>
  <c i="36" r="DW58"/>
  <c i="36" r="CH66"/>
  <c i="36" r="CV56"/>
  <c i="36" r="Z56"/>
  <c i="36" r="AA56" s="1"/>
  <c i="36" r="CH53"/>
  <c i="36" r="GE33"/>
  <c i="36" r="GG33"/>
  <c i="36" r="GI33" s="1"/>
  <c i="36" r="GW33"/>
  <c i="36" r="GY33" s="1"/>
  <c i="36" r="GU33"/>
  <c i="36" r="GG31"/>
  <c i="36" r="GI31" s="1"/>
  <c i="36" r="GE31"/>
  <c i="36" r="EA54"/>
  <c i="36" r="DW54"/>
  <c i="36" r="Z54"/>
  <c i="36" r="AA54" s="1"/>
  <c i="36" r="CV54"/>
  <c i="36" r="EA50"/>
  <c i="36" r="DW50"/>
  <c i="36" r="DA54"/>
  <c i="36" r="FU28" s="1"/>
  <c i="36" r="GE26"/>
  <c i="36" r="GG26"/>
  <c i="36" r="GI26" s="1"/>
  <c i="36" r="GG25"/>
  <c i="36" r="GI25" s="1"/>
  <c i="36" r="GE25"/>
  <c i="36" r="GE29"/>
  <c i="36" r="GG29"/>
  <c i="36" r="GI29" s="1"/>
  <c i="36" r="CH54"/>
  <c i="36" r="FQ27"/>
  <c i="36" r="FS27" s="1"/>
  <c i="36" r="FO27"/>
  <c i="36" r="DA50"/>
  <c i="36" r="FU26" s="1"/>
  <c i="36" r="DA48"/>
  <c i="36" r="FU25" s="1"/>
  <c i="36" r="DA46"/>
  <c i="36" r="FU24" s="1"/>
  <c i="36" r="GW22"/>
  <c i="36" r="GY22" s="1"/>
  <c i="36" r="GU22"/>
  <c i="36" r="FQ21"/>
  <c i="36" r="FS21" s="1"/>
  <c i="36" r="Z40"/>
  <c i="36" r="AA40" s="1"/>
  <c i="36" r="CV40"/>
  <c i="36" r="Z38"/>
  <c i="36" r="AA38" s="1"/>
  <c i="36" r="CV38"/>
  <c i="36" r="CH37"/>
  <c i="36" r="DA36"/>
  <c i="36" r="FU19" s="1"/>
  <c i="36" r="GU19"/>
  <c i="36" r="FQ18"/>
  <c i="36" r="FS18" s="1"/>
  <c i="36" r="FO18"/>
  <c i="36" r="Z34"/>
  <c i="36" r="AA34" s="1"/>
  <c i="36" r="CV34"/>
  <c i="36" r="DA32"/>
  <c i="36" r="FU17" s="1"/>
  <c i="36" r="FQ16"/>
  <c i="36" r="FS16" s="1"/>
  <c i="36" r="FO16"/>
  <c i="36" r="Z30"/>
  <c i="36" r="AA30" s="1"/>
  <c i="36" r="CV30"/>
  <c i="36" r="FQ17"/>
  <c i="36" r="FS17" s="1"/>
  <c i="36" r="FO17"/>
  <c i="36" r="CH27"/>
  <c i="36" r="DA20"/>
  <c i="36" r="FU11" s="1"/>
  <c i="36" r="FG10"/>
  <c i="36" r="FI10"/>
  <c i="36" r="FK10" s="1"/>
  <c i="36" r="DW17"/>
  <c i="36" r="EA17"/>
  <c i="36" r="FQ9"/>
  <c i="36" r="FS9" s="1"/>
  <c i="36" r="FO9"/>
  <c i="36" r="Z16"/>
  <c i="36" r="AA16" s="1"/>
  <c i="36" r="CV16"/>
  <c i="36" r="FQ14"/>
  <c i="36" r="FS14" s="1"/>
  <c i="36" r="FO14"/>
  <c i="36" r="DA24"/>
  <c i="36" r="FU13" s="1"/>
  <c i="36" r="CH16"/>
  <c i="36" r="FQ12"/>
  <c i="36" r="FS12" s="1"/>
  <c i="36" r="FO12"/>
  <c i="36" r="CH19"/>
  <c i="36" r="DA16"/>
  <c i="36" r="FU9" s="1"/>
  <c i="36" r="CH13"/>
  <c i="36" r="DA12"/>
  <c i="36" r="FU7" s="1"/>
  <c i="36" r="HB35"/>
  <c i="36" r="DA10"/>
  <c i="36" r="FU6" s="1"/>
  <c i="36" r="Z8"/>
  <c i="36" r="AA8" s="1"/>
  <c i="36" r="CV8"/>
  <c i="36" r="DM67"/>
  <c i="36" r="DU6"/>
  <c i="36" r="GK4" s="1"/>
  <c i="36" r="CH14"/>
  <c i="36" r="FQ6"/>
  <c i="36" r="FS6" s="1"/>
  <c i="36" r="FO6"/>
  <c i="36" r="BO58"/>
  <c i="36" r="FE30" s="1"/>
  <c i="36" r="AV56"/>
  <c i="36" r="GS29" s="1"/>
  <c i="36" r="M60"/>
  <c i="36" r="CF32"/>
  <c i="36" r="GC17" s="1"/>
  <c i="36" r="AT56"/>
  <c i="36" r="AT54"/>
  <c i="36" r="AV40"/>
  <c i="36" r="GS21" s="1"/>
  <c i="36" r="M46"/>
  <c i="36" r="DA40"/>
  <c i="36" r="FU21" s="1"/>
  <c i="36" r="AT38"/>
  <c i="36" r="BO42"/>
  <c i="36" r="FE22" s="1"/>
  <c i="36" r="CF20"/>
  <c i="36" r="GC11" s="1"/>
  <c i="36" r="DA44"/>
  <c i="36" r="FU23" s="1"/>
  <c i="36" r="AT40"/>
  <c i="36" r="AT30"/>
  <c i="36" r="DU28"/>
  <c i="36" r="GK15" s="1"/>
  <c i="36" r="GM15" s="1"/>
  <c i="36" r="BO26"/>
  <c i="36" r="FE14" s="1"/>
  <c i="36" r="CF12"/>
  <c i="36" r="GC7" s="1"/>
  <c i="36" r="M22"/>
  <c i="36" r="BO8"/>
  <c i="36" r="FE5" s="1"/>
  <c i="36" r="AT8"/>
  <c i="36" r="CA67"/>
  <c i="36" r="BO12"/>
  <c i="36" r="FE7" s="1"/>
  <c i="36" r="HR67"/>
  <c i="36" r="EH67"/>
  <c i="36" r="AJ67"/>
  <c i="36" r="G67"/>
  <c i="36" r="FQ30"/>
  <c i="36" r="FS30" s="1"/>
  <c i="36" r="FO30"/>
  <c i="36" r="CV66"/>
  <c i="36" r="Z66"/>
  <c i="36" r="AA66" s="1"/>
  <c i="36" r="Z64"/>
  <c i="36" r="AA64" s="1"/>
  <c i="36" r="CV64"/>
  <c i="36" r="Z58"/>
  <c i="36" r="AA58" s="1"/>
  <c i="36" r="CV58"/>
  <c i="36" r="CH57"/>
  <c i="36" r="EA56"/>
  <c i="36" r="DW56"/>
  <c i="36" r="DA64"/>
  <c i="36" r="FU33" s="1"/>
  <c i="36" r="FQ32"/>
  <c i="36" r="FS32" s="1"/>
  <c i="36" r="FO32"/>
  <c i="36" r="CH49"/>
  <c i="36" r="CH64"/>
  <c i="36" r="DA62"/>
  <c i="36" r="FU32" s="1"/>
  <c i="36" r="DA60"/>
  <c i="36" r="FU31" s="1"/>
  <c i="36" r="FG31"/>
  <c i="36" r="FI31"/>
  <c i="36" r="FK31" s="1"/>
  <c i="36" r="DA58"/>
  <c i="36" r="FU30" s="1"/>
  <c i="36" r="DA56"/>
  <c i="36" r="FU29" s="1"/>
  <c i="36" r="FQ28"/>
  <c i="36" r="FS28" s="1"/>
  <c i="36" r="FO28"/>
  <c i="36" r="GW27"/>
  <c i="36" r="GY27" s="1"/>
  <c i="36" r="GU27"/>
  <c i="36" r="EA46"/>
  <c i="36" r="DW46"/>
  <c i="36" r="CH48"/>
  <c i="36" r="CH46"/>
  <c i="36" r="CV46"/>
  <c i="36" r="Z46"/>
  <c i="36" r="AA46" s="1"/>
  <c i="36" r="CH43"/>
  <c i="36" r="CH56"/>
  <c i="36" r="FI29"/>
  <c i="36" r="FK29" s="1"/>
  <c i="36" r="FG29"/>
  <c i="36" r="CH45"/>
  <c i="36" r="EA44"/>
  <c i="36" r="DW44"/>
  <c i="36" r="CH41"/>
  <c i="36" r="EA40"/>
  <c i="36" r="DW40"/>
  <c i="36" r="CH39"/>
  <c i="36" r="EA38"/>
  <c i="36" r="DW38"/>
  <c i="36" r="CH35"/>
  <c i="36" r="EA34"/>
  <c i="36" r="DW34"/>
  <c i="36" r="CH33"/>
  <c i="36" r="DW31"/>
  <c i="36" r="EA31"/>
  <c i="36" r="EA30"/>
  <c i="36" r="DW30"/>
  <c i="36" r="CH29"/>
  <c i="36" r="FQ23"/>
  <c i="36" r="FS23" s="1"/>
  <c i="36" r="FO23"/>
  <c i="36" r="FQ20"/>
  <c i="36" r="FS20" s="1"/>
  <c i="36" r="FO20"/>
  <c i="36" r="CH28"/>
  <c i="36" r="EA27"/>
  <c i="36" r="DW27"/>
  <c i="36" r="EA23"/>
  <c i="36" r="DW23"/>
  <c i="36" r="CH17"/>
  <c i="36" r="EA15"/>
  <c i="36" r="DW15"/>
  <c i="36" r="CH42"/>
  <c i="36" r="DA38"/>
  <c i="36" r="FU20" s="1"/>
  <c i="36" r="CV28"/>
  <c i="36" r="Z28"/>
  <c i="36" r="AA28" s="1"/>
  <c i="36" r="Z24"/>
  <c i="36" r="AA24" s="1"/>
  <c i="36" r="CV24"/>
  <c i="36" r="CH23"/>
  <c i="36" r="GW12"/>
  <c i="36" r="GY12" s="1"/>
  <c i="36" r="GU12"/>
  <c i="36" r="Z18"/>
  <c i="36" r="AA18" s="1"/>
  <c i="36" r="CV18"/>
  <c i="36" r="CH15"/>
  <c i="36" r="BM67"/>
  <c i="36" r="CD6"/>
  <c i="36" r="GE12"/>
  <c i="36" r="GG12"/>
  <c i="36" r="GI12" s="1"/>
  <c i="36" r="DA18"/>
  <c i="36" r="FU10" s="1"/>
  <c i="36" r="DA14"/>
  <c i="36" r="FU8" s="1"/>
  <c i="36" r="CV14"/>
  <c i="36" r="Z14"/>
  <c i="36" r="AA14" s="1"/>
  <c i="36" r="DW11"/>
  <c i="36" r="EA11"/>
  <c i="36" r="CH9"/>
  <c i="36" r="EA8"/>
  <c i="36" r="DW8"/>
  <c i="36" r="CH7"/>
  <c i="36" r="CH5"/>
  <c i="36" r="FQ7"/>
  <c i="36" r="FS7" s="1"/>
  <c i="36" r="FO7"/>
  <c i="36" r="BP68"/>
  <c i="36" r="FM4"/>
  <c i="36" r="GS4"/>
  <c i="36" r="DU56"/>
  <c i="36" r="GK29" s="1"/>
  <c i="36" r="GM29" s="1"/>
  <c i="36" r="BO54"/>
  <c i="36" r="FE28" s="1"/>
  <c i="36" r="AT64"/>
  <c i="36" r="AT58"/>
  <c i="36" r="AV54"/>
  <c i="36" r="GS28" s="1"/>
  <c i="36" r="DA52"/>
  <c i="36" r="FU27" s="1"/>
  <c i="36" r="M52"/>
  <c i="36" r="M48"/>
  <c i="36" r="DU46"/>
  <c i="36" r="GK24" s="1"/>
  <c i="36" r="GM24" s="1"/>
  <c i="36" r="M56"/>
  <c i="36" r="BO36"/>
  <c i="36" r="FE19" s="1"/>
  <c i="36" r="BO32"/>
  <c i="36" r="FE17" s="1"/>
  <c i="36" r="AV30"/>
  <c i="36" r="GS16" s="1"/>
  <c i="36" r="AT46"/>
  <c i="36" r="AT34"/>
  <c i="36" r="BO40"/>
  <c i="36" r="FE21" s="1"/>
  <c i="36" r="BO38"/>
  <c i="36" r="FE20" s="1"/>
  <c i="36" r="AV38"/>
  <c i="36" r="GS20" s="1"/>
  <c i="36" r="AV34"/>
  <c i="36" r="GS18" s="1"/>
  <c i="36" r="BO30"/>
  <c i="36" r="FE16" s="1"/>
  <c i="36" r="EU28"/>
  <c i="36" r="FM15" s="1"/>
  <c i="36" r="BO28"/>
  <c i="36" r="FE15" s="1"/>
  <c i="36" r="CF26"/>
  <c i="36" r="GC14" s="1"/>
  <c i="36" r="BO16"/>
  <c i="36" r="FE9" s="1"/>
  <c i="36" r="M42"/>
  <c i="36" r="M36"/>
  <c i="36" r="BO20"/>
  <c i="36" r="FE11" s="1"/>
  <c i="36" r="AV16"/>
  <c i="36" r="GS9" s="1"/>
  <c i="36" r="AT28"/>
  <c i="36" r="AT24"/>
  <c i="36" r="AV28"/>
  <c i="36" r="GS15" s="1"/>
  <c i="36" r="AV24"/>
  <c i="36" r="GS13" s="1"/>
  <c i="36" r="AV18"/>
  <c i="36" r="GS10" s="1"/>
  <c i="36" r="AT16"/>
  <c i="36" r="BO14"/>
  <c i="36" r="FE8" s="1"/>
  <c i="36" r="BO10"/>
  <c i="36" r="FE6" s="1"/>
  <c i="36" r="AT14"/>
  <c i="36" r="BO6"/>
  <c i="36" r="AV14"/>
  <c i="36" r="GS8" s="1"/>
  <c i="36" r="AV8"/>
  <c i="36" r="GS5" s="1"/>
  <c i="36" r="M10"/>
  <c i="36" r="Y67"/>
  <c i="34" r="EG59"/>
  <c i="34" r="EG58"/>
  <c i="34" r="EG54"/>
  <c i="34" r="EG55"/>
  <c i="34" r="EG56"/>
  <c i="34" r="P50"/>
  <c i="34" r="P47"/>
  <c i="34" r="P45"/>
  <c i="34" r="ER48"/>
  <c i="34" r="IF43"/>
  <c i="34" r="DL43"/>
  <c i="34" r="BH44"/>
  <c i="34" r="BH43"/>
  <c i="34" r="DR38"/>
  <c i="34" r="AI38"/>
  <c i="34" r="AI40"/>
  <c i="34" r="AI41"/>
  <c i="34" r="AI42"/>
  <c i="34" r="AI43"/>
  <c i="34" r="AI44"/>
  <c i="34" r="AI45"/>
  <c i="34" r="AI46"/>
  <c i="34" r="AI47"/>
  <c i="34" r="AI48"/>
  <c i="34" r="AI49"/>
  <c i="34" r="AI50"/>
  <c i="34" r="AI51"/>
  <c i="34" r="AI52"/>
  <c i="34" r="AI53"/>
  <c i="34" r="AI54"/>
  <c i="34" r="AI55"/>
  <c i="34" r="AI56"/>
  <c i="34" r="AI57"/>
  <c i="34" r="AI58"/>
  <c i="34" r="AI59"/>
  <c i="34" r="AI60"/>
  <c i="34" r="AI61"/>
  <c i="34" r="AI62"/>
  <c i="34" r="AI63"/>
  <c i="34" r="AI64"/>
  <c i="34" r="AI65"/>
  <c i="34" r="AI66"/>
  <c i="36" l="1" r="FO19"/>
  <c i="36" r="GE32"/>
  <c i="36" r="HA26"/>
  <c i="36" r="HC26" s="1"/>
  <c i="36" r="FG24"/>
  <c i="36" r="FG12"/>
  <c i="36" r="FG13"/>
  <c i="36" r="FG26"/>
  <c i="36" r="HA12"/>
  <c i="36" r="HC12" s="1"/>
  <c i="36" r="FI23"/>
  <c i="36" r="FK23" s="1"/>
  <c i="36" r="GU11"/>
  <c i="36" r="GW30"/>
  <c i="36" r="GY30" s="1"/>
  <c i="36" r="GW25"/>
  <c i="36" r="GY25" s="1"/>
  <c i="36" r="FW5"/>
  <c i="36" r="GU31"/>
  <c i="36" r="FO22"/>
  <c i="36" r="FO13"/>
  <c i="36" r="FQ33"/>
  <c i="36" r="FS33" s="1"/>
  <c i="36" r="EU68"/>
  <c i="36" r="HA25"/>
  <c i="36" r="HC25" s="1"/>
  <c i="36" r="FQ8"/>
  <c i="36" r="FS8" s="1"/>
  <c i="36" r="FO11"/>
  <c i="36" r="FO10"/>
  <c i="36" r="FO24"/>
  <c i="36" r="FO5"/>
  <c i="36" r="HA31"/>
  <c i="36" r="HC31" s="1"/>
  <c i="36" r="FW18"/>
  <c i="36" r="FW15"/>
  <c i="36" r="FG32"/>
  <c i="36" r="FI18"/>
  <c i="36" r="FK18" s="1"/>
  <c i="36" r="GG6"/>
  <c i="36" r="GI6" s="1"/>
  <c i="36" r="FI25"/>
  <c i="36" r="FK25" s="1"/>
  <c i="36" r="GE21"/>
  <c i="36" r="BO68"/>
  <c i="36" r="FG33"/>
  <c i="36" r="GU7"/>
  <c i="36" r="GU24"/>
  <c i="36" r="GU6"/>
  <c i="36" r="GU17"/>
  <c i="36" r="AK67"/>
  <c i="36" r="FI27"/>
  <c i="36" r="FK27" s="1"/>
  <c i="36" r="FG27"/>
  <c i="36" r="GW23"/>
  <c i="36" r="GY23" s="1"/>
  <c i="36" r="GU23"/>
  <c i="36" r="GU14"/>
  <c i="36" r="DU67"/>
  <c i="36" r="Z67"/>
  <c i="36" r="CV67"/>
  <c i="36" r="DA68" s="1"/>
  <c i="36" r="AT67"/>
  <c i="36" r="GW5"/>
  <c i="36" r="GY5" s="1"/>
  <c i="36" r="GU5"/>
  <c i="36" r="BO67"/>
  <c i="36" r="FE4"/>
  <c i="36" r="FI6"/>
  <c i="36" r="FK6" s="1"/>
  <c i="36" r="HA6"/>
  <c i="36" r="HC6" s="1"/>
  <c i="36" r="FG6"/>
  <c i="36" r="GW13"/>
  <c i="36" r="GY13" s="1"/>
  <c i="36" r="GU13"/>
  <c i="36" r="HA11"/>
  <c i="36" r="HC11" s="1"/>
  <c i="36" r="FG11"/>
  <c i="36" r="FI11"/>
  <c i="36" r="FK11" s="1"/>
  <c i="36" r="GE14"/>
  <c i="36" r="GG14"/>
  <c i="36" r="GI14" s="1"/>
  <c i="36" r="FQ15"/>
  <c i="36" r="FS15" s="1"/>
  <c i="36" r="FO15"/>
  <c i="36" r="GW18"/>
  <c i="36" r="GY18" s="1"/>
  <c i="36" r="GU18"/>
  <c i="36" r="FI20"/>
  <c i="36" r="FK20" s="1"/>
  <c i="36" r="HA20"/>
  <c i="36" r="HC20" s="1"/>
  <c i="36" r="FG20"/>
  <c i="36" r="GW16"/>
  <c i="36" r="GY16" s="1"/>
  <c i="36" r="GU16"/>
  <c i="36" r="HA19"/>
  <c i="36" r="HC19" s="1"/>
  <c i="36" r="FG19"/>
  <c i="36" r="FI19"/>
  <c i="36" r="FK19" s="1"/>
  <c i="36" r="GW28"/>
  <c i="36" r="GY28" s="1"/>
  <c i="36" r="GU28"/>
  <c i="36" r="FY8"/>
  <c i="36" r="GA8" s="1"/>
  <c i="36" r="FW8"/>
  <c i="36" r="FY10"/>
  <c i="36" r="GA10" s="1"/>
  <c i="36" r="FW10"/>
  <c i="36" r="FY29"/>
  <c i="36" r="GA29" s="1"/>
  <c i="36" r="FW29"/>
  <c i="36" r="FY30"/>
  <c i="36" r="GA30" s="1"/>
  <c i="36" r="FW30"/>
  <c i="36" r="FY32"/>
  <c i="36" r="GA32" s="1"/>
  <c i="36" r="FW32"/>
  <c i="36" r="HA5"/>
  <c i="36" r="HC5" s="1"/>
  <c i="36" r="FG5"/>
  <c i="36" r="FI5"/>
  <c i="36" r="FK5" s="1"/>
  <c i="36" r="GE7"/>
  <c i="36" r="GG7"/>
  <c i="36" r="GI7" s="1"/>
  <c i="36" r="GG11"/>
  <c i="36" r="GI11" s="1"/>
  <c i="36" r="GE11"/>
  <c i="36" r="FI22"/>
  <c i="36" r="FK22" s="1"/>
  <c i="36" r="HA22"/>
  <c i="36" r="HC22" s="1"/>
  <c i="36" r="FG22"/>
  <c i="36" r="FY21"/>
  <c i="36" r="GA21" s="1"/>
  <c i="36" r="FW21"/>
  <c i="36" r="GW21"/>
  <c i="36" r="GY21" s="1"/>
  <c i="36" r="GU21"/>
  <c i="36" r="HA30"/>
  <c i="36" r="HC30" s="1"/>
  <c i="36" r="FG30"/>
  <c i="36" r="FI30"/>
  <c i="36" r="FK30" s="1"/>
  <c i="36" r="FY6"/>
  <c i="36" r="GA6" s="1"/>
  <c i="36" r="FW6"/>
  <c i="36" r="FY11"/>
  <c i="36" r="GA11" s="1"/>
  <c i="36" r="FW11"/>
  <c i="36" r="FY19"/>
  <c i="36" r="GA19" s="1"/>
  <c i="36" r="FW19"/>
  <c i="36" r="FY28"/>
  <c i="36" r="GA28" s="1"/>
  <c i="36" r="FW28"/>
  <c i="36" r="DA67"/>
  <c i="36" r="FU4"/>
  <c i="36" r="AV67"/>
  <c i="36" r="EU67"/>
  <c i="36" r="HA32"/>
  <c i="36" r="HC32" s="1"/>
  <c i="36" r="HA10"/>
  <c i="36" r="HC10" s="1"/>
  <c i="36" r="GW8"/>
  <c i="36" r="GY8" s="1"/>
  <c i="36" r="GU8"/>
  <c i="36" r="FI8"/>
  <c i="36" r="FK8" s="1"/>
  <c i="36" r="HA8"/>
  <c i="36" r="HC8" s="1"/>
  <c i="36" r="FG8"/>
  <c i="36" r="GW10"/>
  <c i="36" r="GY10" s="1"/>
  <c i="36" r="GU10"/>
  <c i="36" r="GW15"/>
  <c i="36" r="GY15" s="1"/>
  <c i="36" r="GU15"/>
  <c i="36" r="GW9"/>
  <c i="36" r="GY9" s="1"/>
  <c i="36" r="GU9"/>
  <c i="36" r="HA9"/>
  <c i="36" r="HC9" s="1"/>
  <c i="36" r="FG9"/>
  <c i="36" r="FI9"/>
  <c i="36" r="FK9" s="1"/>
  <c i="36" r="FI15"/>
  <c i="36" r="FK15" s="1"/>
  <c i="36" r="HA15"/>
  <c i="36" r="HC15" s="1"/>
  <c i="36" r="FG15"/>
  <c i="36" r="HA16"/>
  <c i="36" r="HC16" s="1"/>
  <c i="36" r="FG16"/>
  <c i="36" r="FI16"/>
  <c i="36" r="FK16" s="1"/>
  <c i="36" r="GW20"/>
  <c i="36" r="GY20" s="1"/>
  <c i="36" r="GU20"/>
  <c i="36" r="HA21"/>
  <c i="36" r="HC21" s="1"/>
  <c i="36" r="FG21"/>
  <c i="36" r="FI21"/>
  <c i="36" r="FK21" s="1"/>
  <c i="36" r="FI17"/>
  <c i="36" r="FK17" s="1"/>
  <c i="36" r="HA17"/>
  <c i="36" r="HC17" s="1"/>
  <c i="36" r="FG17"/>
  <c i="36" r="FY27"/>
  <c i="36" r="GA27" s="1"/>
  <c i="36" r="FW27"/>
  <c i="36" r="FI28"/>
  <c i="36" r="FK28" s="1"/>
  <c i="36" r="HA28"/>
  <c i="36" r="HC28" s="1"/>
  <c i="36" r="FG28"/>
  <c i="36" r="GS35"/>
  <c i="36" r="HF9" s="1"/>
  <c i="36" r="GW4"/>
  <c i="36" r="GY4" s="1"/>
  <c i="36" r="GU4"/>
  <c i="36" r="FM35"/>
  <c i="36" r="HF5" s="1"/>
  <c i="36" r="FQ4"/>
  <c i="36" r="FS4" s="1"/>
  <c i="36" r="FO4"/>
  <c i="36" r="CD67"/>
  <c i="36" r="CF68" s="1"/>
  <c i="36" r="CF6"/>
  <c i="36" r="FY20"/>
  <c i="36" r="GA20" s="1"/>
  <c i="36" r="FW20"/>
  <c i="36" r="FY31"/>
  <c i="36" r="GA31" s="1"/>
  <c i="36" r="FW31"/>
  <c i="36" r="FY33"/>
  <c i="36" r="GA33" s="1"/>
  <c i="36" r="FW33"/>
  <c i="36" r="FI7"/>
  <c i="36" r="FK7" s="1"/>
  <c i="36" r="HA7"/>
  <c i="36" r="HC7" s="1"/>
  <c i="36" r="FG7"/>
  <c i="36" r="HA14"/>
  <c i="36" r="HC14" s="1"/>
  <c i="36" r="FG14"/>
  <c i="36" r="FI14"/>
  <c i="36" r="FK14" s="1"/>
  <c i="36" r="FY23"/>
  <c i="36" r="GA23" s="1"/>
  <c i="36" r="FW23"/>
  <c i="36" r="GE17"/>
  <c i="36" r="GG17"/>
  <c i="36" r="GI17" s="1"/>
  <c i="36" r="GW29"/>
  <c i="36" r="GY29" s="1"/>
  <c i="36" r="GU29"/>
  <c i="36" r="GK35"/>
  <c i="36" r="HF8" s="1"/>
  <c i="36" r="GO4"/>
  <c i="36" r="GQ4" s="1"/>
  <c i="36" r="GM4"/>
  <c i="36" r="FY7"/>
  <c i="36" r="GA7" s="1"/>
  <c i="36" r="FW7"/>
  <c i="36" r="FY9"/>
  <c i="36" r="GA9" s="1"/>
  <c i="36" r="FW9"/>
  <c i="36" r="FY13"/>
  <c i="36" r="GA13" s="1"/>
  <c i="36" r="FW13"/>
  <c i="36" r="FY17"/>
  <c i="36" r="GA17" s="1"/>
  <c i="36" r="FW17"/>
  <c i="36" r="FY24"/>
  <c i="36" r="GA24" s="1"/>
  <c i="36" r="FW24"/>
  <c i="36" r="FY25"/>
  <c i="36" r="GA25" s="1"/>
  <c i="36" r="FW25"/>
  <c i="36" r="FY26"/>
  <c i="36" r="GA26" s="1"/>
  <c i="36" r="FW26"/>
  <c i="36" r="FY14"/>
  <c i="36" r="GA14" s="1"/>
  <c i="36" r="FW14"/>
  <c i="36" r="FY12"/>
  <c i="36" r="GA12" s="1"/>
  <c i="36" r="FW12"/>
  <c i="36" r="FY22"/>
  <c i="36" r="GA22" s="1"/>
  <c i="36" r="FW22"/>
  <c i="36" r="HA29"/>
  <c i="36" r="HC29" s="1"/>
  <c i="36" r="HA27"/>
  <c i="36" r="HC27" s="1"/>
  <c i="36" r="HA13"/>
  <c i="36" r="HC13" s="1"/>
  <c i="36" r="HA18"/>
  <c i="36" r="HC18" s="1"/>
  <c i="36" r="HA23"/>
  <c i="36" r="HC23" s="1"/>
  <c i="36" r="HA24"/>
  <c i="36" r="HC24" s="1"/>
  <c i="36" r="HA33"/>
  <c i="36" r="HC33" s="1"/>
  <c i="34" r="AI39"/>
  <c i="36" l="1" r="CF67"/>
  <c i="36" r="GC4"/>
  <c i="36" r="HA4" s="1"/>
  <c i="36" r="HF25"/>
  <c i="36" r="HH25" s="1"/>
  <c i="36" r="HF15"/>
  <c i="36" r="HH15" s="1"/>
  <c i="36" r="HH5"/>
  <c i="36" r="FU35"/>
  <c i="36" r="HF6" s="1"/>
  <c i="36" r="FY4"/>
  <c i="36" r="GA4" s="1"/>
  <c i="36" r="FW4"/>
  <c i="36" r="HF28"/>
  <c i="36" r="HH28" s="1"/>
  <c i="36" r="HF18"/>
  <c i="36" r="HH18" s="1"/>
  <c i="36" r="HH8"/>
  <c i="36" r="HF29"/>
  <c i="36" r="HH29" s="1"/>
  <c i="36" r="HF19"/>
  <c i="36" r="HH19" s="1"/>
  <c i="36" r="HH9"/>
  <c i="36" r="FE35"/>
  <c i="36" r="HF4" s="1"/>
  <c i="36" r="FI4"/>
  <c i="36" r="FK4" s="1"/>
  <c i="36" r="FG4"/>
  <c i="34" r="EG36"/>
  <c i="34" r="DR35"/>
  <c i="34" r="DL35"/>
  <c i="34" r="BH21"/>
  <c i="34" r="EG19"/>
  <c i="34" r="EG18"/>
  <c i="34" r="EG20"/>
  <c i="34" r="EG21"/>
  <c i="34" r="EG22"/>
  <c i="34" r="EG23"/>
  <c i="34" r="EG24"/>
  <c i="34" r="EG25"/>
  <c i="34" r="EG26"/>
  <c i="34" r="EG27"/>
  <c i="34" r="EG28"/>
  <c i="34" r="EG29"/>
  <c i="34" r="EG30"/>
  <c i="34" r="EG31"/>
  <c i="34" r="EG32"/>
  <c i="34" r="EG33"/>
  <c i="34" r="EG34"/>
  <c i="34" r="EG35"/>
  <c i="34" r="EG38"/>
  <c i="34" r="EG39"/>
  <c i="34" r="EG40"/>
  <c i="34" r="EG41"/>
  <c i="34" r="EG42"/>
  <c i="34" r="EG43"/>
  <c i="34" r="EG44"/>
  <c i="34" r="EG45"/>
  <c i="34" r="EG46"/>
  <c i="34" r="EG47"/>
  <c i="34" r="EG48"/>
  <c i="34" r="EG49"/>
  <c i="34" r="EG50"/>
  <c i="34" r="EG51"/>
  <c i="34" r="EG52"/>
  <c i="34" r="AI15"/>
  <c i="36" l="1" r="HA35"/>
  <c i="36" r="HC4"/>
  <c i="36" r="HF24"/>
  <c i="36" r="HH24" s="1"/>
  <c i="36" r="HF14"/>
  <c i="36" r="HH14" s="1"/>
  <c i="36" r="HH4"/>
  <c i="36" r="HF16"/>
  <c i="36" r="HH16" s="1"/>
  <c i="36" r="HF26"/>
  <c i="36" r="HH26" s="1"/>
  <c i="36" r="HH6"/>
  <c i="36" r="GC35"/>
  <c i="36" r="HF7" s="1"/>
  <c i="36" r="HF10" s="1"/>
  <c i="36" r="GG4"/>
  <c i="36" r="GI4" s="1"/>
  <c i="36" r="GE4"/>
  <c i="33" r="BH6"/>
  <c i="33" r="BH7"/>
  <c i="33" r="BH8"/>
  <c i="33" r="BH9"/>
  <c i="33" r="BH10"/>
  <c i="33" r="BH11"/>
  <c i="33" r="BH12"/>
  <c i="33" r="BH13"/>
  <c i="33" r="BH14"/>
  <c i="33" r="BH15"/>
  <c i="33" r="BH16"/>
  <c i="33" r="BH17"/>
  <c i="33" r="BH18"/>
  <c i="33" r="BH19"/>
  <c i="33" r="BH20"/>
  <c i="33" r="BH21"/>
  <c i="33" r="BH22"/>
  <c i="33" r="BH23"/>
  <c i="33" r="BH24"/>
  <c i="33" r="BH25"/>
  <c i="33" r="BH26"/>
  <c i="33" r="BH27"/>
  <c i="33" r="BH28"/>
  <c i="33" r="BH29"/>
  <c i="33" r="BH30"/>
  <c i="33" r="BH31"/>
  <c i="33" r="BH32"/>
  <c i="33" r="BH33"/>
  <c i="33" r="BH34"/>
  <c i="33" r="BH35"/>
  <c i="33" r="BH36"/>
  <c i="33" r="BH37"/>
  <c i="33" r="BH38"/>
  <c i="33" r="BH39"/>
  <c i="33" r="BH40"/>
  <c i="33" r="BH41"/>
  <c i="33" r="BH42"/>
  <c i="33" r="BH43"/>
  <c i="33" r="BH44"/>
  <c i="33" r="BH45"/>
  <c i="33" r="BH46"/>
  <c i="33" r="BH47"/>
  <c i="33" r="BH48"/>
  <c i="33" r="BH49"/>
  <c i="33" r="BH50"/>
  <c i="33" r="BH51"/>
  <c i="33" r="BH52"/>
  <c i="33" r="BH53"/>
  <c i="33" r="BH54"/>
  <c i="33" r="BH55"/>
  <c i="33" r="BH56"/>
  <c i="33" r="BH57"/>
  <c i="33" r="BH58"/>
  <c i="33" r="BH59"/>
  <c i="33" r="BH60"/>
  <c i="33" r="BH61"/>
  <c i="33" r="BH62"/>
  <c i="33" r="BH63"/>
  <c i="33" r="BH64"/>
  <c i="33" r="BH65"/>
  <c i="33" r="BH5"/>
  <c i="34" r="BH6"/>
  <c i="34" r="BH7"/>
  <c i="34" r="BH8"/>
  <c i="34" r="BH9"/>
  <c i="34" r="BH10"/>
  <c i="34" r="BH11"/>
  <c i="34" r="BH12"/>
  <c i="34" r="BH13"/>
  <c i="34" r="BH14"/>
  <c i="34" r="BH15"/>
  <c i="34" r="BH16"/>
  <c i="34" r="BH17"/>
  <c i="34" r="BH18"/>
  <c i="34" r="BH19"/>
  <c i="34" r="BH20"/>
  <c i="34" r="BH22"/>
  <c i="34" r="BH23"/>
  <c i="34" r="BH24"/>
  <c i="34" r="BH25"/>
  <c i="34" r="BH26"/>
  <c i="34" r="BH27"/>
  <c i="34" r="BH28"/>
  <c i="34" r="BH29"/>
  <c i="34" r="BH30"/>
  <c i="34" r="BH31"/>
  <c i="34" r="BH32"/>
  <c i="34" r="BH33"/>
  <c i="34" r="BH34"/>
  <c i="34" r="BH35"/>
  <c i="34" r="BH36"/>
  <c i="34" r="BH37"/>
  <c i="34" r="BH38"/>
  <c i="34" r="BH39"/>
  <c i="34" r="BH40"/>
  <c i="34" r="BH41"/>
  <c i="34" r="BH42"/>
  <c i="34" r="BH45"/>
  <c i="34" r="BH46"/>
  <c i="34" r="BH47"/>
  <c i="34" r="BH48"/>
  <c i="34" r="BH49"/>
  <c i="34" r="BH50"/>
  <c i="34" r="BH51"/>
  <c i="34" r="BH52"/>
  <c i="34" r="BH53"/>
  <c i="34" r="BH54"/>
  <c i="34" r="BH55"/>
  <c i="34" r="BH56"/>
  <c i="34" r="BH57"/>
  <c i="34" r="BH58"/>
  <c i="34" r="BH59"/>
  <c i="34" r="BH60"/>
  <c i="34" r="BH61"/>
  <c i="34" r="BH62"/>
  <c i="34" r="BH63"/>
  <c i="34" r="BH64"/>
  <c i="34" r="BH65"/>
  <c i="34" r="BH66"/>
  <c i="34" r="BH5"/>
  <c i="34" r="EG15"/>
  <c i="34" r="EG16"/>
  <c i="34" r="EG12"/>
  <c i="34" r="EG13"/>
  <c i="34" r="EG14"/>
  <c i="34" r="EG11"/>
  <c i="34" r="EK12"/>
  <c i="34" r="AI14"/>
  <c i="34" r="AI13"/>
  <c i="34" r="AI12"/>
  <c i="34" r="AI11"/>
  <c i="34" r="AI10"/>
  <c i="34" r="AI9"/>
  <c i="34" r="EG6"/>
  <c i="34" r="EG7"/>
  <c i="34" r="F6"/>
  <c i="34" r="F7"/>
  <c i="34" r="F8"/>
  <c i="34" r="F9"/>
  <c i="34" r="F10"/>
  <c i="34" r="F11"/>
  <c i="34" r="F12"/>
  <c i="34" r="F13"/>
  <c i="34" r="F14"/>
  <c i="34" r="F15"/>
  <c i="34" r="F16"/>
  <c i="34" r="F17"/>
  <c i="34" r="F18"/>
  <c i="34" r="F19"/>
  <c i="34" r="F20"/>
  <c i="34" r="F21"/>
  <c i="34" r="F22"/>
  <c i="34" r="F23"/>
  <c i="34" r="F24"/>
  <c i="34" r="F25"/>
  <c i="34" r="F26"/>
  <c i="34" r="F27"/>
  <c i="34" r="F28"/>
  <c i="34" r="F29"/>
  <c i="34" r="F30"/>
  <c i="34" r="F31"/>
  <c i="34" r="F32"/>
  <c i="34" r="F33"/>
  <c i="34" r="F34"/>
  <c i="34" r="F35"/>
  <c i="34" r="F36"/>
  <c i="34" r="F37"/>
  <c i="34" r="F38"/>
  <c i="34" r="F39"/>
  <c i="34" r="F40"/>
  <c i="34" r="F41"/>
  <c i="34" r="F42"/>
  <c i="34" r="F43"/>
  <c i="34" r="F44"/>
  <c i="34" r="F45"/>
  <c i="34" r="F46"/>
  <c i="34" r="F47"/>
  <c i="34" r="F48"/>
  <c i="34" r="F49"/>
  <c i="34" r="F50"/>
  <c i="34" r="F51"/>
  <c i="34" r="F52"/>
  <c i="34" r="F53"/>
  <c i="34" r="F54"/>
  <c i="34" r="F55"/>
  <c i="34" r="F56"/>
  <c i="34" r="F57"/>
  <c i="34" r="F58"/>
  <c i="34" r="F59"/>
  <c i="34" r="F60"/>
  <c i="34" r="F61"/>
  <c i="34" r="F62"/>
  <c i="34" r="F63"/>
  <c i="34" r="F64"/>
  <c i="34" r="F65"/>
  <c i="34" r="F66"/>
  <c i="34" r="F5"/>
  <c i="34" r="G6" s="1"/>
  <c i="34" r="K6"/>
  <c i="34" r="K7"/>
  <c i="34" r="K8"/>
  <c i="34" r="K9"/>
  <c i="34" r="K10"/>
  <c i="34" r="K11"/>
  <c i="34" r="K12"/>
  <c i="34" r="K13"/>
  <c i="34" r="K14"/>
  <c i="34" r="K15"/>
  <c i="34" r="K16"/>
  <c i="34" r="K17"/>
  <c i="34" r="K18"/>
  <c i="34" r="K19"/>
  <c i="34" r="K20"/>
  <c i="34" r="K21"/>
  <c i="34" r="K22"/>
  <c i="34" r="K23"/>
  <c i="34" r="K24"/>
  <c i="34" r="K25"/>
  <c i="34" r="K26"/>
  <c i="34" r="K27"/>
  <c i="34" r="K28"/>
  <c i="34" r="K29"/>
  <c i="34" r="K30"/>
  <c i="34" r="K31"/>
  <c i="34" r="K32"/>
  <c i="34" r="K33"/>
  <c i="34" r="K34"/>
  <c i="34" r="K35"/>
  <c i="34" r="K36"/>
  <c i="34" r="K37"/>
  <c i="34" r="K38"/>
  <c i="34" r="K39"/>
  <c i="34" r="K40"/>
  <c i="34" r="K41"/>
  <c i="34" r="K42"/>
  <c i="34" r="K43"/>
  <c i="34" r="K44"/>
  <c i="34" r="K45"/>
  <c i="34" r="K46"/>
  <c i="34" r="K47"/>
  <c i="34" r="K48"/>
  <c i="34" r="K49"/>
  <c i="34" r="K50"/>
  <c i="34" r="K51"/>
  <c i="34" r="K52"/>
  <c i="34" r="K53"/>
  <c i="34" r="K54"/>
  <c i="34" r="K55"/>
  <c i="34" r="K56"/>
  <c i="34" r="K57"/>
  <c i="34" r="K58"/>
  <c i="34" r="K59"/>
  <c i="34" r="K60"/>
  <c i="34" r="K61"/>
  <c i="34" r="K62"/>
  <c i="34" r="K63"/>
  <c i="34" r="K64"/>
  <c i="34" r="K65"/>
  <c i="34" r="K66"/>
  <c i="34" r="K5"/>
  <c i="34" r="HZ65"/>
  <c i="34" r="IA66" s="1"/>
  <c i="34" r="HZ64"/>
  <c i="34" r="HZ63"/>
  <c i="34" r="HZ62"/>
  <c i="34" r="HZ61"/>
  <c i="34" r="HZ60"/>
  <c i="34" r="HZ59"/>
  <c i="34" r="HZ58"/>
  <c i="34" r="HZ57"/>
  <c i="34" r="HZ56"/>
  <c i="34" r="HZ55"/>
  <c i="34" r="HZ54"/>
  <c i="34" r="HZ53"/>
  <c i="34" r="HZ52"/>
  <c i="34" r="HZ51"/>
  <c i="34" r="HZ50"/>
  <c i="34" r="HZ49"/>
  <c i="34" r="HZ48"/>
  <c i="34" r="HZ47"/>
  <c i="34" r="HZ46"/>
  <c i="34" r="HZ45"/>
  <c i="34" r="HZ44"/>
  <c i="34" r="HZ43"/>
  <c i="34" r="HZ42"/>
  <c i="34" r="HZ41"/>
  <c i="34" r="HZ40"/>
  <c i="34" r="HZ39"/>
  <c i="34" r="HZ38"/>
  <c i="34" r="HZ37"/>
  <c i="34" r="HZ36"/>
  <c i="34" r="HZ35"/>
  <c i="34" r="HZ34"/>
  <c i="34" r="HZ33"/>
  <c i="34" r="HZ32"/>
  <c i="34" r="HZ31"/>
  <c i="34" r="HZ30"/>
  <c i="34" r="HZ29"/>
  <c i="34" r="HZ28"/>
  <c i="34" r="HZ27"/>
  <c i="34" r="HZ26"/>
  <c i="34" r="HZ25"/>
  <c i="34" r="HZ24"/>
  <c i="34" r="HZ23"/>
  <c i="34" r="HZ22"/>
  <c i="34" r="HZ21"/>
  <c i="34" r="HZ20"/>
  <c i="34" r="HZ19"/>
  <c i="34" r="HZ18"/>
  <c i="34" r="HZ17"/>
  <c i="34" r="HZ16"/>
  <c i="34" r="IA16" s="1"/>
  <c i="34" r="HZ15"/>
  <c i="34" r="HZ14"/>
  <c i="34" r="IA14" s="1"/>
  <c i="34" r="HZ13"/>
  <c i="34" r="HZ12"/>
  <c i="34" r="IA12" s="1"/>
  <c i="34" r="HZ11"/>
  <c i="34" r="HZ10"/>
  <c i="34" r="HZ9"/>
  <c i="34" r="HZ8"/>
  <c i="34" r="HZ7"/>
  <c i="34" r="HZ6"/>
  <c i="34" r="IA6" s="1"/>
  <c i="34" r="HZ5"/>
  <c i="34" r="X9"/>
  <c i="34" r="BL6"/>
  <c i="34" r="BL7"/>
  <c i="34" r="BN7" s="1"/>
  <c i="34" r="BL8"/>
  <c i="34" r="BL9"/>
  <c i="34" r="BN9" s="1"/>
  <c i="35" r="M65"/>
  <c i="35" r="M66" s="1"/>
  <c i="35" r="L65"/>
  <c i="35" r="K65"/>
  <c i="35" r="J65"/>
  <c i="35" r="I65"/>
  <c i="35" r="H65"/>
  <c i="35" r="G65"/>
  <c i="35" r="A64"/>
  <c i="35" r="M60"/>
  <c i="35" r="F59"/>
  <c i="35" r="E59"/>
  <c i="35" r="D59"/>
  <c i="35" r="C59"/>
  <c i="35" r="B59"/>
  <c i="35" r="A58"/>
  <c i="35" r="M54"/>
  <c i="35" r="M55" s="1"/>
  <c i="35" r="L54"/>
  <c i="35" r="K54"/>
  <c i="35" r="J54"/>
  <c i="35" r="I54"/>
  <c i="35" r="H54"/>
  <c i="35" r="G54"/>
  <c i="35" r="A53"/>
  <c i="35" r="M49"/>
  <c i="35" r="F48"/>
  <c i="35" r="E48"/>
  <c i="35" r="D48"/>
  <c i="35" r="C48"/>
  <c i="35" r="B48"/>
  <c i="35" r="A47"/>
  <c i="35" r="AM44"/>
  <c i="35" r="AL44"/>
  <c i="35" r="AK44"/>
  <c i="35" r="AJ44"/>
  <c i="35" r="AM43"/>
  <c i="35" r="AL43"/>
  <c i="35" r="AK43"/>
  <c i="35" r="AJ43"/>
  <c i="35" r="M43"/>
  <c i="35" r="M44" s="1"/>
  <c i="35" r="L43"/>
  <c i="35" r="K43"/>
  <c i="35" r="J43"/>
  <c i="35" r="I43"/>
  <c i="35" r="H43"/>
  <c i="35" r="G43"/>
  <c i="35" r="AM42"/>
  <c i="35" r="AL42"/>
  <c i="35" r="AK42"/>
  <c i="35" r="AJ42"/>
  <c i="35" r="A42"/>
  <c i="35" r="AM41"/>
  <c i="35" r="AL41"/>
  <c i="35" r="AK41"/>
  <c i="35" r="AJ41"/>
  <c i="35" r="AM40"/>
  <c i="35" r="AL40"/>
  <c i="35" r="AK40"/>
  <c i="35" r="AJ40"/>
  <c i="35" r="AM39"/>
  <c i="35" r="AL39"/>
  <c i="35" r="AK39"/>
  <c i="35" r="AJ39"/>
  <c i="35" r="M39"/>
  <c i="35" r="AN38"/>
  <c i="35" r="AM38"/>
  <c i="35" r="AL38"/>
  <c i="35" r="AK38"/>
  <c i="35" r="AJ38"/>
  <c i="35" r="F38"/>
  <c i="35" r="F54" s="1"/>
  <c i="35" r="E38"/>
  <c i="35" r="E65" s="1"/>
  <c i="35" r="D38"/>
  <c i="35" r="D54" s="1"/>
  <c i="35" r="C38"/>
  <c i="35" r="C65" s="1"/>
  <c i="35" r="B38"/>
  <c i="35" r="B54" s="1"/>
  <c i="35" r="A37"/>
  <c i="35" r="BF35"/>
  <c i="35" r="AI33"/>
  <c i="35" r="M69" s="1"/>
  <c i="35" r="AK31"/>
  <c i="35" r="AJ31"/>
  <c i="35" r="AF31"/>
  <c i="35" r="L64" s="1"/>
  <c i="35" r="L66" s="1"/>
  <c i="35" r="AC31"/>
  <c i="35" r="Z31"/>
  <c i="35" r="J64" s="1"/>
  <c i="35" r="W31"/>
  <c i="35" r="T31"/>
  <c i="35" r="H64" s="1"/>
  <c i="35" r="H66" s="1"/>
  <c i="35" r="Q31"/>
  <c i="35" r="N31"/>
  <c i="35" r="F64" s="1"/>
  <c i="35" r="K31"/>
  <c i="35" r="H31"/>
  <c i="35" r="D64" s="1"/>
  <c i="35" r="E31"/>
  <c i="35" r="B31"/>
  <c i="35" r="B64" s="1"/>
  <c i="35" r="AK30"/>
  <c i="35" r="AJ30"/>
  <c i="35" r="AF30"/>
  <c i="35" r="AH30" s="1"/>
  <c i="35" r="AC30"/>
  <c i="35" r="Z30"/>
  <c i="35" r="AB30" s="1"/>
  <c i="35" r="W30"/>
  <c i="35" r="Y30" s="1"/>
  <c i="35" r="T30"/>
  <c i="35" r="V30" s="1"/>
  <c i="35" r="Q30"/>
  <c i="35" r="S30" s="1"/>
  <c i="35" r="N30"/>
  <c i="35" r="P30" s="1"/>
  <c i="35" r="K30"/>
  <c i="35" r="M30" s="1"/>
  <c i="35" r="H30"/>
  <c i="35" r="J30" s="1"/>
  <c i="35" r="E30"/>
  <c i="35" r="G30" s="1"/>
  <c i="35" r="B30"/>
  <c i="35" r="D30" s="1"/>
  <c i="35" r="AK29"/>
  <c i="35" r="AJ29"/>
  <c i="35" r="AF29"/>
  <c i="35" r="AH29" s="1"/>
  <c i="35" r="AC29"/>
  <c i="35" r="Z29"/>
  <c i="35" r="AB29" s="1"/>
  <c i="35" r="W29"/>
  <c i="35" r="Y29" s="1"/>
  <c i="35" r="T29"/>
  <c i="35" r="V29" s="1"/>
  <c i="35" r="Q29"/>
  <c i="35" r="S29" s="1"/>
  <c i="35" r="N29"/>
  <c i="35" r="P29" s="1"/>
  <c i="35" r="K29"/>
  <c i="35" r="M29" s="1"/>
  <c i="35" r="H29"/>
  <c i="35" r="J29" s="1"/>
  <c i="35" r="E29"/>
  <c i="35" r="G29" s="1"/>
  <c i="35" r="B29"/>
  <c i="35" r="D29" s="1"/>
  <c i="35" r="AK28"/>
  <c i="35" r="AJ28"/>
  <c i="35" r="AF28"/>
  <c i="35" r="AH28" s="1"/>
  <c i="35" r="AC28"/>
  <c i="35" r="Z28"/>
  <c i="35" r="AB28" s="1"/>
  <c i="35" r="W28"/>
  <c i="35" r="Y28" s="1"/>
  <c i="35" r="U28"/>
  <c i="35" r="T28"/>
  <c i="35" r="V28" s="1"/>
  <c i="35" r="Q28"/>
  <c i="35" r="S28" s="1"/>
  <c i="35" r="N28"/>
  <c i="35" r="P28" s="1"/>
  <c i="35" r="K28"/>
  <c i="35" r="M28" s="1"/>
  <c i="35" r="H28"/>
  <c i="35" r="J28" s="1"/>
  <c i="35" r="E28"/>
  <c i="35" r="G28" s="1"/>
  <c i="35" r="B28"/>
  <c i="35" r="D28" s="1"/>
  <c i="35" r="AK27"/>
  <c i="35" r="AJ27"/>
  <c i="35" r="AF27"/>
  <c i="35" r="AH27" s="1"/>
  <c i="35" r="AC27"/>
  <c i="35" r="Z27"/>
  <c i="35" r="AB27" s="1"/>
  <c i="35" r="W27"/>
  <c i="35" r="Y27" s="1"/>
  <c i="35" r="T27"/>
  <c i="35" r="V27" s="1"/>
  <c i="35" r="Q27"/>
  <c i="35" r="S27" s="1"/>
  <c i="35" r="O27"/>
  <c i="35" r="N27"/>
  <c i="35" r="P27" s="1"/>
  <c i="35" r="K27"/>
  <c i="35" r="M27" s="1"/>
  <c i="35" r="H27"/>
  <c i="35" r="J27" s="1"/>
  <c i="35" r="E27"/>
  <c i="35" r="G27" s="1"/>
  <c i="35" r="B27"/>
  <c i="35" r="D27" s="1"/>
  <c i="35" r="AK26"/>
  <c i="35" r="AJ26"/>
  <c i="35" r="AF26"/>
  <c i="35" r="L58" s="1"/>
  <c i="35" r="L60" s="1"/>
  <c i="35" r="AC26"/>
  <c i="35" r="K58" s="1"/>
  <c i="35" r="Z26"/>
  <c i="35" r="J58" s="1"/>
  <c i="35" r="W26"/>
  <c i="35" r="I58" s="1"/>
  <c i="35" r="I60" s="1"/>
  <c i="35" r="T26"/>
  <c i="35" r="H58" s="1"/>
  <c i="35" r="H60" s="1"/>
  <c i="35" r="Q26"/>
  <c i="35" r="G58" s="1"/>
  <c i="35" r="N26"/>
  <c i="35" r="F58" s="1"/>
  <c i="35" r="F60" s="1"/>
  <c i="35" r="K26"/>
  <c i="35" r="E58" s="1"/>
  <c i="35" r="E60" s="1"/>
  <c i="35" r="H26"/>
  <c i="35" r="D58" s="1"/>
  <c i="35" r="E26"/>
  <c i="35" r="C58" s="1"/>
  <c i="35" r="C60" s="1"/>
  <c i="35" r="B26"/>
  <c i="35" r="B58" s="1"/>
  <c i="35" r="AK25"/>
  <c i="35" r="AJ25"/>
  <c i="35" r="AF25"/>
  <c i="35" r="AH25" s="1"/>
  <c i="35" r="AC25"/>
  <c i="35" r="AA25"/>
  <c i="35" r="Z25"/>
  <c i="35" r="AB25" s="1"/>
  <c i="35" r="W25"/>
  <c i="35" r="Y25" s="1"/>
  <c i="35" r="T25"/>
  <c i="35" r="V25" s="1"/>
  <c i="35" r="Q25"/>
  <c i="35" r="S25" s="1"/>
  <c i="35" r="N25"/>
  <c i="35" r="P25" s="1"/>
  <c i="35" r="K25"/>
  <c i="35" r="M25" s="1"/>
  <c i="35" r="H25"/>
  <c i="35" r="J25" s="1"/>
  <c i="35" r="E25"/>
  <c i="35" r="G25" s="1"/>
  <c i="35" r="B25"/>
  <c i="35" r="D25" s="1"/>
  <c i="35" r="AK24"/>
  <c i="35" r="AJ24"/>
  <c i="35" r="AF24"/>
  <c i="35" r="AH24" s="1"/>
  <c i="35" r="AC24"/>
  <c i="35" r="Z24"/>
  <c i="35" r="AB24" s="1"/>
  <c i="35" r="W24"/>
  <c i="35" r="Y24" s="1"/>
  <c i="35" r="T24"/>
  <c i="35" r="V24" s="1"/>
  <c i="35" r="Q24"/>
  <c i="35" r="S24" s="1"/>
  <c i="35" r="O24"/>
  <c i="35" r="N24"/>
  <c i="35" r="P24" s="1"/>
  <c i="35" r="K24"/>
  <c i="35" r="M24" s="1"/>
  <c i="35" r="H24"/>
  <c i="35" r="J24" s="1"/>
  <c i="35" r="E24"/>
  <c i="35" r="G24" s="1"/>
  <c i="35" r="B24"/>
  <c i="35" r="D24" s="1"/>
  <c i="35" r="AK23"/>
  <c i="35" r="AJ23"/>
  <c i="35" r="AF23"/>
  <c i="35" r="L53" s="1"/>
  <c i="35" r="L55" s="1"/>
  <c i="35" r="AC23"/>
  <c i="35" r="K53" s="1"/>
  <c i="35" r="Z23"/>
  <c i="35" r="J53" s="1"/>
  <c i="35" r="W23"/>
  <c i="35" r="I53" s="1"/>
  <c i="35" r="U23"/>
  <c i="35" r="T23"/>
  <c i="35" r="H53" s="1"/>
  <c i="35" r="H55" s="1"/>
  <c i="35" r="Q23"/>
  <c i="35" r="G53" s="1"/>
  <c i="35" r="N23"/>
  <c i="35" r="F53" s="1"/>
  <c i="35" r="F55" s="1"/>
  <c i="35" r="K23"/>
  <c i="35" r="E53" s="1"/>
  <c i="35" r="H23"/>
  <c i="35" r="D53" s="1"/>
  <c i="35" r="E23"/>
  <c i="35" r="C53" s="1"/>
  <c i="35" r="C23"/>
  <c i="35" r="B23"/>
  <c i="35" r="B53" s="1"/>
  <c i="35" r="B55" s="1"/>
  <c i="35" r="AK22"/>
  <c i="35" r="AJ22"/>
  <c i="35" r="AF22"/>
  <c i="35" r="AH22" s="1"/>
  <c i="35" r="AC22"/>
  <c i="35" r="Z22"/>
  <c i="35" r="AB22" s="1"/>
  <c i="35" r="W22"/>
  <c i="35" r="Y22" s="1"/>
  <c i="35" r="T22"/>
  <c i="35" r="V22" s="1"/>
  <c i="35" r="Q22"/>
  <c i="35" r="S22" s="1"/>
  <c i="35" r="N22"/>
  <c i="35" r="P22" s="1"/>
  <c i="35" r="K22"/>
  <c i="35" r="M22" s="1"/>
  <c i="35" r="H22"/>
  <c i="35" r="J22" s="1"/>
  <c i="35" r="E22"/>
  <c i="35" r="F22" s="1"/>
  <c i="35" r="B22"/>
  <c i="35" r="D22" s="1"/>
  <c i="35" r="AK21"/>
  <c i="35" r="AJ21"/>
  <c i="35" r="AC21"/>
  <c i="35" r="AD21" s="1"/>
  <c i="35" r="AK20"/>
  <c i="35" r="AJ20"/>
  <c i="35" r="AF20"/>
  <c i="35" r="AC20"/>
  <c i="35" r="AE20" s="1"/>
  <c i="35" r="Z20"/>
  <c i="35" r="AA20" s="1"/>
  <c i="35" r="X20"/>
  <c i="35" r="W20"/>
  <c i="35" r="Y20" s="1"/>
  <c i="35" r="T20"/>
  <c i="35" r="U20" s="1"/>
  <c i="35" r="Q20"/>
  <c i="35" r="S20" s="1"/>
  <c i="35" r="N20"/>
  <c i="35" r="O20" s="1"/>
  <c i="35" r="K20"/>
  <c i="35" r="M20" s="1"/>
  <c i="35" r="H20"/>
  <c i="35" r="I20" s="1"/>
  <c i="35" r="E20"/>
  <c i="35" r="G20" s="1"/>
  <c i="35" r="B20"/>
  <c i="35" r="C20" s="1"/>
  <c i="35" r="AK19"/>
  <c i="35" r="AJ19"/>
  <c i="35" r="AF19"/>
  <c i="35" r="L47" s="1"/>
  <c i="35" r="L49" s="1"/>
  <c i="35" r="AC19"/>
  <c i="35" r="K47" s="1"/>
  <c i="35" r="Z19"/>
  <c i="35" r="J47" s="1"/>
  <c i="35" r="W19"/>
  <c i="35" r="I47" s="1"/>
  <c i="35" r="I49" s="1"/>
  <c i="35" r="T19"/>
  <c i="35" r="H47" s="1"/>
  <c i="35" r="H49" s="1"/>
  <c i="35" r="Q19"/>
  <c i="35" r="G47" s="1"/>
  <c i="35" r="N19"/>
  <c i="35" r="F47" s="1"/>
  <c i="35" r="F49" s="1"/>
  <c i="35" r="K19"/>
  <c i="35" r="E47" s="1"/>
  <c i="35" r="E49" s="1"/>
  <c i="35" r="H19"/>
  <c i="35" r="D47" s="1"/>
  <c i="35" r="E19"/>
  <c i="35" r="C47" s="1"/>
  <c i="35" r="B19"/>
  <c i="35" r="B47" s="1"/>
  <c i="35" r="AK18"/>
  <c i="35" r="AJ18"/>
  <c i="35" r="AF18"/>
  <c i="35" r="AC18"/>
  <c i="35" r="AE18" s="1"/>
  <c i="35" r="Z18"/>
  <c i="35" r="AA18" s="1"/>
  <c i="35" r="W18"/>
  <c i="35" r="Y18" s="1"/>
  <c i="35" r="T18"/>
  <c i="35" r="U18" s="1"/>
  <c i="35" r="Q18"/>
  <c i="35" r="S18" s="1"/>
  <c i="35" r="N18"/>
  <c i="35" r="O18" s="1"/>
  <c i="35" r="K18"/>
  <c i="35" r="M18" s="1"/>
  <c i="35" r="H18"/>
  <c i="35" r="I18" s="1"/>
  <c i="35" r="E18"/>
  <c i="35" r="G18" s="1"/>
  <c i="35" r="B18"/>
  <c i="35" r="C18" s="1"/>
  <c i="35" r="AK17"/>
  <c i="35" r="AJ17"/>
  <c i="35" r="AF17"/>
  <c i="35" r="L42" s="1"/>
  <c i="35" r="AC17"/>
  <c i="35" r="K42" s="1"/>
  <c i="35" r="Z17"/>
  <c i="35" r="J42" s="1"/>
  <c i="35" r="X17"/>
  <c i="35" r="W17"/>
  <c i="35" r="I42" s="1"/>
  <c i="35" r="I44" s="1"/>
  <c i="35" r="T17"/>
  <c i="35" r="H42" s="1"/>
  <c i="35" r="Q17"/>
  <c i="35" r="G42" s="1"/>
  <c i="35" r="N17"/>
  <c i="35" r="F42" s="1"/>
  <c i="35" r="K17"/>
  <c i="35" r="E42" s="1"/>
  <c i="35" r="H17"/>
  <c i="35" r="D42" s="1"/>
  <c i="35" r="E17"/>
  <c i="35" r="C42" s="1"/>
  <c i="35" r="B17"/>
  <c i="35" r="B42" s="1"/>
  <c i="35" r="AK16"/>
  <c i="35" r="AJ16"/>
  <c i="35" r="AF16"/>
  <c i="35" r="AC16"/>
  <c i="35" r="AE16" s="1"/>
  <c i="35" r="Z16"/>
  <c i="35" r="AA16" s="1"/>
  <c i="35" r="W16"/>
  <c i="35" r="Y16" s="1"/>
  <c i="35" r="T16"/>
  <c i="35" r="U16" s="1"/>
  <c i="35" r="Q16"/>
  <c i="35" r="S16" s="1"/>
  <c i="35" r="N16"/>
  <c i="35" r="O16" s="1"/>
  <c i="35" r="L16"/>
  <c i="35" r="K16"/>
  <c i="35" r="M16" s="1"/>
  <c i="35" r="H16"/>
  <c i="35" r="I16" s="1"/>
  <c i="35" r="E16"/>
  <c i="35" r="G16" s="1"/>
  <c i="35" r="B16"/>
  <c i="35" r="C16" s="1"/>
  <c i="35" r="AK15"/>
  <c i="35" r="AJ15"/>
  <c i="35" r="AF15"/>
  <c i="35" r="AC15"/>
  <c i="35" r="AE15" s="1"/>
  <c i="35" r="Z15"/>
  <c i="35" r="AA15" s="1"/>
  <c i="35" r="X15"/>
  <c i="35" r="W15"/>
  <c i="35" r="Y15" s="1"/>
  <c i="35" r="T15"/>
  <c i="35" r="U15" s="1"/>
  <c i="35" r="Q15"/>
  <c i="35" r="S15" s="1"/>
  <c i="35" r="N15"/>
  <c i="35" r="O15" s="1"/>
  <c i="35" r="K15"/>
  <c i="35" r="M15" s="1"/>
  <c i="35" r="H15"/>
  <c i="35" r="I15" s="1"/>
  <c i="35" r="E15"/>
  <c i="35" r="G15" s="1"/>
  <c i="35" r="B15"/>
  <c i="35" r="C15" s="1"/>
  <c i="35" r="AK14"/>
  <c i="35" r="AJ14"/>
  <c i="35" r="AF14"/>
  <c i="35" r="L37" s="1"/>
  <c i="35" r="L39" s="1"/>
  <c i="35" r="AC14"/>
  <c i="35" r="K37" s="1"/>
  <c i="35" r="Z14"/>
  <c i="35" r="J37" s="1"/>
  <c i="35" r="W14"/>
  <c i="35" r="I37" s="1"/>
  <c i="35" r="I39" s="1"/>
  <c i="35" r="T14"/>
  <c i="35" r="H37" s="1"/>
  <c i="35" r="H39" s="1"/>
  <c i="35" r="Q14"/>
  <c i="35" r="G37" s="1"/>
  <c i="35" r="N14"/>
  <c i="35" r="F37" s="1"/>
  <c i="35" r="F39" s="1"/>
  <c i="35" r="K14"/>
  <c i="35" r="E37" s="1"/>
  <c i="35" r="E39" s="1"/>
  <c i="35" r="H14"/>
  <c i="35" r="D37" s="1"/>
  <c i="35" r="E14"/>
  <c i="35" r="C37" s="1"/>
  <c i="35" r="B14"/>
  <c i="35" r="B37" s="1"/>
  <c i="35" r="B39" s="1"/>
  <c i="35" r="AK13"/>
  <c i="35" r="AJ13"/>
  <c i="35" r="AF13"/>
  <c i="35" r="AC13"/>
  <c i="35" r="AE13" s="1"/>
  <c i="35" r="Z13"/>
  <c i="35" r="AA13" s="1"/>
  <c i="35" r="W13"/>
  <c i="35" r="Y13" s="1"/>
  <c i="35" r="T13"/>
  <c i="35" r="U13" s="1"/>
  <c i="35" r="Q13"/>
  <c i="35" r="S13" s="1"/>
  <c i="35" r="N13"/>
  <c i="35" r="O13" s="1"/>
  <c i="35" r="L13"/>
  <c i="35" r="K13"/>
  <c i="35" r="M13" s="1"/>
  <c i="35" r="H13"/>
  <c i="35" r="I13" s="1"/>
  <c i="35" r="E13"/>
  <c i="35" r="G13" s="1"/>
  <c i="35" r="B13"/>
  <c i="35" r="C13" s="1"/>
  <c i="35" r="AK12"/>
  <c i="35" r="AJ12"/>
  <c i="35" r="AF12"/>
  <c i="35" r="AC12"/>
  <c i="35" r="AE12" s="1"/>
  <c i="35" r="Z12"/>
  <c i="35" r="AA12" s="1"/>
  <c i="35" r="W12"/>
  <c i="35" r="Y12" s="1"/>
  <c i="35" r="T12"/>
  <c i="35" r="U12" s="1"/>
  <c i="35" r="Q12"/>
  <c i="35" r="S12" s="1"/>
  <c i="35" r="N12"/>
  <c i="35" r="O12" s="1"/>
  <c i="35" r="K12"/>
  <c i="35" r="M12" s="1"/>
  <c i="35" r="H12"/>
  <c i="35" r="I12" s="1"/>
  <c i="35" r="E12"/>
  <c i="35" r="G12" s="1"/>
  <c i="35" r="B12"/>
  <c i="35" r="C12" s="1"/>
  <c i="35" r="AK11"/>
  <c i="35" r="AJ11"/>
  <c i="35" r="AF11"/>
  <c i="35" r="AC11"/>
  <c i="35" r="AE11" s="1"/>
  <c i="35" r="Z11"/>
  <c i="35" r="AA11" s="1"/>
  <c i="35" r="W11"/>
  <c i="35" r="Y11" s="1"/>
  <c i="35" r="T11"/>
  <c i="35" r="U11" s="1"/>
  <c i="35" r="Q11"/>
  <c i="35" r="S11" s="1"/>
  <c i="35" r="N11"/>
  <c i="35" r="O11" s="1"/>
  <c i="35" r="L11"/>
  <c i="35" r="K11"/>
  <c i="35" r="M11" s="1"/>
  <c i="35" r="H11"/>
  <c i="35" r="I11" s="1"/>
  <c i="35" r="E11"/>
  <c i="35" r="G11" s="1"/>
  <c i="35" r="B11"/>
  <c i="35" r="C11" s="1"/>
  <c i="35" r="AK10"/>
  <c i="35" r="AJ10"/>
  <c i="35" r="AF10"/>
  <c i="35" r="AC10"/>
  <c i="35" r="AE10" s="1"/>
  <c i="35" r="Z10"/>
  <c i="35" r="AA10" s="1"/>
  <c i="35" r="W10"/>
  <c i="35" r="Y10" s="1"/>
  <c i="35" r="T10"/>
  <c i="35" r="U10" s="1"/>
  <c i="35" r="Q10"/>
  <c i="35" r="S10" s="1"/>
  <c i="35" r="N10"/>
  <c i="35" r="O10" s="1"/>
  <c i="35" r="K10"/>
  <c i="35" r="M10" s="1"/>
  <c i="35" r="H10"/>
  <c i="35" r="I10" s="1"/>
  <c i="35" r="E10"/>
  <c i="35" r="G10" s="1"/>
  <c i="35" r="B10"/>
  <c i="35" r="C10" s="1"/>
  <c i="35" r="AK9"/>
  <c i="35" r="AJ9"/>
  <c i="35" r="AF9"/>
  <c i="35" r="AF21" s="1"/>
  <c i="35" r="AH21" s="1"/>
  <c i="35" r="AC9"/>
  <c i="35" r="AE9" s="1"/>
  <c i="35" r="Z9"/>
  <c i="35" r="Z21" s="1"/>
  <c i="35" r="AB21" s="1"/>
  <c i="35" r="W9"/>
  <c i="35" r="Y9" s="1"/>
  <c i="35" r="T9"/>
  <c i="35" r="T21" s="1"/>
  <c i="35" r="V21" s="1"/>
  <c i="35" r="Q9"/>
  <c i="35" r="Q21" s="1"/>
  <c i="35" r="N9"/>
  <c i="35" r="O9" s="1"/>
  <c i="35" r="L9"/>
  <c i="35" r="K9"/>
  <c i="35" r="K21" s="1"/>
  <c i="35" r="H9"/>
  <c i="35" r="I9" s="1"/>
  <c i="35" r="E9"/>
  <c i="35" r="E21" s="1"/>
  <c i="35" r="B9"/>
  <c i="35" r="C9" s="1"/>
  <c i="35" r="AK8"/>
  <c i="35" r="AJ8"/>
  <c i="35" r="AF8"/>
  <c i="35" r="AC8"/>
  <c i="35" r="AE8" s="1"/>
  <c i="35" r="Z8"/>
  <c i="35" r="AA8" s="1"/>
  <c i="35" r="W8"/>
  <c i="35" r="Y8" s="1"/>
  <c i="35" r="T8"/>
  <c i="35" r="U8" s="1"/>
  <c i="35" r="Q8"/>
  <c i="35" r="S8" s="1"/>
  <c i="35" r="N8"/>
  <c i="35" r="O8" s="1"/>
  <c i="35" r="K8"/>
  <c i="35" r="M8" s="1"/>
  <c i="35" r="H8"/>
  <c i="35" r="I8" s="1"/>
  <c i="35" r="E8"/>
  <c i="35" r="G8" s="1"/>
  <c i="35" r="B8"/>
  <c i="35" r="C8" s="1"/>
  <c i="35" r="AK7"/>
  <c i="35" r="AJ7"/>
  <c i="35" r="AF7"/>
  <c i="35" r="AC7"/>
  <c i="35" r="AE7" s="1"/>
  <c i="35" r="Z7"/>
  <c i="35" r="AA7" s="1"/>
  <c i="35" r="W7"/>
  <c i="35" r="Y7" s="1"/>
  <c i="35" r="T7"/>
  <c i="35" r="U7" s="1"/>
  <c i="35" r="Q7"/>
  <c i="35" r="S7" s="1"/>
  <c i="35" r="N7"/>
  <c i="35" r="O7" s="1"/>
  <c i="35" r="L7"/>
  <c i="35" r="K7"/>
  <c i="35" r="M7" s="1"/>
  <c i="35" r="H7"/>
  <c i="35" r="I7" s="1"/>
  <c i="35" r="E7"/>
  <c i="35" r="G7" s="1"/>
  <c i="35" r="B7"/>
  <c i="35" r="C7" s="1"/>
  <c i="35" r="AK6"/>
  <c i="35" r="AJ6"/>
  <c i="35" r="AF6"/>
  <c i="35" r="AC6"/>
  <c i="35" r="AE6" s="1"/>
  <c i="35" r="Z6"/>
  <c i="35" r="AA6" s="1"/>
  <c i="35" r="W6"/>
  <c i="35" r="Y6" s="1"/>
  <c i="35" r="T6"/>
  <c i="35" r="U6" s="1"/>
  <c i="35" r="Q6"/>
  <c i="35" r="S6" s="1"/>
  <c i="35" r="N6"/>
  <c i="35" r="O6" s="1"/>
  <c i="35" r="K6"/>
  <c i="35" r="M6" s="1"/>
  <c i="35" r="H6"/>
  <c i="35" r="I6" s="1"/>
  <c i="35" r="E6"/>
  <c i="35" r="G6" s="1"/>
  <c i="35" r="B6"/>
  <c i="35" r="C6" s="1"/>
  <c i="35" r="AK5"/>
  <c i="35" r="AJ5"/>
  <c i="35" r="AF5"/>
  <c i="35" r="AC5"/>
  <c i="35" r="AE5" s="1"/>
  <c i="35" r="Z5"/>
  <c i="35" r="AA5" s="1"/>
  <c i="35" r="W5"/>
  <c i="35" r="Y5" s="1"/>
  <c i="35" r="T5"/>
  <c i="35" r="U5" s="1"/>
  <c i="35" r="Q5"/>
  <c i="35" r="S5" s="1"/>
  <c i="35" r="N5"/>
  <c i="35" r="O5" s="1"/>
  <c i="35" r="K5"/>
  <c i="35" r="M5" s="1"/>
  <c i="35" r="H5"/>
  <c i="35" r="I5" s="1"/>
  <c i="35" r="E5"/>
  <c i="35" r="G5" s="1"/>
  <c i="35" r="B5"/>
  <c i="35" r="C5" s="1"/>
  <c i="34" r="CS4"/>
  <c i="34" r="CT4"/>
  <c i="34" r="FP4"/>
  <c i="34" r="FX4"/>
  <c i="34" r="GV4"/>
  <c i="34" r="HJ4"/>
  <c i="34" r="FJ4" s="1"/>
  <c i="34" r="HK4"/>
  <c i="34" r="FF4" s="1"/>
  <c i="34" r="HM4"/>
  <c i="34" r="P5"/>
  <c i="34" r="T5"/>
  <c i="34" r="X5"/>
  <c i="34" r="AD5"/>
  <c i="34" r="AI5"/>
  <c i="34" r="AN5"/>
  <c i="34" r="AR5"/>
  <c i="34" r="BL5"/>
  <c i="34" r="BN5" s="1"/>
  <c i="34" r="BR5"/>
  <c i="34" r="BT5"/>
  <c i="34" r="BZ5"/>
  <c i="34" r="CC5"/>
  <c i="34" r="CQ5"/>
  <c i="34" r="CS5"/>
  <c i="34" r="CT5"/>
  <c i="34" r="CU5"/>
  <c i="34" r="CX5"/>
  <c i="34" r="DL5"/>
  <c i="34" r="DR5"/>
  <c i="34" r="EK5"/>
  <c i="34" r="EO5"/>
  <c i="34" r="ET5" s="1"/>
  <c i="34" r="ER5"/>
  <c i="34" r="FP5"/>
  <c i="34" r="FX5"/>
  <c i="34" r="GQ5"/>
  <c i="34" r="GV5"/>
  <c i="34" r="HJ5"/>
  <c i="34" r="FR4" s="1"/>
  <c i="34" r="HK5"/>
  <c i="34" r="FN4" s="1"/>
  <c i="34" r="HM5"/>
  <c i="34" r="EX5" s="1"/>
  <c i="34" r="HQ5"/>
  <c i="34" r="HT5"/>
  <c i="34" r="HW5"/>
  <c i="34" r="IC5"/>
  <c i="34" r="IF5"/>
  <c i="34" r="DT5" s="1"/>
  <c i="34" r="L6"/>
  <c i="34" r="P6"/>
  <c i="34" r="Q6" s="1"/>
  <c i="34" r="T6"/>
  <c i="34" r="U6" s="1"/>
  <c i="34" r="X6"/>
  <c i="34" r="Y6" s="1"/>
  <c i="34" r="AD6"/>
  <c i="34" r="AE6" s="1"/>
  <c i="34" r="AI6"/>
  <c i="34" r="AJ6" s="1"/>
  <c i="34" r="AK6" s="1"/>
  <c i="34" r="AN6"/>
  <c i="34" r="AO6" s="1"/>
  <c i="34" r="AR6"/>
  <c i="34" r="BI6"/>
  <c i="34" r="BM6"/>
  <c i="34" r="CD6" s="1"/>
  <c i="34" r="BN6"/>
  <c i="34" r="BS6" s="1"/>
  <c i="34" r="BU6" s="1"/>
  <c i="34" r="BZ6"/>
  <c i="34" r="CA6" s="1"/>
  <c i="34" r="CQ6"/>
  <c i="34" r="CS6"/>
  <c i="34" r="CT6"/>
  <c i="34" r="CU6"/>
  <c i="34" r="CX6"/>
  <c i="34" r="DL6"/>
  <c i="34" r="DM6" s="1"/>
  <c i="34" r="DR6"/>
  <c i="34" r="DS6" s="1"/>
  <c i="34" r="EH6"/>
  <c i="34" r="EK6"/>
  <c i="34" r="EL6" s="1"/>
  <c i="34" r="EO6"/>
  <c i="34" r="EP6" s="1"/>
  <c i="34" r="ER6"/>
  <c i="34" r="ES6" s="1"/>
  <c i="34" r="FP6"/>
  <c i="34" r="FX6"/>
  <c i="34" r="GQ6"/>
  <c i="34" r="GV6"/>
  <c i="34" r="HJ6"/>
  <c i="34" r="FZ4" s="1"/>
  <c i="34" r="HK6"/>
  <c i="34" r="FV4" s="1"/>
  <c i="34" r="HM6"/>
  <c i="34" r="DD5" s="1"/>
  <c i="34" r="HQ6"/>
  <c i="34" r="HR6" s="1"/>
  <c i="34" r="FL4" s="1"/>
  <c i="34" r="HT6"/>
  <c i="34" r="HU6" s="1"/>
  <c i="34" r="HW6"/>
  <c i="34" r="HX6" s="1"/>
  <c i="34" r="IC6"/>
  <c i="34" r="ID6" s="1"/>
  <c i="34" r="IF6"/>
  <c i="34" r="P7"/>
  <c i="34" r="T7"/>
  <c i="34" r="X7"/>
  <c i="34" r="CU7" s="1"/>
  <c i="34" r="AD7"/>
  <c i="34" r="AI7"/>
  <c i="34" r="AN7"/>
  <c i="34" r="AR7"/>
  <c i="34" r="BZ7"/>
  <c i="34" r="CC7"/>
  <c i="34" r="CQ7"/>
  <c i="34" r="CS7"/>
  <c i="34" r="CT7"/>
  <c i="34" r="CX7"/>
  <c i="34" r="DL7"/>
  <c i="34" r="DR7"/>
  <c i="34" r="EK7"/>
  <c i="34" r="EO7"/>
  <c i="34" r="ER7"/>
  <c i="34" r="FP7"/>
  <c i="34" r="FX7"/>
  <c i="34" r="GQ7"/>
  <c i="34" r="GV7"/>
  <c i="34" r="HJ7"/>
  <c i="34" r="GH4" s="1"/>
  <c i="34" r="HK7"/>
  <c i="34" r="GD4" s="1"/>
  <c i="34" r="HM7"/>
  <c i="34" r="CI5" s="1"/>
  <c i="34" r="HQ7"/>
  <c i="34" r="HT7"/>
  <c i="34" r="HW7"/>
  <c i="34" r="IC7"/>
  <c i="34" r="IF7"/>
  <c i="34" r="L8"/>
  <c i="34" r="P8"/>
  <c i="34" r="Q8" s="1"/>
  <c i="34" r="T8"/>
  <c i="34" r="U8" s="1"/>
  <c i="34" r="X8"/>
  <c i="34" r="AD8"/>
  <c i="34" r="AE8" s="1"/>
  <c i="34" r="AI8"/>
  <c i="34" r="AJ8" s="1"/>
  <c i="34" r="AN8"/>
  <c i="34" r="AO8" s="1"/>
  <c i="34" r="AR8"/>
  <c i="34" r="BI8"/>
  <c i="34" r="BM8"/>
  <c i="34" r="CD8" s="1"/>
  <c i="34" r="BZ8"/>
  <c i="34" r="CQ8"/>
  <c i="34" r="CR8" s="1"/>
  <c i="34" r="CS8"/>
  <c i="34" r="CT8"/>
  <c i="34" r="CU8"/>
  <c i="34" r="CX8"/>
  <c i="34" r="CY8" s="1"/>
  <c i="34" r="DL8"/>
  <c i="34" r="DM8" s="1"/>
  <c i="34" r="DR8"/>
  <c i="34" r="EH8"/>
  <c i="34" r="EK8"/>
  <c i="34" r="EO8"/>
  <c i="34" r="EP8" s="1"/>
  <c i="34" r="ER8"/>
  <c i="34" r="ES8" s="1"/>
  <c i="34" r="FP8"/>
  <c i="34" r="FX8"/>
  <c i="34" r="GQ8"/>
  <c i="34" r="GV8"/>
  <c i="34" r="HJ8"/>
  <c i="34" r="GP4" s="1"/>
  <c i="34" r="HK8"/>
  <c i="34" r="GL4" s="1"/>
  <c i="34" r="HM8"/>
  <c i="34" r="DX5" s="1"/>
  <c i="34" r="HQ8"/>
  <c i="34" r="HR8" s="1"/>
  <c i="34" r="FL5" s="1"/>
  <c i="34" r="HT8"/>
  <c i="34" r="HW8"/>
  <c i="34" r="IC8"/>
  <c i="34" r="ID8" s="1"/>
  <c i="34" r="IF8"/>
  <c i="34" r="P9"/>
  <c i="34" r="T9"/>
  <c i="34" r="CU9"/>
  <c i="34" r="AD9"/>
  <c i="34" r="AN9"/>
  <c i="34" r="AR9"/>
  <c i="34" r="BZ9"/>
  <c i="34" r="CQ9"/>
  <c i="34" r="CS9"/>
  <c i="34" r="CT9"/>
  <c i="34" r="CX9"/>
  <c i="34" r="DL9"/>
  <c i="34" r="DR9"/>
  <c i="34" r="EK9"/>
  <c i="34" r="EO9"/>
  <c i="34" r="ER9"/>
  <c i="34" r="FP9"/>
  <c i="34" r="FX9"/>
  <c i="34" r="GQ9"/>
  <c i="34" r="GV9"/>
  <c i="34" r="HJ9"/>
  <c i="34" r="BA5" s="1"/>
  <c i="34" r="HK9"/>
  <c i="34" r="GT4" s="1"/>
  <c i="34" r="HM9"/>
  <c i="34" r="AY5" s="1"/>
  <c i="34" r="HQ9"/>
  <c i="34" r="HT9"/>
  <c i="34" r="HW9"/>
  <c i="34" r="IC9"/>
  <c i="34" r="IF9"/>
  <c i="34" r="G10"/>
  <c i="34" r="L10"/>
  <c i="34" r="P10"/>
  <c i="34" r="T10"/>
  <c i="34" r="X10"/>
  <c i="34" r="AD10"/>
  <c i="34" r="AJ10"/>
  <c i="34" r="AN10"/>
  <c i="34" r="AO10" s="1"/>
  <c i="34" r="AR10"/>
  <c i="34" r="AS10" s="1"/>
  <c i="34" r="BL10"/>
  <c i="34" r="BM10" s="1"/>
  <c i="34" r="BZ10"/>
  <c i="34" r="CQ10"/>
  <c i="34" r="CR10" s="1"/>
  <c i="34" r="CS10"/>
  <c i="34" r="CT10"/>
  <c i="34" r="CX10"/>
  <c i="34" r="DL10"/>
  <c i="34" r="DM10" s="1"/>
  <c i="34" r="DR10"/>
  <c i="34" r="DS10" s="1"/>
  <c i="34" r="EH10"/>
  <c i="34" r="EK10"/>
  <c i="34" r="EO10"/>
  <c i="34" r="ER10"/>
  <c i="34" r="ES10" s="1"/>
  <c i="34" r="FP10"/>
  <c i="34" r="FX10"/>
  <c i="34" r="GQ10"/>
  <c i="34" r="GV10"/>
  <c i="34" r="HG10"/>
  <c i="34" r="HK10" s="1"/>
  <c i="34" r="HB4" s="1"/>
  <c i="34" r="HB35" s="1"/>
  <c i="34" r="HQ10"/>
  <c i="34" r="HR10" s="1"/>
  <c i="34" r="FL6" s="1"/>
  <c i="34" r="HT10"/>
  <c i="34" r="HU10" s="1"/>
  <c i="34" r="HW10"/>
  <c i="34" r="IC10"/>
  <c i="34" r="IF10"/>
  <c i="34" r="P11"/>
  <c i="34" r="T11"/>
  <c i="34" r="X11"/>
  <c i="34" r="CU11" s="1"/>
  <c i="34" r="AD11"/>
  <c i="34" r="AN11"/>
  <c i="34" r="AR11"/>
  <c i="34" r="BL11"/>
  <c i="34" r="CC11" s="1"/>
  <c i="34" r="BZ11"/>
  <c i="34" r="CQ11"/>
  <c i="34" r="CS11"/>
  <c i="34" r="CT11"/>
  <c i="34" r="CX11"/>
  <c i="34" r="DL11"/>
  <c i="34" r="DR11"/>
  <c i="34" r="EK11"/>
  <c i="34" r="EO11"/>
  <c i="34" r="ER11"/>
  <c i="34" r="FP11"/>
  <c i="34" r="FX11"/>
  <c i="34" r="GQ11"/>
  <c i="34" r="GV11"/>
  <c i="34" r="HQ11"/>
  <c i="34" r="HT11"/>
  <c i="34" r="HW11"/>
  <c i="34" r="IC11"/>
  <c i="34" r="IF11"/>
  <c i="34" r="L12"/>
  <c i="34" r="P12"/>
  <c i="34" r="T12"/>
  <c i="34" r="X12"/>
  <c i="34" r="CU12" s="1"/>
  <c i="34" r="AD12"/>
  <c i="34" r="AJ12"/>
  <c i="34" r="AN12"/>
  <c i="34" r="AR12"/>
  <c i="34" r="AS12" s="1"/>
  <c i="34" r="BI12"/>
  <c i="34" r="BL12"/>
  <c i="34" r="BM12" s="1"/>
  <c i="34" r="CD12" s="1"/>
  <c i="34" r="BZ12"/>
  <c i="34" r="CA12" s="1"/>
  <c i="34" r="CQ12"/>
  <c i="34" r="CR12" s="1"/>
  <c i="34" r="CS12"/>
  <c i="34" r="CT12"/>
  <c i="34" r="CX12"/>
  <c i="34" r="CY12" s="1"/>
  <c i="34" r="DL12"/>
  <c i="34" r="DM12" s="1"/>
  <c i="34" r="DR12"/>
  <c i="34" r="EH12"/>
  <c i="34" r="EL12"/>
  <c i="34" r="EO12"/>
  <c i="34" r="EP12" s="1"/>
  <c i="34" r="ER12"/>
  <c i="34" r="FP12"/>
  <c i="34" r="FX12"/>
  <c i="34" r="GQ12"/>
  <c i="34" r="GV12"/>
  <c i="34" r="HQ12"/>
  <c i="34" r="HT12"/>
  <c i="34" r="HU12" s="1"/>
  <c i="34" r="HW12"/>
  <c i="34" r="HX12" s="1"/>
  <c i="34" r="IC12"/>
  <c i="34" r="IF12"/>
  <c i="34" r="P13"/>
  <c i="34" r="T13"/>
  <c i="34" r="X13"/>
  <c i="34" r="CU13" s="1"/>
  <c i="34" r="AD13"/>
  <c i="34" r="AN13"/>
  <c i="34" r="AR13"/>
  <c i="34" r="BL13"/>
  <c i="34" r="BZ13"/>
  <c i="34" r="CQ13"/>
  <c i="34" r="CS13"/>
  <c i="34" r="CT13"/>
  <c i="34" r="CX13"/>
  <c i="34" r="DL13"/>
  <c i="34" r="DR13"/>
  <c i="34" r="EK13"/>
  <c i="34" r="EO13"/>
  <c i="34" r="ER13"/>
  <c i="34" r="FP13"/>
  <c i="34" r="FX13"/>
  <c i="34" r="GQ13"/>
  <c i="34" r="GV13"/>
  <c i="34" r="HQ13"/>
  <c i="34" r="HT13"/>
  <c i="34" r="HW13"/>
  <c i="34" r="IC13"/>
  <c i="34" r="IF13"/>
  <c i="34" r="G14"/>
  <c i="34" r="L14"/>
  <c i="34" r="P14"/>
  <c i="34" r="Q14" s="1"/>
  <c i="34" r="T14"/>
  <c i="34" r="U14" s="1"/>
  <c i="34" r="AK14" s="1"/>
  <c i="34" r="X14"/>
  <c i="34" r="Y14" s="1"/>
  <c i="34" r="AD14"/>
  <c i="34" r="AE14" s="1"/>
  <c i="34" r="AN14"/>
  <c i="34" r="AO14" s="1"/>
  <c i="34" r="AR14"/>
  <c i="34" r="AS14" s="1"/>
  <c i="34" r="BI14"/>
  <c i="34" r="BL14"/>
  <c i="34" r="BZ14"/>
  <c i="34" r="CA14" s="1"/>
  <c i="34" r="CQ14"/>
  <c i="34" r="CR14" s="1"/>
  <c i="34" r="CS14"/>
  <c i="34" r="CT14"/>
  <c i="34" r="CX14"/>
  <c i="34" r="CY14" s="1"/>
  <c i="34" r="DL14"/>
  <c i="34" r="DM14" s="1"/>
  <c i="34" r="DR14"/>
  <c i="34" r="EH14"/>
  <c i="34" r="EK14"/>
  <c i="34" r="EL14" s="1"/>
  <c i="34" r="EO14"/>
  <c i="34" r="EP14" s="1"/>
  <c i="34" r="ER14"/>
  <c i="34" r="FP14"/>
  <c i="34" r="FX14"/>
  <c i="34" r="GQ14"/>
  <c i="34" r="GV14"/>
  <c i="34" r="HK14"/>
  <c i="34" r="HL14" s="1"/>
  <c i="34" r="HQ14"/>
  <c i="34" r="HT14"/>
  <c i="34" r="HW14"/>
  <c i="34" r="HX14" s="1"/>
  <c i="34" r="IC14"/>
  <c i="34" r="IF14"/>
  <c i="34" r="P15"/>
  <c i="34" r="T15"/>
  <c i="34" r="X15"/>
  <c i="34" r="CU15" s="1"/>
  <c i="34" r="AD15"/>
  <c i="34" r="AN15"/>
  <c i="34" r="AR15"/>
  <c i="34" r="BL15"/>
  <c i="34" r="BZ15"/>
  <c i="34" r="CC15"/>
  <c i="34" r="CQ15"/>
  <c i="34" r="CS15"/>
  <c i="34" r="CT15"/>
  <c i="34" r="CX15"/>
  <c i="34" r="DL15"/>
  <c i="34" r="DR15"/>
  <c i="34" r="EK15"/>
  <c i="34" r="EO15"/>
  <c i="34" r="ER15"/>
  <c i="34" r="FP15"/>
  <c i="34" r="FX15"/>
  <c i="34" r="GQ15"/>
  <c i="34" r="GV15"/>
  <c i="34" r="HK15"/>
  <c i="34" r="HL15"/>
  <c i="34" r="HQ15"/>
  <c i="34" r="HT15"/>
  <c i="34" r="HW15"/>
  <c i="34" r="IC15"/>
  <c i="34" r="IF15"/>
  <c i="34" r="G16"/>
  <c i="34" r="L16"/>
  <c i="34" r="P16"/>
  <c i="34" r="T16"/>
  <c i="34" r="U16" s="1"/>
  <c i="34" r="X16"/>
  <c i="34" r="Y16" s="1"/>
  <c i="34" r="AD16"/>
  <c i="34" r="AI16"/>
  <c i="34" r="AJ16" s="1"/>
  <c i="34" r="AN16"/>
  <c i="34" r="AO16" s="1"/>
  <c i="34" r="AR16"/>
  <c i="34" r="BI16"/>
  <c i="34" r="BL16"/>
  <c i="34" r="BM16" s="1"/>
  <c i="34" r="CD16" s="1"/>
  <c i="34" r="BZ16"/>
  <c i="34" r="CA16" s="1"/>
  <c i="34" r="CQ16"/>
  <c i="34" r="CS16"/>
  <c i="34" r="CT16"/>
  <c i="34" r="CU16"/>
  <c i="34" r="CX16"/>
  <c i="34" r="DL16"/>
  <c i="34" r="DM16" s="1"/>
  <c i="34" r="DR16"/>
  <c i="34" r="EH16"/>
  <c i="34" r="EK16"/>
  <c i="34" r="EO16"/>
  <c i="34" r="ER16"/>
  <c i="34" r="ES16" s="1"/>
  <c i="34" r="FP16"/>
  <c i="34" r="FX16"/>
  <c i="34" r="GQ16"/>
  <c i="34" r="GV16"/>
  <c i="34" r="HK16"/>
  <c i="34" r="HL16" s="1"/>
  <c i="34" r="HQ16"/>
  <c i="34" r="HT16"/>
  <c i="34" r="HU16" s="1"/>
  <c i="34" r="HW16"/>
  <c i="34" r="HX16" s="1"/>
  <c i="34" r="IC16"/>
  <c i="34" r="ID16" s="1"/>
  <c i="34" r="IF16"/>
  <c i="34" r="P17"/>
  <c i="34" r="T17"/>
  <c i="34" r="X17"/>
  <c i="34" r="CU17" s="1"/>
  <c i="34" r="AD17"/>
  <c i="34" r="AI17"/>
  <c i="34" r="AN17"/>
  <c i="34" r="AR17"/>
  <c i="34" r="BL17"/>
  <c i="34" r="CC17" s="1"/>
  <c i="34" r="BZ17"/>
  <c i="34" r="CQ17"/>
  <c i="34" r="CS17"/>
  <c i="34" r="CT17"/>
  <c i="34" r="CX17"/>
  <c i="34" r="DL17"/>
  <c i="34" r="DR17"/>
  <c i="34" r="EK17"/>
  <c i="34" r="EO17"/>
  <c i="34" r="ER17"/>
  <c i="34" r="FP17"/>
  <c i="34" r="FX17"/>
  <c i="34" r="GQ17"/>
  <c i="34" r="GV17"/>
  <c i="34" r="HK17"/>
  <c i="34" r="HL17" s="1"/>
  <c i="34" r="HQ17"/>
  <c i="34" r="HT17"/>
  <c i="34" r="HW17"/>
  <c i="34" r="IC17"/>
  <c i="34" r="IF17"/>
  <c i="34" r="L18"/>
  <c i="34" r="P18"/>
  <c i="34" r="Q18" s="1"/>
  <c i="34" r="T18"/>
  <c i="34" r="U18" s="1"/>
  <c i="34" r="X18"/>
  <c i="34" r="AD18"/>
  <c i="34" r="AI18"/>
  <c i="34" r="AN18"/>
  <c i="34" r="AO18" s="1"/>
  <c i="34" r="AR18"/>
  <c i="34" r="BI18"/>
  <c i="34" r="BL18"/>
  <c i="34" r="BN18" s="1"/>
  <c i="34" r="BS18" s="1"/>
  <c i="34" r="BU18" s="1"/>
  <c i="34" r="BZ18"/>
  <c i="34" r="CQ18"/>
  <c i="34" r="CS18"/>
  <c i="34" r="CT18"/>
  <c i="34" r="CU18"/>
  <c i="34" r="CX18"/>
  <c i="34" r="DL18"/>
  <c i="34" r="DR18"/>
  <c i="34" r="EH18"/>
  <c i="34" r="EK18"/>
  <c i="34" r="EO18"/>
  <c i="34" r="EP18" s="1"/>
  <c i="34" r="ER18"/>
  <c i="34" r="ET18" s="1"/>
  <c i="34" r="EY18" s="1"/>
  <c i="34" r="FA18" s="1"/>
  <c i="34" r="FP18"/>
  <c i="34" r="FX18"/>
  <c i="34" r="GQ18"/>
  <c i="34" r="GV18"/>
  <c i="34" r="HK18"/>
  <c i="34" r="HL18" s="1"/>
  <c i="34" r="HQ18"/>
  <c i="34" r="HT18"/>
  <c i="34" r="HU18" s="1"/>
  <c i="34" r="HW18"/>
  <c i="34" r="IC18"/>
  <c i="34" r="ID18" s="1"/>
  <c i="34" r="IF18"/>
  <c i="34" r="P19"/>
  <c i="34" r="T19"/>
  <c i="34" r="X19"/>
  <c i="34" r="CU19" s="1"/>
  <c i="34" r="AD19"/>
  <c i="34" r="AI19"/>
  <c i="34" r="AN19"/>
  <c i="34" r="AR19"/>
  <c i="34" r="BL19"/>
  <c i="34" r="BN19" s="1"/>
  <c i="34" r="BZ19"/>
  <c i="34" r="CC19"/>
  <c i="34" r="CQ19"/>
  <c i="34" r="CS19"/>
  <c i="34" r="CT19"/>
  <c i="34" r="CX19"/>
  <c i="34" r="DL19"/>
  <c i="34" r="DR19"/>
  <c i="34" r="EK19"/>
  <c i="34" r="EO19"/>
  <c i="34" r="ER19"/>
  <c i="34" r="FP19"/>
  <c i="34" r="FX19"/>
  <c i="34" r="GQ19"/>
  <c i="34" r="GV19"/>
  <c i="34" r="HK19"/>
  <c i="34" r="HL19" s="1"/>
  <c i="34" r="HQ19"/>
  <c i="34" r="HT19"/>
  <c i="34" r="HW19"/>
  <c i="34" r="IC19"/>
  <c i="34" r="IF19"/>
  <c i="34" r="L20"/>
  <c i="34" r="P20"/>
  <c i="34" r="Q20" s="1"/>
  <c i="34" r="T20"/>
  <c i="34" r="X20"/>
  <c i="34" r="AD20"/>
  <c i="34" r="AE20" s="1"/>
  <c i="34" r="AI20"/>
  <c i="34" r="AJ20" s="1"/>
  <c i="34" r="AN20"/>
  <c i="34" r="AR20"/>
  <c i="34" r="BI20"/>
  <c i="34" r="BL20"/>
  <c i="34" r="BZ20"/>
  <c i="34" r="CA20" s="1"/>
  <c i="34" r="CQ20"/>
  <c i="34" r="CS20"/>
  <c i="34" r="CT20"/>
  <c i="34" r="CU20"/>
  <c i="34" r="CX20"/>
  <c i="34" r="DL20"/>
  <c i="34" r="DR20"/>
  <c i="34" r="DS20" s="1"/>
  <c i="34" r="EH20"/>
  <c i="34" r="EK20"/>
  <c i="34" r="EL20" s="1"/>
  <c i="34" r="EO20"/>
  <c i="34" r="EP20" s="1"/>
  <c i="34" r="ER20"/>
  <c i="34" r="ES20" s="1"/>
  <c i="34" r="FP20"/>
  <c i="34" r="FX20"/>
  <c i="34" r="GQ20"/>
  <c i="34" r="GV20"/>
  <c i="34" r="HQ20"/>
  <c i="34" r="HR20" s="1"/>
  <c i="34" r="FL11" s="1"/>
  <c i="34" r="HT20"/>
  <c i="34" r="HW20"/>
  <c i="34" r="IC20"/>
  <c i="34" r="IF20"/>
  <c i="34" r="P21"/>
  <c i="34" r="T21"/>
  <c i="34" r="X21"/>
  <c i="34" r="CU21" s="1"/>
  <c i="34" r="AD21"/>
  <c i="34" r="AI21"/>
  <c i="34" r="AN21"/>
  <c i="34" r="AR21"/>
  <c i="34" r="BL21"/>
  <c i="34" r="BN21" s="1"/>
  <c i="34" r="BQ21" s="1"/>
  <c i="34" r="BZ21"/>
  <c i="34" r="CQ21"/>
  <c i="34" r="CS21"/>
  <c i="34" r="CT21"/>
  <c i="34" r="DL21"/>
  <c i="34" r="DR21"/>
  <c i="34" r="EK21"/>
  <c i="34" r="EO21"/>
  <c i="34" r="ER21"/>
  <c i="34" r="FP21"/>
  <c i="34" r="FX21"/>
  <c i="34" r="GQ21"/>
  <c i="34" r="GV21"/>
  <c i="34" r="HQ21"/>
  <c i="34" r="HT21"/>
  <c i="34" r="HW21"/>
  <c i="34" r="IC21"/>
  <c i="34" r="IF21"/>
  <c i="34" r="G22"/>
  <c i="34" r="P22"/>
  <c i="34" r="Q22" s="1"/>
  <c i="34" r="T22"/>
  <c i="34" r="X22"/>
  <c i="34" r="AD22"/>
  <c i="34" r="AE22" s="1"/>
  <c i="34" r="AI22"/>
  <c i="34" r="AJ22" s="1"/>
  <c i="34" r="AN22"/>
  <c i="34" r="AR22"/>
  <c i="34" r="BI22"/>
  <c i="34" r="BL22"/>
  <c i="34" r="BM22" s="1"/>
  <c i="34" r="CD22" s="1"/>
  <c i="34" r="BZ22"/>
  <c i="34" r="CA22" s="1"/>
  <c i="34" r="CQ22"/>
  <c i="34" r="CS22"/>
  <c i="34" r="CT22"/>
  <c i="34" r="CX22"/>
  <c i="34" r="CY22" s="1"/>
  <c i="34" r="DL22"/>
  <c i="34" r="DR22"/>
  <c i="34" r="EH22"/>
  <c i="34" r="EK22"/>
  <c i="34" r="EO22"/>
  <c i="34" r="EP22" s="1"/>
  <c i="34" r="ER22"/>
  <c i="34" r="FP22"/>
  <c i="34" r="FX22"/>
  <c i="34" r="GQ22"/>
  <c i="34" r="GV22"/>
  <c i="34" r="HQ22"/>
  <c i="34" r="HT22"/>
  <c i="34" r="HW22"/>
  <c i="34" r="HX22" s="1"/>
  <c i="34" r="IC22"/>
  <c i="34" r="IF22"/>
  <c i="34" r="P23"/>
  <c i="34" r="T23"/>
  <c i="34" r="X23"/>
  <c i="34" r="AD23"/>
  <c i="34" r="AI23"/>
  <c i="34" r="AN23"/>
  <c i="34" r="AR23"/>
  <c i="34" r="BL23"/>
  <c i="34" r="BN23" s="1"/>
  <c i="34" r="BZ23"/>
  <c i="34" r="CQ23"/>
  <c i="34" r="CS23"/>
  <c i="34" r="CT23"/>
  <c i="34" r="CX23"/>
  <c i="34" r="DL23"/>
  <c i="34" r="DR23"/>
  <c i="34" r="EK23"/>
  <c i="34" r="EO23"/>
  <c i="34" r="ER23"/>
  <c i="34" r="FP23"/>
  <c i="34" r="FX23"/>
  <c i="34" r="GQ23"/>
  <c i="34" r="GV23"/>
  <c i="34" r="HQ23"/>
  <c i="34" r="HT23"/>
  <c i="34" r="HW23"/>
  <c i="34" r="IC23"/>
  <c i="34" r="IF23"/>
  <c i="34" r="G24"/>
  <c i="34" r="L24"/>
  <c i="34" r="P24"/>
  <c i="34" r="Q24" s="1"/>
  <c i="34" r="T24"/>
  <c i="34" r="X24"/>
  <c i="34" r="AD24"/>
  <c i="34" r="AE24" s="1"/>
  <c i="34" r="AI24"/>
  <c i="34" r="AN24"/>
  <c i="34" r="AR24"/>
  <c i="34" r="AS24" s="1"/>
  <c i="34" r="BI24"/>
  <c i="34" r="BL24"/>
  <c i="34" r="BM24" s="1"/>
  <c i="34" r="BZ24"/>
  <c i="34" r="CQ24"/>
  <c i="34" r="CS24"/>
  <c i="34" r="CT24"/>
  <c i="34" r="CU24"/>
  <c i="34" r="CX24"/>
  <c i="34" r="DL24"/>
  <c i="34" r="DR24"/>
  <c i="34" r="DS24" s="1"/>
  <c i="34" r="EH24"/>
  <c i="34" r="EK24"/>
  <c i="34" r="EL24" s="1"/>
  <c i="34" r="EO24"/>
  <c i="34" r="EP24" s="1"/>
  <c i="34" r="ER24"/>
  <c i="34" r="ES24" s="1"/>
  <c i="34" r="FP24"/>
  <c i="34" r="FX24"/>
  <c i="34" r="GQ24"/>
  <c i="34" r="GV24"/>
  <c i="34" r="HQ24"/>
  <c i="34" r="HR24" s="1"/>
  <c i="34" r="FL13" s="1"/>
  <c i="34" r="HT24"/>
  <c i="34" r="HU24" s="1"/>
  <c i="34" r="HW24"/>
  <c i="34" r="HX24" s="1"/>
  <c i="34" r="IC24"/>
  <c i="34" r="ID24" s="1"/>
  <c i="34" r="IF24"/>
  <c i="34" r="IG24" s="1"/>
  <c i="34" r="P25"/>
  <c i="34" r="T25"/>
  <c i="34" r="X25"/>
  <c i="34" r="AD25"/>
  <c i="34" r="AI25"/>
  <c i="34" r="AN25"/>
  <c i="34" r="AR25"/>
  <c i="34" r="BL25"/>
  <c i="34" r="BN25" s="1"/>
  <c i="34" r="BZ25"/>
  <c i="34" r="CQ25"/>
  <c i="34" r="CS25"/>
  <c i="34" r="CT25"/>
  <c i="34" r="CX25"/>
  <c i="34" r="DL25"/>
  <c i="34" r="DR25"/>
  <c i="34" r="EK25"/>
  <c i="34" r="EO25"/>
  <c i="34" r="ER25"/>
  <c i="34" r="ET25" s="1"/>
  <c i="34" r="EW25" s="1"/>
  <c i="34" r="FP25"/>
  <c i="34" r="FX25"/>
  <c i="34" r="GQ25"/>
  <c i="34" r="GV25"/>
  <c i="34" r="HQ25"/>
  <c i="34" r="HT25"/>
  <c i="34" r="HW25"/>
  <c i="34" r="IC25"/>
  <c i="34" r="IF25"/>
  <c i="34" r="G26"/>
  <c i="34" r="L26"/>
  <c i="34" r="P26"/>
  <c i="34" r="Q26" s="1"/>
  <c i="34" r="T26"/>
  <c i="34" r="U26" s="1"/>
  <c i="34" r="X26"/>
  <c i="34" r="AD26"/>
  <c i="34" r="AE26" s="1"/>
  <c i="34" r="AI26"/>
  <c i="34" r="AJ26" s="1"/>
  <c i="34" r="AN26"/>
  <c i="34" r="AR26"/>
  <c i="34" r="BI26"/>
  <c i="34" r="BL26"/>
  <c i="34" r="BN26" s="1"/>
  <c i="34" r="BZ26"/>
  <c i="34" r="CA26" s="1"/>
  <c i="34" r="CQ26"/>
  <c i="34" r="CS26"/>
  <c i="34" r="CT26"/>
  <c i="34" r="CU26"/>
  <c i="34" r="CX26"/>
  <c i="34" r="CY26" s="1"/>
  <c i="34" r="DL26"/>
  <c i="34" r="DR26"/>
  <c i="34" r="EH26"/>
  <c i="34" r="EK26"/>
  <c i="34" r="EL26" s="1"/>
  <c i="34" r="EO26"/>
  <c i="34" r="EP26" s="1"/>
  <c i="34" r="ER26"/>
  <c i="34" r="ES26" s="1"/>
  <c i="34" r="FP26"/>
  <c i="34" r="FX26"/>
  <c i="34" r="GQ26"/>
  <c i="34" r="GV26"/>
  <c i="34" r="HQ26"/>
  <c i="34" r="HT26"/>
  <c i="34" r="HU26" s="1"/>
  <c i="34" r="HW26"/>
  <c i="34" r="HX26" s="1"/>
  <c i="34" r="IC26"/>
  <c i="34" r="ID26" s="1"/>
  <c i="34" r="IF26"/>
  <c i="34" r="P27"/>
  <c i="34" r="T27"/>
  <c i="34" r="X27"/>
  <c i="34" r="AD27"/>
  <c i="34" r="AI27"/>
  <c i="34" r="AN27"/>
  <c i="34" r="AR27"/>
  <c i="34" r="BL27"/>
  <c i="34" r="BN27" s="1"/>
  <c i="34" r="BZ27"/>
  <c i="34" r="CQ27"/>
  <c i="34" r="CS27"/>
  <c i="34" r="CT27"/>
  <c i="34" r="CX27"/>
  <c i="34" r="DL27"/>
  <c i="34" r="DR27"/>
  <c i="34" r="EK27"/>
  <c i="34" r="EO27"/>
  <c i="34" r="ER27"/>
  <c i="34" r="FP27"/>
  <c i="34" r="FX27"/>
  <c i="34" r="GQ27"/>
  <c i="34" r="GV27"/>
  <c i="34" r="HQ27"/>
  <c i="34" r="HT27"/>
  <c i="34" r="HW27"/>
  <c i="34" r="IC27"/>
  <c i="34" r="IF27"/>
  <c i="34" r="G28"/>
  <c i="34" r="L28"/>
  <c i="34" r="P28"/>
  <c i="34" r="Q28" s="1"/>
  <c i="34" r="T28"/>
  <c i="34" r="X28"/>
  <c i="34" r="Y28" s="1"/>
  <c i="34" r="CV28" s="1"/>
  <c i="34" r="AD28"/>
  <c i="34" r="AI28"/>
  <c i="34" r="AJ28" s="1"/>
  <c i="34" r="AN28"/>
  <c i="34" r="AR28"/>
  <c i="34" r="AS28" s="1"/>
  <c i="34" r="BI28"/>
  <c i="34" r="BL28"/>
  <c i="34" r="BZ28"/>
  <c i="34" r="CA28" s="1"/>
  <c i="34" r="CQ28"/>
  <c i="34" r="CR28" s="1"/>
  <c i="34" r="CS28"/>
  <c i="34" r="CT28"/>
  <c i="34" r="CX28"/>
  <c i="34" r="CY28" s="1"/>
  <c i="34" r="DL28"/>
  <c i="34" r="DR28"/>
  <c i="34" r="EH28"/>
  <c i="34" r="EK28"/>
  <c i="34" r="EO28"/>
  <c i="34" r="EP28" s="1"/>
  <c i="34" r="ER28"/>
  <c i="34" r="ES28" s="1"/>
  <c i="34" r="FP28"/>
  <c i="34" r="FX28"/>
  <c i="34" r="GQ28"/>
  <c i="34" r="GV28"/>
  <c i="34" r="HQ28"/>
  <c i="34" r="HT28"/>
  <c i="34" r="HW28"/>
  <c i="34" r="HX28" s="1"/>
  <c i="34" r="IC28"/>
  <c i="34" r="ID28" s="1"/>
  <c i="34" r="IF28"/>
  <c i="34" r="P29"/>
  <c i="34" r="T29"/>
  <c i="34" r="X29"/>
  <c i="34" r="CU29" s="1"/>
  <c i="34" r="AD29"/>
  <c i="34" r="AI29"/>
  <c i="34" r="AN29"/>
  <c i="34" r="AR29"/>
  <c i="34" r="BL29"/>
  <c i="34" r="BN29" s="1"/>
  <c i="34" r="BZ29"/>
  <c i="34" r="CQ29"/>
  <c i="34" r="CS29"/>
  <c i="34" r="CT29"/>
  <c i="34" r="CX29"/>
  <c i="34" r="DL29"/>
  <c i="34" r="DR29"/>
  <c i="34" r="EK29"/>
  <c i="34" r="EO29"/>
  <c i="34" r="ER29"/>
  <c i="34" r="FP29"/>
  <c i="34" r="FX29"/>
  <c i="34" r="GQ29"/>
  <c i="34" r="GV29"/>
  <c i="34" r="HQ29"/>
  <c i="34" r="HT29"/>
  <c i="34" r="HW29"/>
  <c i="34" r="IC29"/>
  <c i="34" r="IF29"/>
  <c i="34" r="G30"/>
  <c i="34" r="L30"/>
  <c i="34" r="P30"/>
  <c i="34" r="Q30" s="1"/>
  <c i="34" r="T30"/>
  <c i="34" r="X30"/>
  <c i="34" r="Y30" s="1"/>
  <c i="34" r="CV30" s="1"/>
  <c i="34" r="AD30"/>
  <c i="34" r="AI30"/>
  <c i="34" r="AJ30" s="1"/>
  <c i="34" r="AN30"/>
  <c i="34" r="AR30"/>
  <c i="34" r="AS30" s="1"/>
  <c i="34" r="BI30"/>
  <c i="34" r="BL30"/>
  <c i="34" r="BN30" s="1"/>
  <c i="34" r="BQ30" s="1"/>
  <c i="34" r="BZ30"/>
  <c i="34" r="CQ30"/>
  <c i="34" r="CS30"/>
  <c i="34" r="CT30"/>
  <c i="34" r="CX30"/>
  <c i="34" r="DL30"/>
  <c i="34" r="DR30"/>
  <c i="34" r="DS30" s="1"/>
  <c i="34" r="EH30"/>
  <c i="34" r="EK30"/>
  <c i="34" r="EO30"/>
  <c i="34" r="ER30"/>
  <c i="34" r="FP30"/>
  <c i="34" r="FX30"/>
  <c i="34" r="GQ30"/>
  <c i="34" r="GV30"/>
  <c i="34" r="HQ30"/>
  <c i="34" r="HR30" s="1"/>
  <c i="34" r="FL16" s="1"/>
  <c i="34" r="HT30"/>
  <c i="34" r="HU30" s="1"/>
  <c i="34" r="HW30"/>
  <c i="34" r="IC30"/>
  <c i="34" r="IF30"/>
  <c i="34" r="IG30" s="1"/>
  <c i="34" r="P31"/>
  <c i="34" r="T31"/>
  <c i="34" r="X31"/>
  <c i="34" r="CU31" s="1"/>
  <c i="34" r="AD31"/>
  <c i="34" r="AI31"/>
  <c i="34" r="AN31"/>
  <c i="34" r="AR31"/>
  <c i="34" r="BL31"/>
  <c i="34" r="BN31" s="1"/>
  <c i="34" r="BZ31"/>
  <c i="34" r="CQ31"/>
  <c i="34" r="CS31"/>
  <c i="34" r="CT31"/>
  <c i="34" r="CX31"/>
  <c i="34" r="DL31"/>
  <c i="34" r="DR31"/>
  <c i="34" r="EK31"/>
  <c i="34" r="EO31"/>
  <c i="34" r="ER31"/>
  <c i="34" r="FP31"/>
  <c i="34" r="FX31"/>
  <c i="34" r="GQ31"/>
  <c i="34" r="GV31"/>
  <c i="34" r="HQ31"/>
  <c i="34" r="HT31"/>
  <c i="34" r="HW31"/>
  <c i="34" r="IC31"/>
  <c i="34" r="IF31"/>
  <c i="34" r="G32"/>
  <c i="34" r="L32"/>
  <c i="34" r="P32"/>
  <c i="34" r="T32"/>
  <c i="34" r="U32" s="1"/>
  <c i="34" r="X32"/>
  <c i="34" r="Y32" s="1"/>
  <c i="34" r="AD32"/>
  <c i="34" r="AI32"/>
  <c i="34" r="AJ32" s="1"/>
  <c i="34" r="AN32"/>
  <c i="34" r="AR32"/>
  <c i="34" r="AS32" s="1"/>
  <c i="34" r="BI32"/>
  <c i="34" r="BL32"/>
  <c i="34" r="BZ32"/>
  <c i="34" r="CA32" s="1"/>
  <c i="34" r="CQ32"/>
  <c i="34" r="CS32"/>
  <c i="34" r="CT32"/>
  <c i="34" r="CX32"/>
  <c i="34" r="DL32"/>
  <c i="34" r="DR32"/>
  <c i="34" r="EH32"/>
  <c i="34" r="EK32"/>
  <c i="34" r="EO32"/>
  <c i="34" r="EP32" s="1"/>
  <c i="34" r="ER32"/>
  <c i="34" r="ES32" s="1"/>
  <c i="34" r="FL32"/>
  <c i="34" r="FP32"/>
  <c i="34" r="FX32"/>
  <c i="34" r="GQ32"/>
  <c i="34" r="GS32"/>
  <c i="34" r="GU32" s="1"/>
  <c i="34" r="GV32"/>
  <c i="34" r="HQ32"/>
  <c i="34" r="HR32" s="1"/>
  <c i="34" r="FL17" s="1"/>
  <c i="34" r="HT32"/>
  <c i="34" r="HW32"/>
  <c i="34" r="HX32" s="1"/>
  <c i="34" r="IC32"/>
  <c i="34" r="ID32" s="1"/>
  <c i="34" r="IF32"/>
  <c i="34" r="P33"/>
  <c i="34" r="T33"/>
  <c i="34" r="X33"/>
  <c i="34" r="CU33" s="1"/>
  <c i="34" r="AD33"/>
  <c i="34" r="AI33"/>
  <c i="34" r="AN33"/>
  <c i="34" r="AR33"/>
  <c i="34" r="BL33"/>
  <c i="34" r="BN33" s="1"/>
  <c i="34" r="BQ33" s="1"/>
  <c i="34" r="BZ33"/>
  <c i="34" r="CQ33"/>
  <c i="34" r="CS33"/>
  <c i="34" r="CT33"/>
  <c i="34" r="CX33"/>
  <c i="34" r="DL33"/>
  <c i="34" r="DR33"/>
  <c i="34" r="EK33"/>
  <c i="34" r="EO33"/>
  <c i="34" r="ER33"/>
  <c i="34" r="FP33"/>
  <c i="34" r="FX33"/>
  <c i="34" r="GQ33"/>
  <c i="34" r="GV33"/>
  <c i="34" r="HQ33"/>
  <c i="34" r="HT33"/>
  <c i="34" r="HW33"/>
  <c i="34" r="IC33"/>
  <c i="34" r="IF33"/>
  <c i="34" r="G34"/>
  <c i="34" r="L34"/>
  <c i="34" r="P34"/>
  <c i="34" r="T34"/>
  <c i="34" r="U34" s="1"/>
  <c i="34" r="X34"/>
  <c i="34" r="AD34"/>
  <c i="34" r="AI34"/>
  <c i="34" r="AJ34" s="1"/>
  <c i="34" r="AN34"/>
  <c i="34" r="AR34"/>
  <c i="34" r="BI34"/>
  <c i="34" r="BL34"/>
  <c i="34" r="BZ34"/>
  <c i="34" r="CQ34"/>
  <c i="34" r="CR34" s="1"/>
  <c i="34" r="CS34"/>
  <c i="34" r="CT34"/>
  <c i="34" r="CU34"/>
  <c i="34" r="CX34"/>
  <c i="34" r="CY34" s="1"/>
  <c i="34" r="DL34"/>
  <c i="34" r="DR34"/>
  <c i="34" r="EH34"/>
  <c i="34" r="EK34"/>
  <c i="34" r="EL34" s="1"/>
  <c i="34" r="EO34"/>
  <c i="34" r="ER34"/>
  <c i="34" r="ES34" s="1"/>
  <c i="34" r="HQ34"/>
  <c i="34" r="HT34"/>
  <c i="34" r="HU34" s="1"/>
  <c i="34" r="HW34"/>
  <c i="34" r="IC34"/>
  <c i="34" r="ID34" s="1"/>
  <c i="34" r="IF34"/>
  <c i="34" r="P35"/>
  <c i="34" r="T35"/>
  <c i="34" r="X35"/>
  <c i="34" r="CU35" s="1"/>
  <c i="34" r="AD35"/>
  <c i="34" r="AI35"/>
  <c i="34" r="AN35"/>
  <c i="34" r="AR35"/>
  <c i="34" r="BL35"/>
  <c i="34" r="BN35" s="1"/>
  <c i="34" r="BZ35"/>
  <c i="34" r="CQ35"/>
  <c i="34" r="CS35"/>
  <c i="34" r="CT35"/>
  <c i="34" r="CX35"/>
  <c i="34" r="EK35"/>
  <c i="34" r="EO35"/>
  <c i="34" r="ER35"/>
  <c i="34" r="FT35"/>
  <c i="34" r="GB35"/>
  <c i="34" r="GJ35"/>
  <c i="34" r="GR35"/>
  <c i="34" r="GZ35"/>
  <c i="34" r="HQ35"/>
  <c i="34" r="HT35"/>
  <c i="34" r="HW35"/>
  <c i="34" r="IC35"/>
  <c i="34" r="IF35"/>
  <c i="34" r="DT35" s="1"/>
  <c i="34" r="L36"/>
  <c i="34" r="P36"/>
  <c i="34" r="Q36" s="1"/>
  <c i="34" r="T36"/>
  <c i="34" r="U36" s="1"/>
  <c i="34" r="X36"/>
  <c i="34" r="Y36" s="1"/>
  <c i="34" r="AD36"/>
  <c i="34" r="AI36"/>
  <c i="34" r="AN36"/>
  <c i="34" r="AO36" s="1"/>
  <c i="34" r="AR36"/>
  <c i="34" r="AS36" s="1"/>
  <c i="34" r="BI36"/>
  <c i="34" r="BL36"/>
  <c i="34" r="BZ36"/>
  <c i="34" r="CQ36"/>
  <c i="34" r="CS36"/>
  <c i="34" r="CT36"/>
  <c i="34" r="CU36"/>
  <c i="34" r="CX36"/>
  <c i="34" r="DL36"/>
  <c i="34" r="DM36" s="1"/>
  <c i="34" r="DR36"/>
  <c i="34" r="DS36" s="1"/>
  <c i="34" r="EH36"/>
  <c i="34" r="EK36"/>
  <c i="34" r="EL36" s="1"/>
  <c i="34" r="EO36"/>
  <c i="34" r="ER36"/>
  <c i="34" r="HQ36"/>
  <c i="34" r="HR36" s="1"/>
  <c i="34" r="HT36"/>
  <c i="34" r="HW36"/>
  <c i="34" r="HX36" s="1"/>
  <c i="34" r="IC36"/>
  <c i="34" r="ID36" s="1"/>
  <c i="34" r="IF36"/>
  <c i="34" r="P37"/>
  <c i="34" r="T37"/>
  <c i="34" r="X37"/>
  <c i="34" r="CU37" s="1"/>
  <c i="34" r="AD37"/>
  <c i="34" r="AN37"/>
  <c i="34" r="AR37"/>
  <c i="34" r="BL37"/>
  <c i="34" r="BN37" s="1"/>
  <c i="34" r="BQ37" s="1"/>
  <c i="34" r="BZ37"/>
  <c i="34" r="CQ37"/>
  <c i="34" r="CS37"/>
  <c i="34" r="CT37"/>
  <c i="34" r="CX37"/>
  <c i="34" r="DL37"/>
  <c i="34" r="DR37"/>
  <c i="34" r="EK37"/>
  <c i="34" r="EO37"/>
  <c i="34" r="ER37"/>
  <c i="34" r="HQ37"/>
  <c i="34" r="HT37"/>
  <c i="34" r="HW37"/>
  <c i="34" r="IC37"/>
  <c i="34" r="IF37"/>
  <c i="34" r="G38"/>
  <c i="34" r="P38"/>
  <c i="34" r="Q38" s="1"/>
  <c i="34" r="T38"/>
  <c i="34" r="X38"/>
  <c i="34" r="AD38"/>
  <c i="34" r="AE38" s="1"/>
  <c i="34" r="AJ38"/>
  <c i="34" r="AN38"/>
  <c i="34" r="AO38" s="1"/>
  <c i="34" r="AR38"/>
  <c i="34" r="AS38" s="1"/>
  <c i="34" r="BI38"/>
  <c i="34" r="BL38"/>
  <c i="34" r="BN38" s="1"/>
  <c i="34" r="BZ38"/>
  <c i="34" r="CQ38"/>
  <c i="34" r="CS38"/>
  <c i="34" r="CT38"/>
  <c i="34" r="CX38"/>
  <c i="34" r="CY38" s="1"/>
  <c i="34" r="DL38"/>
  <c i="34" r="DM38" s="1"/>
  <c i="34" r="EH38"/>
  <c i="34" r="EK38"/>
  <c i="34" r="EO38"/>
  <c i="34" r="ER38"/>
  <c i="34" r="ES38" s="1"/>
  <c i="34" r="HQ38"/>
  <c i="34" r="HT38"/>
  <c i="34" r="HW38"/>
  <c i="34" r="HX38" s="1"/>
  <c i="34" r="IC38"/>
  <c i="34" r="IF38"/>
  <c i="34" r="P39"/>
  <c i="34" r="T39"/>
  <c i="34" r="X39"/>
  <c i="34" r="CU39" s="1"/>
  <c i="34" r="AD39"/>
  <c i="34" r="AN39"/>
  <c i="34" r="AR39"/>
  <c i="34" r="BL39"/>
  <c i="34" r="BN39" s="1"/>
  <c i="34" r="BZ39"/>
  <c i="34" r="CQ39"/>
  <c i="34" r="CS39"/>
  <c i="34" r="CT39"/>
  <c i="34" r="CX39"/>
  <c i="34" r="DL39"/>
  <c i="34" r="DR39"/>
  <c i="34" r="EK39"/>
  <c i="34" r="EO39"/>
  <c i="34" r="ER39"/>
  <c i="34" r="HG39"/>
  <c i="34" r="HQ39"/>
  <c i="34" r="HT39"/>
  <c i="34" r="HW39"/>
  <c i="34" r="IC39"/>
  <c i="34" r="IF39"/>
  <c i="34" r="G40"/>
  <c i="34" r="L40"/>
  <c i="34" r="P40"/>
  <c i="34" r="Q40" s="1"/>
  <c i="34" r="T40"/>
  <c i="34" r="X40"/>
  <c i="34" r="CU40" s="1"/>
  <c i="34" r="AD40"/>
  <c i="34" r="AJ40"/>
  <c i="34" r="AN40"/>
  <c i="34" r="AR40"/>
  <c i="34" r="AS40" s="1"/>
  <c i="34" r="BL40"/>
  <c i="34" r="BZ40"/>
  <c i="34" r="CQ40"/>
  <c i="34" r="CS40"/>
  <c i="34" r="CT40"/>
  <c i="34" r="CX40"/>
  <c i="34" r="DL40"/>
  <c i="34" r="DM40" s="1"/>
  <c i="34" r="DR40"/>
  <c i="34" r="EH40"/>
  <c i="34" r="EK40"/>
  <c i="34" r="EO40"/>
  <c i="34" r="EP40" s="1"/>
  <c i="34" r="ER40"/>
  <c i="34" r="HQ40"/>
  <c i="34" r="HT40"/>
  <c i="34" r="HU40" s="1"/>
  <c i="34" r="HW40"/>
  <c i="34" r="HX40" s="1"/>
  <c i="34" r="IC40"/>
  <c i="34" r="ID40" s="1"/>
  <c i="34" r="IF40"/>
  <c i="34" r="P41"/>
  <c i="34" r="T41"/>
  <c i="34" r="X41"/>
  <c i="34" r="CU41" s="1"/>
  <c i="34" r="AD41"/>
  <c i="34" r="AN41"/>
  <c i="34" r="AR41"/>
  <c i="34" r="BL41"/>
  <c i="34" r="BZ41"/>
  <c i="34" r="CC41"/>
  <c i="34" r="CQ41"/>
  <c i="34" r="CS41"/>
  <c i="34" r="CT41"/>
  <c i="34" r="CX41"/>
  <c i="34" r="DL41"/>
  <c i="34" r="DR41"/>
  <c i="34" r="EK41"/>
  <c i="34" r="EO41"/>
  <c i="34" r="ER41"/>
  <c i="34" r="HQ41"/>
  <c i="34" r="HT41"/>
  <c i="34" r="HW41"/>
  <c i="34" r="IC41"/>
  <c i="34" r="IF41"/>
  <c i="34" r="L42"/>
  <c i="34" r="P42"/>
  <c i="34" r="Q42" s="1"/>
  <c i="34" r="T42"/>
  <c i="34" r="U42" s="1"/>
  <c i="34" r="X42"/>
  <c i="34" r="Y42" s="1"/>
  <c i="34" r="AD42"/>
  <c i="34" r="AE42" s="1"/>
  <c i="34" r="AJ42"/>
  <c i="34" r="AN42"/>
  <c i="34" r="AR42"/>
  <c i="34" r="BL42"/>
  <c i="34" r="BZ42"/>
  <c i="34" r="CA42" s="1"/>
  <c i="34" r="CQ42"/>
  <c i="34" r="CS42"/>
  <c i="34" r="CT42"/>
  <c i="34" r="CX42"/>
  <c i="34" r="DL42"/>
  <c i="34" r="DR42"/>
  <c i="34" r="DS42" s="1"/>
  <c i="34" r="EH42"/>
  <c i="34" r="EK42"/>
  <c i="34" r="EO42"/>
  <c i="34" r="ER42"/>
  <c i="34" r="HQ42"/>
  <c i="34" r="HR42" s="1"/>
  <c i="34" r="FL22" s="1"/>
  <c i="34" r="HT42"/>
  <c i="34" r="HU42" s="1"/>
  <c i="34" r="HW42"/>
  <c i="34" r="IC42"/>
  <c i="34" r="IF42"/>
  <c i="34" r="P43"/>
  <c i="34" r="T43"/>
  <c i="34" r="X43"/>
  <c i="34" r="CU43" s="1"/>
  <c i="34" r="AD43"/>
  <c i="34" r="AN43"/>
  <c i="34" r="AR43"/>
  <c i="34" r="BL43"/>
  <c i="34" r="BN43" s="1"/>
  <c i="34" r="BZ43"/>
  <c i="34" r="CQ43"/>
  <c i="34" r="CS43"/>
  <c i="34" r="CT43"/>
  <c i="34" r="CX43"/>
  <c i="34" r="DR43"/>
  <c i="34" r="DT43" s="1"/>
  <c i="34" r="EK43"/>
  <c i="34" r="EO43"/>
  <c i="34" r="ER43"/>
  <c i="34" r="HQ43"/>
  <c i="34" r="HT43"/>
  <c i="34" r="HW43"/>
  <c i="34" r="IC43"/>
  <c i="34" r="L44"/>
  <c i="34" r="P44"/>
  <c i="34" r="T44"/>
  <c i="34" r="X44"/>
  <c i="34" r="Y44" s="1"/>
  <c i="34" r="AD44"/>
  <c i="34" r="AE44" s="1"/>
  <c i="34" r="AJ44"/>
  <c i="34" r="AN44"/>
  <c i="34" r="AR44"/>
  <c i="34" r="BL44"/>
  <c i="34" r="BM44" s="1"/>
  <c i="34" r="CD44" s="1"/>
  <c i="34" r="BZ44"/>
  <c i="34" r="CQ44"/>
  <c i="34" r="CS44"/>
  <c i="34" r="CT44"/>
  <c i="34" r="CX44"/>
  <c i="34" r="DL44"/>
  <c i="34" r="DM44" s="1"/>
  <c i="34" r="DR44"/>
  <c i="34" r="EH44"/>
  <c i="34" r="EK44"/>
  <c i="34" r="EO44"/>
  <c i="34" r="EP44" s="1"/>
  <c i="34" r="ER44"/>
  <c i="34" r="HQ44"/>
  <c i="34" r="HR44" s="1"/>
  <c i="34" r="FL23" s="1"/>
  <c i="34" r="HT44"/>
  <c i="34" r="HU44" s="1"/>
  <c i="34" r="HW44"/>
  <c i="34" r="HX44" s="1"/>
  <c i="34" r="IC44"/>
  <c i="34" r="ID44" s="1"/>
  <c i="34" r="IF44"/>
  <c i="34" r="T45"/>
  <c i="34" r="X45"/>
  <c i="34" r="CU45" s="1"/>
  <c i="34" r="AD45"/>
  <c i="34" r="AN45"/>
  <c i="34" r="AR45"/>
  <c i="34" r="BL45"/>
  <c i="34" r="CC45" s="1"/>
  <c i="34" r="BZ45"/>
  <c i="34" r="CQ45"/>
  <c i="34" r="CS45"/>
  <c i="34" r="CT45"/>
  <c i="34" r="CX45"/>
  <c i="34" r="DL45"/>
  <c i="34" r="DR45"/>
  <c i="34" r="EK45"/>
  <c i="34" r="EO45"/>
  <c i="34" r="ER45"/>
  <c i="34" r="HQ45"/>
  <c i="34" r="HT45"/>
  <c i="34" r="HW45"/>
  <c i="34" r="IC45"/>
  <c i="34" r="IF45"/>
  <c i="34" r="L46"/>
  <c i="34" r="P46"/>
  <c i="34" r="Q46" s="1"/>
  <c i="34" r="T46"/>
  <c i="34" r="U46" s="1"/>
  <c i="34" r="X46"/>
  <c i="34" r="CU46" s="1"/>
  <c i="34" r="AD46"/>
  <c i="34" r="AJ46"/>
  <c i="34" r="AN46"/>
  <c i="34" r="AO46" s="1"/>
  <c i="34" r="AR46"/>
  <c i="34" r="AS46" s="1"/>
  <c i="34" r="BL46"/>
  <c i="34" r="BM46" s="1"/>
  <c i="34" r="CD46" s="1"/>
  <c i="34" r="BZ46"/>
  <c i="34" r="CQ46"/>
  <c i="34" r="CS46"/>
  <c i="34" r="CT46"/>
  <c i="34" r="CX46"/>
  <c i="34" r="DL46"/>
  <c i="34" r="DR46"/>
  <c i="34" r="EH46"/>
  <c i="34" r="EK46"/>
  <c i="34" r="EO46"/>
  <c i="34" r="EP46" s="1"/>
  <c i="34" r="ER46"/>
  <c i="34" r="HQ46"/>
  <c i="34" r="HT46"/>
  <c i="34" r="HU46" s="1"/>
  <c i="34" r="HW46"/>
  <c i="34" r="HX46" s="1"/>
  <c i="34" r="IC46"/>
  <c i="34" r="IF46"/>
  <c i="34" r="T47"/>
  <c i="34" r="X47"/>
  <c i="34" r="CU47" s="1"/>
  <c i="34" r="AD47"/>
  <c i="34" r="AN47"/>
  <c i="34" r="AR47"/>
  <c i="34" r="BL47"/>
  <c i="34" r="CC47" s="1"/>
  <c i="34" r="BZ47"/>
  <c i="34" r="CQ47"/>
  <c i="34" r="CS47"/>
  <c i="34" r="CT47"/>
  <c i="34" r="CX47"/>
  <c i="34" r="DL47"/>
  <c i="34" r="DR47"/>
  <c i="34" r="EK47"/>
  <c i="34" r="EO47"/>
  <c i="34" r="ER47"/>
  <c i="34" r="HQ47"/>
  <c i="34" r="HT47"/>
  <c i="34" r="HW47"/>
  <c i="34" r="IC47"/>
  <c i="34" r="IF47"/>
  <c i="34" r="L48"/>
  <c i="34" r="P48"/>
  <c i="34" r="Q48" s="1"/>
  <c i="34" r="T48"/>
  <c i="34" r="X48"/>
  <c i="34" r="CU48" s="1"/>
  <c i="34" r="AD48"/>
  <c i="34" r="AE48" s="1"/>
  <c i="34" r="AJ48"/>
  <c i="34" r="AN48"/>
  <c i="34" r="AO48" s="1"/>
  <c i="34" r="AR48"/>
  <c i="34" r="AS48" s="1"/>
  <c i="34" r="BL48"/>
  <c i="34" r="BM48" s="1"/>
  <c i="34" r="CD48" s="1"/>
  <c i="34" r="BZ48"/>
  <c i="34" r="CQ48"/>
  <c i="34" r="CS48"/>
  <c i="34" r="CT48"/>
  <c i="34" r="CX48"/>
  <c i="34" r="DL48"/>
  <c i="34" r="DM48" s="1"/>
  <c i="34" r="DR48"/>
  <c i="34" r="EH48"/>
  <c i="34" r="EK48"/>
  <c i="34" r="EO48"/>
  <c i="34" r="EP48" s="1"/>
  <c i="34" r="HQ48"/>
  <c i="34" r="HT48"/>
  <c i="34" r="HW48"/>
  <c i="34" r="IC48"/>
  <c i="34" r="ID48" s="1"/>
  <c i="34" r="IF48"/>
  <c i="34" r="P49"/>
  <c i="34" r="T49"/>
  <c i="34" r="X49"/>
  <c i="34" r="CU49" s="1"/>
  <c i="34" r="AD49"/>
  <c i="34" r="AN49"/>
  <c i="34" r="AR49"/>
  <c i="34" r="BL49"/>
  <c i="34" r="CC49" s="1"/>
  <c i="34" r="BZ49"/>
  <c i="34" r="CQ49"/>
  <c i="34" r="CS49"/>
  <c i="34" r="CT49"/>
  <c i="34" r="CX49"/>
  <c i="34" r="DL49"/>
  <c i="34" r="DR49"/>
  <c i="34" r="EK49"/>
  <c i="34" r="EO49"/>
  <c i="34" r="ER49"/>
  <c i="34" r="HQ49"/>
  <c i="34" r="HT49"/>
  <c i="34" r="HW49"/>
  <c i="34" r="IC49"/>
  <c i="34" r="IF49"/>
  <c i="34" r="L50"/>
  <c i="34" r="T50"/>
  <c i="34" r="X50"/>
  <c i="34" r="AD50"/>
  <c i="34" r="AJ50"/>
  <c i="34" r="AN50"/>
  <c i="34" r="AO50" s="1"/>
  <c i="34" r="AR50"/>
  <c i="34" r="AS50" s="1"/>
  <c i="34" r="BL50"/>
  <c i="34" r="BZ50"/>
  <c i="34" r="CQ50"/>
  <c i="34" r="CS50"/>
  <c i="34" r="CT50"/>
  <c i="34" r="CU50"/>
  <c i="34" r="CX50"/>
  <c i="34" r="DL50"/>
  <c i="34" r="DR50"/>
  <c i="34" r="EH50"/>
  <c i="34" r="EK50"/>
  <c i="34" r="EO50"/>
  <c i="34" r="ER50"/>
  <c i="34" r="HQ50"/>
  <c i="34" r="HR50" s="1"/>
  <c i="34" r="FL26" s="1"/>
  <c i="34" r="HT50"/>
  <c i="34" r="HW50"/>
  <c i="34" r="IC50"/>
  <c i="34" r="ID50" s="1"/>
  <c i="34" r="IF50"/>
  <c i="34" r="P51"/>
  <c i="34" r="T51"/>
  <c i="34" r="X51"/>
  <c i="34" r="CU51" s="1"/>
  <c i="34" r="AD51"/>
  <c i="34" r="AN51"/>
  <c i="34" r="AR51"/>
  <c i="34" r="BL51"/>
  <c i="34" r="CC51" s="1"/>
  <c i="34" r="BZ51"/>
  <c i="34" r="CQ51"/>
  <c i="34" r="CS51"/>
  <c i="34" r="CT51"/>
  <c i="34" r="CX51"/>
  <c i="34" r="DL51"/>
  <c i="34" r="DR51"/>
  <c i="34" r="EK51"/>
  <c i="34" r="EO51"/>
  <c i="34" r="ER51"/>
  <c i="34" r="HQ51"/>
  <c i="34" r="HT51"/>
  <c i="34" r="HW51"/>
  <c i="34" r="IC51"/>
  <c i="34" r="IF51"/>
  <c i="34" r="L52"/>
  <c i="34" r="P52"/>
  <c i="34" r="T52"/>
  <c i="34" r="X52"/>
  <c i="34" r="AD52"/>
  <c i="34" r="AJ52"/>
  <c i="34" r="AN52"/>
  <c i="34" r="AR52"/>
  <c i="34" r="AS52" s="1"/>
  <c i="34" r="BL52"/>
  <c i="34" r="BZ52"/>
  <c i="34" r="CQ52"/>
  <c i="34" r="CS52"/>
  <c i="34" r="CT52"/>
  <c i="34" r="CU52"/>
  <c i="34" r="CX52"/>
  <c i="34" r="DL52"/>
  <c i="34" r="DR52"/>
  <c i="34" r="DS52" s="1"/>
  <c i="34" r="EH52"/>
  <c i="34" r="EK52"/>
  <c i="34" r="EO52"/>
  <c i="34" r="ER52"/>
  <c i="34" r="HQ52"/>
  <c i="34" r="HR52" s="1"/>
  <c i="34" r="FL27" s="1"/>
  <c i="34" r="HT52"/>
  <c i="34" r="HU52" s="1"/>
  <c i="34" r="HW52"/>
  <c i="34" r="IC52"/>
  <c i="34" r="IF52"/>
  <c i="34" r="P53"/>
  <c i="34" r="T53"/>
  <c i="34" r="X53"/>
  <c i="34" r="CU53" s="1"/>
  <c i="34" r="AD53"/>
  <c i="34" r="AN53"/>
  <c i="34" r="AR53"/>
  <c i="34" r="BL53"/>
  <c i="34" r="CC53" s="1"/>
  <c i="34" r="BZ53"/>
  <c i="34" r="CQ53"/>
  <c i="34" r="CS53"/>
  <c i="34" r="CT53"/>
  <c i="34" r="CX53"/>
  <c i="34" r="DL53"/>
  <c i="34" r="DR53"/>
  <c i="34" r="EK53"/>
  <c i="34" r="EO53"/>
  <c i="34" r="ER53"/>
  <c i="34" r="HQ53"/>
  <c i="34" r="HT53"/>
  <c i="34" r="HW53"/>
  <c i="34" r="IC53"/>
  <c i="34" r="IF53"/>
  <c i="34" r="L54"/>
  <c i="34" r="P54"/>
  <c i="34" r="Q54" s="1"/>
  <c i="34" r="T54"/>
  <c i="34" r="U54" s="1"/>
  <c i="34" r="X54"/>
  <c i="34" r="CU54" s="1"/>
  <c i="34" r="AD54"/>
  <c i="34" r="AJ54"/>
  <c i="34" r="AN54"/>
  <c i="34" r="AO54" s="1"/>
  <c i="34" r="AR54"/>
  <c i="34" r="AS54" s="1"/>
  <c i="34" r="BL54"/>
  <c i="34" r="BM54" s="1"/>
  <c i="34" r="CD54" s="1"/>
  <c i="34" r="BZ54"/>
  <c i="34" r="CA54" s="1"/>
  <c i="34" r="CQ54"/>
  <c i="34" r="CS54"/>
  <c i="34" r="CT54"/>
  <c i="34" r="CX54"/>
  <c i="34" r="DL54"/>
  <c i="34" r="DM54" s="1"/>
  <c i="34" r="DR54"/>
  <c i="34" r="DS54" s="1"/>
  <c i="34" r="EH54"/>
  <c i="34" r="EK54"/>
  <c i="34" r="EO54"/>
  <c i="34" r="ER54"/>
  <c i="34" r="HQ54"/>
  <c i="34" r="HR54" s="1"/>
  <c i="34" r="FL28" s="1"/>
  <c i="34" r="HT54"/>
  <c i="34" r="HU54" s="1"/>
  <c i="34" r="HW54"/>
  <c i="34" r="IC54"/>
  <c i="34" r="IF54"/>
  <c i="34" r="P55"/>
  <c i="34" r="T55"/>
  <c i="34" r="X55"/>
  <c i="34" r="CU55" s="1"/>
  <c i="34" r="AD55"/>
  <c i="34" r="AN55"/>
  <c i="34" r="AR55"/>
  <c i="34" r="BL55"/>
  <c i="34" r="CC55" s="1"/>
  <c i="34" r="BZ55"/>
  <c i="34" r="CQ55"/>
  <c i="34" r="CS55"/>
  <c i="34" r="CT55"/>
  <c i="34" r="CX55"/>
  <c i="34" r="DL55"/>
  <c i="34" r="DR55"/>
  <c i="34" r="EK55"/>
  <c i="34" r="EO55"/>
  <c i="34" r="ER55"/>
  <c i="34" r="HQ55"/>
  <c i="34" r="HT55"/>
  <c i="34" r="HW55"/>
  <c i="34" r="IC55"/>
  <c i="34" r="IF55"/>
  <c i="34" r="L56"/>
  <c i="34" r="P56"/>
  <c i="34" r="T56"/>
  <c i="34" r="U56" s="1"/>
  <c i="34" r="X56"/>
  <c i="34" r="Y56" s="1"/>
  <c i="34" r="AD56"/>
  <c i="34" r="AE56" s="1"/>
  <c i="34" r="AJ56"/>
  <c i="34" r="AN56"/>
  <c i="34" r="AO56" s="1"/>
  <c i="34" r="AR56"/>
  <c i="34" r="AS56" s="1"/>
  <c i="34" r="BL56"/>
  <c i="34" r="BM56" s="1"/>
  <c i="34" r="CD56" s="1"/>
  <c i="34" r="BZ56"/>
  <c i="34" r="CA56" s="1"/>
  <c i="34" r="CQ56"/>
  <c i="34" r="CS56"/>
  <c i="34" r="CT56"/>
  <c i="34" r="CX56"/>
  <c i="34" r="DL56"/>
  <c i="34" r="DR56"/>
  <c i="34" r="EH56"/>
  <c i="34" r="EK56"/>
  <c i="34" r="EO56"/>
  <c i="34" r="EP56" s="1"/>
  <c i="34" r="ER56"/>
  <c i="34" r="HQ56"/>
  <c i="34" r="HT56"/>
  <c i="34" r="HW56"/>
  <c i="34" r="HX56" s="1"/>
  <c i="34" r="IC56"/>
  <c i="34" r="IF56"/>
  <c i="34" r="P57"/>
  <c i="34" r="T57"/>
  <c i="34" r="X57"/>
  <c i="34" r="CU57" s="1"/>
  <c i="34" r="AD57"/>
  <c i="34" r="AN57"/>
  <c i="34" r="AR57"/>
  <c i="34" r="BL57"/>
  <c i="34" r="CC57" s="1"/>
  <c i="34" r="BZ57"/>
  <c i="34" r="CQ57"/>
  <c i="34" r="CS57"/>
  <c i="34" r="CT57"/>
  <c i="34" r="CX57"/>
  <c i="34" r="DL57"/>
  <c i="34" r="DR57"/>
  <c i="34" r="EK57"/>
  <c i="34" r="EO57"/>
  <c i="34" r="ER57"/>
  <c i="34" r="HQ57"/>
  <c i="34" r="HT57"/>
  <c i="34" r="HW57"/>
  <c i="34" r="IC57"/>
  <c i="34" r="IF57"/>
  <c i="34" r="L58"/>
  <c i="34" r="P58"/>
  <c i="34" r="Q58" s="1"/>
  <c i="34" r="T58"/>
  <c i="34" r="X58"/>
  <c i="34" r="Y58" s="1"/>
  <c i="34" r="AD58"/>
  <c i="34" r="AE58" s="1"/>
  <c i="34" r="AJ58"/>
  <c i="34" r="AN58"/>
  <c i="34" r="AO58" s="1"/>
  <c i="34" r="AR58"/>
  <c i="34" r="AS58" s="1"/>
  <c i="34" r="BL58"/>
  <c i="34" r="BZ58"/>
  <c i="34" r="CQ58"/>
  <c i="34" r="CS58"/>
  <c i="34" r="CT58"/>
  <c i="34" r="CX58"/>
  <c i="34" r="DL58"/>
  <c i="34" r="DR58"/>
  <c i="34" r="EH58"/>
  <c i="34" r="EK58"/>
  <c i="34" r="EO58"/>
  <c i="34" r="EP58" s="1"/>
  <c i="34" r="ER58"/>
  <c i="34" r="HQ58"/>
  <c i="34" r="HT58"/>
  <c i="34" r="HW58"/>
  <c i="34" r="HX58" s="1"/>
  <c i="34" r="IC58"/>
  <c i="34" r="ID58" s="1"/>
  <c i="34" r="IF58"/>
  <c i="34" r="P59"/>
  <c i="34" r="T59"/>
  <c i="34" r="X59"/>
  <c i="34" r="CU59" s="1"/>
  <c i="34" r="AD59"/>
  <c i="34" r="AN59"/>
  <c i="34" r="AR59"/>
  <c i="34" r="BL59"/>
  <c i="34" r="CC59" s="1"/>
  <c i="34" r="BZ59"/>
  <c i="34" r="CQ59"/>
  <c i="34" r="CS59"/>
  <c i="34" r="CT59"/>
  <c i="34" r="CX59"/>
  <c i="34" r="DL59"/>
  <c i="34" r="DR59"/>
  <c i="34" r="EK59"/>
  <c i="34" r="EO59"/>
  <c i="34" r="ER59"/>
  <c i="34" r="HQ59"/>
  <c i="34" r="HT59"/>
  <c i="34" r="HW59"/>
  <c i="34" r="IC59"/>
  <c i="34" r="IF59"/>
  <c i="34" r="L60"/>
  <c i="34" r="P60"/>
  <c i="34" r="Q60" s="1"/>
  <c i="34" r="T60"/>
  <c i="34" r="U60" s="1"/>
  <c i="34" r="X60"/>
  <c i="34" r="AD60"/>
  <c i="34" r="AJ60"/>
  <c i="34" r="AN60"/>
  <c i="34" r="AO60" s="1"/>
  <c i="34" r="AR60"/>
  <c i="34" r="AS60" s="1"/>
  <c i="34" r="BL60"/>
  <c i="34" r="BM60" s="1"/>
  <c i="34" r="CD60" s="1"/>
  <c i="34" r="BZ60"/>
  <c i="34" r="CA60" s="1"/>
  <c i="34" r="CQ60"/>
  <c i="34" r="CR60" s="1"/>
  <c i="34" r="CS60"/>
  <c i="34" r="CT60"/>
  <c i="34" r="CX60"/>
  <c i="34" r="CY60" s="1"/>
  <c i="34" r="DL60"/>
  <c i="34" r="DM60" s="1"/>
  <c i="34" r="DR60"/>
  <c i="34" r="DS60" s="1"/>
  <c i="34" r="EH60"/>
  <c i="34" r="EK60"/>
  <c i="34" r="EO60"/>
  <c i="34" r="ER60"/>
  <c i="34" r="ES60" s="1"/>
  <c i="34" r="HQ60"/>
  <c i="34" r="HR60" s="1"/>
  <c i="34" r="FL31" s="1"/>
  <c i="34" r="HT60"/>
  <c i="34" r="HW60"/>
  <c i="34" r="IC60"/>
  <c i="34" r="ID60" s="1"/>
  <c i="34" r="IF60"/>
  <c i="34" r="IG60" s="1"/>
  <c i="34" r="P61"/>
  <c i="34" r="T61"/>
  <c i="34" r="X61"/>
  <c i="34" r="CU61" s="1"/>
  <c i="34" r="AD61"/>
  <c i="34" r="AN61"/>
  <c i="34" r="AR61"/>
  <c i="34" r="BL61"/>
  <c i="34" r="BN61" s="1"/>
  <c i="34" r="BZ61"/>
  <c i="34" r="CC61"/>
  <c i="34" r="CQ61"/>
  <c i="34" r="CS61"/>
  <c i="34" r="CT61"/>
  <c i="34" r="CX61"/>
  <c i="34" r="DL61"/>
  <c i="34" r="DR61"/>
  <c i="34" r="EK61"/>
  <c i="34" r="EO61"/>
  <c i="34" r="ER61"/>
  <c i="34" r="HQ61"/>
  <c i="34" r="HT61"/>
  <c i="34" r="HW61"/>
  <c i="34" r="IC61"/>
  <c i="34" r="IF61"/>
  <c i="34" r="G62"/>
  <c i="34" r="L62"/>
  <c i="34" r="P62"/>
  <c i="34" r="T62"/>
  <c i="34" r="X62"/>
  <c i="34" r="CU62" s="1"/>
  <c i="34" r="AD62"/>
  <c i="34" r="AJ62"/>
  <c i="34" r="AN62"/>
  <c i="34" r="AR62"/>
  <c i="34" r="BI62"/>
  <c i="34" r="BL62"/>
  <c i="34" r="BN62" s="1"/>
  <c i="34" r="BS62" s="1"/>
  <c i="34" r="BU62" s="1"/>
  <c i="34" r="BZ62"/>
  <c i="34" r="CQ62"/>
  <c i="34" r="CR62" s="1"/>
  <c i="34" r="CS62"/>
  <c i="34" r="CT62"/>
  <c i="34" r="CX62"/>
  <c i="34" r="DL62"/>
  <c i="34" r="DR62"/>
  <c i="34" r="DS62" s="1"/>
  <c i="34" r="EH62"/>
  <c i="34" r="EK62"/>
  <c i="34" r="EO62"/>
  <c i="34" r="EP62" s="1"/>
  <c i="34" r="ER62"/>
  <c i="34" r="ES62" s="1"/>
  <c i="34" r="HQ62"/>
  <c i="34" r="HR62" s="1"/>
  <c i="34" r="FL33" s="1"/>
  <c i="34" r="HT62"/>
  <c i="34" r="HW62"/>
  <c i="34" r="HX62" s="1"/>
  <c i="34" r="IC62"/>
  <c i="34" r="IF62"/>
  <c i="34" r="IG62" s="1"/>
  <c i="34" r="P63"/>
  <c i="34" r="T63"/>
  <c i="34" r="X63"/>
  <c i="34" r="CU63" s="1"/>
  <c i="34" r="AD63"/>
  <c i="34" r="AN63"/>
  <c i="34" r="AR63"/>
  <c i="34" r="BL63"/>
  <c i="34" r="BN63" s="1"/>
  <c i="34" r="BZ63"/>
  <c i="34" r="CQ63"/>
  <c i="34" r="CS63"/>
  <c i="34" r="CT63"/>
  <c i="34" r="CX63"/>
  <c i="34" r="DL63"/>
  <c i="34" r="DR63"/>
  <c i="34" r="EK63"/>
  <c i="34" r="EO63"/>
  <c i="34" r="ER63"/>
  <c i="34" r="HQ63"/>
  <c i="34" r="HT63"/>
  <c i="34" r="HW63"/>
  <c i="34" r="IC63"/>
  <c i="34" r="IF63"/>
  <c i="34" r="G64"/>
  <c i="34" r="L64"/>
  <c i="34" r="P64"/>
  <c i="34" r="Q64" s="1"/>
  <c i="34" r="T64"/>
  <c i="34" r="U64" s="1"/>
  <c i="34" r="X64"/>
  <c i="34" r="AD64"/>
  <c i="34" r="AE64" s="1"/>
  <c i="34" r="AJ64"/>
  <c i="34" r="AN64"/>
  <c i="34" r="AO64" s="1"/>
  <c i="34" r="AR64"/>
  <c i="34" r="BI64"/>
  <c i="34" r="BL64"/>
  <c i="34" r="BN64" s="1"/>
  <c i="34" r="BS64" s="1"/>
  <c i="34" r="BU64" s="1"/>
  <c i="34" r="BZ64"/>
  <c i="34" r="CA64" s="1"/>
  <c i="34" r="CQ64"/>
  <c i="34" r="CS64"/>
  <c i="34" r="CT64"/>
  <c i="34" r="CX64"/>
  <c i="34" r="CY64" s="1"/>
  <c i="34" r="DL64"/>
  <c i="34" r="DR64"/>
  <c i="34" r="EK64"/>
  <c i="34" r="EL64" s="1"/>
  <c i="34" r="EO64"/>
  <c i="34" r="ER64"/>
  <c i="34" r="HQ64"/>
  <c i="34" r="HT64"/>
  <c i="34" r="HU64" s="1"/>
  <c i="34" r="HW64"/>
  <c i="34" r="HX64" s="1"/>
  <c i="34" r="IC64"/>
  <c i="34" r="IF64"/>
  <c i="34" r="P65"/>
  <c i="34" r="T65"/>
  <c i="34" r="U66" s="1"/>
  <c i="34" r="X65"/>
  <c i="34" r="AD65"/>
  <c i="34" r="AN65"/>
  <c i="34" r="AR65"/>
  <c i="34" r="BL65"/>
  <c i="34" r="BN65" s="1"/>
  <c i="34" r="BZ65"/>
  <c i="34" r="CQ65"/>
  <c i="34" r="CS65"/>
  <c i="34" r="CT65"/>
  <c i="34" r="CU65"/>
  <c i="34" r="CX65"/>
  <c i="34" r="DL65"/>
  <c i="34" r="DR65"/>
  <c i="34" r="EK65"/>
  <c i="34" r="EO65"/>
  <c i="34" r="ER65"/>
  <c i="34" r="HQ65"/>
  <c i="34" r="HR66" s="1"/>
  <c i="34" r="HT65"/>
  <c i="34" r="HU66" s="1"/>
  <c i="34" r="HW65"/>
  <c i="34" r="HX66" s="1"/>
  <c i="34" r="IF65"/>
  <c i="34" r="IG66" s="1"/>
  <c i="34" r="G66"/>
  <c i="34" r="L66"/>
  <c i="34" r="P66"/>
  <c i="34" r="Q66" s="1"/>
  <c i="34" r="X66"/>
  <c i="34" r="Y66" s="1"/>
  <c i="34" r="AD66"/>
  <c i="34" r="AE66" s="1"/>
  <c i="34" r="AJ66"/>
  <c i="34" r="AN66"/>
  <c i="34" r="AR66"/>
  <c i="34" r="AW66"/>
  <c i="34" r="BI66"/>
  <c i="34" r="BL66"/>
  <c i="34" r="BN66" s="1"/>
  <c i="34" r="BS66" s="1"/>
  <c i="34" r="BU66" s="1"/>
  <c i="34" r="BZ66"/>
  <c i="34" r="CA66" s="1"/>
  <c i="34" r="CQ66"/>
  <c i="34" r="CS66"/>
  <c i="34" r="CT66"/>
  <c i="34" r="CX66"/>
  <c i="34" r="DL66"/>
  <c i="34" r="DR66"/>
  <c i="34" r="DS66" s="1"/>
  <c i="34" r="EK66"/>
  <c i="34" r="EL66" s="1"/>
  <c i="34" r="EO66"/>
  <c i="34" r="ER66"/>
  <c i="34" r="AX67"/>
  <c i="34" r="EG67"/>
  <c i="34" r="DU68"/>
  <c i="33" r="DU68"/>
  <c i="33" r="EG67"/>
  <c i="33" r="IC60"/>
  <c i="33" r="HZ60"/>
  <c i="33" r="HW60"/>
  <c i="33" r="HT60"/>
  <c i="33" r="HQ60"/>
  <c i="33" r="ER60"/>
  <c i="33" r="EO60"/>
  <c i="33" r="EK60"/>
  <c i="33" r="EG60"/>
  <c i="33" r="DR60"/>
  <c i="33" r="DL60"/>
  <c i="33" r="CX60"/>
  <c i="33" r="CT60"/>
  <c i="33" r="CS60"/>
  <c i="33" r="CQ60"/>
  <c i="33" r="BZ60"/>
  <c i="33" r="BL60"/>
  <c i="33" r="CC60" s="1"/>
  <c i="33" r="BI60"/>
  <c i="33" r="AR60"/>
  <c i="33" r="AN60"/>
  <c i="33" r="AI60"/>
  <c i="33" r="AD60"/>
  <c i="33" r="X60"/>
  <c i="33" r="CU60" s="1"/>
  <c i="33" r="T60"/>
  <c i="33" r="P60"/>
  <c i="33" r="K60"/>
  <c i="33" r="F60"/>
  <c i="33" r="IC59"/>
  <c i="33" r="HZ59"/>
  <c i="33" r="HW59"/>
  <c i="33" r="HT59"/>
  <c i="33" r="HU60" s="1"/>
  <c i="33" r="HQ59"/>
  <c i="33" r="ER59"/>
  <c i="33" r="EO59"/>
  <c i="33" r="EK59"/>
  <c i="33" r="EG59"/>
  <c i="33" r="DR59"/>
  <c i="33" r="DL59"/>
  <c i="33" r="DT59" s="1"/>
  <c i="33" r="CX59"/>
  <c i="33" r="CT59"/>
  <c i="33" r="CS59"/>
  <c i="33" r="CQ59"/>
  <c i="33" r="BZ59"/>
  <c i="33" r="CA60" s="1"/>
  <c i="33" r="BL59"/>
  <c i="33" r="CC59" s="1"/>
  <c i="33" r="AR59"/>
  <c i="33" r="AN59"/>
  <c i="33" r="AI59"/>
  <c i="33" r="AD59"/>
  <c i="33" r="X59"/>
  <c i="33" r="CU59" s="1"/>
  <c i="33" r="T59"/>
  <c i="33" r="U60" s="1"/>
  <c i="33" r="P59"/>
  <c i="33" r="K59"/>
  <c i="33" r="F59"/>
  <c i="33" r="IC58"/>
  <c i="33" r="HZ58"/>
  <c i="33" r="HW58"/>
  <c i="33" r="HT58"/>
  <c i="33" r="HQ58"/>
  <c i="33" r="ER58"/>
  <c i="33" r="EO58"/>
  <c i="33" r="EK58"/>
  <c i="33" r="EG58"/>
  <c i="33" r="DR58"/>
  <c i="33" r="DL58"/>
  <c i="33" r="CX58"/>
  <c i="33" r="CT58"/>
  <c i="33" r="CS58"/>
  <c i="33" r="CQ58"/>
  <c i="33" r="BZ58"/>
  <c i="33" r="BL58"/>
  <c i="33" r="CC58" s="1"/>
  <c i="33" r="BI58"/>
  <c i="33" r="AR58"/>
  <c i="33" r="AN58"/>
  <c i="33" r="AI58"/>
  <c i="33" r="AD58"/>
  <c i="33" r="X58"/>
  <c i="33" r="CU58" s="1"/>
  <c i="33" r="T58"/>
  <c i="33" r="P58"/>
  <c i="33" r="K58"/>
  <c i="33" r="F58"/>
  <c i="33" r="IC57"/>
  <c i="33" r="HZ57"/>
  <c i="33" r="HW57"/>
  <c i="33" r="HX58" s="1"/>
  <c i="33" r="HT57"/>
  <c i="33" r="HQ57"/>
  <c i="33" r="ER57"/>
  <c i="33" r="EO57"/>
  <c i="33" r="EK57"/>
  <c i="33" r="EG57"/>
  <c i="33" r="DR57"/>
  <c i="33" r="DL57"/>
  <c i="33" r="CX57"/>
  <c i="33" r="CT57"/>
  <c i="33" r="CS57"/>
  <c i="33" r="CQ57"/>
  <c i="33" r="BZ57"/>
  <c i="33" r="BL57"/>
  <c i="33" r="CC57" s="1"/>
  <c i="33" r="AR57"/>
  <c i="33" r="AN57"/>
  <c i="33" r="AI57"/>
  <c i="33" r="AD57"/>
  <c i="33" r="X57"/>
  <c i="33" r="CU57" s="1"/>
  <c i="33" r="T57"/>
  <c i="33" r="P57"/>
  <c i="33" r="K57"/>
  <c i="33" r="F57"/>
  <c i="33" r="G58" s="1"/>
  <c i="33" r="IC56"/>
  <c i="33" r="HZ56"/>
  <c i="33" r="HW56"/>
  <c i="33" r="HT56"/>
  <c i="33" r="HQ56"/>
  <c i="33" r="ER56"/>
  <c i="33" r="EO56"/>
  <c i="33" r="EK56"/>
  <c i="33" r="EG56"/>
  <c i="33" r="DR56"/>
  <c i="33" r="DL56"/>
  <c i="33" r="CX56"/>
  <c i="33" r="CT56"/>
  <c i="33" r="CS56"/>
  <c i="33" r="CQ56"/>
  <c i="33" r="BZ56"/>
  <c i="33" r="BL56"/>
  <c i="33" r="CC56" s="1"/>
  <c i="33" r="BI56"/>
  <c i="33" r="AR56"/>
  <c i="33" r="AN56"/>
  <c i="33" r="AI56"/>
  <c i="33" r="AD56"/>
  <c i="33" r="X56"/>
  <c i="33" r="CU56" s="1"/>
  <c i="33" r="T56"/>
  <c i="33" r="P56"/>
  <c i="33" r="K56"/>
  <c i="33" r="F56"/>
  <c i="33" r="IC55"/>
  <c i="33" r="HZ55"/>
  <c i="33" r="IA56" s="1"/>
  <c i="33" r="HW55"/>
  <c i="33" r="HT55"/>
  <c i="33" r="HQ55"/>
  <c i="33" r="ER55"/>
  <c i="33" r="EO55"/>
  <c i="33" r="EK55"/>
  <c i="33" r="EG55"/>
  <c i="33" r="DR55"/>
  <c i="33" r="DL55"/>
  <c i="33" r="CX55"/>
  <c i="33" r="CT55"/>
  <c i="33" r="CS55"/>
  <c i="33" r="CQ55"/>
  <c i="33" r="BZ55"/>
  <c i="33" r="BL55"/>
  <c i="33" r="CC55" s="1"/>
  <c i="33" r="AR55"/>
  <c i="33" r="AN55"/>
  <c i="33" r="AI55"/>
  <c i="33" r="AD55"/>
  <c i="33" r="AE56" s="1"/>
  <c i="33" r="X55"/>
  <c i="33" r="CU55" s="1"/>
  <c i="33" r="T55"/>
  <c i="33" r="P55"/>
  <c i="33" r="K55"/>
  <c i="33" r="L56" s="1"/>
  <c i="33" r="F55"/>
  <c i="33" r="IC54"/>
  <c i="33" r="HZ54"/>
  <c i="33" r="HW54"/>
  <c i="33" r="HT54"/>
  <c i="33" r="HQ54"/>
  <c i="33" r="ER54"/>
  <c i="33" r="EO54"/>
  <c i="33" r="EK54"/>
  <c i="33" r="EG54"/>
  <c i="33" r="DR54"/>
  <c i="33" r="DL54"/>
  <c i="33" r="CX54"/>
  <c i="33" r="CT54"/>
  <c i="33" r="CS54"/>
  <c i="33" r="CQ54"/>
  <c i="33" r="BZ54"/>
  <c i="33" r="BL54"/>
  <c i="33" r="CC54" s="1"/>
  <c i="33" r="BI54"/>
  <c i="33" r="AR54"/>
  <c i="33" r="AN54"/>
  <c i="33" r="AI54"/>
  <c i="33" r="AD54"/>
  <c i="33" r="X54"/>
  <c i="33" r="CU54" s="1"/>
  <c i="33" r="T54"/>
  <c i="33" r="P54"/>
  <c i="33" r="K54"/>
  <c i="33" r="F54"/>
  <c i="33" r="IC53"/>
  <c i="33" r="ID54" s="1"/>
  <c i="33" r="HZ53"/>
  <c i="33" r="HW53"/>
  <c i="33" r="HT53"/>
  <c i="33" r="HQ53"/>
  <c i="33" r="ER53"/>
  <c i="33" r="EO53"/>
  <c i="33" r="EK53"/>
  <c i="33" r="EG53"/>
  <c i="33" r="DR53"/>
  <c i="33" r="DL53"/>
  <c i="33" r="CX53"/>
  <c i="33" r="CT53"/>
  <c i="33" r="CS53"/>
  <c i="33" r="CQ53"/>
  <c i="33" r="BZ53"/>
  <c i="33" r="BL53"/>
  <c i="33" r="CC53" s="1"/>
  <c i="33" r="AR53"/>
  <c i="33" r="AN53"/>
  <c i="33" r="AI53"/>
  <c i="33" r="AJ54" s="1"/>
  <c i="33" r="AD53"/>
  <c i="33" r="X53"/>
  <c i="33" r="CU53" s="1"/>
  <c i="33" r="T53"/>
  <c i="33" r="P53"/>
  <c i="33" r="Q54" s="1"/>
  <c i="33" r="K53"/>
  <c i="33" r="F53"/>
  <c i="33" r="IC52"/>
  <c i="33" r="HZ52"/>
  <c i="33" r="HW52"/>
  <c i="33" r="HT52"/>
  <c i="33" r="HQ52"/>
  <c i="33" r="ER52"/>
  <c i="33" r="EO52"/>
  <c i="33" r="EK52"/>
  <c i="33" r="EG52"/>
  <c i="33" r="DR52"/>
  <c i="33" r="DL52"/>
  <c i="33" r="CX52"/>
  <c i="33" r="CT52"/>
  <c i="33" r="CS52"/>
  <c i="33" r="CQ52"/>
  <c i="33" r="BZ52"/>
  <c i="33" r="BL52"/>
  <c i="33" r="CC52" s="1"/>
  <c i="33" r="BI52"/>
  <c i="33" r="AR52"/>
  <c i="33" r="AN52"/>
  <c i="33" r="AI52"/>
  <c i="33" r="AD52"/>
  <c i="33" r="X52"/>
  <c i="33" r="CU52" s="1"/>
  <c i="33" r="T52"/>
  <c i="33" r="P52"/>
  <c i="33" r="K52"/>
  <c i="33" r="F52"/>
  <c i="33" r="IC51"/>
  <c i="33" r="HZ51"/>
  <c i="33" r="HW51"/>
  <c i="33" r="HT51"/>
  <c i="33" r="HU52" s="1"/>
  <c i="33" r="HQ51"/>
  <c i="33" r="ER51"/>
  <c i="33" r="EO51"/>
  <c i="33" r="EK51"/>
  <c i="33" r="EG51"/>
  <c i="33" r="DR51"/>
  <c i="33" r="DL51"/>
  <c i="33" r="DT51" s="1"/>
  <c i="33" r="CX51"/>
  <c i="33" r="CT51"/>
  <c i="33" r="CS51"/>
  <c i="33" r="CQ51"/>
  <c i="33" r="BZ51"/>
  <c i="33" r="CA52" s="1"/>
  <c i="33" r="BL51"/>
  <c i="33" r="CC51" s="1"/>
  <c i="33" r="AR51"/>
  <c i="33" r="AN51"/>
  <c i="33" r="AI51"/>
  <c i="33" r="AD51"/>
  <c i="33" r="X51"/>
  <c i="33" r="CU51" s="1"/>
  <c i="33" r="T51"/>
  <c i="33" r="U52" s="1"/>
  <c i="33" r="P51"/>
  <c i="33" r="K51"/>
  <c i="33" r="F51"/>
  <c i="33" r="IC50"/>
  <c i="33" r="HZ50"/>
  <c i="33" r="HW50"/>
  <c i="33" r="HT50"/>
  <c i="33" r="HQ50"/>
  <c i="33" r="ER50"/>
  <c i="33" r="EO50"/>
  <c i="33" r="EK50"/>
  <c i="33" r="EG50"/>
  <c i="33" r="DR50"/>
  <c i="33" r="DL50"/>
  <c i="33" r="CX50"/>
  <c i="33" r="CT50"/>
  <c i="33" r="CS50"/>
  <c i="33" r="CQ50"/>
  <c i="33" r="BZ50"/>
  <c i="33" r="BL50"/>
  <c i="33" r="CC50" s="1"/>
  <c i="33" r="BI50"/>
  <c i="33" r="AR50"/>
  <c i="33" r="AN50"/>
  <c i="33" r="AI50"/>
  <c i="33" r="AD50"/>
  <c i="33" r="X50"/>
  <c i="33" r="CU50" s="1"/>
  <c i="33" r="T50"/>
  <c i="33" r="P50"/>
  <c i="33" r="K50"/>
  <c i="33" r="F50"/>
  <c i="33" r="IC49"/>
  <c i="33" r="HZ49"/>
  <c i="33" r="HW49"/>
  <c i="33" r="HX50" s="1"/>
  <c i="33" r="HT49"/>
  <c i="33" r="HQ49"/>
  <c i="33" r="ER49"/>
  <c i="33" r="EO49"/>
  <c i="33" r="EK49"/>
  <c i="33" r="EG49"/>
  <c i="33" r="DR49"/>
  <c i="33" r="DL49"/>
  <c i="33" r="CX49"/>
  <c i="33" r="CT49"/>
  <c i="33" r="CS49"/>
  <c i="33" r="CQ49"/>
  <c i="33" r="BZ49"/>
  <c i="33" r="BL49"/>
  <c i="33" r="CC49" s="1"/>
  <c i="33" r="AR49"/>
  <c i="33" r="AN49"/>
  <c i="33" r="AI49"/>
  <c i="33" r="AD49"/>
  <c i="33" r="X49"/>
  <c i="33" r="CU49" s="1"/>
  <c i="33" r="T49"/>
  <c i="33" r="P49"/>
  <c i="33" r="K49"/>
  <c i="33" r="F49"/>
  <c i="33" r="G50" s="1"/>
  <c i="33" r="IC48"/>
  <c i="33" r="HZ48"/>
  <c i="33" r="HW48"/>
  <c i="33" r="HT48"/>
  <c i="33" r="HQ48"/>
  <c i="33" r="ER48"/>
  <c i="33" r="EO48"/>
  <c i="33" r="EK48"/>
  <c i="33" r="EG48"/>
  <c i="33" r="DR48"/>
  <c i="33" r="DL48"/>
  <c i="33" r="CX48"/>
  <c i="33" r="CT48"/>
  <c i="33" r="CS48"/>
  <c i="33" r="CQ48"/>
  <c i="33" r="BZ48"/>
  <c i="33" r="BL48"/>
  <c i="33" r="CC48" s="1"/>
  <c i="33" r="BI48"/>
  <c i="33" r="AR48"/>
  <c i="33" r="AN48"/>
  <c i="33" r="AI48"/>
  <c i="33" r="AD48"/>
  <c i="33" r="X48"/>
  <c i="33" r="CU48" s="1"/>
  <c i="33" r="T48"/>
  <c i="33" r="P48"/>
  <c i="33" r="K48"/>
  <c i="33" r="F48"/>
  <c i="33" r="IC47"/>
  <c i="33" r="HZ47"/>
  <c i="33" r="IA48" s="1"/>
  <c i="33" r="HW47"/>
  <c i="33" r="HT47"/>
  <c i="33" r="HQ47"/>
  <c i="33" r="ER47"/>
  <c i="33" r="EO47"/>
  <c i="33" r="EK47"/>
  <c i="33" r="EG47"/>
  <c i="33" r="DR47"/>
  <c i="33" r="DS48" s="1"/>
  <c i="33" r="DL47"/>
  <c i="33" r="CX47"/>
  <c i="33" r="CT47"/>
  <c i="33" r="CS47"/>
  <c i="33" r="CQ47"/>
  <c i="33" r="BZ47"/>
  <c i="33" r="BL47"/>
  <c i="33" r="CC47" s="1"/>
  <c i="33" r="AR47"/>
  <c i="33" r="AN47"/>
  <c i="33" r="AI47"/>
  <c i="33" r="AD47"/>
  <c i="33" r="AE48" s="1"/>
  <c i="33" r="X47"/>
  <c i="33" r="CU47" s="1"/>
  <c i="33" r="T47"/>
  <c i="33" r="P47"/>
  <c i="33" r="K47"/>
  <c i="33" r="L48" s="1"/>
  <c i="33" r="F47"/>
  <c i="33" r="IC46"/>
  <c i="33" r="HZ46"/>
  <c i="33" r="HW46"/>
  <c i="33" r="HT46"/>
  <c i="33" r="HQ46"/>
  <c i="33" r="ER46"/>
  <c i="33" r="EO46"/>
  <c i="33" r="EK46"/>
  <c i="33" r="EG46"/>
  <c i="33" r="DR46"/>
  <c i="33" r="DL46"/>
  <c i="33" r="CX46"/>
  <c i="33" r="CT46"/>
  <c i="33" r="CS46"/>
  <c i="33" r="CQ46"/>
  <c i="33" r="BZ46"/>
  <c i="33" r="BL46"/>
  <c i="33" r="CC46" s="1"/>
  <c i="33" r="AR46"/>
  <c i="33" r="AN46"/>
  <c i="33" r="AI46"/>
  <c i="33" r="AD46"/>
  <c i="33" r="X46"/>
  <c i="33" r="CU46" s="1"/>
  <c i="33" r="T46"/>
  <c i="33" r="P46"/>
  <c i="33" r="K46"/>
  <c i="33" r="F46"/>
  <c i="33" r="IC45"/>
  <c i="33" r="ID46" s="1"/>
  <c i="33" r="HZ45"/>
  <c i="33" r="HW45"/>
  <c i="33" r="HT45"/>
  <c i="33" r="HQ45"/>
  <c i="33" r="HR46" s="1"/>
  <c i="33" r="FL24" s="1"/>
  <c i="33" r="ER45"/>
  <c i="33" r="EO45"/>
  <c i="33" r="EK45"/>
  <c i="33" r="EG45"/>
  <c i="33" r="DR45"/>
  <c i="33" r="DL45"/>
  <c i="33" r="CX45"/>
  <c i="33" r="CT45"/>
  <c i="33" r="CS45"/>
  <c i="33" r="CQ45"/>
  <c i="33" r="BZ45"/>
  <c i="33" r="BL45"/>
  <c i="33" r="CC45" s="1"/>
  <c i="33" r="AR45"/>
  <c i="33" r="AN45"/>
  <c i="33" r="AI45"/>
  <c i="33" r="AD45"/>
  <c i="33" r="AE46" s="1"/>
  <c i="33" r="X45"/>
  <c i="33" r="CU45" s="1"/>
  <c i="33" r="T45"/>
  <c i="33" r="P45"/>
  <c i="33" r="K45"/>
  <c i="33" r="L46" s="1"/>
  <c i="33" r="F45"/>
  <c i="33" r="IC44"/>
  <c i="33" r="HZ44"/>
  <c i="33" r="HW44"/>
  <c i="33" r="HT44"/>
  <c i="33" r="HQ44"/>
  <c i="33" r="ER44"/>
  <c i="33" r="EO44"/>
  <c i="33" r="EK44"/>
  <c i="33" r="EG44"/>
  <c i="33" r="DR44"/>
  <c i="33" r="DL44"/>
  <c i="33" r="CX44"/>
  <c i="33" r="CT44"/>
  <c i="33" r="CS44"/>
  <c i="33" r="CQ44"/>
  <c i="33" r="BZ44"/>
  <c i="33" r="BL44"/>
  <c i="33" r="CC44" s="1"/>
  <c i="33" r="BI44"/>
  <c i="33" r="AR44"/>
  <c i="33" r="AN44"/>
  <c i="33" r="AI44"/>
  <c i="33" r="AD44"/>
  <c i="33" r="X44"/>
  <c i="33" r="CU44" s="1"/>
  <c i="33" r="T44"/>
  <c i="33" r="P44"/>
  <c i="33" r="K44"/>
  <c i="33" r="F44"/>
  <c i="33" r="IC43"/>
  <c i="33" r="ID44" s="1"/>
  <c i="33" r="HZ43"/>
  <c i="33" r="HW43"/>
  <c i="33" r="HT43"/>
  <c i="33" r="HQ43"/>
  <c i="33" r="HR44" s="1"/>
  <c i="33" r="ER43"/>
  <c i="33" r="EO43"/>
  <c i="33" r="EK43"/>
  <c i="33" r="EG43"/>
  <c i="33" r="DR43"/>
  <c i="33" r="DL43"/>
  <c i="33" r="CX43"/>
  <c i="33" r="CT43"/>
  <c i="33" r="CS43"/>
  <c i="33" r="CQ43"/>
  <c i="33" r="BZ43"/>
  <c i="33" r="BL43"/>
  <c i="33" r="CC43" s="1"/>
  <c i="33" r="AR43"/>
  <c i="33" r="AN43"/>
  <c i="33" r="AI43"/>
  <c i="33" r="AJ44" s="1"/>
  <c i="33" r="AD43"/>
  <c i="33" r="X43"/>
  <c i="33" r="CU43" s="1"/>
  <c i="33" r="T43"/>
  <c i="33" r="P43"/>
  <c i="33" r="Q44" s="1"/>
  <c i="33" r="K43"/>
  <c i="33" r="F43"/>
  <c i="33" r="IC42"/>
  <c i="33" r="HZ42"/>
  <c i="33" r="HW42"/>
  <c i="33" r="HT42"/>
  <c i="33" r="HQ42"/>
  <c i="33" r="ER42"/>
  <c i="33" r="EO42"/>
  <c i="33" r="EK42"/>
  <c i="33" r="EG42"/>
  <c i="33" r="DR42"/>
  <c i="33" r="DL42"/>
  <c i="33" r="CX42"/>
  <c i="33" r="CT42"/>
  <c i="33" r="CS42"/>
  <c i="33" r="CQ42"/>
  <c i="33" r="BZ42"/>
  <c i="33" r="BL42"/>
  <c i="33" r="CC42" s="1"/>
  <c i="33" r="BI42"/>
  <c i="33" r="AR42"/>
  <c i="33" r="AN42"/>
  <c i="33" r="AI42"/>
  <c i="33" r="AD42"/>
  <c i="33" r="X42"/>
  <c i="33" r="CU42" s="1"/>
  <c i="33" r="T42"/>
  <c i="33" r="P42"/>
  <c i="33" r="K42"/>
  <c i="33" r="F42"/>
  <c i="33" r="IC41"/>
  <c i="33" r="HZ41"/>
  <c i="33" r="HW41"/>
  <c i="33" r="HT41"/>
  <c i="33" r="HU42" s="1"/>
  <c i="33" r="HQ41"/>
  <c i="33" r="ER41"/>
  <c i="33" r="EO41"/>
  <c i="33" r="EK41"/>
  <c i="33" r="EG41"/>
  <c i="33" r="DR41"/>
  <c i="33" r="DL41"/>
  <c i="33" r="DT41" s="1"/>
  <c i="33" r="CX41"/>
  <c i="33" r="CT41"/>
  <c i="33" r="CS41"/>
  <c i="33" r="CQ41"/>
  <c i="33" r="BZ41"/>
  <c i="33" r="CA42" s="1"/>
  <c i="33" r="BL41"/>
  <c i="33" r="CC41" s="1"/>
  <c i="33" r="AR41"/>
  <c i="33" r="AN41"/>
  <c i="33" r="AI41"/>
  <c i="33" r="AD41"/>
  <c i="33" r="X41"/>
  <c i="33" r="CU41" s="1"/>
  <c i="33" r="T41"/>
  <c i="33" r="U42" s="1"/>
  <c i="33" r="P41"/>
  <c i="33" r="K41"/>
  <c i="33" r="F41"/>
  <c i="33" r="IC40"/>
  <c i="33" r="HZ40"/>
  <c i="33" r="HW40"/>
  <c i="33" r="HT40"/>
  <c i="33" r="HQ40"/>
  <c i="33" r="ER40"/>
  <c i="33" r="EO40"/>
  <c i="33" r="EK40"/>
  <c i="33" r="EG40"/>
  <c i="33" r="DR40"/>
  <c i="33" r="DL40"/>
  <c i="33" r="CX40"/>
  <c i="33" r="CT40"/>
  <c i="33" r="CS40"/>
  <c i="33" r="CQ40"/>
  <c i="33" r="BZ40"/>
  <c i="33" r="BL40"/>
  <c i="33" r="CC40" s="1"/>
  <c i="33" r="BI40"/>
  <c i="33" r="AR40"/>
  <c i="33" r="AN40"/>
  <c i="33" r="AI40"/>
  <c i="33" r="AD40"/>
  <c i="33" r="X40"/>
  <c i="33" r="CU40" s="1"/>
  <c i="33" r="T40"/>
  <c i="33" r="P40"/>
  <c i="33" r="K40"/>
  <c i="33" r="F40"/>
  <c i="33" r="IC39"/>
  <c i="33" r="HZ39"/>
  <c i="33" r="HW39"/>
  <c i="33" r="HX40" s="1"/>
  <c i="33" r="HT39"/>
  <c i="33" r="HQ39"/>
  <c i="33" r="HG39"/>
  <c i="33" r="ER39"/>
  <c i="33" r="EO39"/>
  <c i="33" r="EK39"/>
  <c i="33" r="EG39"/>
  <c i="33" r="DR39"/>
  <c i="33" r="DS40" s="1"/>
  <c i="33" r="DL39"/>
  <c i="33" r="DM40" s="1"/>
  <c i="33" r="CX39"/>
  <c i="33" r="CT39"/>
  <c i="33" r="CS39"/>
  <c i="33" r="CQ39"/>
  <c i="33" r="BZ39"/>
  <c i="33" r="BL39"/>
  <c i="33" r="CC39" s="1"/>
  <c i="33" r="AR39"/>
  <c i="33" r="AN39"/>
  <c i="33" r="AI39"/>
  <c i="33" r="AD39"/>
  <c i="33" r="X39"/>
  <c i="33" r="Y40" s="1"/>
  <c i="33" r="T39"/>
  <c i="33" r="U40" s="1"/>
  <c i="33" r="P39"/>
  <c i="33" r="K39"/>
  <c i="33" r="F39"/>
  <c i="33" r="G40" s="1"/>
  <c i="33" r="IC38"/>
  <c i="33" r="HZ38"/>
  <c i="33" r="HW38"/>
  <c i="33" r="HT38"/>
  <c i="33" r="HQ38"/>
  <c i="33" r="ER38"/>
  <c i="33" r="EO38"/>
  <c i="33" r="EK38"/>
  <c i="33" r="EG38"/>
  <c i="33" r="DR38"/>
  <c i="33" r="DL38"/>
  <c i="33" r="CX38"/>
  <c i="33" r="CT38"/>
  <c i="33" r="CS38"/>
  <c i="33" r="CQ38"/>
  <c i="33" r="BZ38"/>
  <c i="33" r="BL38"/>
  <c i="33" r="BN38" s="1"/>
  <c i="33" r="AR38"/>
  <c i="33" r="AN38"/>
  <c i="33" r="AI38"/>
  <c i="33" r="AD38"/>
  <c i="33" r="X38"/>
  <c i="33" r="CU38" s="1"/>
  <c i="33" r="T38"/>
  <c i="33" r="P38"/>
  <c i="33" r="K38"/>
  <c i="33" r="F38"/>
  <c i="33" r="IC37"/>
  <c i="33" r="HZ37"/>
  <c i="33" r="HW37"/>
  <c i="33" r="HT37"/>
  <c i="33" r="HQ37"/>
  <c i="33" r="ER37"/>
  <c i="33" r="ES38" s="1"/>
  <c i="33" r="EO37"/>
  <c i="33" r="EK37"/>
  <c i="33" r="EG37"/>
  <c i="33" r="DR37"/>
  <c i="33" r="DL37"/>
  <c i="33" r="CX37"/>
  <c i="33" r="CT37"/>
  <c i="33" r="CS37"/>
  <c i="33" r="CQ37"/>
  <c i="33" r="BZ37"/>
  <c i="33" r="CA38" s="1"/>
  <c i="33" r="BL37"/>
  <c i="33" r="AR37"/>
  <c i="33" r="AN37"/>
  <c i="33" r="AI37"/>
  <c i="33" r="AD37"/>
  <c i="33" r="X37"/>
  <c i="33" r="CU37" s="1"/>
  <c i="33" r="T37"/>
  <c i="33" r="P37"/>
  <c i="33" r="K37"/>
  <c i="33" r="F37"/>
  <c i="33" r="IC36"/>
  <c i="33" r="HZ36"/>
  <c i="33" r="HW36"/>
  <c i="33" r="HT36"/>
  <c i="33" r="HQ36"/>
  <c i="33" r="ER36"/>
  <c i="33" r="EO36"/>
  <c i="33" r="EK36"/>
  <c i="33" r="EG36"/>
  <c i="33" r="DR36"/>
  <c i="33" r="DL36"/>
  <c i="33" r="CX36"/>
  <c i="33" r="CT36"/>
  <c i="33" r="CS36"/>
  <c i="33" r="CQ36"/>
  <c i="33" r="BZ36"/>
  <c i="33" r="BL36"/>
  <c i="33" r="BN36" s="1"/>
  <c i="33" r="AR36"/>
  <c i="33" r="AN36"/>
  <c i="33" r="AI36"/>
  <c i="33" r="AD36"/>
  <c i="33" r="X36"/>
  <c i="33" r="CU36" s="1"/>
  <c i="33" r="T36"/>
  <c i="33" r="P36"/>
  <c i="33" r="K36"/>
  <c i="33" r="F36"/>
  <c i="33" r="IC35"/>
  <c i="33" r="HZ35"/>
  <c i="33" r="HW35"/>
  <c i="33" r="HT35"/>
  <c i="33" r="HQ35"/>
  <c i="33" r="GZ35"/>
  <c i="33" r="GR35"/>
  <c i="33" r="GJ35"/>
  <c i="33" r="GB35"/>
  <c i="33" r="FT35"/>
  <c i="33" r="ER35"/>
  <c i="33" r="EO35"/>
  <c i="33" r="EP36" s="1"/>
  <c i="33" r="EK35"/>
  <c i="33" r="EG35"/>
  <c i="33" r="EH36" s="1"/>
  <c i="33" r="DR35"/>
  <c i="33" r="DL35"/>
  <c i="33" r="DT35" s="1"/>
  <c i="33" r="CX35"/>
  <c i="33" r="CT35"/>
  <c i="33" r="CS35"/>
  <c i="33" r="CQ35"/>
  <c i="33" r="CR36" s="1"/>
  <c i="33" r="BZ35"/>
  <c i="33" r="BL35"/>
  <c i="33" r="BM36" s="1"/>
  <c i="33" r="CD36" s="1"/>
  <c i="33" r="AR35"/>
  <c i="33" r="AN35"/>
  <c i="33" r="AO36" s="1"/>
  <c i="33" r="AI35"/>
  <c i="33" r="AD35"/>
  <c i="33" r="X35"/>
  <c i="33" r="CU35" s="1"/>
  <c i="33" r="T35"/>
  <c i="33" r="P35"/>
  <c i="33" r="K35"/>
  <c i="33" r="L36" s="1"/>
  <c i="33" r="F35"/>
  <c i="33" r="IC34"/>
  <c i="33" r="HZ34"/>
  <c i="33" r="HW34"/>
  <c i="33" r="HT34"/>
  <c i="33" r="HQ34"/>
  <c i="33" r="ER34"/>
  <c i="33" r="EO34"/>
  <c i="33" r="EK34"/>
  <c i="33" r="EG34"/>
  <c i="33" r="ET34" s="1"/>
  <c i="33" r="DR34"/>
  <c i="33" r="DL34"/>
  <c i="33" r="CX34"/>
  <c i="33" r="CT34"/>
  <c i="33" r="CS34"/>
  <c i="33" r="CQ34"/>
  <c i="33" r="BZ34"/>
  <c i="33" r="BL34"/>
  <c i="33" r="CC34" s="1"/>
  <c i="33" r="AR34"/>
  <c i="33" r="AN34"/>
  <c i="33" r="AI34"/>
  <c i="33" r="AD34"/>
  <c i="33" r="X34"/>
  <c i="33" r="CU34" s="1"/>
  <c i="33" r="T34"/>
  <c i="33" r="P34"/>
  <c i="33" r="K34"/>
  <c i="33" r="F34"/>
  <c i="33" r="IC33"/>
  <c i="33" r="HZ33"/>
  <c i="33" r="HW33"/>
  <c i="33" r="HT33"/>
  <c i="33" r="HQ33"/>
  <c i="33" r="ER33"/>
  <c i="33" r="EO33"/>
  <c i="33" r="EK33"/>
  <c i="33" r="EG33"/>
  <c i="33" r="DR33"/>
  <c i="33" r="DS34" s="1"/>
  <c i="33" r="DL33"/>
  <c i="33" r="DM34" s="1"/>
  <c i="33" r="CX33"/>
  <c i="33" r="CT33"/>
  <c i="33" r="CS33"/>
  <c i="33" r="CQ33"/>
  <c i="33" r="BZ33"/>
  <c i="33" r="BL33"/>
  <c i="33" r="CC33" s="1"/>
  <c i="33" r="AR33"/>
  <c i="33" r="AN33"/>
  <c i="33" r="AI33"/>
  <c i="33" r="AD33"/>
  <c i="33" r="X33"/>
  <c i="33" r="Y34" s="1"/>
  <c i="33" r="T33"/>
  <c i="33" r="U34" s="1"/>
  <c i="33" r="P33"/>
  <c i="33" r="K33"/>
  <c i="33" r="F33"/>
  <c i="33" r="G34" s="1"/>
  <c i="33" r="IC32"/>
  <c i="33" r="HZ32"/>
  <c i="33" r="HW32"/>
  <c i="33" r="HT32"/>
  <c i="33" r="HQ32"/>
  <c i="33" r="GV32"/>
  <c i="33" r="FX32"/>
  <c i="33" r="FP32"/>
  <c i="33" r="ER32"/>
  <c i="33" r="EO32"/>
  <c i="33" r="EK32"/>
  <c i="33" r="EG32"/>
  <c i="33" r="DR32"/>
  <c i="33" r="DL32"/>
  <c i="33" r="CX32"/>
  <c i="33" r="CT32"/>
  <c i="33" r="CS32"/>
  <c i="33" r="CQ32"/>
  <c i="33" r="BZ32"/>
  <c i="33" r="BL32"/>
  <c i="33" r="CC32" s="1"/>
  <c i="33" r="BI32"/>
  <c i="33" r="AR32"/>
  <c i="33" r="AN32"/>
  <c i="33" r="AI32"/>
  <c i="33" r="AD32"/>
  <c i="33" r="X32"/>
  <c i="33" r="CU32" s="1"/>
  <c i="33" r="T32"/>
  <c i="33" r="P32"/>
  <c i="33" r="K32"/>
  <c i="33" r="F32"/>
  <c i="33" r="IC31"/>
  <c i="33" r="HZ31"/>
  <c i="33" r="HW31"/>
  <c i="33" r="HX32" s="1"/>
  <c i="33" r="HT31"/>
  <c i="33" r="HQ31"/>
  <c i="33" r="GV31"/>
  <c i="33" r="GQ31"/>
  <c i="33" r="FX31"/>
  <c i="33" r="FP31"/>
  <c i="33" r="ER31"/>
  <c i="33" r="ES32" s="1"/>
  <c i="33" r="EO31"/>
  <c i="33" r="EK31"/>
  <c i="33" r="EL32" s="1"/>
  <c i="33" r="EG31"/>
  <c i="33" r="EH32" s="1"/>
  <c i="33" r="DR31"/>
  <c i="33" r="DL31"/>
  <c i="33" r="CX31"/>
  <c i="33" r="CY32" s="1"/>
  <c i="33" r="CT31"/>
  <c i="33" r="CS31"/>
  <c i="33" r="CQ31"/>
  <c i="33" r="BZ31"/>
  <c i="33" r="BL31"/>
  <c i="33" r="BM32" s="1"/>
  <c i="33" r="CD32" s="1"/>
  <c i="33" r="AR31"/>
  <c i="33" r="AN31"/>
  <c i="33" r="AI31"/>
  <c i="33" r="AJ32" s="1"/>
  <c i="33" r="AD31"/>
  <c i="33" r="X31"/>
  <c i="33" r="T31"/>
  <c i="33" r="P31"/>
  <c i="33" r="K31"/>
  <c i="33" r="F31"/>
  <c i="33" r="IC30"/>
  <c i="33" r="HZ30"/>
  <c i="33" r="HW30"/>
  <c i="33" r="HT30"/>
  <c i="33" r="HQ30"/>
  <c i="33" r="GV30"/>
  <c i="33" r="GQ30"/>
  <c i="33" r="FX30"/>
  <c i="33" r="FP30"/>
  <c i="33" r="ER30"/>
  <c i="33" r="EO30"/>
  <c i="33" r="EK30"/>
  <c i="33" r="EG30"/>
  <c i="33" r="DR30"/>
  <c i="33" r="DL30"/>
  <c i="33" r="DT30" s="1"/>
  <c i="33" r="CX30"/>
  <c i="33" r="CT30"/>
  <c i="33" r="CS30"/>
  <c i="33" r="CQ30"/>
  <c i="33" r="BZ30"/>
  <c i="33" r="BL30"/>
  <c i="33" r="CC30" s="1"/>
  <c i="33" r="BI30"/>
  <c i="33" r="AR30"/>
  <c i="33" r="AN30"/>
  <c i="33" r="AI30"/>
  <c i="33" r="AD30"/>
  <c i="33" r="X30"/>
  <c i="33" r="CU30" s="1"/>
  <c i="33" r="T30"/>
  <c i="33" r="P30"/>
  <c i="33" r="K30"/>
  <c i="33" r="F30"/>
  <c i="33" r="AU30" s="1"/>
  <c i="33" r="IC29"/>
  <c i="33" r="HZ29"/>
  <c i="33" r="HW29"/>
  <c i="33" r="HT29"/>
  <c i="33" r="HQ29"/>
  <c i="33" r="GV29"/>
  <c i="33" r="GQ29"/>
  <c i="33" r="FX29"/>
  <c i="33" r="FP29"/>
  <c i="33" r="ER29"/>
  <c i="33" r="EO29"/>
  <c i="33" r="EK29"/>
  <c i="33" r="EG29"/>
  <c i="33" r="DR29"/>
  <c i="33" r="DS30" s="1"/>
  <c i="33" r="DL29"/>
  <c i="33" r="CX29"/>
  <c i="33" r="CT29"/>
  <c i="33" r="CS29"/>
  <c i="33" r="CQ29"/>
  <c i="33" r="BZ29"/>
  <c i="33" r="BL29"/>
  <c i="33" r="CC29" s="1"/>
  <c i="33" r="AR29"/>
  <c i="33" r="AN29"/>
  <c i="33" r="AI29"/>
  <c i="33" r="AJ30" s="1"/>
  <c i="33" r="AD29"/>
  <c i="33" r="X29"/>
  <c i="33" r="T29"/>
  <c i="33" r="U30" s="1"/>
  <c i="33" r="P29"/>
  <c i="33" r="Q30" s="1"/>
  <c i="33" r="K29"/>
  <c i="33" r="F29"/>
  <c i="33" r="IC28"/>
  <c i="33" r="HZ28"/>
  <c i="33" r="HW28"/>
  <c i="33" r="HT28"/>
  <c i="33" r="HQ28"/>
  <c i="33" r="GV28"/>
  <c i="33" r="GQ28"/>
  <c i="33" r="FX28"/>
  <c i="33" r="FP28"/>
  <c i="33" r="ER28"/>
  <c i="33" r="EO28"/>
  <c i="33" r="EK28"/>
  <c i="33" r="EG28"/>
  <c i="33" r="DR28"/>
  <c i="33" r="DL28"/>
  <c i="33" r="CX28"/>
  <c i="33" r="CT28"/>
  <c i="33" r="CS28"/>
  <c i="33" r="CQ28"/>
  <c i="33" r="BZ28"/>
  <c i="33" r="BL28"/>
  <c i="33" r="CC28" s="1"/>
  <c i="33" r="AR28"/>
  <c i="33" r="AN28"/>
  <c i="33" r="AI28"/>
  <c i="33" r="AD28"/>
  <c i="33" r="X28"/>
  <c i="33" r="CU28" s="1"/>
  <c i="33" r="T28"/>
  <c i="33" r="P28"/>
  <c i="33" r="K28"/>
  <c i="33" r="F28"/>
  <c i="33" r="IC27"/>
  <c i="33" r="HZ27"/>
  <c i="33" r="HW27"/>
  <c i="33" r="HT27"/>
  <c i="33" r="HQ27"/>
  <c i="33" r="GV27"/>
  <c i="33" r="GQ27"/>
  <c i="33" r="FX27"/>
  <c i="33" r="FP27"/>
  <c i="33" r="ER27"/>
  <c i="33" r="EO27"/>
  <c i="33" r="EK27"/>
  <c i="33" r="EG27"/>
  <c i="33" r="DR27"/>
  <c i="33" r="DL27"/>
  <c i="33" r="DM28" s="1"/>
  <c i="33" r="CX27"/>
  <c i="33" r="CT27"/>
  <c i="33" r="CS27"/>
  <c i="33" r="CQ27"/>
  <c i="33" r="BZ27"/>
  <c i="33" r="BL27"/>
  <c i="33" r="CC27" s="1"/>
  <c i="33" r="AR27"/>
  <c i="33" r="AN27"/>
  <c i="33" r="AI27"/>
  <c i="33" r="AJ28" s="1"/>
  <c i="33" r="AD27"/>
  <c i="33" r="AE28" s="1"/>
  <c i="33" r="X27"/>
  <c i="33" r="Y28" s="1"/>
  <c i="33" r="T27"/>
  <c i="33" r="U28" s="1"/>
  <c i="33" r="P27"/>
  <c i="33" r="Q28" s="1"/>
  <c i="33" r="K27"/>
  <c i="33" r="L28" s="1"/>
  <c i="33" r="F27"/>
  <c i="33" r="G28" s="1"/>
  <c i="33" r="IC26"/>
  <c i="33" r="HZ26"/>
  <c i="33" r="HW26"/>
  <c i="33" r="HT26"/>
  <c i="33" r="HQ26"/>
  <c i="33" r="GV26"/>
  <c i="33" r="GQ26"/>
  <c i="33" r="FX26"/>
  <c i="33" r="FP26"/>
  <c i="33" r="ER26"/>
  <c i="33" r="EO26"/>
  <c i="33" r="EK26"/>
  <c i="33" r="EG26"/>
  <c i="33" r="DR26"/>
  <c i="33" r="DL26"/>
  <c i="33" r="CX26"/>
  <c i="33" r="CT26"/>
  <c i="33" r="CS26"/>
  <c i="33" r="CQ26"/>
  <c i="33" r="BZ26"/>
  <c i="33" r="BL26"/>
  <c i="33" r="CC26" s="1"/>
  <c i="33" r="AR26"/>
  <c i="33" r="AN26"/>
  <c i="33" r="AI26"/>
  <c i="33" r="AD26"/>
  <c i="33" r="X26"/>
  <c i="33" r="CU26" s="1"/>
  <c i="33" r="T26"/>
  <c i="33" r="P26"/>
  <c i="33" r="K26"/>
  <c i="33" r="F26"/>
  <c i="33" r="IC25"/>
  <c i="33" r="HZ25"/>
  <c i="33" r="HW25"/>
  <c i="33" r="HT25"/>
  <c i="33" r="HQ25"/>
  <c i="33" r="GV25"/>
  <c i="33" r="GQ25"/>
  <c i="33" r="FX25"/>
  <c i="33" r="FP25"/>
  <c i="33" r="ER25"/>
  <c i="33" r="EO25"/>
  <c i="33" r="EK25"/>
  <c i="33" r="EG25"/>
  <c i="33" r="DR25"/>
  <c i="33" r="DL25"/>
  <c i="33" r="CX25"/>
  <c i="33" r="CT25"/>
  <c i="33" r="CS25"/>
  <c i="33" r="CQ25"/>
  <c i="33" r="BZ25"/>
  <c i="33" r="CA26" s="1"/>
  <c i="33" r="BL25"/>
  <c i="33" r="CC25" s="1"/>
  <c i="33" r="AR25"/>
  <c i="33" r="AN25"/>
  <c i="33" r="AI25"/>
  <c i="33" r="AD25"/>
  <c i="33" r="AE26" s="1"/>
  <c i="33" r="X25"/>
  <c i="33" r="T25"/>
  <c i="33" r="P25"/>
  <c i="33" r="K25"/>
  <c i="33" r="L26" s="1"/>
  <c i="33" r="F25"/>
  <c i="33" r="IC24"/>
  <c i="33" r="HZ24"/>
  <c i="33" r="HW24"/>
  <c i="33" r="HT24"/>
  <c i="33" r="HQ24"/>
  <c i="33" r="GV24"/>
  <c i="33" r="GQ24"/>
  <c i="33" r="FX24"/>
  <c i="33" r="FP24"/>
  <c i="33" r="ER24"/>
  <c i="33" r="EO24"/>
  <c i="33" r="EK24"/>
  <c i="33" r="EG24"/>
  <c i="33" r="DR24"/>
  <c i="33" r="DL24"/>
  <c i="33" r="CX24"/>
  <c i="33" r="CT24"/>
  <c i="33" r="CS24"/>
  <c i="33" r="CQ24"/>
  <c i="33" r="BZ24"/>
  <c i="33" r="BL24"/>
  <c i="33" r="CC24" s="1"/>
  <c i="33" r="AR24"/>
  <c i="33" r="AN24"/>
  <c i="33" r="AI24"/>
  <c i="33" r="AD24"/>
  <c i="33" r="X24"/>
  <c i="33" r="CU24" s="1"/>
  <c i="33" r="T24"/>
  <c i="33" r="P24"/>
  <c i="33" r="K24"/>
  <c i="33" r="F24"/>
  <c i="33" r="AU24" s="1"/>
  <c i="33" r="IC23"/>
  <c i="33" r="HZ23"/>
  <c i="33" r="HW23"/>
  <c i="33" r="HT23"/>
  <c i="33" r="HQ23"/>
  <c i="33" r="GV23"/>
  <c i="33" r="GQ23"/>
  <c i="33" r="FX23"/>
  <c i="33" r="FP23"/>
  <c i="33" r="FL23"/>
  <c i="33" r="ER23"/>
  <c i="33" r="EO23"/>
  <c i="33" r="EK23"/>
  <c i="33" r="EG23"/>
  <c i="33" r="DR23"/>
  <c i="33" r="DL23"/>
  <c i="33" r="DM24" s="1"/>
  <c i="33" r="CX23"/>
  <c i="33" r="CT23"/>
  <c i="33" r="CS23"/>
  <c i="33" r="CQ23"/>
  <c i="33" r="BZ23"/>
  <c i="33" r="BL23"/>
  <c i="33" r="CC23" s="1"/>
  <c i="33" r="AR23"/>
  <c i="33" r="AN23"/>
  <c i="33" r="AI23"/>
  <c i="33" r="AD23"/>
  <c i="33" r="X23"/>
  <c i="33" r="T23"/>
  <c i="33" r="U24" s="1"/>
  <c i="33" r="P23"/>
  <c i="33" r="K23"/>
  <c i="33" r="F23"/>
  <c i="33" r="IC22"/>
  <c i="33" r="HZ22"/>
  <c i="33" r="HW22"/>
  <c i="33" r="HT22"/>
  <c i="33" r="HQ22"/>
  <c i="33" r="GV22"/>
  <c i="33" r="GQ22"/>
  <c i="33" r="FX22"/>
  <c i="33" r="FP22"/>
  <c i="33" r="ER22"/>
  <c i="33" r="EO22"/>
  <c i="33" r="EK22"/>
  <c i="33" r="EG22"/>
  <c i="33" r="DR22"/>
  <c i="33" r="DL22"/>
  <c i="33" r="CX22"/>
  <c i="33" r="CY22" s="1"/>
  <c i="33" r="CT22"/>
  <c i="33" r="CS22"/>
  <c i="33" r="CQ22"/>
  <c i="33" r="BZ22"/>
  <c i="33" r="BL22"/>
  <c i="33" r="CC22" s="1"/>
  <c i="33" r="AR22"/>
  <c i="33" r="AN22"/>
  <c i="33" r="AI22"/>
  <c i="33" r="AD22"/>
  <c i="33" r="X22"/>
  <c i="33" r="CU22" s="1"/>
  <c i="33" r="T22"/>
  <c i="33" r="P22"/>
  <c i="33" r="K22"/>
  <c i="33" r="F22"/>
  <c i="33" r="IC21"/>
  <c i="33" r="HZ21"/>
  <c i="33" r="HW21"/>
  <c i="33" r="HT21"/>
  <c i="33" r="HQ21"/>
  <c i="33" r="GV21"/>
  <c i="33" r="GQ21"/>
  <c i="33" r="FX21"/>
  <c i="33" r="FP21"/>
  <c i="33" r="ER21"/>
  <c i="33" r="EO21"/>
  <c i="33" r="EK21"/>
  <c i="33" r="EG21"/>
  <c i="33" r="ET21" s="1"/>
  <c i="33" r="DR21"/>
  <c i="33" r="DL21"/>
  <c i="33" r="DM22" s="1"/>
  <c i="33" r="CT21"/>
  <c i="33" r="CS21"/>
  <c i="33" r="CQ21"/>
  <c i="33" r="BZ21"/>
  <c i="33" r="BL21"/>
  <c i="33" r="CC21" s="1"/>
  <c i="33" r="BN21"/>
  <c i="33" r="AR21"/>
  <c i="33" r="AN21"/>
  <c i="33" r="AI21"/>
  <c i="33" r="AD21"/>
  <c i="33" r="AE22" s="1"/>
  <c i="33" r="X21"/>
  <c i="33" r="T21"/>
  <c i="33" r="U22" s="1"/>
  <c i="33" r="P21"/>
  <c i="33" r="K21"/>
  <c i="33" r="L22" s="1"/>
  <c i="33" r="F21"/>
  <c i="33" r="IC20"/>
  <c i="33" r="HZ20"/>
  <c i="33" r="HW20"/>
  <c i="33" r="HT20"/>
  <c i="33" r="HQ20"/>
  <c i="33" r="GV20"/>
  <c i="33" r="GQ20"/>
  <c i="33" r="FX20"/>
  <c i="33" r="FP20"/>
  <c i="33" r="ER20"/>
  <c i="33" r="EO20"/>
  <c i="33" r="EK20"/>
  <c i="33" r="EG20"/>
  <c i="33" r="DR20"/>
  <c i="33" r="DL20"/>
  <c i="33" r="CX20"/>
  <c i="33" r="CT20"/>
  <c i="33" r="CS20"/>
  <c i="33" r="CQ20"/>
  <c i="33" r="BZ20"/>
  <c i="33" r="BL20"/>
  <c i="33" r="CC20" s="1"/>
  <c i="33" r="AR20"/>
  <c i="33" r="AN20"/>
  <c i="33" r="AI20"/>
  <c i="33" r="AD20"/>
  <c i="33" r="X20"/>
  <c i="33" r="T20"/>
  <c i="33" r="P20"/>
  <c i="33" r="K20"/>
  <c i="33" r="F20"/>
  <c i="33" r="IC19"/>
  <c i="33" r="HZ19"/>
  <c i="33" r="IA20" s="1"/>
  <c i="33" r="HW19"/>
  <c i="33" r="HT19"/>
  <c i="33" r="HU20" s="1"/>
  <c i="33" r="HQ19"/>
  <c i="33" r="HK19"/>
  <c i="33" r="HL19" s="1"/>
  <c i="33" r="GV19"/>
  <c i="33" r="GQ19"/>
  <c i="33" r="FX19"/>
  <c i="33" r="FP19"/>
  <c i="33" r="ER19"/>
  <c i="33" r="EO19"/>
  <c i="33" r="EP20" s="1"/>
  <c i="33" r="EK19"/>
  <c i="33" r="EG19"/>
  <c i="33" r="EH20" s="1"/>
  <c i="33" r="DR19"/>
  <c i="33" r="DL19"/>
  <c i="33" r="CX19"/>
  <c i="33" r="CT19"/>
  <c i="33" r="CS19"/>
  <c i="33" r="CQ19"/>
  <c i="33" r="CR20" s="1"/>
  <c i="33" r="BZ19"/>
  <c i="33" r="BL19"/>
  <c i="33" r="BM20" s="1"/>
  <c i="33" r="CD20" s="1"/>
  <c i="33" r="BI20"/>
  <c i="33" r="AR19"/>
  <c i="33" r="AN19"/>
  <c i="33" r="AO20" s="1"/>
  <c i="33" r="AI19"/>
  <c i="33" r="AD19"/>
  <c i="33" r="X19"/>
  <c i="33" r="CU19" s="1"/>
  <c i="33" r="T19"/>
  <c i="33" r="P19"/>
  <c i="33" r="K19"/>
  <c i="33" r="L20" s="1"/>
  <c i="33" r="F19"/>
  <c i="33" r="IC18"/>
  <c i="33" r="HZ18"/>
  <c i="33" r="HW18"/>
  <c i="33" r="HT18"/>
  <c i="33" r="HQ18"/>
  <c i="33" r="HK18"/>
  <c i="33" r="HL18" s="1"/>
  <c i="33" r="GV18"/>
  <c i="33" r="GQ18"/>
  <c i="33" r="FX18"/>
  <c i="33" r="FP18"/>
  <c i="33" r="ER18"/>
  <c i="33" r="EO18"/>
  <c i="33" r="EK18"/>
  <c i="33" r="EG18"/>
  <c i="33" r="DR18"/>
  <c i="33" r="DL18"/>
  <c i="33" r="CX18"/>
  <c i="33" r="CT18"/>
  <c i="33" r="CS18"/>
  <c i="33" r="CQ18"/>
  <c i="33" r="BZ18"/>
  <c i="33" r="BL18"/>
  <c i="33" r="CC18" s="1"/>
  <c i="33" r="AR18"/>
  <c i="33" r="AN18"/>
  <c i="33" r="AI18"/>
  <c i="33" r="AD18"/>
  <c i="33" r="X18"/>
  <c i="33" r="T18"/>
  <c i="33" r="P18"/>
  <c i="33" r="K18"/>
  <c i="33" r="F18"/>
  <c i="33" r="IC17"/>
  <c i="33" r="ID18" s="1"/>
  <c i="33" r="HZ17"/>
  <c i="33" r="HW17"/>
  <c i="33" r="HT17"/>
  <c i="33" r="HQ17"/>
  <c i="33" r="HR18" s="1"/>
  <c i="33" r="FL10" s="1"/>
  <c i="33" r="HK17"/>
  <c i="33" r="HL17" s="1"/>
  <c i="33" r="GV17"/>
  <c i="33" r="GQ17"/>
  <c i="33" r="FX17"/>
  <c i="33" r="FP17"/>
  <c i="33" r="ER17"/>
  <c i="33" r="ES18" s="1"/>
  <c i="33" r="EO17"/>
  <c i="33" r="EK17"/>
  <c i="33" r="EL18" s="1"/>
  <c i="33" r="EG17"/>
  <c i="33" r="DR17"/>
  <c i="33" r="DL17"/>
  <c i="33" r="CX17"/>
  <c i="33" r="CY18" s="1"/>
  <c i="33" r="CT17"/>
  <c i="33" r="CS17"/>
  <c i="33" r="CQ17"/>
  <c i="33" r="BZ17"/>
  <c i="33" r="BL17"/>
  <c i="33" r="BI18"/>
  <c i="33" r="AR17"/>
  <c i="33" r="AN17"/>
  <c i="33" r="AO18" s="1"/>
  <c i="33" r="AI17"/>
  <c i="33" r="AD17"/>
  <c i="33" r="X17"/>
  <c i="33" r="CU17" s="1"/>
  <c i="33" r="T17"/>
  <c i="33" r="P17"/>
  <c i="33" r="K17"/>
  <c i="33" r="L18" s="1"/>
  <c i="33" r="F17"/>
  <c i="33" r="IC16"/>
  <c i="33" r="HZ16"/>
  <c i="33" r="HW16"/>
  <c i="33" r="HT16"/>
  <c i="33" r="HQ16"/>
  <c i="33" r="HK16"/>
  <c i="33" r="HL16" s="1"/>
  <c i="33" r="GV16"/>
  <c i="33" r="GQ16"/>
  <c i="33" r="FX16"/>
  <c i="33" r="FP16"/>
  <c i="33" r="ER16"/>
  <c i="33" r="EO16"/>
  <c i="33" r="EK16"/>
  <c i="33" r="EG16"/>
  <c i="33" r="DR16"/>
  <c i="33" r="DL16"/>
  <c i="33" r="CX16"/>
  <c i="33" r="CT16"/>
  <c i="33" r="CS16"/>
  <c i="33" r="CQ16"/>
  <c i="33" r="BZ16"/>
  <c i="33" r="BL16"/>
  <c i="33" r="BN16" s="1"/>
  <c i="33" r="AR16"/>
  <c i="33" r="AN16"/>
  <c i="33" r="AI16"/>
  <c i="33" r="AD16"/>
  <c i="33" r="X16"/>
  <c i="33" r="T16"/>
  <c i="33" r="P16"/>
  <c i="33" r="K16"/>
  <c i="33" r="F16"/>
  <c i="33" r="IC15"/>
  <c i="33" r="HZ15"/>
  <c i="33" r="IA16" s="1"/>
  <c i="33" r="HW15"/>
  <c i="33" r="HT15"/>
  <c i="33" r="HU16" s="1"/>
  <c i="33" r="HQ15"/>
  <c i="33" r="HK15"/>
  <c i="33" r="HL15" s="1"/>
  <c i="33" r="GV15"/>
  <c i="33" r="GQ15"/>
  <c i="33" r="FX15"/>
  <c i="33" r="FP15"/>
  <c i="33" r="ER15"/>
  <c i="33" r="EO15"/>
  <c i="33" r="EP16" s="1"/>
  <c i="33" r="EK15"/>
  <c i="33" r="EG15"/>
  <c i="33" r="EH16" s="1"/>
  <c i="33" r="DR15"/>
  <c i="33" r="DL15"/>
  <c i="33" r="CX15"/>
  <c i="33" r="CT15"/>
  <c i="33" r="CS15"/>
  <c i="33" r="CQ15"/>
  <c i="33" r="CR16" s="1"/>
  <c i="33" r="BZ15"/>
  <c i="33" r="BL15"/>
  <c i="33" r="BM16" s="1"/>
  <c i="33" r="CD16" s="1"/>
  <c i="33" r="BI16"/>
  <c i="33" r="AR15"/>
  <c i="33" r="AS16" s="1"/>
  <c i="33" r="AN15"/>
  <c i="33" r="AO16" s="1"/>
  <c i="33" r="AI15"/>
  <c i="33" r="AD15"/>
  <c i="33" r="X15"/>
  <c i="33" r="CU15" s="1"/>
  <c i="33" r="T15"/>
  <c i="33" r="P15"/>
  <c i="33" r="K15"/>
  <c i="33" r="L16" s="1"/>
  <c i="33" r="F15"/>
  <c i="33" r="G16" s="1"/>
  <c i="33" r="IC14"/>
  <c i="33" r="HZ14"/>
  <c i="33" r="HW14"/>
  <c i="33" r="HT14"/>
  <c i="33" r="HQ14"/>
  <c i="33" r="HK14"/>
  <c i="33" r="HL14" s="1"/>
  <c i="33" r="GV14"/>
  <c i="33" r="GQ14"/>
  <c i="33" r="FX14"/>
  <c i="33" r="FP14"/>
  <c i="33" r="ER14"/>
  <c i="33" r="EO14"/>
  <c i="33" r="EK14"/>
  <c i="33" r="EG14"/>
  <c i="33" r="ET14" s="1"/>
  <c i="33" r="DR14"/>
  <c i="33" r="DL14"/>
  <c i="33" r="DT14" s="1"/>
  <c i="33" r="CX14"/>
  <c i="33" r="CT14"/>
  <c i="33" r="CS14"/>
  <c i="33" r="CQ14"/>
  <c i="33" r="BZ14"/>
  <c i="33" r="BL14"/>
  <c i="33" r="CC14" s="1"/>
  <c i="33" r="AR14"/>
  <c i="33" r="AN14"/>
  <c i="33" r="AI14"/>
  <c i="33" r="AD14"/>
  <c i="33" r="X14"/>
  <c i="33" r="CU14" s="1"/>
  <c i="33" r="T14"/>
  <c i="33" r="P14"/>
  <c i="33" r="K14"/>
  <c i="33" r="F14"/>
  <c i="33" r="IC13"/>
  <c i="33" r="ID14" s="1"/>
  <c i="33" r="HZ13"/>
  <c i="33" r="HW13"/>
  <c i="33" r="HX14" s="1"/>
  <c i="33" r="HT13"/>
  <c i="33" r="HU14" s="1"/>
  <c i="33" r="HQ13"/>
  <c i="33" r="HR14" s="1"/>
  <c i="33" r="GV13"/>
  <c i="33" r="GQ13"/>
  <c i="33" r="FX13"/>
  <c i="33" r="FP13"/>
  <c i="33" r="ER13"/>
  <c i="33" r="ES14" s="1"/>
  <c i="33" r="EO13"/>
  <c i="33" r="EK13"/>
  <c i="33" r="EL14" s="1"/>
  <c i="33" r="EG13"/>
  <c i="33" r="DR13"/>
  <c i="33" r="DL13"/>
  <c i="33" r="CX13"/>
  <c i="33" r="CY14" s="1"/>
  <c i="33" r="CT13"/>
  <c i="33" r="CS13"/>
  <c i="33" r="CQ13"/>
  <c i="33" r="BZ13"/>
  <c i="33" r="CA14" s="1"/>
  <c i="33" r="BL13"/>
  <c i="33" r="BM14" s="1"/>
  <c i="33" r="CD14" s="1"/>
  <c i="33" r="BI14"/>
  <c i="33" r="AR13"/>
  <c i="33" r="AS14" s="1"/>
  <c i="33" r="AN13"/>
  <c i="33" r="AO14" s="1"/>
  <c i="33" r="AI13"/>
  <c i="33" r="AD13"/>
  <c i="33" r="AE14" s="1"/>
  <c i="33" r="X13"/>
  <c i="33" r="Y14" s="1"/>
  <c i="33" r="T13"/>
  <c i="33" r="U14" s="1"/>
  <c i="33" r="AK14" s="1"/>
  <c i="33" r="P13"/>
  <c i="33" r="Q14" s="1"/>
  <c i="33" r="K13"/>
  <c i="33" r="L14" s="1"/>
  <c i="33" r="F13"/>
  <c i="33" r="G14" s="1"/>
  <c i="33" r="IC12"/>
  <c i="33" r="HZ12"/>
  <c i="33" r="HW12"/>
  <c i="33" r="HT12"/>
  <c i="33" r="HQ12"/>
  <c i="33" r="GV12"/>
  <c i="33" r="GQ12"/>
  <c i="33" r="FX12"/>
  <c i="33" r="FP12"/>
  <c i="33" r="ER12"/>
  <c i="33" r="EO12"/>
  <c i="33" r="EK12"/>
  <c i="33" r="EG12"/>
  <c i="33" r="DR12"/>
  <c i="33" r="DL12"/>
  <c i="33" r="CX12"/>
  <c i="33" r="CT12"/>
  <c i="33" r="CS12"/>
  <c i="33" r="CQ12"/>
  <c i="33" r="BZ12"/>
  <c i="33" r="BL12"/>
  <c i="33" r="CC12" s="1"/>
  <c i="33" r="AR12"/>
  <c i="33" r="AN12"/>
  <c i="33" r="AI12"/>
  <c i="33" r="AD12"/>
  <c i="33" r="X12"/>
  <c i="33" r="CU12" s="1"/>
  <c i="33" r="T12"/>
  <c i="33" r="P12"/>
  <c i="33" r="K12"/>
  <c i="33" r="F12"/>
  <c i="33" r="AU12" s="1"/>
  <c i="33" r="IC11"/>
  <c i="33" r="HZ11"/>
  <c i="33" r="HW11"/>
  <c i="33" r="HT11"/>
  <c i="33" r="HU12" s="1"/>
  <c i="33" r="HQ11"/>
  <c i="33" r="GV11"/>
  <c i="33" r="GQ11"/>
  <c i="33" r="FX11"/>
  <c i="33" r="FP11"/>
  <c i="33" r="ER11"/>
  <c i="33" r="EO11"/>
  <c i="33" r="EK11"/>
  <c i="33" r="EG11"/>
  <c i="33" r="DR11"/>
  <c i="33" r="DL11"/>
  <c i="33" r="DT11" s="1"/>
  <c i="33" r="CX11"/>
  <c i="33" r="CT11"/>
  <c i="33" r="CS11"/>
  <c i="33" r="CQ11"/>
  <c i="33" r="BZ11"/>
  <c i="33" r="BL11"/>
  <c i="33" r="CC11" s="1"/>
  <c i="33" r="AR11"/>
  <c i="33" r="AN11"/>
  <c i="33" r="AI11"/>
  <c i="33" r="AD11"/>
  <c i="33" r="AE12" s="1"/>
  <c i="33" r="X11"/>
  <c i="33" r="T11"/>
  <c i="33" r="U12" s="1"/>
  <c i="33" r="P11"/>
  <c i="33" r="K11"/>
  <c i="33" r="L12" s="1"/>
  <c i="33" r="F11"/>
  <c i="33" r="IC10"/>
  <c i="33" r="HZ10"/>
  <c i="33" r="HW10"/>
  <c i="33" r="HT10"/>
  <c i="33" r="HQ10"/>
  <c i="33" r="HG10"/>
  <c i="33" r="GV10"/>
  <c i="33" r="GQ10"/>
  <c i="33" r="FX10"/>
  <c i="33" r="FP10"/>
  <c i="33" r="ER10"/>
  <c i="33" r="EO10"/>
  <c i="33" r="EK10"/>
  <c i="33" r="EG10"/>
  <c i="33" r="DR10"/>
  <c i="33" r="DL10"/>
  <c i="33" r="DT10" s="1"/>
  <c i="33" r="CX10"/>
  <c i="33" r="CT10"/>
  <c i="33" r="CS10"/>
  <c i="33" r="CQ10"/>
  <c i="33" r="BZ10"/>
  <c i="33" r="BL10"/>
  <c i="33" r="CC10" s="1"/>
  <c i="33" r="AR10"/>
  <c i="33" r="AN10"/>
  <c i="33" r="AI10"/>
  <c i="33" r="AD10"/>
  <c i="33" r="X10"/>
  <c i="33" r="CU10" s="1"/>
  <c i="33" r="T10"/>
  <c i="33" r="P10"/>
  <c i="33" r="K10"/>
  <c i="33" r="F10"/>
  <c i="33" r="IC9"/>
  <c i="33" r="HZ9"/>
  <c i="33" r="IA10" s="1"/>
  <c i="33" r="HW9"/>
  <c i="33" r="HT9"/>
  <c i="33" r="HU10" s="1"/>
  <c i="33" r="HQ9"/>
  <c i="33" r="HM9"/>
  <c i="33" r="HK9"/>
  <c i="33" r="HL9" s="1"/>
  <c i="33" r="AW5" s="1"/>
  <c i="33" r="HJ9"/>
  <c i="33" r="GV9"/>
  <c i="33" r="GQ9"/>
  <c i="33" r="FX9"/>
  <c i="33" r="FP9"/>
  <c i="33" r="ER9"/>
  <c i="33" r="EO9"/>
  <c i="33" r="EK9"/>
  <c i="33" r="EG9"/>
  <c i="33" r="DR9"/>
  <c i="33" r="DL9"/>
  <c i="33" r="CX9"/>
  <c i="33" r="CT9"/>
  <c i="33" r="CS9"/>
  <c i="33" r="CQ9"/>
  <c i="33" r="BZ9"/>
  <c i="33" r="CA10" s="1"/>
  <c i="33" r="BL9"/>
  <c i="33" r="CC9" s="1"/>
  <c i="33" r="AR9"/>
  <c i="33" r="AN9"/>
  <c i="33" r="AI9"/>
  <c i="33" r="AD9"/>
  <c i="33" r="X9"/>
  <c i="33" r="T9"/>
  <c i="33" r="P9"/>
  <c i="33" r="K9"/>
  <c i="33" r="F9"/>
  <c i="33" r="IC8"/>
  <c i="33" r="HZ8"/>
  <c i="33" r="HW8"/>
  <c i="33" r="HT8"/>
  <c i="33" r="HQ8"/>
  <c i="33" r="HM8"/>
  <c i="33" r="DX5" s="1"/>
  <c i="33" r="HK8"/>
  <c i="33" r="HL8" s="1"/>
  <c i="33" r="DV5" s="1"/>
  <c i="33" r="DV67" s="1"/>
  <c i="33" r="HJ8"/>
  <c i="33" r="GP4" s="1"/>
  <c i="33" r="GV8"/>
  <c i="33" r="GQ8"/>
  <c i="33" r="FX8"/>
  <c i="33" r="FP8"/>
  <c i="33" r="FL8"/>
  <c i="33" r="ER8"/>
  <c i="33" r="EO8"/>
  <c i="33" r="EK8"/>
  <c i="33" r="EG8"/>
  <c i="33" r="DR8"/>
  <c i="33" r="DL8"/>
  <c i="33" r="CX8"/>
  <c i="33" r="CT8"/>
  <c i="33" r="CS8"/>
  <c i="33" r="CQ8"/>
  <c i="33" r="BZ8"/>
  <c i="33" r="BL8"/>
  <c i="33" r="CC8" s="1"/>
  <c i="33" r="AR8"/>
  <c i="33" r="AN8"/>
  <c i="33" r="AI8"/>
  <c i="33" r="AD8"/>
  <c i="33" r="X8"/>
  <c i="33" r="CU8" s="1"/>
  <c i="33" r="T8"/>
  <c i="33" r="P8"/>
  <c i="33" r="K8"/>
  <c i="33" r="F8"/>
  <c i="33" r="IC7"/>
  <c i="33" r="HZ7"/>
  <c i="33" r="HW7"/>
  <c i="33" r="HT7"/>
  <c i="33" r="HQ7"/>
  <c i="33" r="HM7"/>
  <c i="33" r="CI5" s="1"/>
  <c i="33" r="HK7"/>
  <c i="33" r="HL7" s="1"/>
  <c i="33" r="CG5" s="1"/>
  <c i="33" r="HJ7"/>
  <c i="33" r="GH4" s="1"/>
  <c i="33" r="GV7"/>
  <c i="33" r="GQ7"/>
  <c i="33" r="FX7"/>
  <c i="33" r="FP7"/>
  <c i="33" r="ER7"/>
  <c i="33" r="EO7"/>
  <c i="33" r="EK7"/>
  <c i="33" r="EG7"/>
  <c i="33" r="DR7"/>
  <c i="33" r="DL7"/>
  <c i="33" r="CX7"/>
  <c i="33" r="CT7"/>
  <c i="33" r="CS7"/>
  <c i="33" r="CQ7"/>
  <c i="33" r="BZ7"/>
  <c i="33" r="BL7"/>
  <c i="33" r="CC7" s="1"/>
  <c i="33" r="AR7"/>
  <c i="33" r="AN7"/>
  <c i="33" r="AI7"/>
  <c i="33" r="AD7"/>
  <c i="33" r="AE8" s="1"/>
  <c i="33" r="X7"/>
  <c i="33" r="Y8" s="1"/>
  <c i="33" r="T7"/>
  <c i="33" r="P7"/>
  <c i="33" r="K7"/>
  <c i="33" r="L8" s="1"/>
  <c i="33" r="F7"/>
  <c i="33" r="G8" s="1"/>
  <c i="33" r="IC6"/>
  <c i="33" r="HZ6"/>
  <c i="33" r="HW6"/>
  <c i="33" r="HT6"/>
  <c i="33" r="HQ6"/>
  <c i="33" r="HM6"/>
  <c i="33" r="DD5" s="1"/>
  <c i="33" r="HK6"/>
  <c i="33" r="HL6" s="1"/>
  <c i="33" r="DB5" s="1"/>
  <c i="33" r="HJ6"/>
  <c i="33" r="DF5" s="1"/>
  <c i="33" r="GV6"/>
  <c i="33" r="GQ6"/>
  <c i="33" r="FX6"/>
  <c i="33" r="FP6"/>
  <c i="33" r="ER6"/>
  <c i="33" r="EO6"/>
  <c i="33" r="EK6"/>
  <c i="33" r="EG6"/>
  <c i="33" r="DR6"/>
  <c i="33" r="DL6"/>
  <c i="33" r="CX6"/>
  <c i="33" r="CT6"/>
  <c i="33" r="CS6"/>
  <c i="33" r="CQ6"/>
  <c i="33" r="BZ6"/>
  <c i="33" r="BL6"/>
  <c i="33" r="CC6" s="1"/>
  <c i="33" r="AR6"/>
  <c i="33" r="AN6"/>
  <c i="33" r="AI6"/>
  <c i="33" r="AD6"/>
  <c i="33" r="X6"/>
  <c i="33" r="CU6" s="1"/>
  <c i="33" r="T6"/>
  <c i="33" r="P6"/>
  <c i="33" r="K6"/>
  <c i="33" r="F6"/>
  <c i="33" r="IC5"/>
  <c i="33" r="HZ5"/>
  <c i="33" r="HW5"/>
  <c i="33" r="HT5"/>
  <c i="33" r="HQ5"/>
  <c i="33" r="HM5"/>
  <c i="33" r="HK5"/>
  <c i="33" r="HL5" s="1"/>
  <c i="33" r="EV5" s="1"/>
  <c i="33" r="HJ5"/>
  <c i="33" r="EZ5" s="1"/>
  <c i="33" r="GV5"/>
  <c i="33" r="GQ5"/>
  <c i="33" r="FX5"/>
  <c i="33" r="FP5"/>
  <c i="33" r="EX5"/>
  <c i="33" r="ER5"/>
  <c i="33" r="EO5"/>
  <c i="33" r="ET5" s="1"/>
  <c i="33" r="EK5"/>
  <c i="33" r="DZ5"/>
  <c i="33" r="DR5"/>
  <c i="33" r="DS6" s="1"/>
  <c i="33" r="DL5"/>
  <c i="33" r="CX5"/>
  <c i="33" r="CT5"/>
  <c i="33" r="CS5"/>
  <c i="33" r="CQ5"/>
  <c i="33" r="CK5"/>
  <c i="33" r="BZ5"/>
  <c i="33" r="CA6" s="1"/>
  <c i="33" r="BL5"/>
  <c i="33" r="CC5" s="1"/>
  <c i="33" r="BA5"/>
  <c i="33" r="AY5"/>
  <c i="33" r="AR5"/>
  <c i="33" r="AN5"/>
  <c i="33" r="AI5"/>
  <c i="33" r="AD5"/>
  <c i="33" r="X5"/>
  <c i="33" r="Y6" s="1"/>
  <c i="33" r="T5"/>
  <c i="33" r="P5"/>
  <c i="33" r="K5"/>
  <c i="33" r="F5"/>
  <c i="33" r="AU5" s="1"/>
  <c i="33" r="AZ5" s="1"/>
  <c i="33" r="HM4"/>
  <c i="33" r="BR5" s="1"/>
  <c i="33" r="HK4"/>
  <c i="33" r="HL4" s="1"/>
  <c i="33" r="HJ4"/>
  <c i="33" r="BT5" s="1"/>
  <c i="33" r="GX4"/>
  <c i="33" r="GV4"/>
  <c i="33" r="GT4"/>
  <c i="33" r="GL4"/>
  <c i="33" r="GD4"/>
  <c i="33" r="FX4"/>
  <c i="33" r="FR4"/>
  <c i="33" r="FP4"/>
  <c i="33" r="CT4"/>
  <c i="33" r="CS4"/>
  <c i="32" r="EG67"/>
  <c i="32" r="IC66"/>
  <c i="32" r="HZ66"/>
  <c i="32" r="HW66"/>
  <c i="32" r="HT66"/>
  <c i="32" r="HQ66"/>
  <c i="32" r="ER66"/>
  <c i="32" r="EO66"/>
  <c i="32" r="EK66"/>
  <c i="32" r="EG66"/>
  <c i="32" r="DR66"/>
  <c i="32" r="DL66"/>
  <c i="32" r="CX66"/>
  <c i="32" r="CT66"/>
  <c i="32" r="CS66"/>
  <c i="32" r="CQ66"/>
  <c i="32" r="BZ66"/>
  <c i="32" r="BL66"/>
  <c i="32" r="CC66" s="1"/>
  <c i="32" r="BH66"/>
  <c i="32" r="BN66" s="1"/>
  <c i="32" r="AR66"/>
  <c i="32" r="AN66"/>
  <c i="32" r="AI66"/>
  <c i="32" r="AD66"/>
  <c i="32" r="X66"/>
  <c i="32" r="CU66" s="1"/>
  <c i="32" r="T66"/>
  <c i="32" r="P66"/>
  <c i="32" r="K66"/>
  <c i="32" r="F66"/>
  <c i="32" r="IC65"/>
  <c i="32" r="HZ65"/>
  <c i="32" r="HW65"/>
  <c i="32" r="HT65"/>
  <c i="32" r="HQ65"/>
  <c i="32" r="ER65"/>
  <c i="32" r="EO65"/>
  <c i="32" r="EK65"/>
  <c i="32" r="EG65"/>
  <c i="32" r="DR65"/>
  <c i="32" r="DL65"/>
  <c i="32" r="CX65"/>
  <c i="32" r="CT65"/>
  <c i="32" r="CS65"/>
  <c i="32" r="CQ65"/>
  <c i="32" r="BZ65"/>
  <c i="32" r="BL65"/>
  <c i="32" r="CC65" s="1"/>
  <c i="32" r="BH65"/>
  <c i="32" r="AR65"/>
  <c i="32" r="AS66" s="1"/>
  <c i="32" r="AN65"/>
  <c i="32" r="AI65"/>
  <c i="32" r="AD65"/>
  <c i="32" r="X65"/>
  <c i="32" r="CU65" s="1"/>
  <c i="32" r="T65"/>
  <c i="32" r="P65"/>
  <c i="32" r="K65"/>
  <c i="32" r="F65"/>
  <c i="32" r="G66" s="1"/>
  <c i="32" r="IC64"/>
  <c i="32" r="HZ64"/>
  <c i="32" r="HW64"/>
  <c i="32" r="HT64"/>
  <c i="32" r="HQ64"/>
  <c i="32" r="ER64"/>
  <c i="32" r="EO64"/>
  <c i="32" r="EK64"/>
  <c i="32" r="EG64"/>
  <c i="32" r="DR64"/>
  <c i="32" r="DL64"/>
  <c i="32" r="CX64"/>
  <c i="32" r="CT64"/>
  <c i="32" r="CS64"/>
  <c i="32" r="CQ64"/>
  <c i="32" r="BZ64"/>
  <c i="32" r="BL64"/>
  <c i="32" r="CC64" s="1"/>
  <c i="32" r="BH64"/>
  <c i="32" r="BI64" s="1"/>
  <c i="32" r="AR64"/>
  <c i="32" r="AN64"/>
  <c i="32" r="AI64"/>
  <c i="32" r="AD64"/>
  <c i="32" r="X64"/>
  <c i="32" r="CU64" s="1"/>
  <c i="32" r="T64"/>
  <c i="32" r="P64"/>
  <c i="32" r="K64"/>
  <c i="32" r="F64"/>
  <c i="32" r="IC63"/>
  <c i="32" r="HZ63"/>
  <c i="32" r="HW63"/>
  <c i="32" r="HX64" s="1"/>
  <c i="32" r="HT63"/>
  <c i="32" r="HQ63"/>
  <c i="32" r="HR64" s="1"/>
  <c i="32" r="ER63"/>
  <c i="32" r="EO63"/>
  <c i="32" r="EK63"/>
  <c i="32" r="EG63"/>
  <c i="32" r="DR63"/>
  <c i="32" r="DL63"/>
  <c i="32" r="DT63" s="1"/>
  <c i="32" r="CX63"/>
  <c i="32" r="CT63"/>
  <c i="32" r="CS63"/>
  <c i="32" r="CQ63"/>
  <c i="32" r="BZ63"/>
  <c i="32" r="BL63"/>
  <c i="32" r="CC63" s="1"/>
  <c i="32" r="BH63"/>
  <c i="32" r="AR63"/>
  <c i="32" r="AN63"/>
  <c i="32" r="AI63"/>
  <c i="32" r="AD63"/>
  <c i="32" r="X63"/>
  <c i="32" r="CU63" s="1"/>
  <c i="32" r="T63"/>
  <c i="32" r="P63"/>
  <c i="32" r="Q64" s="1"/>
  <c i="32" r="K63"/>
  <c i="32" r="F63"/>
  <c i="32" r="G64" s="1"/>
  <c i="32" r="IC62"/>
  <c i="32" r="HZ62"/>
  <c i="32" r="HW62"/>
  <c i="32" r="HT62"/>
  <c i="32" r="HQ62"/>
  <c i="32" r="ER62"/>
  <c i="32" r="EO62"/>
  <c i="32" r="EK62"/>
  <c i="32" r="EG62"/>
  <c i="32" r="DR62"/>
  <c i="32" r="DL62"/>
  <c i="32" r="CX62"/>
  <c i="32" r="CT62"/>
  <c i="32" r="CS62"/>
  <c i="32" r="CQ62"/>
  <c i="32" r="BZ62"/>
  <c i="32" r="BL62"/>
  <c i="32" r="CC62" s="1"/>
  <c i="32" r="BH62"/>
  <c i="32" r="AR62"/>
  <c i="32" r="AN62"/>
  <c i="32" r="AI62"/>
  <c i="32" r="AD62"/>
  <c i="32" r="X62"/>
  <c i="32" r="CU62" s="1"/>
  <c i="32" r="T62"/>
  <c i="32" r="P62"/>
  <c i="32" r="K62"/>
  <c i="32" r="F62"/>
  <c i="32" r="IC61"/>
  <c i="32" r="ID62" s="1"/>
  <c i="32" r="HZ61"/>
  <c i="32" r="HW61"/>
  <c i="32" r="HT61"/>
  <c i="32" r="HQ61"/>
  <c i="32" r="ER61"/>
  <c i="32" r="EO61"/>
  <c i="32" r="EK61"/>
  <c i="32" r="EG61"/>
  <c i="32" r="DR61"/>
  <c i="32" r="DL61"/>
  <c i="32" r="CX61"/>
  <c i="32" r="CT61"/>
  <c i="32" r="CS61"/>
  <c i="32" r="CQ61"/>
  <c i="32" r="BZ61"/>
  <c i="32" r="BL61"/>
  <c i="32" r="CC61" s="1"/>
  <c i="32" r="BH61"/>
  <c i="32" r="AR61"/>
  <c i="32" r="AN61"/>
  <c i="32" r="AI61"/>
  <c i="32" r="AD61"/>
  <c i="32" r="X61"/>
  <c i="32" r="CU61" s="1"/>
  <c i="32" r="T61"/>
  <c i="32" r="P61"/>
  <c i="32" r="K61"/>
  <c i="32" r="F61"/>
  <c i="32" r="IC60"/>
  <c i="32" r="HZ60"/>
  <c i="32" r="HW60"/>
  <c i="32" r="HT60"/>
  <c i="32" r="HQ60"/>
  <c i="32" r="ER60"/>
  <c i="32" r="EO60"/>
  <c i="32" r="EK60"/>
  <c i="32" r="EG60"/>
  <c i="32" r="DR60"/>
  <c i="32" r="DL60"/>
  <c i="32" r="CX60"/>
  <c i="32" r="CT60"/>
  <c i="32" r="CS60"/>
  <c i="32" r="CQ60"/>
  <c i="32" r="BZ60"/>
  <c i="32" r="BL60"/>
  <c i="32" r="CC60" s="1"/>
  <c i="32" r="BH60"/>
  <c i="32" r="AR60"/>
  <c i="32" r="AN60"/>
  <c i="32" r="AI60"/>
  <c i="32" r="AD60"/>
  <c i="32" r="X60"/>
  <c i="32" r="CU60" s="1"/>
  <c i="32" r="T60"/>
  <c i="32" r="P60"/>
  <c i="32" r="K60"/>
  <c i="32" r="F60"/>
  <c i="32" r="IC59"/>
  <c i="32" r="HZ59"/>
  <c i="32" r="HW59"/>
  <c i="32" r="HT59"/>
  <c i="32" r="HQ59"/>
  <c i="32" r="HR60" s="1"/>
  <c i="32" r="FL31" s="1"/>
  <c i="32" r="ER59"/>
  <c i="32" r="EO59"/>
  <c i="32" r="EK59"/>
  <c i="32" r="EG59"/>
  <c i="32" r="DR59"/>
  <c i="32" r="DL59"/>
  <c i="32" r="CX59"/>
  <c i="32" r="CT59"/>
  <c i="32" r="CS59"/>
  <c i="32" r="CQ59"/>
  <c i="32" r="BZ59"/>
  <c i="32" r="BL59"/>
  <c i="32" r="CC59" s="1"/>
  <c i="32" r="BH59"/>
  <c i="32" r="AR59"/>
  <c i="32" r="AN59"/>
  <c i="32" r="AI59"/>
  <c i="32" r="AD59"/>
  <c i="32" r="X59"/>
  <c i="32" r="CU59" s="1"/>
  <c i="32" r="T59"/>
  <c i="32" r="P59"/>
  <c i="32" r="K59"/>
  <c i="32" r="F59"/>
  <c i="32" r="G60" s="1"/>
  <c i="32" r="IC58"/>
  <c i="32" r="HZ58"/>
  <c i="32" r="HW58"/>
  <c i="32" r="HT58"/>
  <c i="32" r="HQ58"/>
  <c i="32" r="ER58"/>
  <c i="32" r="EO58"/>
  <c i="32" r="EK58"/>
  <c i="32" r="EG58"/>
  <c i="32" r="DR58"/>
  <c i="32" r="DL58"/>
  <c i="32" r="CX58"/>
  <c i="32" r="CT58"/>
  <c i="32" r="CS58"/>
  <c i="32" r="CQ58"/>
  <c i="32" r="BZ58"/>
  <c i="32" r="BL58"/>
  <c i="32" r="BH58"/>
  <c i="32" r="AR58"/>
  <c i="32" r="AN58"/>
  <c i="32" r="AI58"/>
  <c i="32" r="AD58"/>
  <c i="32" r="X58"/>
  <c i="32" r="CU58" s="1"/>
  <c i="32" r="T58"/>
  <c i="32" r="P58"/>
  <c i="32" r="K58"/>
  <c i="32" r="F58"/>
  <c i="32" r="IC57"/>
  <c i="32" r="ID58" s="1"/>
  <c i="32" r="HZ57"/>
  <c i="32" r="HW57"/>
  <c i="32" r="HT57"/>
  <c i="32" r="HQ57"/>
  <c i="32" r="HR58" s="1"/>
  <c i="32" r="FL30" s="1"/>
  <c i="32" r="ER57"/>
  <c i="32" r="EO57"/>
  <c i="32" r="EK57"/>
  <c i="32" r="EG57"/>
  <c i="32" r="DR57"/>
  <c i="32" r="DL57"/>
  <c i="32" r="CX57"/>
  <c i="32" r="CT57"/>
  <c i="32" r="CS57"/>
  <c i="32" r="CQ57"/>
  <c i="32" r="BZ57"/>
  <c i="32" r="BL57"/>
  <c i="32" r="CC57" s="1"/>
  <c i="32" r="BH57"/>
  <c i="32" r="AR57"/>
  <c i="32" r="AN57"/>
  <c i="32" r="AI57"/>
  <c i="32" r="AD57"/>
  <c i="32" r="X57"/>
  <c i="32" r="CU57" s="1"/>
  <c i="32" r="T57"/>
  <c i="32" r="P57"/>
  <c i="32" r="K57"/>
  <c i="32" r="F57"/>
  <c i="32" r="G58" s="1"/>
  <c i="32" r="IC56"/>
  <c i="32" r="HZ56"/>
  <c i="32" r="HW56"/>
  <c i="32" r="HT56"/>
  <c i="32" r="HQ56"/>
  <c i="32" r="ER56"/>
  <c i="32" r="EO56"/>
  <c i="32" r="EK56"/>
  <c i="32" r="EG56"/>
  <c i="32" r="DR56"/>
  <c i="32" r="DL56"/>
  <c i="32" r="CX56"/>
  <c i="32" r="CT56"/>
  <c i="32" r="CS56"/>
  <c i="32" r="CQ56"/>
  <c i="32" r="BZ56"/>
  <c i="32" r="CE56" s="1"/>
  <c i="32" r="BL56"/>
  <c i="32" r="CC56" s="1"/>
  <c i="32" r="BH56"/>
  <c i="32" r="BN56" s="1"/>
  <c i="32" r="AR56"/>
  <c i="32" r="AN56"/>
  <c i="32" r="AI56"/>
  <c i="32" r="AD56"/>
  <c i="32" r="X56"/>
  <c i="32" r="CU56" s="1"/>
  <c i="32" r="T56"/>
  <c i="32" r="P56"/>
  <c i="32" r="K56"/>
  <c i="32" r="F56"/>
  <c i="32" r="IC55"/>
  <c i="32" r="ID56" s="1"/>
  <c i="32" r="HZ55"/>
  <c i="32" r="HW55"/>
  <c i="32" r="HX56" s="1"/>
  <c i="32" r="HT55"/>
  <c i="32" r="HQ55"/>
  <c i="32" r="HR56" s="1"/>
  <c i="32" r="ER55"/>
  <c i="32" r="EO55"/>
  <c i="32" r="EK55"/>
  <c i="32" r="EG55"/>
  <c i="32" r="DR55"/>
  <c i="32" r="DL55"/>
  <c i="32" r="DM56" s="1"/>
  <c i="32" r="CX55"/>
  <c i="32" r="CT55"/>
  <c i="32" r="CS55"/>
  <c i="32" r="CQ55"/>
  <c i="32" r="BZ55"/>
  <c i="32" r="BL55"/>
  <c i="32" r="CC55" s="1"/>
  <c i="32" r="BH55"/>
  <c i="32" r="AR55"/>
  <c i="32" r="AN55"/>
  <c i="32" r="AI55"/>
  <c i="32" r="AJ56" s="1"/>
  <c i="32" r="AD55"/>
  <c i="32" r="X55"/>
  <c i="32" r="Y56" s="1"/>
  <c i="32" r="T55"/>
  <c i="32" r="P55"/>
  <c i="32" r="Q56" s="1"/>
  <c i="32" r="K55"/>
  <c i="32" r="F55"/>
  <c i="32" r="G56" s="1"/>
  <c i="32" r="IC54"/>
  <c i="32" r="HZ54"/>
  <c i="32" r="HW54"/>
  <c i="32" r="HT54"/>
  <c i="32" r="HQ54"/>
  <c i="32" r="ER54"/>
  <c i="32" r="EO54"/>
  <c i="32" r="EK54"/>
  <c i="32" r="EG54"/>
  <c i="32" r="DR54"/>
  <c i="32" r="DL54"/>
  <c i="32" r="CX54"/>
  <c i="32" r="CT54"/>
  <c i="32" r="CS54"/>
  <c i="32" r="CQ54"/>
  <c i="32" r="BZ54"/>
  <c i="32" r="BL54"/>
  <c i="32" r="CC54" s="1"/>
  <c i="32" r="BH54"/>
  <c i="32" r="BN54" s="1"/>
  <c i="32" r="AR54"/>
  <c i="32" r="AN54"/>
  <c i="32" r="AI54"/>
  <c i="32" r="AD54"/>
  <c i="32" r="X54"/>
  <c i="32" r="CU54" s="1"/>
  <c i="32" r="T54"/>
  <c i="32" r="P54"/>
  <c i="32" r="K54"/>
  <c i="32" r="F54"/>
  <c i="32" r="IC53"/>
  <c i="32" r="ID54" s="1"/>
  <c i="32" r="HZ53"/>
  <c i="32" r="HW53"/>
  <c i="32" r="HX54" s="1"/>
  <c i="32" r="HT53"/>
  <c i="32" r="HQ53"/>
  <c i="32" r="HR54" s="1"/>
  <c i="32" r="FL28" s="1"/>
  <c i="32" r="ER53"/>
  <c i="32" r="EO53"/>
  <c i="32" r="EK53"/>
  <c i="32" r="EG53"/>
  <c i="32" r="DR53"/>
  <c i="32" r="DL53"/>
  <c i="32" r="DM54" s="1"/>
  <c i="32" r="CX53"/>
  <c i="32" r="CT53"/>
  <c i="32" r="CS53"/>
  <c i="32" r="CQ53"/>
  <c i="32" r="BZ53"/>
  <c i="32" r="BL53"/>
  <c i="32" r="CC53" s="1"/>
  <c i="32" r="BH53"/>
  <c i="32" r="AR53"/>
  <c i="32" r="AN53"/>
  <c i="32" r="AI53"/>
  <c i="32" r="AJ54" s="1"/>
  <c i="32" r="AD53"/>
  <c i="32" r="X53"/>
  <c i="32" r="Y54" s="1"/>
  <c i="32" r="T53"/>
  <c i="32" r="P53"/>
  <c i="32" r="Q54" s="1"/>
  <c i="32" r="K53"/>
  <c i="32" r="F53"/>
  <c i="32" r="G54" s="1"/>
  <c i="32" r="IC52"/>
  <c i="32" r="HZ52"/>
  <c i="32" r="HW52"/>
  <c i="32" r="HT52"/>
  <c i="32" r="HQ52"/>
  <c i="32" r="ER52"/>
  <c i="32" r="EO52"/>
  <c i="32" r="EK52"/>
  <c i="32" r="EG52"/>
  <c i="32" r="DR52"/>
  <c i="32" r="DL52"/>
  <c i="32" r="CX52"/>
  <c i="32" r="CT52"/>
  <c i="32" r="CS52"/>
  <c i="32" r="CQ52"/>
  <c i="32" r="BZ52"/>
  <c i="32" r="CE52" s="1"/>
  <c i="32" r="BL52"/>
  <c i="32" r="CC52" s="1"/>
  <c i="32" r="BH52"/>
  <c i="32" r="BN52" s="1"/>
  <c i="32" r="AR52"/>
  <c i="32" r="AN52"/>
  <c i="32" r="AI52"/>
  <c i="32" r="AD52"/>
  <c i="32" r="X52"/>
  <c i="32" r="CU52" s="1"/>
  <c i="32" r="T52"/>
  <c i="32" r="P52"/>
  <c i="32" r="K52"/>
  <c i="32" r="F52"/>
  <c i="32" r="IC51"/>
  <c i="32" r="ID52" s="1"/>
  <c i="32" r="HZ51"/>
  <c i="32" r="HW51"/>
  <c i="32" r="HX52" s="1"/>
  <c i="32" r="HT51"/>
  <c i="32" r="HQ51"/>
  <c i="32" r="HR52" s="1"/>
  <c i="32" r="ER51"/>
  <c i="32" r="EO51"/>
  <c i="32" r="EK51"/>
  <c i="32" r="EG51"/>
  <c i="32" r="DR51"/>
  <c i="32" r="DL51"/>
  <c i="32" r="DM52" s="1"/>
  <c i="32" r="CX51"/>
  <c i="32" r="CT51"/>
  <c i="32" r="CS51"/>
  <c i="32" r="CQ51"/>
  <c i="32" r="BZ51"/>
  <c i="32" r="BL51"/>
  <c i="32" r="CC51" s="1"/>
  <c i="32" r="BH51"/>
  <c i="32" r="AR51"/>
  <c i="32" r="AN51"/>
  <c i="32" r="AI51"/>
  <c i="32" r="AJ52" s="1"/>
  <c i="32" r="AD51"/>
  <c i="32" r="X51"/>
  <c i="32" r="Y52" s="1"/>
  <c i="32" r="T51"/>
  <c i="32" r="P51"/>
  <c i="32" r="Q52" s="1"/>
  <c i="32" r="K51"/>
  <c i="32" r="F51"/>
  <c i="32" r="G52" s="1"/>
  <c i="32" r="IC50"/>
  <c i="32" r="HZ50"/>
  <c i="32" r="HW50"/>
  <c i="32" r="HT50"/>
  <c i="32" r="HQ50"/>
  <c i="32" r="ER50"/>
  <c i="32" r="EO50"/>
  <c i="32" r="EK50"/>
  <c i="32" r="EG50"/>
  <c i="32" r="DR50"/>
  <c i="32" r="DL50"/>
  <c i="32" r="CX50"/>
  <c i="32" r="CT50"/>
  <c i="32" r="CS50"/>
  <c i="32" r="CQ50"/>
  <c i="32" r="BZ50"/>
  <c i="32" r="BL50"/>
  <c i="32" r="CC50" s="1"/>
  <c i="32" r="BH50"/>
  <c i="32" r="BN50" s="1"/>
  <c i="32" r="AR50"/>
  <c i="32" r="AN50"/>
  <c i="32" r="AI50"/>
  <c i="32" r="AD50"/>
  <c i="32" r="X50"/>
  <c i="32" r="CU50" s="1"/>
  <c i="32" r="T50"/>
  <c i="32" r="P50"/>
  <c i="32" r="K50"/>
  <c i="32" r="F50"/>
  <c i="32" r="IC49"/>
  <c i="32" r="ID50" s="1"/>
  <c i="32" r="HZ49"/>
  <c i="32" r="HW49"/>
  <c i="32" r="HX50" s="1"/>
  <c i="32" r="HT49"/>
  <c i="32" r="HQ49"/>
  <c i="32" r="HR50" s="1"/>
  <c i="32" r="FL26" s="1"/>
  <c i="32" r="ER49"/>
  <c i="32" r="EO49"/>
  <c i="32" r="EK49"/>
  <c i="32" r="EG49"/>
  <c i="32" r="DR49"/>
  <c i="32" r="DL49"/>
  <c i="32" r="DM50" s="1"/>
  <c i="32" r="CX49"/>
  <c i="32" r="CT49"/>
  <c i="32" r="CS49"/>
  <c i="32" r="CQ49"/>
  <c i="32" r="BZ49"/>
  <c i="32" r="BL49"/>
  <c i="32" r="CC49" s="1"/>
  <c i="32" r="BH49"/>
  <c i="32" r="AR49"/>
  <c i="32" r="AN49"/>
  <c i="32" r="AI49"/>
  <c i="32" r="AJ50" s="1"/>
  <c i="32" r="AD49"/>
  <c i="32" r="X49"/>
  <c i="32" r="CU49" s="1"/>
  <c i="32" r="T49"/>
  <c i="32" r="P49"/>
  <c i="32" r="Q50" s="1"/>
  <c i="32" r="K49"/>
  <c i="32" r="F49"/>
  <c i="32" r="G50" s="1"/>
  <c i="32" r="IC48"/>
  <c i="32" r="HZ48"/>
  <c i="32" r="HW48"/>
  <c i="32" r="HT48"/>
  <c i="32" r="HQ48"/>
  <c i="32" r="ER48"/>
  <c i="32" r="EO48"/>
  <c i="32" r="EK48"/>
  <c i="32" r="EG48"/>
  <c i="32" r="DR48"/>
  <c i="32" r="DL48"/>
  <c i="32" r="CX48"/>
  <c i="32" r="CT48"/>
  <c i="32" r="CS48"/>
  <c i="32" r="CQ48"/>
  <c i="32" r="BZ48"/>
  <c i="32" r="BL48"/>
  <c i="32" r="BH48"/>
  <c i="32" r="AR48"/>
  <c i="32" r="AN48"/>
  <c i="32" r="AI48"/>
  <c i="32" r="AD48"/>
  <c i="32" r="X48"/>
  <c i="32" r="CU48" s="1"/>
  <c i="32" r="T48"/>
  <c i="32" r="P48"/>
  <c i="32" r="K48"/>
  <c i="32" r="F48"/>
  <c i="32" r="IC47"/>
  <c i="32" r="ID48" s="1"/>
  <c i="32" r="HZ47"/>
  <c i="32" r="HW47"/>
  <c i="32" r="HX48" s="1"/>
  <c i="32" r="HT47"/>
  <c i="32" r="HQ47"/>
  <c i="32" r="HR48" s="1"/>
  <c i="32" r="ER47"/>
  <c i="32" r="EO47"/>
  <c i="32" r="EK47"/>
  <c i="32" r="EG47"/>
  <c i="32" r="DR47"/>
  <c i="32" r="DL47"/>
  <c i="32" r="DM48" s="1"/>
  <c i="32" r="CX47"/>
  <c i="32" r="CT47"/>
  <c i="32" r="CS47"/>
  <c i="32" r="CQ47"/>
  <c i="32" r="BZ47"/>
  <c i="32" r="BL47"/>
  <c i="32" r="CC47" s="1"/>
  <c i="32" r="BH47"/>
  <c i="32" r="AR47"/>
  <c i="32" r="AN47"/>
  <c i="32" r="AI47"/>
  <c i="32" r="AJ48" s="1"/>
  <c i="32" r="AD47"/>
  <c i="32" r="X47"/>
  <c i="32" r="Y48" s="1"/>
  <c i="32" r="T47"/>
  <c i="32" r="P47"/>
  <c i="32" r="Q48" s="1"/>
  <c i="32" r="K47"/>
  <c i="32" r="F47"/>
  <c i="32" r="G48" s="1"/>
  <c i="32" r="IC46"/>
  <c i="32" r="HZ46"/>
  <c i="32" r="HW46"/>
  <c i="32" r="HT46"/>
  <c i="32" r="HQ46"/>
  <c i="32" r="ER46"/>
  <c i="32" r="EO46"/>
  <c i="32" r="EK46"/>
  <c i="32" r="EG46"/>
  <c i="32" r="DR46"/>
  <c i="32" r="DL46"/>
  <c i="32" r="CX46"/>
  <c i="32" r="CT46"/>
  <c i="32" r="CS46"/>
  <c i="32" r="CQ46"/>
  <c i="32" r="BZ46"/>
  <c i="32" r="CE46" s="1"/>
  <c i="32" r="BL46"/>
  <c i="32" r="CC46" s="1"/>
  <c i="32" r="BH46"/>
  <c i="32" r="AR46"/>
  <c i="32" r="AN46"/>
  <c i="32" r="AI46"/>
  <c i="32" r="AD46"/>
  <c i="32" r="X46"/>
  <c i="32" r="CU46" s="1"/>
  <c i="32" r="T46"/>
  <c i="32" r="P46"/>
  <c i="32" r="K46"/>
  <c i="32" r="F46"/>
  <c i="32" r="IC45"/>
  <c i="32" r="ID46" s="1"/>
  <c i="32" r="HZ45"/>
  <c i="32" r="HW45"/>
  <c i="32" r="HX46" s="1"/>
  <c i="32" r="HT45"/>
  <c i="32" r="HQ45"/>
  <c i="32" r="HR46" s="1"/>
  <c i="32" r="FL24" s="1"/>
  <c i="32" r="ER45"/>
  <c i="32" r="EO45"/>
  <c i="32" r="EK45"/>
  <c i="32" r="EG45"/>
  <c i="32" r="DR45"/>
  <c i="32" r="DL45"/>
  <c i="32" r="DM46" s="1"/>
  <c i="32" r="CX45"/>
  <c i="32" r="CT45"/>
  <c i="32" r="CS45"/>
  <c i="32" r="CQ45"/>
  <c i="32" r="BZ45"/>
  <c i="32" r="BL45"/>
  <c i="32" r="CC45" s="1"/>
  <c i="32" r="BH45"/>
  <c i="32" r="AR45"/>
  <c i="32" r="AN45"/>
  <c i="32" r="AI45"/>
  <c i="32" r="AJ46" s="1"/>
  <c i="32" r="AD45"/>
  <c i="32" r="X45"/>
  <c i="32" r="Y46" s="1"/>
  <c i="32" r="T45"/>
  <c i="32" r="P45"/>
  <c i="32" r="Q46" s="1"/>
  <c i="32" r="K45"/>
  <c i="32" r="F45"/>
  <c i="32" r="G46" s="1"/>
  <c i="32" r="IC44"/>
  <c i="32" r="HZ44"/>
  <c i="32" r="HW44"/>
  <c i="32" r="HT44"/>
  <c i="32" r="HQ44"/>
  <c i="32" r="ER44"/>
  <c i="32" r="EO44"/>
  <c i="32" r="EK44"/>
  <c i="32" r="EG44"/>
  <c i="32" r="DR44"/>
  <c i="32" r="DL44"/>
  <c i="32" r="CX44"/>
  <c i="32" r="CT44"/>
  <c i="32" r="CS44"/>
  <c i="32" r="CQ44"/>
  <c i="32" r="BZ44"/>
  <c i="32" r="CE44" s="1"/>
  <c i="32" r="BL44"/>
  <c i="32" r="CC44" s="1"/>
  <c i="32" r="BH44"/>
  <c i="32" r="BN44" s="1"/>
  <c i="32" r="AR44"/>
  <c i="32" r="AN44"/>
  <c i="32" r="AI44"/>
  <c i="32" r="AJ44" s="1"/>
  <c i="32" r="AD44"/>
  <c i="32" r="X44"/>
  <c i="32" r="CU44" s="1"/>
  <c i="32" r="T44"/>
  <c i="32" r="P44"/>
  <c i="32" r="K44"/>
  <c i="32" r="F44"/>
  <c i="32" r="IC43"/>
  <c i="32" r="ID44" s="1"/>
  <c i="32" r="HZ43"/>
  <c i="32" r="HW43"/>
  <c i="32" r="HX44" s="1"/>
  <c i="32" r="HT43"/>
  <c i="32" r="HQ43"/>
  <c i="32" r="HR44" s="1"/>
  <c i="32" r="ER43"/>
  <c i="32" r="EO43"/>
  <c i="32" r="EK43"/>
  <c i="32" r="EG43"/>
  <c i="32" r="DR43"/>
  <c i="32" r="DL43"/>
  <c i="32" r="DM44" s="1"/>
  <c i="32" r="CX43"/>
  <c i="32" r="CT43"/>
  <c i="32" r="CS43"/>
  <c i="32" r="CQ43"/>
  <c i="32" r="BZ43"/>
  <c i="32" r="BL43"/>
  <c i="32" r="CC43" s="1"/>
  <c i="32" r="BH43"/>
  <c i="32" r="AR43"/>
  <c i="32" r="AN43"/>
  <c i="32" r="AD43"/>
  <c i="32" r="X43"/>
  <c i="32" r="Y44" s="1"/>
  <c i="32" r="T43"/>
  <c i="32" r="P43"/>
  <c i="32" r="Q44" s="1"/>
  <c i="32" r="K43"/>
  <c i="32" r="F43"/>
  <c i="32" r="IC42"/>
  <c i="32" r="HZ42"/>
  <c i="32" r="HW42"/>
  <c i="32" r="HT42"/>
  <c i="32" r="HQ42"/>
  <c i="32" r="ER42"/>
  <c i="32" r="EO42"/>
  <c i="32" r="EK42"/>
  <c i="32" r="EG42"/>
  <c i="32" r="DR42"/>
  <c i="32" r="DL42"/>
  <c i="32" r="CX42"/>
  <c i="32" r="CT42"/>
  <c i="32" r="CS42"/>
  <c i="32" r="CQ42"/>
  <c i="32" r="BZ42"/>
  <c i="32" r="BL42"/>
  <c i="32" r="CC42" s="1"/>
  <c i="32" r="BH42"/>
  <c i="32" r="AR42"/>
  <c i="32" r="AN42"/>
  <c i="32" r="AI42"/>
  <c i="32" r="AD42"/>
  <c i="32" r="X42"/>
  <c i="32" r="CU42" s="1"/>
  <c i="32" r="T42"/>
  <c i="32" r="P42"/>
  <c i="32" r="K42"/>
  <c i="32" r="F42"/>
  <c i="32" r="AU42" s="1"/>
  <c i="32" r="IC41"/>
  <c i="32" r="HZ41"/>
  <c i="32" r="HW41"/>
  <c i="32" r="HT41"/>
  <c i="32" r="HQ41"/>
  <c i="32" r="ER41"/>
  <c i="32" r="ES42" s="1"/>
  <c i="32" r="EO41"/>
  <c i="32" r="EK41"/>
  <c i="32" r="EL42" s="1"/>
  <c i="32" r="EG41"/>
  <c i="32" r="DR41"/>
  <c i="32" r="DL41"/>
  <c i="32" r="CX41"/>
  <c i="32" r="CY42" s="1"/>
  <c i="32" r="CT41"/>
  <c i="32" r="CS41"/>
  <c i="32" r="CQ41"/>
  <c i="32" r="BZ41"/>
  <c i="32" r="CA42" s="1"/>
  <c i="32" r="BL41"/>
  <c i="32" r="BH41"/>
  <c i="32" r="BI42" s="1"/>
  <c i="32" r="AR41"/>
  <c i="32" r="AN41"/>
  <c i="32" r="AO42" s="1"/>
  <c i="32" r="AI41"/>
  <c i="32" r="AD41"/>
  <c i="32" r="X41"/>
  <c i="32" r="CU41" s="1"/>
  <c i="32" r="T41"/>
  <c i="32" r="P41"/>
  <c i="32" r="K41"/>
  <c i="32" r="L42" s="1"/>
  <c i="32" r="F41"/>
  <c i="32" r="IC40"/>
  <c i="32" r="HZ40"/>
  <c i="32" r="HW40"/>
  <c i="32" r="HT40"/>
  <c i="32" r="HQ40"/>
  <c i="32" r="ER40"/>
  <c i="32" r="EO40"/>
  <c i="32" r="EK40"/>
  <c i="32" r="EG40"/>
  <c i="32" r="DR40"/>
  <c i="32" r="DL40"/>
  <c i="32" r="CX40"/>
  <c i="32" r="CT40"/>
  <c i="32" r="CS40"/>
  <c i="32" r="CQ40"/>
  <c i="32" r="BZ40"/>
  <c i="32" r="BL40"/>
  <c i="32" r="CC40" s="1"/>
  <c i="32" r="BH40"/>
  <c i="32" r="AR40"/>
  <c i="32" r="AN40"/>
  <c i="32" r="AI40"/>
  <c i="32" r="AD40"/>
  <c i="32" r="X40"/>
  <c i="32" r="CU40" s="1"/>
  <c i="32" r="T40"/>
  <c i="32" r="P40"/>
  <c i="32" r="K40"/>
  <c i="32" r="F40"/>
  <c i="32" r="AU40" s="1"/>
  <c i="32" r="IC39"/>
  <c i="32" r="HZ39"/>
  <c i="32" r="HW39"/>
  <c i="32" r="HT39"/>
  <c i="32" r="HQ39"/>
  <c i="32" r="HG39"/>
  <c i="32" r="ER39"/>
  <c i="32" r="ES40" s="1"/>
  <c i="32" r="EO39"/>
  <c i="32" r="EP40" s="1"/>
  <c i="32" r="EK39"/>
  <c i="32" r="EL40" s="1"/>
  <c i="32" r="EG39"/>
  <c i="32" r="EH40" s="1"/>
  <c i="32" r="DR39"/>
  <c i="32" r="DL39"/>
  <c i="32" r="DT39" s="1"/>
  <c i="32" r="CX39"/>
  <c i="32" r="CY40" s="1"/>
  <c i="32" r="CT39"/>
  <c i="32" r="CS39"/>
  <c i="32" r="CQ39"/>
  <c i="32" r="CR40" s="1"/>
  <c i="32" r="BZ39"/>
  <c i="32" r="BL39"/>
  <c i="32" r="BM40" s="1"/>
  <c i="32" r="CD40" s="1"/>
  <c i="32" r="BH39"/>
  <c i="32" r="BI40" s="1"/>
  <c i="32" r="AR39"/>
  <c i="32" r="AN39"/>
  <c i="32" r="AI39"/>
  <c i="32" r="AD39"/>
  <c i="32" r="X39"/>
  <c i="32" r="CU39" s="1"/>
  <c i="32" r="T39"/>
  <c i="32" r="P39"/>
  <c i="32" r="K39"/>
  <c i="32" r="L40" s="1"/>
  <c i="32" r="F39"/>
  <c i="32" r="G40" s="1"/>
  <c i="32" r="IC38"/>
  <c i="32" r="HZ38"/>
  <c i="32" r="HT38"/>
  <c i="32" r="HQ38"/>
  <c i="32" r="ER38"/>
  <c i="32" r="EO38"/>
  <c i="32" r="EK38"/>
  <c i="32" r="EG38"/>
  <c i="32" r="DR38"/>
  <c i="32" r="DL38"/>
  <c i="32" r="DT38" s="1"/>
  <c i="32" r="CX38"/>
  <c i="32" r="CT38"/>
  <c i="32" r="CS38"/>
  <c i="32" r="CQ38"/>
  <c i="32" r="BZ38"/>
  <c i="32" r="BL38"/>
  <c i="32" r="CC38" s="1"/>
  <c i="32" r="BH38"/>
  <c i="32" r="AR38"/>
  <c i="32" r="AN38"/>
  <c i="32" r="AI38"/>
  <c i="32" r="AD38"/>
  <c i="32" r="X38"/>
  <c i="32" r="CU38" s="1"/>
  <c i="32" r="T38"/>
  <c i="32" r="P38"/>
  <c i="32" r="K38"/>
  <c i="32" r="F38"/>
  <c i="32" r="AU38" s="1"/>
  <c i="32" r="IC37"/>
  <c i="32" r="HZ37"/>
  <c i="32" r="HW37"/>
  <c i="32" r="HX38" s="1"/>
  <c i="32" r="HT37"/>
  <c i="32" r="HQ37"/>
  <c i="32" r="ER37"/>
  <c i="32" r="EO37"/>
  <c i="32" r="EK37"/>
  <c i="32" r="EG37"/>
  <c i="32" r="DR37"/>
  <c i="32" r="DS38" s="1"/>
  <c i="32" r="DL37"/>
  <c i="32" r="CX37"/>
  <c i="32" r="CT37"/>
  <c i="32" r="CS37"/>
  <c i="32" r="CQ37"/>
  <c i="32" r="BZ37"/>
  <c i="32" r="CA38" s="1"/>
  <c i="32" r="BL37"/>
  <c i="32" r="CC37" s="1"/>
  <c i="32" r="BH37"/>
  <c i="32" r="BN37" s="1"/>
  <c i="32" r="AR37"/>
  <c i="32" r="AN37"/>
  <c i="32" r="AI37"/>
  <c i="32" r="AD37"/>
  <c i="32" r="AE38" s="1"/>
  <c i="32" r="X37"/>
  <c i="32" r="CU37" s="1"/>
  <c i="32" r="T37"/>
  <c i="32" r="U38" s="1"/>
  <c i="32" r="P37"/>
  <c i="32" r="K37"/>
  <c i="32" r="L38" s="1"/>
  <c i="32" r="F37"/>
  <c i="32" r="IC36"/>
  <c i="32" r="HZ36"/>
  <c i="32" r="HW36"/>
  <c i="32" r="HT36"/>
  <c i="32" r="HQ36"/>
  <c i="32" r="ER36"/>
  <c i="32" r="EO36"/>
  <c i="32" r="EK36"/>
  <c i="32" r="EG36"/>
  <c i="32" r="DR36"/>
  <c i="32" r="DL36"/>
  <c i="32" r="CX36"/>
  <c i="32" r="CT36"/>
  <c i="32" r="CS36"/>
  <c i="32" r="CQ36"/>
  <c i="32" r="BZ36"/>
  <c i="32" r="BL36"/>
  <c i="32" r="CC36" s="1"/>
  <c i="32" r="BH36"/>
  <c i="32" r="AR36"/>
  <c i="32" r="AN36"/>
  <c i="32" r="AI36"/>
  <c i="32" r="AD36"/>
  <c i="32" r="X36"/>
  <c i="32" r="CU36" s="1"/>
  <c i="32" r="T36"/>
  <c i="32" r="P36"/>
  <c i="32" r="K36"/>
  <c i="32" r="F36"/>
  <c i="32" r="AU36" s="1"/>
  <c i="32" r="IC35"/>
  <c i="32" r="HZ35"/>
  <c i="32" r="IA36" s="1"/>
  <c i="32" r="HW35"/>
  <c i="32" r="HT35"/>
  <c i="32" r="HU36" s="1"/>
  <c i="32" r="HQ35"/>
  <c i="32" r="GZ35"/>
  <c i="32" r="GR35"/>
  <c i="32" r="GJ35"/>
  <c i="32" r="GB35"/>
  <c i="32" r="FT35"/>
  <c i="32" r="ER35"/>
  <c i="32" r="EO35"/>
  <c i="32" r="EK35"/>
  <c i="32" r="EG35"/>
  <c i="32" r="DR35"/>
  <c i="32" r="DS36" s="1"/>
  <c i="32" r="DL35"/>
  <c i="32" r="DT35" s="1"/>
  <c i="32" r="CX35"/>
  <c i="32" r="CT35"/>
  <c i="32" r="CS35"/>
  <c i="32" r="CQ35"/>
  <c i="32" r="BZ35"/>
  <c i="32" r="CA36" s="1"/>
  <c i="32" r="BL35"/>
  <c i="32" r="CC35" s="1"/>
  <c i="32" r="BH35"/>
  <c i="32" r="AR35"/>
  <c i="32" r="AN35"/>
  <c i="32" r="AI35"/>
  <c i="32" r="AJ36" s="1"/>
  <c i="32" r="AD35"/>
  <c i="32" r="AE36" s="1"/>
  <c i="32" r="X35"/>
  <c i="32" r="CU35" s="1"/>
  <c i="32" r="T35"/>
  <c i="32" r="U36" s="1"/>
  <c i="32" r="P35"/>
  <c i="32" r="Q36" s="1"/>
  <c i="32" r="K35"/>
  <c i="32" r="L36" s="1"/>
  <c i="32" r="F35"/>
  <c i="32" r="G36" s="1"/>
  <c i="32" r="IC34"/>
  <c i="32" r="HZ34"/>
  <c i="32" r="HW34"/>
  <c i="32" r="HT34"/>
  <c i="32" r="HQ34"/>
  <c i="32" r="GV34"/>
  <c i="32" r="FX34"/>
  <c i="32" r="FP34"/>
  <c i="32" r="ER34"/>
  <c i="32" r="EO34"/>
  <c i="32" r="EK34"/>
  <c i="32" r="EG34"/>
  <c i="32" r="DR34"/>
  <c i="32" r="DL34"/>
  <c i="32" r="DT34" s="1"/>
  <c i="32" r="CX34"/>
  <c i="32" r="CT34"/>
  <c i="32" r="CS34"/>
  <c i="32" r="CQ34"/>
  <c i="32" r="BZ34"/>
  <c i="32" r="BL34"/>
  <c i="32" r="CC34" s="1"/>
  <c i="32" r="BH34"/>
  <c i="32" r="AR34"/>
  <c i="32" r="AN34"/>
  <c i="32" r="AI34"/>
  <c i="32" r="AD34"/>
  <c i="32" r="X34"/>
  <c i="32" r="CU34" s="1"/>
  <c i="32" r="T34"/>
  <c i="32" r="P34"/>
  <c i="32" r="K34"/>
  <c i="32" r="F34"/>
  <c i="32" r="AU34" s="1"/>
  <c i="32" r="IC33"/>
  <c i="32" r="ID34" s="1"/>
  <c i="32" r="HZ33"/>
  <c i="32" r="HW33"/>
  <c i="32" r="HX34" s="1"/>
  <c i="32" r="HT33"/>
  <c i="32" r="HQ33"/>
  <c i="32" r="HR34" s="1"/>
  <c i="32" r="GV33"/>
  <c i="32" r="FX33"/>
  <c i="32" r="FP33"/>
  <c i="32" r="FL33"/>
  <c i="32" r="ER33"/>
  <c i="32" r="EO33"/>
  <c i="32" r="EK33"/>
  <c i="32" r="EG33"/>
  <c i="32" r="DR33"/>
  <c i="32" r="DS34" s="1"/>
  <c i="32" r="DL33"/>
  <c i="32" r="CX33"/>
  <c i="32" r="CT33"/>
  <c i="32" r="CS33"/>
  <c i="32" r="CQ33"/>
  <c i="32" r="BZ33"/>
  <c i="32" r="CA34" s="1"/>
  <c i="32" r="BL33"/>
  <c i="32" r="CC33" s="1"/>
  <c i="32" r="BH33"/>
  <c i="32" r="AR33"/>
  <c i="32" r="AN33"/>
  <c i="32" r="AI33"/>
  <c i="32" r="AD33"/>
  <c i="32" r="AE34" s="1"/>
  <c i="32" r="X33"/>
  <c i="32" r="CU33" s="1"/>
  <c i="32" r="T33"/>
  <c i="32" r="U34" s="1"/>
  <c i="32" r="P33"/>
  <c i="32" r="K33"/>
  <c i="32" r="L34" s="1"/>
  <c i="32" r="F33"/>
  <c i="32" r="IC32"/>
  <c i="32" r="HZ32"/>
  <c i="32" r="HW32"/>
  <c i="32" r="HT32"/>
  <c i="32" r="HQ32"/>
  <c i="32" r="GV32"/>
  <c i="32" r="FX32"/>
  <c i="32" r="FP32"/>
  <c i="32" r="ER32"/>
  <c i="32" r="EO32"/>
  <c i="32" r="EK32"/>
  <c i="32" r="EG32"/>
  <c i="32" r="DR32"/>
  <c i="32" r="DL32"/>
  <c i="32" r="CX32"/>
  <c i="32" r="CT32"/>
  <c i="32" r="CS32"/>
  <c i="32" r="CQ32"/>
  <c i="32" r="BZ32"/>
  <c i="32" r="BL32"/>
  <c i="32" r="CC32" s="1"/>
  <c i="32" r="BH32"/>
  <c i="32" r="AR32"/>
  <c i="32" r="AN32"/>
  <c i="32" r="AI32"/>
  <c i="32" r="AD32"/>
  <c i="32" r="X32"/>
  <c i="32" r="CU32" s="1"/>
  <c i="32" r="T32"/>
  <c i="32" r="P32"/>
  <c i="32" r="K32"/>
  <c i="32" r="F32"/>
  <c i="32" r="IC31"/>
  <c i="32" r="HZ31"/>
  <c i="32" r="IA32" s="1"/>
  <c i="32" r="HW31"/>
  <c i="32" r="HT31"/>
  <c i="32" r="HU32" s="1"/>
  <c i="32" r="HQ31"/>
  <c i="32" r="GV31"/>
  <c i="32" r="FX31"/>
  <c i="32" r="FP31"/>
  <c i="32" r="ER31"/>
  <c i="32" r="EO31"/>
  <c i="32" r="EK31"/>
  <c i="32" r="EG31"/>
  <c i="32" r="DR31"/>
  <c i="32" r="DS32" s="1"/>
  <c i="32" r="DL31"/>
  <c i="32" r="CX31"/>
  <c i="32" r="CT31"/>
  <c i="32" r="CS31"/>
  <c i="32" r="CQ31"/>
  <c i="32" r="BZ31"/>
  <c i="32" r="BL31"/>
  <c i="32" r="CC31" s="1"/>
  <c i="32" r="BH31"/>
  <c i="32" r="AR31"/>
  <c i="32" r="AN31"/>
  <c i="32" r="AI31"/>
  <c i="32" r="AJ32" s="1"/>
  <c i="32" r="AD31"/>
  <c i="32" r="AE32" s="1"/>
  <c i="32" r="X31"/>
  <c i="32" r="CU31" s="1"/>
  <c i="32" r="T31"/>
  <c i="32" r="P31"/>
  <c i="32" r="Q32" s="1"/>
  <c i="32" r="K31"/>
  <c i="32" r="L32" s="1"/>
  <c i="32" r="F31"/>
  <c i="32" r="G32" s="1"/>
  <c i="32" r="IC30"/>
  <c i="32" r="HZ30"/>
  <c i="32" r="HW30"/>
  <c i="32" r="HT30"/>
  <c i="32" r="HQ30"/>
  <c i="32" r="GV30"/>
  <c i="32" r="FX30"/>
  <c i="32" r="FP30"/>
  <c i="32" r="ER30"/>
  <c i="32" r="EO30"/>
  <c i="32" r="EK30"/>
  <c i="32" r="EG30"/>
  <c i="32" r="DR30"/>
  <c i="32" r="DL30"/>
  <c i="32" r="CX30"/>
  <c i="32" r="CT30"/>
  <c i="32" r="CS30"/>
  <c i="32" r="CQ30"/>
  <c i="32" r="BZ30"/>
  <c i="32" r="BL30"/>
  <c i="32" r="CC30" s="1"/>
  <c i="32" r="BH30"/>
  <c i="32" r="AR30"/>
  <c i="32" r="AN30"/>
  <c i="32" r="AI30"/>
  <c i="32" r="AD30"/>
  <c i="32" r="X30"/>
  <c i="32" r="CU30" s="1"/>
  <c i="32" r="T30"/>
  <c i="32" r="P30"/>
  <c i="32" r="K30"/>
  <c i="32" r="F30"/>
  <c i="32" r="IC29"/>
  <c i="32" r="ID30" s="1"/>
  <c i="32" r="HZ29"/>
  <c i="32" r="IA30" s="1"/>
  <c i="32" r="HW29"/>
  <c i="32" r="HT29"/>
  <c i="32" r="HU30" s="1"/>
  <c i="32" r="HQ29"/>
  <c i="32" r="HR30" s="1"/>
  <c i="32" r="FL16" s="1"/>
  <c i="32" r="GV29"/>
  <c i="32" r="FX29"/>
  <c i="32" r="FP29"/>
  <c i="32" r="FL29"/>
  <c i="32" r="ER29"/>
  <c i="32" r="EO29"/>
  <c i="32" r="EK29"/>
  <c i="32" r="EG29"/>
  <c i="32" r="DR29"/>
  <c i="32" r="DL29"/>
  <c i="32" r="CX29"/>
  <c i="32" r="CT29"/>
  <c i="32" r="CS29"/>
  <c i="32" r="CQ29"/>
  <c i="32" r="BZ29"/>
  <c i="32" r="BL29"/>
  <c i="32" r="CC29" s="1"/>
  <c i="32" r="BH29"/>
  <c i="32" r="AR29"/>
  <c i="32" r="AN29"/>
  <c i="32" r="AI29"/>
  <c i="32" r="AJ30" s="1"/>
  <c i="32" r="AD29"/>
  <c i="32" r="X29"/>
  <c i="32" r="Y30" s="1"/>
  <c i="32" r="T29"/>
  <c i="32" r="P29"/>
  <c i="32" r="Q30" s="1"/>
  <c i="32" r="K29"/>
  <c i="32" r="F29"/>
  <c i="32" r="G30" s="1"/>
  <c i="32" r="IC28"/>
  <c i="32" r="HZ28"/>
  <c i="32" r="HW28"/>
  <c i="32" r="HT28"/>
  <c i="32" r="HQ28"/>
  <c i="32" r="GV28"/>
  <c i="32" r="FX28"/>
  <c i="32" r="FP28"/>
  <c i="32" r="ER28"/>
  <c i="32" r="EO28"/>
  <c i="32" r="EK28"/>
  <c i="32" r="EG28"/>
  <c i="32" r="DR28"/>
  <c i="32" r="DL28"/>
  <c i="32" r="CX28"/>
  <c i="32" r="CT28"/>
  <c i="32" r="CS28"/>
  <c i="32" r="CQ28"/>
  <c i="32" r="BZ28"/>
  <c i="32" r="BL28"/>
  <c i="32" r="CC28" s="1"/>
  <c i="32" r="BH28"/>
  <c i="32" r="AR28"/>
  <c i="32" r="AN28"/>
  <c i="32" r="AI28"/>
  <c i="32" r="AD28"/>
  <c i="32" r="X28"/>
  <c i="32" r="CU28" s="1"/>
  <c i="32" r="T28"/>
  <c i="32" r="P28"/>
  <c i="32" r="K28"/>
  <c i="32" r="F28"/>
  <c i="32" r="IC27"/>
  <c i="32" r="ID28" s="1"/>
  <c i="32" r="HZ27"/>
  <c i="32" r="HW27"/>
  <c i="32" r="HX28" s="1"/>
  <c i="32" r="HT27"/>
  <c i="32" r="HQ27"/>
  <c i="32" r="HR28" s="1"/>
  <c i="32" r="FL15" s="1"/>
  <c i="32" r="GV27"/>
  <c i="32" r="FX27"/>
  <c i="32" r="FP27"/>
  <c i="32" r="FL27"/>
  <c i="32" r="ER27"/>
  <c i="32" r="EO27"/>
  <c i="32" r="EK27"/>
  <c i="32" r="EG27"/>
  <c i="32" r="DR27"/>
  <c i="32" r="DL27"/>
  <c i="32" r="CX27"/>
  <c i="32" r="CT27"/>
  <c i="32" r="CS27"/>
  <c i="32" r="CQ27"/>
  <c i="32" r="BZ27"/>
  <c i="32" r="BL27"/>
  <c i="32" r="CC27" s="1"/>
  <c i="32" r="BH27"/>
  <c i="32" r="AR27"/>
  <c i="32" r="AN27"/>
  <c i="32" r="AI27"/>
  <c i="32" r="AJ28" s="1"/>
  <c i="32" r="AD27"/>
  <c i="32" r="X27"/>
  <c i="32" r="CU27" s="1"/>
  <c i="32" r="T27"/>
  <c i="32" r="P27"/>
  <c i="32" r="Q28" s="1"/>
  <c i="32" r="K27"/>
  <c i="32" r="F27"/>
  <c i="32" r="G28" s="1"/>
  <c i="32" r="IC26"/>
  <c i="32" r="HZ26"/>
  <c i="32" r="HW26"/>
  <c i="32" r="HT26"/>
  <c i="32" r="HQ26"/>
  <c i="32" r="GV26"/>
  <c i="32" r="FX26"/>
  <c i="32" r="FP26"/>
  <c i="32" r="ER26"/>
  <c i="32" r="EO26"/>
  <c i="32" r="EK26"/>
  <c i="32" r="EG26"/>
  <c i="32" r="DR26"/>
  <c i="32" r="DL26"/>
  <c i="32" r="CX26"/>
  <c i="32" r="CT26"/>
  <c i="32" r="CS26"/>
  <c i="32" r="CQ26"/>
  <c i="32" r="BZ26"/>
  <c i="32" r="BL26"/>
  <c i="32" r="CC26" s="1"/>
  <c i="32" r="BH26"/>
  <c i="32" r="AR26"/>
  <c i="32" r="AN26"/>
  <c i="32" r="AI26"/>
  <c i="32" r="AD26"/>
  <c i="32" r="X26"/>
  <c i="32" r="CU26" s="1"/>
  <c i="32" r="T26"/>
  <c i="32" r="P26"/>
  <c i="32" r="K26"/>
  <c i="32" r="F26"/>
  <c i="32" r="IC25"/>
  <c i="32" r="ID26" s="1"/>
  <c i="32" r="HZ25"/>
  <c i="32" r="HW25"/>
  <c i="32" r="HX26" s="1"/>
  <c i="32" r="HT25"/>
  <c i="32" r="HQ25"/>
  <c i="32" r="HR26" s="1"/>
  <c i="32" r="FL14" s="1"/>
  <c i="32" r="GV25"/>
  <c i="32" r="FX25"/>
  <c i="32" r="FP25"/>
  <c i="32" r="FL25"/>
  <c i="32" r="ER25"/>
  <c i="32" r="EO25"/>
  <c i="32" r="EK25"/>
  <c i="32" r="EG25"/>
  <c i="32" r="DR25"/>
  <c i="32" r="DL25"/>
  <c i="32" r="CX25"/>
  <c i="32" r="CT25"/>
  <c i="32" r="CS25"/>
  <c i="32" r="CQ25"/>
  <c i="32" r="BZ25"/>
  <c i="32" r="BL25"/>
  <c i="32" r="CC25" s="1"/>
  <c i="32" r="BH25"/>
  <c i="32" r="AR25"/>
  <c i="32" r="AN25"/>
  <c i="32" r="AI25"/>
  <c i="32" r="AJ26" s="1"/>
  <c i="32" r="AD25"/>
  <c i="32" r="X25"/>
  <c i="32" r="CU25" s="1"/>
  <c i="32" r="T25"/>
  <c i="32" r="P25"/>
  <c i="32" r="Q26" s="1"/>
  <c i="32" r="K25"/>
  <c i="32" r="F25"/>
  <c i="32" r="G26" s="1"/>
  <c i="32" r="IC24"/>
  <c i="32" r="HZ24"/>
  <c i="32" r="HW24"/>
  <c i="32" r="HT24"/>
  <c i="32" r="HQ24"/>
  <c i="32" r="GV24"/>
  <c i="32" r="FX24"/>
  <c i="32" r="FP24"/>
  <c i="32" r="ER24"/>
  <c i="32" r="EO24"/>
  <c i="32" r="EK24"/>
  <c i="32" r="EG24"/>
  <c i="32" r="DR24"/>
  <c i="32" r="DL24"/>
  <c i="32" r="CX24"/>
  <c i="32" r="CT24"/>
  <c i="32" r="CS24"/>
  <c i="32" r="CQ24"/>
  <c i="32" r="BZ24"/>
  <c i="32" r="BL24"/>
  <c i="32" r="CC24" s="1"/>
  <c i="32" r="BH24"/>
  <c i="32" r="AR24"/>
  <c i="32" r="AN24"/>
  <c i="32" r="AI24"/>
  <c i="32" r="AD24"/>
  <c i="32" r="X24"/>
  <c i="32" r="CU24" s="1"/>
  <c i="32" r="T24"/>
  <c i="32" r="P24"/>
  <c i="32" r="K24"/>
  <c i="32" r="F24"/>
  <c i="32" r="IC23"/>
  <c i="32" r="ID24" s="1"/>
  <c i="32" r="HZ23"/>
  <c i="32" r="HW23"/>
  <c i="32" r="HX24" s="1"/>
  <c i="32" r="HT23"/>
  <c i="32" r="HQ23"/>
  <c i="32" r="HR24" s="1"/>
  <c i="32" r="FL13" s="1"/>
  <c i="32" r="GV23"/>
  <c i="32" r="FX23"/>
  <c i="32" r="FP23"/>
  <c i="32" r="FL23"/>
  <c i="32" r="ER23"/>
  <c i="32" r="EO23"/>
  <c i="32" r="EK23"/>
  <c i="32" r="EG23"/>
  <c i="32" r="DR23"/>
  <c i="32" r="DL23"/>
  <c i="32" r="DT23" s="1"/>
  <c i="32" r="CX23"/>
  <c i="32" r="CT23"/>
  <c i="32" r="CS23"/>
  <c i="32" r="CQ23"/>
  <c i="32" r="BZ23"/>
  <c i="32" r="BL23"/>
  <c i="32" r="CC23" s="1"/>
  <c i="32" r="BH23"/>
  <c i="32" r="AR23"/>
  <c i="32" r="AN23"/>
  <c i="32" r="AI23"/>
  <c i="32" r="AJ24" s="1"/>
  <c i="32" r="AD23"/>
  <c i="32" r="X23"/>
  <c i="32" r="CU23" s="1"/>
  <c i="32" r="T23"/>
  <c i="32" r="P23"/>
  <c i="32" r="Q24" s="1"/>
  <c i="32" r="K23"/>
  <c i="32" r="F23"/>
  <c i="32" r="G24" s="1"/>
  <c i="32" r="IC22"/>
  <c i="32" r="HZ22"/>
  <c i="32" r="HW22"/>
  <c i="32" r="HT22"/>
  <c i="32" r="HQ22"/>
  <c i="32" r="GV22"/>
  <c i="32" r="FX22"/>
  <c i="32" r="FP22"/>
  <c i="32" r="ER22"/>
  <c i="32" r="EO22"/>
  <c i="32" r="EK22"/>
  <c i="32" r="EG22"/>
  <c i="32" r="DR22"/>
  <c i="32" r="DL22"/>
  <c i="32" r="DT22" s="1"/>
  <c i="32" r="CX22"/>
  <c i="32" r="CY22" s="1"/>
  <c i="32" r="CT22"/>
  <c i="32" r="CS22"/>
  <c i="32" r="CQ22"/>
  <c i="32" r="BZ22"/>
  <c i="32" r="BL22"/>
  <c i="32" r="CC22" s="1"/>
  <c i="32" r="BH22"/>
  <c i="32" r="AR22"/>
  <c i="32" r="AN22"/>
  <c i="32" r="AI22"/>
  <c i="32" r="AD22"/>
  <c i="32" r="X22"/>
  <c i="32" r="CU22" s="1"/>
  <c i="32" r="T22"/>
  <c i="32" r="P22"/>
  <c i="32" r="K22"/>
  <c i="32" r="F22"/>
  <c i="32" r="AU22" s="1"/>
  <c i="32" r="IC21"/>
  <c i="32" r="ID22" s="1"/>
  <c i="32" r="HZ21"/>
  <c i="32" r="IA22" s="1"/>
  <c i="32" r="HW21"/>
  <c i="32" r="HX22" s="1"/>
  <c i="32" r="HT21"/>
  <c i="32" r="HU22" s="1"/>
  <c i="32" r="HQ21"/>
  <c i="32" r="HR22" s="1"/>
  <c i="32" r="GV21"/>
  <c i="32" r="FX21"/>
  <c i="32" r="FP21"/>
  <c i="32" r="ER21"/>
  <c i="32" r="EO21"/>
  <c i="32" r="EK21"/>
  <c i="32" r="EG21"/>
  <c i="32" r="DR21"/>
  <c i="32" r="DS22" s="1"/>
  <c i="32" r="DL21"/>
  <c i="32" r="DT21" s="1"/>
  <c i="32" r="CT21"/>
  <c i="32" r="CS21"/>
  <c i="32" r="CQ21"/>
  <c i="32" r="BZ21"/>
  <c i="32" r="CE21" s="1"/>
  <c i="32" r="BL21"/>
  <c i="32" r="CC21" s="1"/>
  <c i="32" r="BH21"/>
  <c i="32" r="BN21" s="1"/>
  <c i="32" r="AR21"/>
  <c i="32" r="AN21"/>
  <c i="32" r="AI21"/>
  <c i="32" r="AD21"/>
  <c i="32" r="AE22" s="1"/>
  <c i="32" r="X21"/>
  <c i="32" r="T21"/>
  <c i="32" r="U22" s="1"/>
  <c i="32" r="P21"/>
  <c i="32" r="K21"/>
  <c i="32" r="L22" s="1"/>
  <c i="32" r="F21"/>
  <c i="32" r="IC20"/>
  <c i="32" r="HZ20"/>
  <c i="32" r="HW20"/>
  <c i="32" r="HT20"/>
  <c i="32" r="HQ20"/>
  <c i="32" r="GV20"/>
  <c i="32" r="FX20"/>
  <c i="32" r="FP20"/>
  <c i="32" r="ER20"/>
  <c i="32" r="EO20"/>
  <c i="32" r="EK20"/>
  <c i="32" r="EG20"/>
  <c i="32" r="DR20"/>
  <c i="32" r="DL20"/>
  <c i="32" r="CX20"/>
  <c i="32" r="CT20"/>
  <c i="32" r="CS20"/>
  <c i="32" r="CQ20"/>
  <c i="32" r="BZ20"/>
  <c i="32" r="BL20"/>
  <c i="32" r="CC20" s="1"/>
  <c i="32" r="BH20"/>
  <c i="32" r="BN20" s="1"/>
  <c i="32" r="AR20"/>
  <c i="32" r="AN20"/>
  <c i="32" r="AI20"/>
  <c i="32" r="AD20"/>
  <c i="32" r="X20"/>
  <c i="32" r="CU20" s="1"/>
  <c i="32" r="T20"/>
  <c i="32" r="P20"/>
  <c i="32" r="K20"/>
  <c i="32" r="F20"/>
  <c i="32" r="IC19"/>
  <c i="32" r="HZ19"/>
  <c i="32" r="HW19"/>
  <c i="32" r="HT19"/>
  <c i="32" r="HQ19"/>
  <c i="32" r="HK19"/>
  <c i="32" r="HL19" s="1"/>
  <c i="32" r="GV19"/>
  <c i="32" r="FX19"/>
  <c i="32" r="FP19"/>
  <c i="32" r="ER19"/>
  <c i="32" r="EO19"/>
  <c i="32" r="EP20" s="1"/>
  <c i="32" r="EK19"/>
  <c i="32" r="EG19"/>
  <c i="32" r="EH20" s="1"/>
  <c i="32" r="DR19"/>
  <c i="32" r="DL19"/>
  <c i="32" r="CX19"/>
  <c i="32" r="CT19"/>
  <c i="32" r="CS19"/>
  <c i="32" r="CQ19"/>
  <c i="32" r="CR20" s="1"/>
  <c i="32" r="BZ19"/>
  <c i="32" r="BL19"/>
  <c i="32" r="BM20" s="1"/>
  <c i="32" r="CD20" s="1"/>
  <c i="32" r="BH19"/>
  <c i="32" r="AR19"/>
  <c i="32" r="AN19"/>
  <c i="32" r="AI19"/>
  <c i="32" r="AD19"/>
  <c i="32" r="X19"/>
  <c i="32" r="CU19" s="1"/>
  <c i="32" r="T19"/>
  <c i="32" r="P19"/>
  <c i="32" r="K19"/>
  <c i="32" r="F19"/>
  <c i="32" r="IC18"/>
  <c i="32" r="HZ18"/>
  <c i="32" r="HW18"/>
  <c i="32" r="HT18"/>
  <c i="32" r="HQ18"/>
  <c i="32" r="HK18"/>
  <c i="32" r="HL18" s="1"/>
  <c i="32" r="GV18"/>
  <c i="32" r="FX18"/>
  <c i="32" r="FP18"/>
  <c i="32" r="FL18"/>
  <c i="32" r="ER18"/>
  <c i="32" r="EO18"/>
  <c i="32" r="EK18"/>
  <c i="32" r="EG18"/>
  <c i="32" r="DR18"/>
  <c i="32" r="DL18"/>
  <c i="32" r="DT18" s="1"/>
  <c i="32" r="CX18"/>
  <c i="32" r="CT18"/>
  <c i="32" r="CS18"/>
  <c i="32" r="CQ18"/>
  <c i="32" r="BZ18"/>
  <c i="32" r="BL18"/>
  <c i="32" r="CC18" s="1"/>
  <c i="32" r="BH18"/>
  <c i="32" r="AR18"/>
  <c i="32" r="AN18"/>
  <c i="32" r="AI18"/>
  <c i="32" r="AD18"/>
  <c i="32" r="X18"/>
  <c i="32" r="CU18" s="1"/>
  <c i="32" r="T18"/>
  <c i="32" r="P18"/>
  <c i="32" r="K18"/>
  <c i="32" r="F18"/>
  <c i="32" r="AU18" s="1"/>
  <c i="32" r="IC17"/>
  <c i="32" r="ID18" s="1"/>
  <c i="32" r="HZ17"/>
  <c i="32" r="IA18" s="1"/>
  <c i="32" r="HW17"/>
  <c i="32" r="HX18" s="1"/>
  <c i="32" r="HT17"/>
  <c i="32" r="HU18" s="1"/>
  <c i="32" r="HQ17"/>
  <c i="32" r="HR18" s="1"/>
  <c i="32" r="HK17"/>
  <c i="32" r="HL17" s="1"/>
  <c i="32" r="GV17"/>
  <c i="32" r="FX17"/>
  <c i="32" r="FP17"/>
  <c i="32" r="ER17"/>
  <c i="32" r="EO17"/>
  <c i="32" r="EK17"/>
  <c i="32" r="EG17"/>
  <c i="32" r="DR17"/>
  <c i="32" r="DS18" s="1"/>
  <c i="32" r="DL17"/>
  <c i="32" r="CX17"/>
  <c i="32" r="CT17"/>
  <c i="32" r="CS17"/>
  <c i="32" r="CQ17"/>
  <c i="32" r="BZ17"/>
  <c i="32" r="CA18" s="1"/>
  <c i="32" r="BL17"/>
  <c i="32" r="CC17" s="1"/>
  <c i="32" r="BH17"/>
  <c i="32" r="BN17" s="1"/>
  <c i="32" r="AR17"/>
  <c i="32" r="AN17"/>
  <c i="32" r="AI17"/>
  <c i="32" r="AD17"/>
  <c i="32" r="AE18" s="1"/>
  <c i="32" r="X17"/>
  <c i="32" r="T17"/>
  <c i="32" r="U18" s="1"/>
  <c i="32" r="P17"/>
  <c i="32" r="K17"/>
  <c i="32" r="L18" s="1"/>
  <c i="32" r="F17"/>
  <c i="32" r="IC16"/>
  <c i="32" r="HZ16"/>
  <c i="32" r="HW16"/>
  <c i="32" r="HT16"/>
  <c i="32" r="HQ16"/>
  <c i="32" r="HK16"/>
  <c i="32" r="HL16" s="1"/>
  <c i="32" r="GV16"/>
  <c i="32" r="FX16"/>
  <c i="32" r="FP16"/>
  <c i="32" r="ER16"/>
  <c i="32" r="EO16"/>
  <c i="32" r="EK16"/>
  <c i="32" r="EG16"/>
  <c i="32" r="DR16"/>
  <c i="32" r="DL16"/>
  <c i="32" r="CX16"/>
  <c i="32" r="CT16"/>
  <c i="32" r="CS16"/>
  <c i="32" r="CQ16"/>
  <c i="32" r="BZ16"/>
  <c i="32" r="BL16"/>
  <c i="32" r="CC16" s="1"/>
  <c i="32" r="BH16"/>
  <c i="32" r="BN16" s="1"/>
  <c i="32" r="AR16"/>
  <c i="32" r="AN16"/>
  <c i="32" r="AI16"/>
  <c i="32" r="AD16"/>
  <c i="32" r="X16"/>
  <c i="32" r="CU16" s="1"/>
  <c i="32" r="T16"/>
  <c i="32" r="P16"/>
  <c i="32" r="K16"/>
  <c i="32" r="F16"/>
  <c i="32" r="IC15"/>
  <c i="32" r="ID16" s="1"/>
  <c i="32" r="HZ15"/>
  <c i="32" r="IA16" s="1"/>
  <c i="32" r="HW15"/>
  <c i="32" r="HX16" s="1"/>
  <c i="32" r="HT15"/>
  <c i="32" r="HU16" s="1"/>
  <c i="32" r="HQ15"/>
  <c i="32" r="HR16" s="1"/>
  <c i="32" r="HK15"/>
  <c i="32" r="HL15" s="1"/>
  <c i="32" r="GV15"/>
  <c i="32" r="FX15"/>
  <c i="32" r="FP15"/>
  <c i="32" r="ER15"/>
  <c i="32" r="EO15"/>
  <c i="32" r="EK15"/>
  <c i="32" r="EG15"/>
  <c i="32" r="DR15"/>
  <c i="32" r="DS16" s="1"/>
  <c i="32" r="DL15"/>
  <c i="32" r="DM16" s="1"/>
  <c i="32" r="CX15"/>
  <c i="32" r="CT15"/>
  <c i="32" r="CS15"/>
  <c i="32" r="CQ15"/>
  <c i="32" r="BZ15"/>
  <c i="32" r="CA16" s="1"/>
  <c i="32" r="BL15"/>
  <c i="32" r="CC15" s="1"/>
  <c i="32" r="BH15"/>
  <c i="32" r="BN15" s="1"/>
  <c i="32" r="AR15"/>
  <c i="32" r="AN15"/>
  <c i="32" r="AI15"/>
  <c i="32" r="AJ16" s="1"/>
  <c i="32" r="AD15"/>
  <c i="32" r="AE16" s="1"/>
  <c i="32" r="X15"/>
  <c i="32" r="Y16" s="1"/>
  <c i="32" r="T15"/>
  <c i="32" r="U16" s="1"/>
  <c i="32" r="P15"/>
  <c i="32" r="Q16" s="1"/>
  <c i="32" r="K15"/>
  <c i="32" r="L16" s="1"/>
  <c i="32" r="F15"/>
  <c i="32" r="G16" s="1"/>
  <c i="32" r="IC14"/>
  <c i="32" r="HZ14"/>
  <c i="32" r="HW14"/>
  <c i="32" r="HT14"/>
  <c i="32" r="HQ14"/>
  <c i="32" r="HK14"/>
  <c i="32" r="HL14" s="1"/>
  <c i="32" r="GV14"/>
  <c i="32" r="FX14"/>
  <c i="32" r="FP14"/>
  <c i="32" r="ER14"/>
  <c i="32" r="EO14"/>
  <c i="32" r="EK14"/>
  <c i="32" r="EG14"/>
  <c i="32" r="DR14"/>
  <c i="32" r="DL14"/>
  <c i="32" r="CX14"/>
  <c i="32" r="CT14"/>
  <c i="32" r="CS14"/>
  <c i="32" r="CQ14"/>
  <c i="32" r="CA14"/>
  <c i="32" r="BL14"/>
  <c i="32" r="CC14" s="1"/>
  <c i="32" r="CE14" s="1"/>
  <c i="32" r="BH14"/>
  <c i="32" r="BN14" s="1"/>
  <c i="32" r="AR14"/>
  <c i="32" r="AN14"/>
  <c i="32" r="AD14"/>
  <c i="32" r="X14"/>
  <c i="32" r="CU14" s="1"/>
  <c i="32" r="T14"/>
  <c i="32" r="P14"/>
  <c i="32" r="K14"/>
  <c i="32" r="F14"/>
  <c i="32" r="IC13"/>
  <c i="32" r="HZ13"/>
  <c i="32" r="HW13"/>
  <c i="32" r="HT13"/>
  <c i="32" r="HQ13"/>
  <c i="32" r="GV13"/>
  <c i="32" r="FX13"/>
  <c i="32" r="FP13"/>
  <c i="32" r="ER13"/>
  <c i="32" r="EO13"/>
  <c i="32" r="EK13"/>
  <c i="32" r="EG13"/>
  <c i="32" r="DR13"/>
  <c i="32" r="DL13"/>
  <c i="32" r="CX13"/>
  <c i="32" r="CY14" s="1"/>
  <c i="32" r="CT13"/>
  <c i="32" r="CS13"/>
  <c i="32" r="CQ13"/>
  <c i="32" r="BL13"/>
  <c i="32" r="CC13" s="1"/>
  <c i="32" r="CE13" s="1"/>
  <c i="32" r="BH13"/>
  <c i="32" r="AR13"/>
  <c i="32" r="AN13"/>
  <c i="32" r="AD13"/>
  <c i="32" r="AE14" s="1"/>
  <c i="32" r="X13"/>
  <c i="32" r="T13"/>
  <c i="32" r="P13"/>
  <c i="32" r="K13"/>
  <c i="32" r="L14" s="1"/>
  <c i="32" r="F13"/>
  <c i="32" r="IC12"/>
  <c i="32" r="HZ12"/>
  <c i="32" r="HW12"/>
  <c i="32" r="HT12"/>
  <c i="32" r="HQ12"/>
  <c i="32" r="GV12"/>
  <c i="32" r="FX12"/>
  <c i="32" r="FP12"/>
  <c i="32" r="FL12"/>
  <c i="32" r="ER12"/>
  <c i="32" r="EO12"/>
  <c i="32" r="EK12"/>
  <c i="32" r="EG12"/>
  <c i="32" r="DR12"/>
  <c i="32" r="DL12"/>
  <c i="32" r="CX12"/>
  <c i="32" r="CT12"/>
  <c i="32" r="CS12"/>
  <c i="32" r="CQ12"/>
  <c i="32" r="BZ12"/>
  <c i="32" r="CA12" s="1"/>
  <c i="32" r="BL12"/>
  <c i="32" r="CC12" s="1"/>
  <c i="32" r="BH12"/>
  <c i="32" r="AR12"/>
  <c i="32" r="AN12"/>
  <c i="32" r="AI12"/>
  <c i="32" r="AD12"/>
  <c i="32" r="X12"/>
  <c i="32" r="CU12" s="1"/>
  <c i="32" r="T12"/>
  <c i="32" r="P12"/>
  <c i="32" r="K12"/>
  <c i="32" r="F12"/>
  <c i="32" r="IC11"/>
  <c i="32" r="HZ11"/>
  <c i="32" r="HW11"/>
  <c i="32" r="HT11"/>
  <c i="32" r="HQ11"/>
  <c i="32" r="GV11"/>
  <c i="32" r="FX11"/>
  <c i="32" r="FP11"/>
  <c i="32" r="ER11"/>
  <c i="32" r="ES12" s="1"/>
  <c i="32" r="EO11"/>
  <c i="32" r="EK11"/>
  <c i="32" r="EG11"/>
  <c i="32" r="DR11"/>
  <c i="32" r="DS12" s="1"/>
  <c i="32" r="DL11"/>
  <c i="32" r="CX11"/>
  <c i="32" r="CT11"/>
  <c i="32" r="CS11"/>
  <c i="32" r="CQ11"/>
  <c i="32" r="BL11"/>
  <c i="32" r="CC11" s="1"/>
  <c i="32" r="CE11" s="1"/>
  <c i="32" r="BH11"/>
  <c i="32" r="BN11" s="1"/>
  <c i="32" r="AR11"/>
  <c i="32" r="AN11"/>
  <c i="32" r="AI11"/>
  <c i="32" r="AD11"/>
  <c i="32" r="AE12" s="1"/>
  <c i="32" r="X11"/>
  <c i="32" r="T11"/>
  <c i="32" r="P11"/>
  <c i="32" r="K11"/>
  <c i="32" r="L12" s="1"/>
  <c i="32" r="F11"/>
  <c i="32" r="IC10"/>
  <c i="32" r="HZ10"/>
  <c i="32" r="HW10"/>
  <c i="32" r="HT10"/>
  <c i="32" r="HQ10"/>
  <c i="32" r="HG10"/>
  <c i="32" r="HK10" s="1"/>
  <c i="32" r="HB4" s="1"/>
  <c i="32" r="GV10"/>
  <c i="32" r="FX10"/>
  <c i="32" r="FP10"/>
  <c i="32" r="FL10"/>
  <c i="32" r="ER10"/>
  <c i="32" r="EO10"/>
  <c i="32" r="EK10"/>
  <c i="32" r="EG10"/>
  <c i="32" r="DR10"/>
  <c i="32" r="DL10"/>
  <c i="32" r="CX10"/>
  <c i="32" r="CT10"/>
  <c i="32" r="CS10"/>
  <c i="32" r="CQ10"/>
  <c i="32" r="BZ10"/>
  <c i="32" r="BL10"/>
  <c i="32" r="CC10" s="1"/>
  <c i="32" r="BH10"/>
  <c i="32" r="BN10" s="1"/>
  <c i="32" r="AR10"/>
  <c i="32" r="AN10"/>
  <c i="32" r="AI10"/>
  <c i="32" r="AD10"/>
  <c i="32" r="X10"/>
  <c i="32" r="CU10" s="1"/>
  <c i="32" r="T10"/>
  <c i="32" r="P10"/>
  <c i="32" r="K10"/>
  <c i="32" r="F10"/>
  <c i="32" r="IC9"/>
  <c i="32" r="HZ9"/>
  <c i="32" r="HW9"/>
  <c i="32" r="HT9"/>
  <c i="32" r="HQ9"/>
  <c i="32" r="HM9"/>
  <c i="32" r="HK9"/>
  <c i="32" r="HL9" s="1"/>
  <c i="32" r="AW5" s="1"/>
  <c i="32" r="HJ9"/>
  <c i="32" r="GV9"/>
  <c i="32" r="FX9"/>
  <c i="32" r="FP9"/>
  <c i="32" r="FL9"/>
  <c i="32" r="ER9"/>
  <c i="32" r="EO9"/>
  <c i="32" r="EP10" s="1"/>
  <c i="32" r="EK9"/>
  <c i="32" r="EG9"/>
  <c i="32" r="EH10" s="1"/>
  <c i="32" r="DR9"/>
  <c i="32" r="CX9"/>
  <c i="32" r="CY10" s="1"/>
  <c i="32" r="CT9"/>
  <c i="32" r="CS9"/>
  <c i="32" r="CQ9"/>
  <c i="32" r="CR10" s="1"/>
  <c i="32" r="BZ9"/>
  <c i="32" r="BL9"/>
  <c i="32" r="BM10" s="1"/>
  <c i="32" r="CD10" s="1"/>
  <c i="32" r="BH9"/>
  <c i="32" r="AR9"/>
  <c i="32" r="AN9"/>
  <c i="32" r="AI9"/>
  <c i="32" r="AJ10" s="1"/>
  <c i="32" r="AD9"/>
  <c i="32" r="X9"/>
  <c i="32" r="CU9" s="1"/>
  <c i="32" r="T9"/>
  <c i="32" r="P9"/>
  <c i="32" r="K9"/>
  <c i="32" r="F9"/>
  <c i="32" r="G10" s="1"/>
  <c i="32" r="IC8"/>
  <c i="32" r="HZ8"/>
  <c i="32" r="HW8"/>
  <c i="32" r="HT8"/>
  <c i="32" r="HQ8"/>
  <c i="32" r="HM8"/>
  <c i="32" r="HK8"/>
  <c i="32" r="HL8" s="1"/>
  <c i="32" r="DV5" s="1"/>
  <c i="32" r="HJ8"/>
  <c i="32" r="GV8"/>
  <c i="32" r="FX8"/>
  <c i="32" r="FP8"/>
  <c i="32" r="ER8"/>
  <c i="32" r="EO8"/>
  <c i="32" r="EK8"/>
  <c i="32" r="EG8"/>
  <c i="32" r="DR8"/>
  <c i="32" r="DL8"/>
  <c i="32" r="DT8" s="1"/>
  <c i="32" r="CX8"/>
  <c i="32" r="CT8"/>
  <c i="32" r="CS8"/>
  <c i="32" r="CQ8"/>
  <c i="32" r="BZ8"/>
  <c i="32" r="BL8"/>
  <c i="32" r="CC8" s="1"/>
  <c i="32" r="BH8"/>
  <c i="32" r="AR8"/>
  <c i="32" r="AN8"/>
  <c i="32" r="AI8"/>
  <c i="32" r="AD8"/>
  <c i="32" r="X8"/>
  <c i="32" r="CU8" s="1"/>
  <c i="32" r="T8"/>
  <c i="32" r="P8"/>
  <c i="32" r="K8"/>
  <c i="32" r="F8"/>
  <c i="32" r="AU8" s="1"/>
  <c i="32" r="IC7"/>
  <c i="32" r="HZ7"/>
  <c i="32" r="IA8" s="1"/>
  <c i="32" r="HW7"/>
  <c i="32" r="HT7"/>
  <c i="32" r="HU8" s="1"/>
  <c i="32" r="HQ7"/>
  <c i="32" r="HM7"/>
  <c i="32" r="HK7"/>
  <c i="32" r="HL7" s="1"/>
  <c i="32" r="CG5" s="1"/>
  <c i="32" r="HJ7"/>
  <c i="32" r="CK5" s="1"/>
  <c i="32" r="GV7"/>
  <c i="32" r="FX7"/>
  <c i="32" r="FP7"/>
  <c i="32" r="ER7"/>
  <c i="32" r="EO7"/>
  <c i="32" r="EK7"/>
  <c i="32" r="EG7"/>
  <c i="32" r="DR7"/>
  <c i="32" r="DS8" s="1"/>
  <c i="32" r="DL7"/>
  <c i="32" r="CX7"/>
  <c i="32" r="CT7"/>
  <c i="32" r="CS7"/>
  <c i="32" r="CQ7"/>
  <c i="32" r="BZ7"/>
  <c i="32" r="CA8" s="1"/>
  <c i="32" r="BL7"/>
  <c i="32" r="CC7" s="1"/>
  <c i="32" r="BH7"/>
  <c i="32" r="BN7" s="1"/>
  <c i="32" r="AR7"/>
  <c i="32" r="AN7"/>
  <c i="32" r="AI7"/>
  <c i="32" r="AD7"/>
  <c i="32" r="AE8" s="1"/>
  <c i="32" r="X7"/>
  <c i="32" r="T7"/>
  <c i="32" r="U8" s="1"/>
  <c i="32" r="P7"/>
  <c i="32" r="K7"/>
  <c i="32" r="L8" s="1"/>
  <c i="32" r="F7"/>
  <c i="32" r="IC6"/>
  <c i="32" r="HZ6"/>
  <c i="32" r="HX6"/>
  <c i="32" r="HW6"/>
  <c i="32" r="HT6"/>
  <c i="32" r="HU6" s="1"/>
  <c i="32" r="HQ6"/>
  <c i="32" r="HM6"/>
  <c i="32" r="DD5" s="1"/>
  <c i="32" r="HK6"/>
  <c i="32" r="HL6" s="1"/>
  <c i="32" r="DB5" s="1"/>
  <c i="32" r="HJ6"/>
  <c i="32" r="DF5" s="1"/>
  <c i="32" r="GV6"/>
  <c i="32" r="FX6"/>
  <c i="32" r="FP6"/>
  <c i="32" r="ER6"/>
  <c i="32" r="EO6"/>
  <c i="32" r="EK6"/>
  <c i="32" r="EG6"/>
  <c i="32" r="DR6"/>
  <c i="32" r="DL6"/>
  <c i="32" r="CX6"/>
  <c i="32" r="CT6"/>
  <c i="32" r="CS6"/>
  <c i="32" r="CQ6"/>
  <c i="32" r="BZ6"/>
  <c i="32" r="BL6"/>
  <c i="32" r="CC6" s="1"/>
  <c i="32" r="BH6"/>
  <c i="32" r="BN6" s="1"/>
  <c i="32" r="AR6"/>
  <c i="32" r="AN6"/>
  <c i="32" r="AI6"/>
  <c i="32" r="AD6"/>
  <c i="32" r="X6"/>
  <c i="32" r="CU6" s="1"/>
  <c i="32" r="T6"/>
  <c i="32" r="P6"/>
  <c i="32" r="K6"/>
  <c i="32" r="F6"/>
  <c i="32" r="IC5"/>
  <c i="32" r="ID6" s="1"/>
  <c i="32" r="HZ5"/>
  <c i="32" r="IA6" s="1"/>
  <c i="32" r="HQ5"/>
  <c i="32" r="HR6" s="1"/>
  <c i="32" r="HM5"/>
  <c i="32" r="EX5" s="1"/>
  <c i="32" r="HK5"/>
  <c i="32" r="HL5" s="1"/>
  <c i="32" r="EV5" s="1"/>
  <c i="32" r="HJ5"/>
  <c i="32" r="GV5"/>
  <c i="32" r="FX5"/>
  <c i="32" r="FP5"/>
  <c i="32" r="EZ5"/>
  <c i="32" r="ER5"/>
  <c i="32" r="EO5"/>
  <c i="32" r="EK5"/>
  <c i="32" r="DZ5"/>
  <c i="32" r="DX5"/>
  <c i="32" r="DR5"/>
  <c i="32" r="DL5"/>
  <c i="32" r="DM6" s="1"/>
  <c i="32" r="CX5"/>
  <c i="32" r="CT5"/>
  <c i="32" r="CS5"/>
  <c i="32" r="CQ5"/>
  <c i="32" r="CI5"/>
  <c i="32" r="BZ5"/>
  <c i="32" r="BL5"/>
  <c i="32" r="CC5" s="1"/>
  <c i="32" r="BH5"/>
  <c i="32" r="BA5"/>
  <c i="32" r="AY5"/>
  <c i="32" r="AR5"/>
  <c i="32" r="AN5"/>
  <c i="32" r="AI5"/>
  <c i="32" r="AJ6" s="1"/>
  <c i="32" r="AD5"/>
  <c i="32" r="X5"/>
  <c i="32" r="Y6" s="1"/>
  <c i="32" r="T5"/>
  <c i="32" r="P5"/>
  <c i="32" r="Q6" s="1"/>
  <c i="32" r="K5"/>
  <c i="32" r="F5"/>
  <c i="32" r="G6" s="1"/>
  <c i="32" r="HM4"/>
  <c i="32" r="HK4"/>
  <c i="32" r="HL4" s="1"/>
  <c i="32" r="HL10" s="1"/>
  <c i="32" r="HJ4"/>
  <c i="32" r="BT5" s="1"/>
  <c i="32" r="GX4"/>
  <c i="32" r="GV4"/>
  <c i="32" r="GT4"/>
  <c i="32" r="GP4"/>
  <c i="32" r="GL4"/>
  <c i="32" r="GD4"/>
  <c i="32" r="FX4"/>
  <c i="32" r="FV4"/>
  <c i="32" r="FR4"/>
  <c i="32" r="FP4"/>
  <c i="32" r="CT4"/>
  <c i="32" r="CS4"/>
  <c i="32" l="1" r="FN4"/>
  <c i="32" r="L10"/>
  <c i="32" r="HX30"/>
  <c i="32" r="CA32"/>
  <c i="32" r="HU34"/>
  <c i="32" r="ET40"/>
  <c i="32" r="L44"/>
  <c i="32" r="FZ4"/>
  <c i="32" r="L6"/>
  <c i="32" r="AE6"/>
  <c i="32" r="CA6"/>
  <c i="32" r="Y8"/>
  <c i="32" r="DM8"/>
  <c i="32" r="HR8"/>
  <c i="32" r="FL5" s="1"/>
  <c i="32" r="ID8"/>
  <c i="32" r="EL10"/>
  <c i="32" r="G12"/>
  <c i="32" r="Y12"/>
  <c i="32" r="G14"/>
  <c i="32" r="Y14"/>
  <c i="32" r="DT14"/>
  <c i="32" r="DU16"/>
  <c i="32" r="GK9" s="1"/>
  <c i="32" r="GO9" s="1"/>
  <c i="32" r="GQ9" s="1"/>
  <c i="32" r="G18"/>
  <c i="32" r="Y18"/>
  <c i="32" r="DM18"/>
  <c i="32" r="L20"/>
  <c i="32" r="ES20"/>
  <c i="32" r="G22"/>
  <c i="32" r="U24"/>
  <c i="32" r="CA24"/>
  <c i="32" r="HU24"/>
  <c i="32" r="L26"/>
  <c i="32" r="AE26"/>
  <c i="32" r="BN25"/>
  <c i="32" r="DS26"/>
  <c i="32" r="IA26"/>
  <c i="32" r="U28"/>
  <c i="32" r="CA28"/>
  <c i="32" r="L30"/>
  <c i="32" r="AE30"/>
  <c i="32" r="DS30"/>
  <c i="32" r="DT31"/>
  <c i="32" r="U60"/>
  <c i="32" r="CA60"/>
  <c i="32" r="HU60"/>
  <c i="32" r="AU60"/>
  <c i="32" r="L62"/>
  <c i="32" r="AE62"/>
  <c i="32" r="BN61"/>
  <c i="32" r="DS62"/>
  <c i="32" r="IA62"/>
  <c i="32" r="U64"/>
  <c i="32" r="CA64"/>
  <c i="32" r="HU64"/>
  <c i="32" r="L66"/>
  <c i="32" r="BI66"/>
  <c i="32" r="ES66"/>
  <c i="33" r="FN4"/>
  <c i="33" r="FZ4"/>
  <c i="33" r="L6"/>
  <c i="33" r="AE6"/>
  <c i="33" r="DM6"/>
  <c i="33" r="DM8"/>
  <c i="33" r="BN8"/>
  <c i="33" r="L10"/>
  <c i="33" r="AE10"/>
  <c i="33" r="BN9"/>
  <c i="33" r="DS10"/>
  <c i="33" r="CA12"/>
  <c i="33" r="BO14"/>
  <c i="33" r="FE7" s="1"/>
  <c i="33" r="FI7" s="1"/>
  <c i="33" r="FK7" s="1"/>
  <c i="33" r="CR14"/>
  <c i="33" r="EP14"/>
  <c i="33" r="BN14"/>
  <c i="33" r="BM18"/>
  <c i="33" r="CD18" s="1"/>
  <c i="33" r="EH18"/>
  <c i="33" r="IA18"/>
  <c i="33" r="CY20"/>
  <c i="33" r="EL20"/>
  <c i="33" r="HR20"/>
  <c i="33" r="FL11" s="1"/>
  <c i="33" r="ID20"/>
  <c i="33" r="G22"/>
  <c i="33" r="Y22"/>
  <c i="33" r="DS22"/>
  <c i="33" r="Q24"/>
  <c i="33" r="AJ24"/>
  <c i="33" r="CA24"/>
  <c i="33" r="G26"/>
  <c i="33" r="Y26"/>
  <c i="33" r="CA28"/>
  <c i="33" r="L30"/>
  <c i="33" r="AE30"/>
  <c i="33" r="U32"/>
  <c i="33" r="HU32"/>
  <c i="33" r="Q34"/>
  <c i="33" r="AJ34"/>
  <c i="33" r="CA34"/>
  <c i="33" r="CA36"/>
  <c i="33" r="CY36"/>
  <c i="33" r="EL36"/>
  <c i="33" r="L38"/>
  <c i="33" r="BM38"/>
  <c i="33" r="CD38" s="1"/>
  <c i="33" r="EH38"/>
  <c i="33" r="EU38" s="1"/>
  <c i="33" r="FM20" s="1"/>
  <c i="33" r="FO20" s="1"/>
  <c i="33" r="CC38"/>
  <c i="34" r="HU60"/>
  <c i="34" r="EL60"/>
  <c i="34" r="HR58"/>
  <c i="34" r="FL30" s="1"/>
  <c i="34" r="ID56"/>
  <c i="34" r="HX54"/>
  <c i="34" r="EP54"/>
  <c i="32" r="BO42"/>
  <c i="32" r="FE22" s="1"/>
  <c i="32" r="FG22" s="1"/>
  <c i="32" r="FF4"/>
  <c i="32" r="GH4"/>
  <c i="32" r="HM10"/>
  <c i="32" r="U6"/>
  <c i="32" r="DS6"/>
  <c i="32" r="DT6"/>
  <c i="32" r="Q8"/>
  <c i="32" r="AJ8"/>
  <c i="32" r="HX8"/>
  <c i="32" r="BN8"/>
  <c i="32" r="DT9"/>
  <c i="32" r="ES10"/>
  <c i="32" r="Q12"/>
  <c i="32" r="AJ12"/>
  <c i="32" r="BN12"/>
  <c i="32" r="Q14"/>
  <c i="32" r="Q18"/>
  <c i="32" r="AJ18"/>
  <c i="32" r="CA20"/>
  <c i="32" r="CY20"/>
  <c i="32" r="EL20"/>
  <c i="32" r="Q22"/>
  <c i="32" r="AJ22"/>
  <c i="32" r="L24"/>
  <c i="32" r="AE24"/>
  <c i="32" r="IA24"/>
  <c i="32" r="U26"/>
  <c i="32" r="CA26"/>
  <c i="32" r="HU26"/>
  <c i="32" r="L28"/>
  <c i="32" r="AE28"/>
  <c i="32" r="BN27"/>
  <c i="32" r="DS28"/>
  <c i="32" r="U30"/>
  <c i="32" r="CA30"/>
  <c i="32" r="DT30"/>
  <c i="32" r="AU32"/>
  <c i="32" r="BM42"/>
  <c i="32" r="CD42" s="1"/>
  <c i="32" r="CF42" s="1"/>
  <c i="32" r="GC22" s="1"/>
  <c i="32" r="EH42"/>
  <c i="32" r="DS44"/>
  <c i="32" r="IA44"/>
  <c i="32" r="U46"/>
  <c i="32" r="CA46"/>
  <c i="32" r="HU46"/>
  <c i="32" r="L48"/>
  <c i="32" r="U54"/>
  <c i="32" r="CA54"/>
  <c i="32" r="HU54"/>
  <c i="32" r="L56"/>
  <c i="32" r="AE56"/>
  <c i="32" r="DS56"/>
  <c i="32" r="IA56"/>
  <c i="32" r="U58"/>
  <c i="32" r="CA58"/>
  <c i="32" r="HU58"/>
  <c i="32" r="L60"/>
  <c i="32" r="AE60"/>
  <c i="32" r="DS60"/>
  <c i="32" r="IA60"/>
  <c i="32" r="U62"/>
  <c i="32" r="CA62"/>
  <c i="32" r="HU62"/>
  <c i="33" r="U6"/>
  <c i="33" r="U10"/>
  <c i="33" r="AK10" s="1"/>
  <c i="33" r="AU10"/>
  <c i="33" r="ES12"/>
  <c i="33" r="EH14"/>
  <c i="33" r="EU14" s="1"/>
  <c i="33" r="FM8" s="1"/>
  <c i="33" r="CY16"/>
  <c i="33" r="EL16"/>
  <c i="33" r="HR16"/>
  <c i="33" r="FL9" s="1"/>
  <c i="33" r="ID16"/>
  <c i="33" r="CR18"/>
  <c i="33" r="EP18"/>
  <c i="33" r="HU18"/>
  <c i="33" r="ES20"/>
  <c i="33" r="HX26"/>
  <c i="33" r="BN27"/>
  <c i="33" r="DS28"/>
  <c i="33" r="DM30"/>
  <c i="33" r="ES36"/>
  <c i="33" r="CR38"/>
  <c i="33" r="EP38"/>
  <c i="33" r="Q40"/>
  <c i="33" r="AJ40"/>
  <c i="33" r="CE39"/>
  <c i="33" r="HR40"/>
  <c i="33" r="FL21" s="1"/>
  <c i="33" r="ID40"/>
  <c i="33" r="CE40"/>
  <c i="33" r="DS42"/>
  <c i="33" r="IA42"/>
  <c i="33" r="HX44"/>
  <c i="33" r="CA48"/>
  <c i="33" r="HU48"/>
  <c i="33" r="AU48"/>
  <c i="33" r="HR50"/>
  <c i="33" r="FL26" s="1"/>
  <c i="33" r="ID50"/>
  <c i="33" r="DS52"/>
  <c i="33" r="IA52"/>
  <c i="33" r="CA56"/>
  <c i="33" r="HU56"/>
  <c i="33" r="AU56"/>
  <c i="33" r="HR58"/>
  <c i="33" r="FL30" s="1"/>
  <c i="33" r="ID58"/>
  <c i="33" r="DS60"/>
  <c i="33" r="IA60"/>
  <c i="34" r="HU62"/>
  <c i="34" r="EL62"/>
  <c i="34" r="AE36"/>
  <c i="32" r="BI10"/>
  <c i="32" r="ES14"/>
  <c i="32" r="U32"/>
  <c i="32" r="AE44"/>
  <c i="32" r="ET51"/>
  <c i="32" r="ET59"/>
  <c i="33" r="BB5"/>
  <c i="33" r="Q8"/>
  <c i="33" r="AJ8"/>
  <c i="33" r="IA12"/>
  <c i="33" r="CC13"/>
  <c i="33" r="FQ20"/>
  <c i="33" r="FS20" s="1"/>
  <c i="33" r="U26"/>
  <c i="33" r="DM26"/>
  <c i="33" r="CZ37"/>
  <c i="33" r="AS38"/>
  <c i="33" r="ET38"/>
  <c i="34" r="EL32"/>
  <c i="34" r="ES30"/>
  <c i="34" r="HU28"/>
  <c i="34" r="EL28"/>
  <c i="34" r="DS26"/>
  <c i="34" r="HU22"/>
  <c i="34" r="EL22"/>
  <c i="34" r="AS22"/>
  <c i="34" r="Y22"/>
  <c i="34" r="HX20"/>
  <c i="34" r="DM20"/>
  <c i="34" r="DS18"/>
  <c i="34" r="Q16"/>
  <c i="34" r="IG14"/>
  <c i="33" r="HU40"/>
  <c i="33" r="L42"/>
  <c i="33" r="AE42"/>
  <c i="33" r="ET41"/>
  <c i="33" r="HR42"/>
  <c i="33" r="FL22" s="1"/>
  <c i="33" r="ID42"/>
  <c i="33" r="G44"/>
  <c i="33" r="DS44"/>
  <c i="33" r="IA44"/>
  <c i="33" r="U46"/>
  <c i="33" r="HX46"/>
  <c i="33" r="U48"/>
  <c i="33" r="HX48"/>
  <c i="33" r="Q50"/>
  <c i="33" r="AJ50"/>
  <c i="33" r="CA50"/>
  <c i="33" r="HU50"/>
  <c i="33" r="L52"/>
  <c i="33" r="AE52"/>
  <c i="33" r="HR52"/>
  <c i="33" r="FL27" s="1"/>
  <c i="33" r="ID52"/>
  <c i="33" r="G54"/>
  <c i="33" r="DS54"/>
  <c i="33" r="U56"/>
  <c i="33" r="HX56"/>
  <c i="33" r="Q58"/>
  <c i="33" r="AJ58"/>
  <c i="33" r="CA58"/>
  <c i="33" r="HU58"/>
  <c i="33" r="L60"/>
  <c i="33" r="AE60"/>
  <c i="33" r="ET59"/>
  <c i="33" r="HR60"/>
  <c i="33" r="FL31" s="1"/>
  <c i="33" r="ID60"/>
  <c i="34" r="CA62"/>
  <c i="34" r="Y60"/>
  <c i="34" r="U58"/>
  <c i="34" r="Q56"/>
  <c i="34" r="AE54"/>
  <c i="34" r="ID52"/>
  <c i="34" r="BM50"/>
  <c i="34" r="CD50" s="1"/>
  <c i="34" r="U48"/>
  <c i="34" r="HR46"/>
  <c i="34" r="FL24" s="1"/>
  <c i="34" r="ET44"/>
  <c i="34" r="EY44" s="1"/>
  <c i="34" r="FA44" s="1"/>
  <c i="34" r="DS44"/>
  <c i="34" r="AS44"/>
  <c i="34" r="HR40"/>
  <c i="34" r="FL21" s="1"/>
  <c i="34" r="CA40"/>
  <c i="34" r="U38"/>
  <c i="34" r="HU36"/>
  <c i="34" r="CY36"/>
  <c i="34" r="DS34"/>
  <c i="34" r="BM34"/>
  <c i="34" r="BM32"/>
  <c i="34" r="HX30"/>
  <c i="34" r="EP30"/>
  <c i="34" r="CR30"/>
  <c i="34" r="HR28"/>
  <c i="34" r="FL15" s="1"/>
  <c i="34" r="BM28"/>
  <c i="34" r="CY24"/>
  <c i="34" r="IG22"/>
  <c i="34" r="HR22"/>
  <c i="34" r="FL12" s="1"/>
  <c i="34" r="CU22"/>
  <c i="34" r="U22"/>
  <c i="34" r="CY20"/>
  <c i="34" r="CR20"/>
  <c i="34" r="AS20"/>
  <c i="34" r="DM18"/>
  <c i="34" r="EP16"/>
  <c i="34" r="AE16"/>
  <c i="34" r="HR12"/>
  <c i="34" r="FL7" s="1"/>
  <c i="34" r="Y10"/>
  <c i="34" r="HX8"/>
  <c i="34" r="EL8"/>
  <c i="34" r="AS8"/>
  <c i="34" r="Y8"/>
  <c i="34" r="CY6"/>
  <c i="34" r="CR6"/>
  <c i="35" r="C49"/>
  <c i="35" r="X19"/>
  <c i="35" r="C22"/>
  <c i="35" r="U31"/>
  <c i="33" r="Q42"/>
  <c i="33" r="AJ42"/>
  <c i="33" r="AU42"/>
  <c i="33" r="L44"/>
  <c i="33" r="AE44"/>
  <c i="33" r="ET43"/>
  <c i="33" r="G46"/>
  <c i="33" r="DS46"/>
  <c i="33" r="IA46"/>
  <c i="33" r="G48"/>
  <c i="33" r="U50"/>
  <c i="33" r="DT49"/>
  <c i="33" r="Q52"/>
  <c i="33" r="AJ52"/>
  <c i="33" r="AU52"/>
  <c i="33" r="L54"/>
  <c i="33" r="AE54"/>
  <c i="33" r="ET53"/>
  <c i="33" r="G56"/>
  <c i="33" r="U58"/>
  <c i="33" r="DT57"/>
  <c i="33" r="Q60"/>
  <c i="33" r="AJ60"/>
  <c i="33" r="AU60"/>
  <c i="34" r="ES66"/>
  <c i="34" r="DM66"/>
  <c i="34" r="ES64"/>
  <c i="34" r="DM64"/>
  <c i="34" r="HR56"/>
  <c i="34" r="FL29" s="1"/>
  <c i="34" r="ID54"/>
  <c i="34" r="HX52"/>
  <c i="34" r="EP52"/>
  <c i="34" r="DM52"/>
  <c i="34" r="HX50"/>
  <c i="34" r="EP50"/>
  <c i="34" r="ID46"/>
  <c i="34" r="DS46"/>
  <c i="34" r="AO44"/>
  <c i="34" r="U44"/>
  <c i="34" r="ID42"/>
  <c i="34" r="AS42"/>
  <c i="34" r="CA36"/>
  <c i="34" r="AE34"/>
  <c i="34" r="HU32"/>
  <c i="34" r="AE32"/>
  <c i="34" r="U30"/>
  <c i="34" r="DS28"/>
  <c i="34" r="AE28"/>
  <c i="34" r="CR26"/>
  <c i="34" r="AS26"/>
  <c i="34" r="CA24"/>
  <c i="34" r="U24"/>
  <c i="34" r="DT23"/>
  <c i="34" r="AO20"/>
  <c i="34" r="U20"/>
  <c i="34" r="AS18"/>
  <c i="34" r="IG16"/>
  <c i="34" r="HR16"/>
  <c i="34" r="FL9" s="1"/>
  <c i="34" r="EL16"/>
  <c i="34" r="CY16"/>
  <c i="34" r="ES14"/>
  <c i="34" r="DS14"/>
  <c i="34" r="ID12"/>
  <c i="34" r="ES12"/>
  <c i="34" r="DS12"/>
  <c i="34" r="ID10"/>
  <c i="34" r="HM10"/>
  <c i="34" r="EP10"/>
  <c i="34" r="HU8"/>
  <c i="34" r="CA8"/>
  <c i="34" r="AU6"/>
  <c i="34" r="AZ6" s="1"/>
  <c i="34" r="BB6" s="1"/>
  <c i="35" r="X6"/>
  <c i="35" r="X8"/>
  <c i="35" r="X10"/>
  <c i="35" r="X12"/>
  <c i="35" r="L14"/>
  <c i="35" r="H44"/>
  <c i="35" r="X18"/>
  <c i="35" r="F19"/>
  <c i="35" r="O26"/>
  <c i="34" r="HU50"/>
  <c i="34" r="DS48"/>
  <c i="34" r="DM46"/>
  <c i="34" r="Q44"/>
  <c i="34" r="HX42"/>
  <c i="34" r="EP42"/>
  <c i="34" r="AO42"/>
  <c i="34" r="HR38"/>
  <c i="34" r="FL20" s="1"/>
  <c i="34" r="ES36"/>
  <c i="34" r="BM36"/>
  <c i="34" r="AS34"/>
  <c i="34" r="Y34"/>
  <c i="34" r="HX10"/>
  <c i="34" r="EL10"/>
  <c i="34" r="CA10"/>
  <c i="34" r="CC9"/>
  <c i="34" r="DS8"/>
  <c i="34" r="DT6"/>
  <c i="35" r="C39"/>
  <c i="35" r="L44"/>
  <c i="35" r="I55"/>
  <c i="35" r="U30"/>
  <c i="34" r="ID22"/>
  <c i="32" r="AU10"/>
  <c i="32" r="DT10"/>
  <c i="32" r="U14"/>
  <c i="32" r="AK14" s="1"/>
  <c i="32" r="EU20"/>
  <c i="32" r="FM11" s="1"/>
  <c i="32" r="FQ11" s="1"/>
  <c i="32" r="FS11" s="1"/>
  <c i="32" r="Y22"/>
  <c i="32" r="AU24"/>
  <c i="32" r="DT25"/>
  <c i="32" r="AU26"/>
  <c i="32" r="HU28"/>
  <c i="32" r="AU28"/>
  <c i="32" r="DT28"/>
  <c i="32" r="BN29"/>
  <c i="32" r="HX32"/>
  <c i="32" r="Q34"/>
  <c i="32" r="AJ34"/>
  <c i="32" r="ET33"/>
  <c i="32" r="CE34"/>
  <c i="32" r="BN35"/>
  <c i="32" r="HX36"/>
  <c i="32" r="Q38"/>
  <c i="32" r="AJ38"/>
  <c i="32" r="BN43"/>
  <c i="32" r="ET44"/>
  <c i="32" r="AU46"/>
  <c i="32" r="DT46"/>
  <c i="32" r="AE48"/>
  <c i="32" r="DS48"/>
  <c i="32" r="IA48"/>
  <c i="32" r="U50"/>
  <c i="32" r="CA50"/>
  <c i="32" r="HU50"/>
  <c i="32" r="AU50"/>
  <c i="32" r="L52"/>
  <c i="32" r="AE52"/>
  <c i="32" r="DS52"/>
  <c i="32" r="IA52"/>
  <c i="32" r="ET52"/>
  <c i="32" r="AU54"/>
  <c i="32" r="AU58"/>
  <c i="32" r="AX58" s="1"/>
  <c i="32" r="HX58"/>
  <c i="32" r="BN59"/>
  <c i="32" r="Q60"/>
  <c i="32" r="AJ60"/>
  <c i="32" r="AU6"/>
  <c i="32" r="ET7"/>
  <c i="32" r="AU12"/>
  <c i="32" r="AU14"/>
  <c i="32" r="AU19"/>
  <c i="32" r="DT19"/>
  <c i="32" r="AU20"/>
  <c i="32" r="BN23"/>
  <c i="32" r="DS24"/>
  <c i="32" r="IA28"/>
  <c i="32" r="CE30"/>
  <c i="32" r="BN31"/>
  <c i="32" r="HR32"/>
  <c i="32" r="FL17" s="1"/>
  <c i="32" r="ID32"/>
  <c i="32" r="G34"/>
  <c i="32" r="DT33"/>
  <c i="32" r="HR36"/>
  <c i="32" r="FL19" s="1"/>
  <c i="32" r="ID36"/>
  <c i="32" r="G38"/>
  <c i="32" r="DT37"/>
  <c i="32" r="G42"/>
  <c i="32" r="CZ41"/>
  <c i="32" r="AS42"/>
  <c i="32" r="CR42"/>
  <c i="32" r="DT41"/>
  <c i="32" r="EP42"/>
  <c i="32" r="CA44"/>
  <c i="32" r="HU44"/>
  <c i="32" r="AU44"/>
  <c i="32" r="DT44"/>
  <c i="32" r="L46"/>
  <c i="32" r="AE46"/>
  <c i="32" r="DS46"/>
  <c i="32" r="DU46" s="1"/>
  <c i="32" r="GK24" s="1"/>
  <c i="32" r="IA46"/>
  <c i="32" r="ET46"/>
  <c i="32" r="U48"/>
  <c i="32" r="CA48"/>
  <c i="32" r="HU48"/>
  <c i="32" r="DT48"/>
  <c i="32" r="L50"/>
  <c i="32" r="AE50"/>
  <c i="32" r="BN49"/>
  <c i="32" r="DS50"/>
  <c i="32" r="DU50" s="1"/>
  <c i="32" r="GK26" s="1"/>
  <c i="32" r="IA50"/>
  <c i="32" r="U52"/>
  <c i="32" r="CA52"/>
  <c i="32" r="HU52"/>
  <c i="32" r="AU52"/>
  <c i="32" r="L54"/>
  <c i="32" r="AE54"/>
  <c i="32" r="DS54"/>
  <c i="32" r="IA54"/>
  <c i="32" r="ET54"/>
  <c i="32" r="U56"/>
  <c i="32" r="CA56"/>
  <c i="32" r="HU56"/>
  <c i="32" r="AU56"/>
  <c i="32" r="DT56"/>
  <c i="32" r="L58"/>
  <c i="32" r="BN57"/>
  <c i="32" r="DS58"/>
  <c i="32" r="IA58"/>
  <c i="32" r="Q58"/>
  <c i="32" r="AJ58"/>
  <c i="32" r="BO10"/>
  <c i="32" r="FE5" s="1"/>
  <c i="32" r="U12"/>
  <c i="32" r="DT13"/>
  <c i="32" r="EP14"/>
  <c i="32" r="ET15"/>
  <c i="32" r="ET16"/>
  <c i="32" r="ET18"/>
  <c i="32" r="IA34"/>
  <c i="32" r="DT36"/>
  <c i="32" r="DT40"/>
  <c i="32" r="ET42"/>
  <c i="32" r="U44"/>
  <c i="32" r="ET45"/>
  <c i="32" r="DU48"/>
  <c i="32" r="GK25" s="1"/>
  <c i="32" r="GM25" s="1"/>
  <c i="32" r="DU52"/>
  <c i="32" r="GK27" s="1"/>
  <c i="32" r="GM27" s="1"/>
  <c i="32" r="ET53"/>
  <c i="32" r="DU56"/>
  <c i="32" r="GK29" s="1"/>
  <c i="32" r="GM29" s="1"/>
  <c i="32" r="ID60"/>
  <c i="32" r="CE60"/>
  <c i="32" r="G62"/>
  <c i="32" r="DM62"/>
  <c i="32" r="HX62"/>
  <c i="32" r="L64"/>
  <c i="32" r="AE64"/>
  <c i="32" r="BN63"/>
  <c i="32" r="DS64"/>
  <c i="32" r="AJ64"/>
  <c i="32" r="ID64"/>
  <c i="32" r="AO66"/>
  <c i="32" r="CA66"/>
  <c i="32" r="CY66"/>
  <c i="33" r="DT6"/>
  <c i="33" r="CA8"/>
  <c i="33" r="Q10"/>
  <c i="33" r="AJ10"/>
  <c i="33" r="HR10"/>
  <c i="33" r="FL6" s="1"/>
  <c i="33" r="ID10"/>
  <c i="33" r="Q12"/>
  <c i="33" r="AJ12"/>
  <c i="33" r="HR12"/>
  <c i="33" r="FL7" s="1"/>
  <c i="33" r="ID12"/>
  <c i="33" r="AV14"/>
  <c i="33" r="GS8" s="1"/>
  <c i="33" r="AU14"/>
  <c i="33" r="HX18"/>
  <c i="33" r="HX20"/>
  <c i="33" r="ET20"/>
  <c i="33" r="Q22"/>
  <c i="33" r="AJ22"/>
  <c i="33" r="DT22"/>
  <c i="33" r="G24"/>
  <c i="33" r="Y24"/>
  <c i="33" r="BN24"/>
  <c i="33" r="ES24"/>
  <c i="33" r="BN25"/>
  <c i="33" r="DS26"/>
  <c i="33" r="ET26"/>
  <c i="33" r="CE28"/>
  <c i="33" r="G30"/>
  <c i="33" r="Y30"/>
  <c i="33" r="L32"/>
  <c i="33" r="AE32"/>
  <c i="33" r="CE34"/>
  <c i="33" r="AU35"/>
  <c i="33" r="AS36"/>
  <c i="33" r="CY38"/>
  <c i="33" r="EL38"/>
  <c i="33" r="L40"/>
  <c i="33" r="AE40"/>
  <c i="33" r="IA40"/>
  <c i="33" r="HX42"/>
  <c i="33" r="CA44"/>
  <c i="33" r="HU44"/>
  <c i="33" r="AU44"/>
  <c i="33" r="DT44"/>
  <c i="33" r="DT46"/>
  <c i="33" r="ET47"/>
  <c i="33" r="HR48"/>
  <c i="33" r="FL25" s="1"/>
  <c i="33" r="ID48"/>
  <c i="33" r="DS50"/>
  <c i="33" r="IA50"/>
  <c i="33" r="HX52"/>
  <c i="33" r="CA54"/>
  <c i="33" r="AU54"/>
  <c i="33" r="DT54"/>
  <c i="33" r="ET55"/>
  <c i="33" r="HR56"/>
  <c i="33" r="FL29" s="1"/>
  <c i="33" r="ID56"/>
  <c i="33" r="DS58"/>
  <c i="33" r="IA58"/>
  <c i="33" r="HX60"/>
  <c i="34" r="CC65"/>
  <c i="34" r="CY62"/>
  <c i="34" r="AE60"/>
  <c i="34" r="DT9"/>
  <c i="34" r="HL8"/>
  <c i="34" r="DV5" s="1"/>
  <c i="34" r="AS6"/>
  <c i="32" r="DT60"/>
  <c i="32" r="HX60"/>
  <c i="32" r="ET63"/>
  <c i="33" r="Q6"/>
  <c i="33" r="AJ6"/>
  <c i="33" r="EY5"/>
  <c i="33" r="U8"/>
  <c i="33" r="DT13"/>
  <c i="33" r="CC16"/>
  <c i="33" r="CE16" s="1"/>
  <c i="33" r="CA22"/>
  <c i="33" r="IA30"/>
  <c i="33" r="HR32"/>
  <c i="33" r="FL17" s="1"/>
  <c i="33" r="ID32"/>
  <c i="33" r="L34"/>
  <c i="33" r="AE34"/>
  <c i="33" r="ET33"/>
  <c i="33" r="EU36"/>
  <c i="33" r="FM19" s="1"/>
  <c i="33" r="FQ19" s="1"/>
  <c i="33" r="FS19" s="1"/>
  <c i="33" r="ET36"/>
  <c i="33" r="AO38"/>
  <c i="33" r="DT37"/>
  <c i="33" r="G42"/>
  <c i="33" r="U44"/>
  <c i="33" r="DT43"/>
  <c i="33" r="Q46"/>
  <c i="33" r="AJ46"/>
  <c i="33" r="CA46"/>
  <c i="33" r="HU46"/>
  <c i="33" r="Q48"/>
  <c i="33" r="AJ48"/>
  <c i="33" r="DT48"/>
  <c i="33" r="L50"/>
  <c i="33" r="AE50"/>
  <c i="33" r="ET49"/>
  <c i="33" r="G52"/>
  <c i="33" r="U54"/>
  <c i="33" r="DT53"/>
  <c i="33" r="AJ56"/>
  <c i="33" r="L58"/>
  <c i="33" r="AE58"/>
  <c i="33" r="ET57"/>
  <c i="33" r="G60"/>
  <c i="34" r="CR66"/>
  <c i="34" r="IG64"/>
  <c i="34" r="HR64"/>
  <c i="34" r="DS64"/>
  <c i="34" r="DU64" s="1"/>
  <c i="34" r="GK33" s="1"/>
  <c i="34" r="AO62"/>
  <c i="34" r="ET23"/>
  <c i="34" r="EW23" s="1"/>
  <c i="34" r="CE5"/>
  <c i="35" r="X7"/>
  <c i="35" r="L10"/>
  <c i="35" r="X11"/>
  <c i="35" r="L15"/>
  <c i="35" r="X16"/>
  <c i="35" r="L19"/>
  <c i="35" r="AD19"/>
  <c i="35" r="O22"/>
  <c i="35" r="O23"/>
  <c i="35" r="I25"/>
  <c i="35" r="O28"/>
  <c i="35" r="AG28"/>
  <c i="35" r="C29"/>
  <c i="35" r="AG30"/>
  <c i="35" r="C31"/>
  <c i="32" r="CE62"/>
  <c i="32" r="HR62"/>
  <c i="32" r="FL32" s="1"/>
  <c i="32" r="AU64"/>
  <c i="32" r="DT64"/>
  <c i="32" r="AU65"/>
  <c i="33" r="FF4"/>
  <c i="33" r="FV4"/>
  <c i="33" r="ET6"/>
  <c i="33" r="DS8"/>
  <c i="33" r="G10"/>
  <c i="33" r="Y10"/>
  <c i="33" r="DM10"/>
  <c i="33" r="HX10"/>
  <c i="33" r="BN10"/>
  <c i="33" r="G12"/>
  <c i="33" r="Y12"/>
  <c i="33" r="HX12"/>
  <c i="33" r="BN12"/>
  <c i="33" r="IA14"/>
  <c i="33" r="AU15"/>
  <c i="33" r="ES16"/>
  <c i="33" r="HX16"/>
  <c i="33" r="DT16"/>
  <c i="33" r="G18"/>
  <c i="33" r="AS18"/>
  <c i="33" r="DT17"/>
  <c i="33" r="G20"/>
  <c i="33" r="AS20"/>
  <c i="33" r="DT19"/>
  <c i="33" r="AU28"/>
  <c i="33" r="AU32"/>
  <c i="33" r="AS32"/>
  <c i="33" r="DT32"/>
  <c i="33" r="AK34"/>
  <c i="33" r="CC36"/>
  <c i="33" r="CE36" s="1"/>
  <c i="33" r="AU37"/>
  <c i="33" r="AU40"/>
  <c i="33" r="DT40"/>
  <c i="33" r="DT47"/>
  <c i="33" r="AU50"/>
  <c i="33" r="ET51"/>
  <c i="33" r="DT55"/>
  <c i="33" r="AU58"/>
  <c i="33" r="DT58"/>
  <c i="34" r="CY66"/>
  <c i="34" r="AS66"/>
  <c i="34" r="AS64"/>
  <c i="34" r="HX60"/>
  <c i="34" r="EP60"/>
  <c i="34" r="HU58"/>
  <c i="34" r="CA58"/>
  <c i="34" r="HU56"/>
  <c i="34" r="ET50"/>
  <c i="34" r="EY50" s="1"/>
  <c i="34" r="FA50" s="1"/>
  <c i="34" r="HL9"/>
  <c i="34" r="AW5" s="1"/>
  <c i="34" r="AW67" s="1"/>
  <c i="34" r="CZ6"/>
  <c i="35" r="AA22"/>
  <c i="35" r="C25"/>
  <c i="35" r="AA27"/>
  <c i="35" r="I28"/>
  <c i="35" r="O29"/>
  <c i="35" r="O31"/>
  <c i="33" r="CE14"/>
  <c i="34" r="CC31"/>
  <c i="34" r="ET27"/>
  <c i="34" r="EW27" s="1"/>
  <c i="34" r="ET6"/>
  <c i="34" r="EY6" s="1"/>
  <c i="34" r="FA6" s="1"/>
  <c i="34" r="CZ5"/>
  <c i="35" r="F6"/>
  <c i="35" r="L8"/>
  <c i="35" r="X9"/>
  <c i="35" r="L12"/>
  <c i="35" r="X13"/>
  <c i="35" r="F14"/>
  <c i="35" r="X14"/>
  <c i="35" r="L17"/>
  <c i="35" r="R20"/>
  <c i="35" r="AG25"/>
  <c i="35" r="C26"/>
  <c i="35" r="U26"/>
  <c i="35" r="C27"/>
  <c i="35" r="U27"/>
  <c i="35" r="AA29"/>
  <c i="35" r="I30"/>
  <c i="32" r="ES6"/>
  <c i="32" r="ES8"/>
  <c i="32" r="AE10"/>
  <c i="32" r="DS10"/>
  <c i="32" r="FJ4"/>
  <c i="32" r="ET6"/>
  <c i="32" r="ET8"/>
  <c i="32" r="EU10"/>
  <c i="32" r="FM6" s="1"/>
  <c i="32" r="GM9"/>
  <c i="32" r="Q10"/>
  <c i="32" r="ET10"/>
  <c i="32" r="BN5"/>
  <c i="32" r="ET5"/>
  <c i="32" r="EY5" s="1"/>
  <c i="32" r="FA5" s="1"/>
  <c i="32" r="AO6"/>
  <c i="32" r="CY6"/>
  <c i="32" r="EL6"/>
  <c i="32" r="AU7"/>
  <c i="32" r="AO8"/>
  <c i="32" r="CY8"/>
  <c i="32" r="EL8"/>
  <c i="32" r="U10"/>
  <c i="32" r="AO10"/>
  <c i="32" r="AS6"/>
  <c i="32" r="EP6"/>
  <c i="32" r="AS8"/>
  <c i="32" r="EP8"/>
  <c i="32" r="AS10"/>
  <c i="32" r="HU10"/>
  <c i="32" r="HX10"/>
  <c i="32" r="ET11"/>
  <c i="32" r="HX12"/>
  <c i="32" r="AS14"/>
  <c i="32" r="CR14"/>
  <c i="32" r="HU14"/>
  <c i="32" r="AU16"/>
  <c i="32" r="AX16" s="1"/>
  <c i="32" r="DT16"/>
  <c i="32" r="Q20"/>
  <c i="32" r="AJ20"/>
  <c i="32" r="ET20"/>
  <c i="32" r="HU20"/>
  <c i="32" r="BI22"/>
  <c i="32" r="ES22"/>
  <c i="32" r="AS24"/>
  <c i="32" r="CR24"/>
  <c i="32" r="DT24"/>
  <c i="32" r="EP24"/>
  <c i="32" r="AO26"/>
  <c i="32" r="CY26"/>
  <c i="32" r="EL26"/>
  <c i="32" r="ET27"/>
  <c i="32" r="BI28"/>
  <c i="32" r="ES28"/>
  <c i="32" r="ET29"/>
  <c i="32" r="EY29" s="1"/>
  <c i="32" r="FA29" s="1"/>
  <c i="32" r="BI32"/>
  <c i="32" r="DT32"/>
  <c i="32" r="EP32"/>
  <c i="32" r="BN33"/>
  <c i="32" r="ES34"/>
  <c i="32" r="AO36"/>
  <c i="32" r="CY36"/>
  <c i="32" r="EL36"/>
  <c i="32" r="BI38"/>
  <c i="32" r="ES38"/>
  <c i="32" r="ID38"/>
  <c i="32" r="U40"/>
  <c i="32" r="AO40"/>
  <c i="32" r="HU40"/>
  <c i="32" r="AE42"/>
  <c i="32" r="BN42"/>
  <c i="32" r="DT42"/>
  <c i="32" r="HX42"/>
  <c i="32" r="ET43"/>
  <c i="32" r="AS46"/>
  <c i="32" r="EP46"/>
  <c i="32" r="BN47"/>
  <c i="32" r="AK50"/>
  <c i="32" r="ET49"/>
  <c i="32" r="ES50"/>
  <c i="32" r="AK52"/>
  <c i="32" r="AO52"/>
  <c i="32" r="AS54"/>
  <c i="32" r="CZ54"/>
  <c i="32" r="CY54"/>
  <c i="32" r="EL54"/>
  <c i="32" r="AU57"/>
  <c i="32" r="Y58"/>
  <c i="32" r="BI60"/>
  <c i="32" r="EL60"/>
  <c i="32" r="Q62"/>
  <c i="32" r="IA10"/>
  <c i="32" r="AK12"/>
  <c i="32" r="ET12"/>
  <c i="32" r="IA12"/>
  <c i="32" r="DS14"/>
  <c i="32" r="HX14"/>
  <c i="32" r="AO18"/>
  <c i="32" r="CY18"/>
  <c i="32" r="EL18"/>
  <c i="32" r="BN19"/>
  <c i="32" r="U20"/>
  <c i="32" r="AO20"/>
  <c i="32" r="HX20"/>
  <c i="32" r="ET21"/>
  <c i="32" r="EH22"/>
  <c i="32" r="BI24"/>
  <c i="32" r="ES24"/>
  <c i="32" r="AS26"/>
  <c i="32" r="CR26"/>
  <c i="32" r="DT26"/>
  <c i="32" r="EP26"/>
  <c i="32" r="EH28"/>
  <c i="32" r="EP30"/>
  <c i="32" r="ES32"/>
  <c i="32" r="AK34"/>
  <c i="32" r="AO34"/>
  <c i="32" r="EH34"/>
  <c i="32" r="AS36"/>
  <c i="32" r="CR36"/>
  <c i="32" r="EP36"/>
  <c i="32" r="EH38"/>
  <c i="32" r="HR38"/>
  <c i="32" r="FL20" s="1"/>
  <c i="32" r="AS40"/>
  <c i="32" r="HX40"/>
  <c i="32" r="Q42"/>
  <c i="32" r="AJ42"/>
  <c i="32" r="DS42"/>
  <c i="32" r="IA42"/>
  <c i="32" r="AO44"/>
  <c i="32" r="CY44"/>
  <c i="32" r="EL44"/>
  <c i="32" r="BN46"/>
  <c i="32" r="ES46"/>
  <c i="32" r="AK48"/>
  <c i="32" r="ET47"/>
  <c i="32" r="EY47" s="1"/>
  <c i="32" r="FA47" s="1"/>
  <c i="32" r="ET48"/>
  <c i="32" r="AO50"/>
  <c i="32" r="ET50"/>
  <c i="32" r="AS52"/>
  <c i="32" r="CZ52"/>
  <c i="32" r="CY52"/>
  <c i="32" r="EL52"/>
  <c i="32" r="DT54"/>
  <c i="32" r="EP54"/>
  <c i="32" r="BN55"/>
  <c i="32" r="AS58"/>
  <c i="32" r="EH58"/>
  <c i="32" r="DT59"/>
  <c i="32" r="DM60"/>
  <c i="32" r="EP60"/>
  <c i="32" r="ET61"/>
  <c i="32" r="AJ62"/>
  <c i="32" r="HR10"/>
  <c i="32" r="FL6" s="1"/>
  <c i="32" r="ID10"/>
  <c i="32" r="DT11"/>
  <c i="32" r="AO12"/>
  <c i="32" r="AV12" s="1"/>
  <c i="32" r="GS7" s="1"/>
  <c i="32" r="CY12"/>
  <c i="32" r="EL12"/>
  <c i="32" r="HR12"/>
  <c i="32" r="FL7" s="1"/>
  <c i="32" r="ID12"/>
  <c i="32" r="EH14"/>
  <c i="32" r="IA14"/>
  <c i="32" r="AS18"/>
  <c i="32" r="EP18"/>
  <c i="32" r="AS20"/>
  <c i="32" r="DM20"/>
  <c i="32" r="IA20"/>
  <c i="32" r="AO22"/>
  <c i="32" r="EL22"/>
  <c i="32" r="EH24"/>
  <c i="32" r="EU24" s="1"/>
  <c i="32" r="FM13" s="1"/>
  <c i="32" r="FQ13" s="1"/>
  <c i="32" r="FS13" s="1"/>
  <c i="32" r="BI26"/>
  <c i="32" r="ES26"/>
  <c i="32" r="DT27"/>
  <c i="32" r="AO28"/>
  <c i="32" r="CY28"/>
  <c i="32" r="EL28"/>
  <c i="32" r="DT29"/>
  <c i="32" r="DY29" s="1"/>
  <c i="32" r="EA29" s="1"/>
  <c i="32" r="ET31"/>
  <c i="32" r="AO32"/>
  <c i="32" r="EH32"/>
  <c i="32" r="AS34"/>
  <c i="32" r="CR34"/>
  <c i="32" r="CY34"/>
  <c i="32" r="EL34"/>
  <c i="32" r="BI36"/>
  <c i="32" r="ES36"/>
  <c i="32" r="ET37"/>
  <c i="32" r="AO38"/>
  <c i="32" r="CY38"/>
  <c i="32" r="EL38"/>
  <c i="32" r="HU38"/>
  <c i="32" r="AE40"/>
  <c i="32" r="BN40"/>
  <c i="32" r="DS40"/>
  <c i="32" r="IA40"/>
  <c i="32" r="U42"/>
  <c i="32" r="CE42"/>
  <c i="32" r="HR42"/>
  <c i="32" r="FL22" s="1"/>
  <c i="32" r="ID42"/>
  <c i="32" r="AS44"/>
  <c i="32" r="EP44"/>
  <c i="32" r="BN45"/>
  <c i="32" r="CZ48"/>
  <c i="32" r="Y50"/>
  <c i="32" r="CV50" s="1"/>
  <c i="32" r="AS50"/>
  <c i="32" r="CZ50"/>
  <c i="32" r="CY50"/>
  <c i="32" r="EL50"/>
  <c i="32" r="AV52"/>
  <c i="32" r="GS27" s="1"/>
  <c i="32" r="GW27" s="1"/>
  <c i="32" r="GY27" s="1"/>
  <c i="32" r="DT52"/>
  <c i="32" r="EP52"/>
  <c i="32" r="BN53"/>
  <c i="32" r="ES54"/>
  <c i="32" r="AK56"/>
  <c i="32" r="ET55"/>
  <c i="32" r="AO56"/>
  <c i="32" r="DT58"/>
  <c i="32" r="Y60"/>
  <c i="32" r="CV60" s="1"/>
  <c i="32" r="AO60"/>
  <c i="32" r="ES60"/>
  <c i="32" r="AO62"/>
  <c i="32" r="AS12"/>
  <c i="32" r="DM12"/>
  <c i="32" r="EP12"/>
  <c i="32" r="HU12"/>
  <c i="32" r="BN13"/>
  <c i="32" r="ET13"/>
  <c i="32" r="AO14"/>
  <c i="32" r="EL14"/>
  <c i="32" r="HR14"/>
  <c i="32" r="FL8" s="1"/>
  <c i="32" r="ID14"/>
  <c i="32" r="ET17"/>
  <c i="32" r="BN18"/>
  <c i="32" r="ES18"/>
  <c i="32" r="AE20"/>
  <c i="32" r="DS20"/>
  <c i="32" r="HR20"/>
  <c i="32" r="FL11" s="1"/>
  <c i="32" r="ID20"/>
  <c i="32" r="AS22"/>
  <c i="32" r="CR22"/>
  <c i="32" r="EP22"/>
  <c i="32" r="AK24"/>
  <c i="32" r="ET23"/>
  <c i="32" r="AO24"/>
  <c i="32" r="CY24"/>
  <c i="32" r="EL24"/>
  <c i="32" r="ET25"/>
  <c i="32" r="EH26"/>
  <c i="32" r="AS28"/>
  <c i="32" r="CR28"/>
  <c i="32" r="EP28"/>
  <c i="32" r="EH30"/>
  <c i="32" r="AS32"/>
  <c i="32" r="CR32"/>
  <c i="32" r="CY32"/>
  <c i="32" r="EL32"/>
  <c i="32" r="BI34"/>
  <c i="32" r="EP34"/>
  <c i="32" r="AK36"/>
  <c i="32" r="ET35"/>
  <c i="32" r="EH36"/>
  <c i="32" r="AS38"/>
  <c i="32" r="CR38"/>
  <c i="32" r="EP38"/>
  <c i="32" r="IA38"/>
  <c i="32" r="EU40"/>
  <c i="32" r="FM21" s="1"/>
  <c i="32" r="FQ21" s="1"/>
  <c i="32" r="FS21" s="1"/>
  <c i="32" r="Q40"/>
  <c i="32" r="AJ40"/>
  <c i="32" r="AK40" s="1"/>
  <c i="32" r="HR40"/>
  <c i="32" r="FL21" s="1"/>
  <c i="32" r="ID40"/>
  <c i="32" r="HU42"/>
  <c i="32" r="AU43"/>
  <c i="32" r="ES44"/>
  <c i="32" r="AK46"/>
  <c i="32" r="AO46"/>
  <c i="32" r="AV46" s="1"/>
  <c i="32" r="GS24" s="1"/>
  <c i="32" r="CY46"/>
  <c i="32" r="EL46"/>
  <c i="32" r="EP48"/>
  <c i="32" r="DT50"/>
  <c i="32" r="EP50"/>
  <c i="32" r="BN51"/>
  <c i="32" r="ES52"/>
  <c i="32" r="AO54"/>
  <c i="32" r="AS56"/>
  <c i="32" r="CZ56"/>
  <c i="32" r="CY56"/>
  <c i="32" r="DM58"/>
  <c i="32" r="EP58"/>
  <c i="32" r="AS60"/>
  <c i="32" r="CR60"/>
  <c i="32" r="CY60"/>
  <c i="32" r="EH60"/>
  <c i="32" r="Y62"/>
  <c i="32" r="CV62" s="1"/>
  <c i="32" r="DT61"/>
  <c i="32" r="EP62"/>
  <c i="32" r="AS64"/>
  <c i="32" r="CR64"/>
  <c i="32" r="CY64"/>
  <c i="32" r="EH64"/>
  <c i="32" r="DT65"/>
  <c i="32" r="AE66"/>
  <c i="32" r="EL66"/>
  <c i="32" r="HU66"/>
  <c i="33" r="FJ4"/>
  <c i="33" r="BN5"/>
  <c i="33" r="HR6"/>
  <c i="33" r="ID6"/>
  <c i="33" r="AU8"/>
  <c i="33" r="AS8"/>
  <c i="33" r="DT8"/>
  <c i="33" r="EP8"/>
  <c i="33" r="FQ8"/>
  <c i="33" r="FS8" s="1"/>
  <c i="33" r="HR8"/>
  <c i="33" r="FL5" s="1"/>
  <c i="33" r="ID8"/>
  <c i="33" r="AO10"/>
  <c i="33" r="CY10"/>
  <c i="33" r="EL10"/>
  <c i="33" r="ET11"/>
  <c i="33" r="AO12"/>
  <c i="33" r="CY12"/>
  <c i="33" r="EL12"/>
  <c i="33" r="DS14"/>
  <c i="33" r="DT15"/>
  <c i="33" r="U16"/>
  <c i="33" r="ET16"/>
  <c i="33" r="AE18"/>
  <c i="33" r="BN18"/>
  <c i="33" r="DT18"/>
  <c i="33" r="AE20"/>
  <c i="33" r="BN20"/>
  <c i="33" r="DT20"/>
  <c i="33" r="AU22"/>
  <c i="33" r="AS22"/>
  <c i="33" r="CZ22"/>
  <c i="33" r="EL22"/>
  <c i="33" r="IA22"/>
  <c i="33" r="ET23"/>
  <c i="33" r="AO24"/>
  <c i="33" r="CY24"/>
  <c i="33" r="EL24"/>
  <c i="33" r="HR24"/>
  <c i="33" r="FL13" s="1"/>
  <c i="33" r="ID24"/>
  <c i="33" r="AU26"/>
  <c i="33" r="AS26"/>
  <c i="33" r="DT26"/>
  <c i="33" r="EP26"/>
  <c i="33" r="HR26"/>
  <c i="33" r="FL14" s="1"/>
  <c i="33" r="ID26"/>
  <c i="33" r="IA28"/>
  <c i="33" r="AK30"/>
  <c i="33" r="ET29"/>
  <c i="33" r="EH30"/>
  <c i="33" r="HX30"/>
  <c i="33" r="BN31"/>
  <c i="33" r="IA32"/>
  <c i="33" r="Q32"/>
  <c i="33" r="ET32"/>
  <c i="32" r="ES62"/>
  <c i="32" r="EL64"/>
  <c i="32" r="Q66"/>
  <c i="32" r="AJ66"/>
  <c i="32" r="DM66"/>
  <c i="32" r="EP66"/>
  <c i="32" r="HX66"/>
  <c i="33" r="AO6"/>
  <c i="33" r="CY6"/>
  <c i="33" r="EL6"/>
  <c i="33" r="HU6"/>
  <c i="33" r="ES8"/>
  <c i="33" r="HU8"/>
  <c i="33" r="AS10"/>
  <c i="33" r="EP10"/>
  <c i="33" r="AS12"/>
  <c i="33" r="DM12"/>
  <c i="33" r="EP12"/>
  <c i="33" r="BO16"/>
  <c i="33" r="FE8" s="1"/>
  <c i="33" r="FG8" s="1"/>
  <c i="33" r="AU16"/>
  <c i="33" r="Q18"/>
  <c i="33" r="AJ18"/>
  <c i="33" r="DS18"/>
  <c i="33" r="Q20"/>
  <c i="33" r="AJ20"/>
  <c i="33" r="DS20"/>
  <c i="33" r="BN22"/>
  <c i="33" r="EP22"/>
  <c i="33" r="HR22"/>
  <c i="33" r="FL12" s="1"/>
  <c i="33" r="ID22"/>
  <c i="33" r="AS24"/>
  <c i="33" r="DT24"/>
  <c i="33" r="EP24"/>
  <c i="33" r="HU24"/>
  <c i="33" r="DU26"/>
  <c i="33" r="GK14" s="1"/>
  <c i="33" r="GM14" s="1"/>
  <c i="33" r="BN26"/>
  <c i="33" r="ES26"/>
  <c i="33" r="HU26"/>
  <c i="33" r="DT28"/>
  <c i="33" r="HR28"/>
  <c i="33" r="FL15" s="1"/>
  <c i="33" r="ID28"/>
  <c i="33" r="AO30"/>
  <c i="33" r="CY30"/>
  <c i="33" r="EL30"/>
  <c i="33" r="AO32"/>
  <c i="32" r="AS62"/>
  <c i="32" r="CR62"/>
  <c i="32" r="CY62"/>
  <c i="32" r="EH62"/>
  <c i="32" r="DM64"/>
  <c i="32" r="EP64"/>
  <c i="32" r="ET65"/>
  <c i="32" r="U66"/>
  <c i="32" r="DS66"/>
  <c i="32" r="IA66"/>
  <c i="33" r="AU6"/>
  <c i="33" r="AS6"/>
  <c i="33" r="EP6"/>
  <c i="33" r="HX6"/>
  <c i="33" r="BN7"/>
  <c i="33" r="ET8"/>
  <c i="33" r="HX8"/>
  <c i="33" r="ES10"/>
  <c i="33" r="DS12"/>
  <c i="33" r="AE16"/>
  <c i="33" r="U18"/>
  <c i="33" r="CE18"/>
  <c i="33" r="ET18"/>
  <c i="33" r="AU19"/>
  <c i="33" r="U20"/>
  <c i="33" r="CE20"/>
  <c i="33" r="ES22"/>
  <c i="33" r="HU22"/>
  <c i="33" r="HX24"/>
  <c i="33" r="HU28"/>
  <c i="33" r="AS30"/>
  <c i="33" r="AV30" s="1"/>
  <c i="33" r="GS16" s="1"/>
  <c i="33" r="CR30"/>
  <c i="33" r="EP30"/>
  <c i="33" r="HR30"/>
  <c i="33" r="FL16" s="1"/>
  <c i="33" r="ID30"/>
  <c i="33" r="DU30" s="1"/>
  <c i="33" r="GK16" s="1"/>
  <c i="33" r="GM16" s="1"/>
  <c i="32" r="AU62"/>
  <c i="32" r="BI62"/>
  <c i="32" r="DT62"/>
  <c i="32" r="EL62"/>
  <c i="32" r="IA64"/>
  <c i="32" r="Y64"/>
  <c i="32" r="CV64" s="1"/>
  <c i="32" r="AO64"/>
  <c i="32" r="CE64"/>
  <c i="32" r="ES64"/>
  <c i="32" r="AU66"/>
  <c i="32" r="BM66"/>
  <c i="32" r="CD66" s="1"/>
  <c i="32" r="CF66" s="1"/>
  <c i="32" r="GC34" s="1"/>
  <c i="32" r="ET66"/>
  <c i="32" r="HR66"/>
  <c i="32" r="FL34" s="1"/>
  <c i="32" r="ID66"/>
  <c i="33" r="BN6"/>
  <c i="33" r="ES6"/>
  <c i="33" r="IA6"/>
  <c i="33" r="ET7"/>
  <c i="33" r="AO8"/>
  <c i="33" r="CY8"/>
  <c i="33" r="EL8"/>
  <c i="33" r="IA8"/>
  <c i="33" r="ET9"/>
  <c i="33" r="ET10"/>
  <c i="33" r="BN11"/>
  <c i="33" r="ET12"/>
  <c i="33" r="CZ14"/>
  <c i="33" r="Q16"/>
  <c i="33" r="AJ16"/>
  <c i="33" r="AK16" s="1"/>
  <c i="33" r="DS16"/>
  <c i="33" r="AU17"/>
  <c i="33" r="BO18"/>
  <c i="33" r="FE9" s="1"/>
  <c i="33" r="FI9" s="1"/>
  <c i="33" r="FK9" s="1"/>
  <c i="33" r="AU18"/>
  <c i="33" r="EU20"/>
  <c i="33" r="FM11" s="1"/>
  <c i="33" r="AU20"/>
  <c i="33" r="AK22"/>
  <c i="33" r="AO22"/>
  <c i="33" r="CE22"/>
  <c i="33" r="ET22"/>
  <c i="33" r="HX22"/>
  <c i="33" r="L24"/>
  <c i="33" r="AE24"/>
  <c i="33" r="BN23"/>
  <c i="33" r="DS24"/>
  <c i="33" r="ET24"/>
  <c i="33" r="IA24"/>
  <c i="33" r="Q26"/>
  <c i="33" r="AJ26"/>
  <c i="33" r="AK26" s="1"/>
  <c i="33" r="ET25"/>
  <c i="33" r="AO26"/>
  <c i="33" r="AV26" s="1"/>
  <c i="33" r="GS14" s="1"/>
  <c i="33" r="CE26"/>
  <c i="33" r="CY26"/>
  <c i="33" r="EL26"/>
  <c i="33" r="IA26"/>
  <c i="33" r="ET27"/>
  <c i="33" r="HX28"/>
  <c i="33" r="BN29"/>
  <c i="33" r="ES30"/>
  <c i="33" r="HU30"/>
  <c i="33" r="G32"/>
  <c i="33" r="Y32"/>
  <c i="33" r="CR32"/>
  <c i="33" r="DT31"/>
  <c i="33" r="EP32"/>
  <c i="33" r="DS32"/>
  <c i="33" r="BN34"/>
  <c i="33" r="ES34"/>
  <c i="33" r="IA34"/>
  <c i="33" r="Q36"/>
  <c i="33" r="AJ36"/>
  <c i="33" r="DS36"/>
  <c i="33" r="IA36"/>
  <c i="33" r="U38"/>
  <c i="33" r="CE38"/>
  <c i="33" r="HR38"/>
  <c i="33" r="FL20" s="1"/>
  <c i="33" r="ID38"/>
  <c i="33" r="AO40"/>
  <c i="33" r="EH40"/>
  <c i="33" r="AS42"/>
  <c i="33" r="CR42"/>
  <c i="33" r="DT42"/>
  <c i="33" r="EP42"/>
  <c i="33" r="BN43"/>
  <c i="33" r="EH44"/>
  <c i="33" r="AU46"/>
  <c i="33" r="AO48"/>
  <c i="33" r="CY48"/>
  <c i="33" r="EL48"/>
  <c i="33" r="ES50"/>
  <c i="33" r="AO52"/>
  <c i="33" r="CY52"/>
  <c i="33" r="EL52"/>
  <c i="33" r="ES54"/>
  <c i="33" r="IA54"/>
  <c i="33" r="AO56"/>
  <c i="33" r="CY56"/>
  <c i="33" r="ES58"/>
  <c i="33" r="AO60"/>
  <c i="33" r="CY60"/>
  <c i="33" r="EL60"/>
  <c i="34" r="CC63"/>
  <c i="34" r="CC43"/>
  <c i="34" r="ET31"/>
  <c i="34" r="EW31" s="1"/>
  <c i="34" r="CC29"/>
  <c i="34" r="CC27"/>
  <c i="34" r="CC25"/>
  <c i="34" r="CC23"/>
  <c i="34" r="CE23" s="1"/>
  <c i="34" r="HL7"/>
  <c i="34" r="CG5" s="1"/>
  <c i="34" r="CH5" s="1"/>
  <c i="35" r="AL5"/>
  <c i="35" r="AD6"/>
  <c i="35" r="R7"/>
  <c i="35" r="F8"/>
  <c i="35" r="AD8"/>
  <c i="35" r="R9"/>
  <c i="35" r="F10"/>
  <c i="35" r="AD10"/>
  <c i="35" r="R11"/>
  <c i="35" r="F12"/>
  <c i="35" r="AD12"/>
  <c i="35" r="R13"/>
  <c i="35" r="AD14"/>
  <c i="35" r="R15"/>
  <c i="35" r="F16"/>
  <c i="35" r="AD16"/>
  <c i="35" r="R17"/>
  <c i="35" r="F18"/>
  <c i="35" r="AD18"/>
  <c i="35" r="R19"/>
  <c i="35" r="F20"/>
  <c i="35" r="AD20"/>
  <c i="35" r="I22"/>
  <c i="35" r="AG22"/>
  <c i="35" r="AA23"/>
  <c i="35" r="U24"/>
  <c i="35" r="AL24"/>
  <c i="35" r="AN24" s="1"/>
  <c i="35" r="O25"/>
  <c i="35" r="I26"/>
  <c i="35" r="AG26"/>
  <c i="35" r="AL28"/>
  <c i="35" r="AN28" s="1"/>
  <c i="33" r="BN33"/>
  <c i="33" r="HR34"/>
  <c i="33" r="FL18" s="1"/>
  <c i="33" r="ID34"/>
  <c i="33" r="DU34" s="1"/>
  <c i="33" r="GK18" s="1"/>
  <c i="33" r="GM18" s="1"/>
  <c i="33" r="U36"/>
  <c i="33" r="HR36"/>
  <c i="33" r="FL19" s="1"/>
  <c i="33" r="ID36"/>
  <c i="33" r="HU38"/>
  <c i="33" r="AV40"/>
  <c i="33" r="GS21" s="1"/>
  <c i="33" r="GW21" s="1"/>
  <c i="33" r="GY21" s="1"/>
  <c i="33" r="AS40"/>
  <c i="33" r="CR40"/>
  <c i="33" r="CY40"/>
  <c i="33" r="EL40"/>
  <c i="33" r="ES42"/>
  <c i="33" r="AO44"/>
  <c i="33" r="CY44"/>
  <c i="33" r="EL44"/>
  <c i="33" r="EH46"/>
  <c i="33" r="AS48"/>
  <c i="33" r="CR48"/>
  <c i="33" r="EP48"/>
  <c i="33" r="BN49"/>
  <c i="33" r="EH50"/>
  <c i="33" r="AS52"/>
  <c i="33" r="CR52"/>
  <c i="33" r="DT52"/>
  <c i="33" r="EP52"/>
  <c i="33" r="BN53"/>
  <c i="33" r="EH54"/>
  <c i="33" r="HR54"/>
  <c i="33" r="FL28" s="1"/>
  <c i="33" r="AS56"/>
  <c i="33" r="CR56"/>
  <c i="33" r="DT56"/>
  <c i="33" r="BN57"/>
  <c i="33" r="EH58"/>
  <c i="33" r="AS60"/>
  <c i="33" r="CR60"/>
  <c i="33" r="EP60"/>
  <c i="34" r="AO52"/>
  <c i="34" r="CC35"/>
  <c i="34" r="EY5"/>
  <c i="34" r="BS5"/>
  <c i="35" r="AL6"/>
  <c i="35" r="AM6" s="1"/>
  <c i="35" r="AL8"/>
  <c i="35" r="AL10"/>
  <c i="35" r="AM10" s="1"/>
  <c i="35" r="AL12"/>
  <c i="35" r="AL16"/>
  <c i="35" r="AM16" s="1"/>
  <c i="35" r="AL18"/>
  <c i="35" r="AL20"/>
  <c i="35" r="AM20" s="1"/>
  <c i="35" r="AE21"/>
  <c i="35" r="AA26"/>
  <c i="35" r="AL27"/>
  <c i="35" r="I29"/>
  <c i="35" r="AG29"/>
  <c i="35" r="C30"/>
  <c i="35" r="AA30"/>
  <c i="33" r="AO34"/>
  <c i="33" r="CY34"/>
  <c i="33" r="EL34"/>
  <c i="33" r="HU34"/>
  <c i="33" r="HU36"/>
  <c i="33" r="AE38"/>
  <c i="33" r="DM38"/>
  <c i="33" r="HX38"/>
  <c i="33" r="BN39"/>
  <c i="33" r="EP40"/>
  <c i="33" r="BN41"/>
  <c i="33" r="EH42"/>
  <c i="33" r="EU42" s="1"/>
  <c i="33" r="FM22" s="1"/>
  <c i="33" r="FQ22" s="1"/>
  <c i="33" r="FS22" s="1"/>
  <c i="33" r="AS44"/>
  <c i="33" r="CR44"/>
  <c i="33" r="EP44"/>
  <c i="33" r="BN45"/>
  <c i="33" r="CE46"/>
  <c i="33" r="ES48"/>
  <c i="33" r="AO50"/>
  <c i="33" r="CY50"/>
  <c i="33" r="EL50"/>
  <c i="33" r="ES52"/>
  <c i="33" r="AO54"/>
  <c i="33" r="CY54"/>
  <c i="33" r="EL54"/>
  <c i="33" r="HU54"/>
  <c i="33" r="DS56"/>
  <c i="33" r="AO58"/>
  <c i="33" r="CY58"/>
  <c i="33" r="EL58"/>
  <c i="33" r="ES60"/>
  <c i="34" r="ET58"/>
  <c i="34" r="CU28"/>
  <c i="34" r="CZ28" s="1"/>
  <c i="34" r="DC28" s="1"/>
  <c i="34" r="AU5"/>
  <c i="34" r="HL4"/>
  <c i="34" r="BP5" s="1"/>
  <c i="34" r="BP68" s="1"/>
  <c i="35" r="R6"/>
  <c i="35" r="F7"/>
  <c i="35" r="AD7"/>
  <c i="35" r="R8"/>
  <c i="35" r="F9"/>
  <c i="35" r="AD9"/>
  <c i="35" r="R10"/>
  <c i="35" r="F11"/>
  <c i="35" r="AD11"/>
  <c i="35" r="R12"/>
  <c i="35" r="F13"/>
  <c i="35" r="AD13"/>
  <c i="35" r="R14"/>
  <c i="35" r="F15"/>
  <c i="35" r="AD15"/>
  <c i="35" r="R16"/>
  <c i="35" r="F17"/>
  <c i="35" r="AD17"/>
  <c i="35" r="R18"/>
  <c i="35" r="U22"/>
  <c i="35" r="I24"/>
  <c i="35" r="AG24"/>
  <c i="35" r="AL30"/>
  <c i="35" r="O59"/>
  <c i="35" r="O60" s="1"/>
  <c i="34" r="AU21"/>
  <c i="34" r="DT8"/>
  <c i="33" r="AU34"/>
  <c i="33" r="AS34"/>
  <c i="33" r="DT34"/>
  <c i="33" r="EP34"/>
  <c i="33" r="HX34"/>
  <c i="33" r="BN35"/>
  <c i="33" r="AE36"/>
  <c i="33" r="DM36"/>
  <c i="33" r="HX36"/>
  <c i="33" r="BN37"/>
  <c i="33" r="Q38"/>
  <c i="33" r="AJ38"/>
  <c i="33" r="DS38"/>
  <c i="33" r="IA38"/>
  <c i="33" r="ET39"/>
  <c i="33" r="ES40"/>
  <c i="33" r="AO42"/>
  <c i="33" r="CY42"/>
  <c i="33" r="EL42"/>
  <c i="33" r="ES44"/>
  <c i="33" r="ET45"/>
  <c i="33" r="EY45" s="1"/>
  <c i="33" r="FA45" s="1"/>
  <c i="33" r="EP46"/>
  <c i="33" r="BN47"/>
  <c i="33" r="EH48"/>
  <c i="33" r="EU48" s="1"/>
  <c i="33" r="FM25" s="1"/>
  <c i="33" r="AS50"/>
  <c i="33" r="CR50"/>
  <c i="33" r="DT50"/>
  <c i="33" r="EP50"/>
  <c i="33" r="BN51"/>
  <c i="33" r="EH52"/>
  <c i="33" r="EU52" s="1"/>
  <c i="33" r="FM27" s="1"/>
  <c i="33" r="FQ27" s="1"/>
  <c i="33" r="FS27" s="1"/>
  <c i="33" r="AS54"/>
  <c i="33" r="CR54"/>
  <c i="33" r="EP54"/>
  <c i="33" r="HX54"/>
  <c i="33" r="BN55"/>
  <c i="33" r="Q56"/>
  <c i="33" r="AS58"/>
  <c i="33" r="CR58"/>
  <c i="33" r="EP58"/>
  <c i="33" r="BN59"/>
  <c i="33" r="EH60"/>
  <c i="33" r="DT60"/>
  <c i="34" r="CC37"/>
  <c i="34" r="AX5"/>
  <c i="34" r="CJ5"/>
  <c i="34" r="HL6"/>
  <c i="35" r="AL7"/>
  <c i="35" r="AL11"/>
  <c i="35" r="AM11" s="1"/>
  <c i="35" r="AL13"/>
  <c i="35" r="AL15"/>
  <c i="35" r="AM15" s="1"/>
  <c i="35" r="L18"/>
  <c i="35" r="L20"/>
  <c i="35" r="I23"/>
  <c i="35" r="AG23"/>
  <c i="35" r="C24"/>
  <c i="35" r="AA24"/>
  <c i="35" r="U25"/>
  <c i="35" r="AL25"/>
  <c i="35" r="AN25" s="1"/>
  <c i="35" r="I27"/>
  <c i="35" r="AG27"/>
  <c i="35" r="C28"/>
  <c i="35" r="AA28"/>
  <c i="35" r="U29"/>
  <c i="35" r="AL29"/>
  <c i="35" r="AN29" s="1"/>
  <c i="35" r="O30"/>
  <c i="35" r="I31"/>
  <c i="35" r="O48"/>
  <c i="35" r="O49" s="1"/>
  <c i="36" r="HF30"/>
  <c i="36" r="HF20"/>
  <c i="36" r="HH10"/>
  <c i="36" r="HF27"/>
  <c i="36" r="HH27" s="1"/>
  <c i="36" r="HH30" s="1"/>
  <c i="36" r="HF17"/>
  <c i="36" r="HH17" s="1"/>
  <c i="36" r="HH20" s="1"/>
  <c i="36" r="HH7"/>
  <c i="34" r="ET65"/>
  <c i="34" r="EW65" s="1"/>
  <c i="34" r="DT66"/>
  <c i="34" r="CU66"/>
  <c i="34" r="CZ65"/>
  <c i="34" r="DC65" s="1"/>
  <c i="34" r="AU65"/>
  <c i="34" r="AZ65" s="1"/>
  <c i="34" r="BB65" s="1"/>
  <c i="34" r="Z66"/>
  <c i="34" r="AA66" s="1"/>
  <c i="34" r="ID64"/>
  <c i="34" r="ET63"/>
  <c i="34" r="EW63" s="1"/>
  <c i="34" r="DU66"/>
  <c i="34" r="DT65"/>
  <c i="34" r="DT64"/>
  <c i="34" r="CE65"/>
  <c i="34" r="CJ65" s="1"/>
  <c i="34" r="CL65" s="1"/>
  <c i="34" r="CE63"/>
  <c i="34" r="AU64"/>
  <c i="34" r="AZ64" s="1"/>
  <c i="34" r="BB64" s="1"/>
  <c i="34" r="CU64"/>
  <c i="34" r="AK66"/>
  <c i="34" r="M64"/>
  <c i="34" r="IA64"/>
  <c i="34" r="ID62"/>
  <c i="34" r="ET61"/>
  <c i="34" r="EW61" s="1"/>
  <c i="34" r="DT62"/>
  <c i="34" r="DT63"/>
  <c i="34" r="DW63" s="1"/>
  <c i="34" r="DM62"/>
  <c i="34" r="DU62" s="1"/>
  <c i="34" r="CR64"/>
  <c i="34" r="CZ63"/>
  <c i="34" r="DC63" s="1"/>
  <c i="34" r="AU63"/>
  <c i="34" r="AZ63" s="1"/>
  <c i="34" r="BB63" s="1"/>
  <c i="34" r="AU62"/>
  <c i="34" r="AZ62" s="1"/>
  <c i="34" r="BB62" s="1"/>
  <c i="34" r="Y64"/>
  <c i="34" r="M62"/>
  <c i="34" r="IA62"/>
  <c i="34" r="DT61"/>
  <c i="34" r="DT60"/>
  <c i="34" r="DU60"/>
  <c i="34" r="GK31" s="1"/>
  <c i="34" r="GM31" s="1"/>
  <c i="34" r="CZ61"/>
  <c i="34" r="DC61" s="1"/>
  <c i="34" r="CE61"/>
  <c i="34" r="BM62"/>
  <c i="34" r="CD62" s="1"/>
  <c i="34" r="CF62" s="1"/>
  <c i="34" r="GC32" s="1"/>
  <c i="34" r="BN60"/>
  <c i="34" r="BS60" s="1"/>
  <c i="34" r="BU60" s="1"/>
  <c i="34" r="AS62"/>
  <c i="34" r="AV62" s="1"/>
  <c i="34" r="GS33" s="1"/>
  <c i="34" r="AU61"/>
  <c i="34" r="AZ61" s="1"/>
  <c i="34" r="BB61" s="1"/>
  <c i="34" r="AE62"/>
  <c i="34" r="Y62"/>
  <c i="34" r="U62"/>
  <c i="34" r="Q62"/>
  <c i="34" r="IA60"/>
  <c i="34" r="ET59"/>
  <c i="34" r="EW59" s="1"/>
  <c i="34" r="ET57"/>
  <c i="34" r="EW57" s="1"/>
  <c i="34" r="CU58"/>
  <c i="34" r="CZ58" s="1"/>
  <c i="34" r="ET56"/>
  <c i="34" r="EY56" s="1"/>
  <c i="34" r="FA56" s="1"/>
  <c i="34" r="ET54"/>
  <c i="34" r="EY54" s="1"/>
  <c i="34" r="FA54" s="1"/>
  <c i="34" r="ET55"/>
  <c i="34" r="EY55" s="1"/>
  <c i="34" r="FA55" s="1"/>
  <c i="34" r="ET52"/>
  <c i="34" r="EY52" s="1"/>
  <c i="34" r="FA52" s="1"/>
  <c i="34" r="ET53"/>
  <c i="34" r="EW53" s="1"/>
  <c i="34" r="DS58"/>
  <c i="34" r="DT56"/>
  <c i="34" r="DS56"/>
  <c i="34" r="DT54"/>
  <c i="34" r="DT52"/>
  <c i="34" r="DM58"/>
  <c i="34" r="DM56"/>
  <c i="34" r="CZ52"/>
  <c i="34" r="DC52" s="1"/>
  <c i="34" r="CZ54"/>
  <c i="34" r="DC54" s="1"/>
  <c i="34" r="AU52"/>
  <c i="34" r="AZ52" s="1"/>
  <c i="34" r="BB52" s="1"/>
  <c i="34" r="IA58"/>
  <c i="34" r="IA56"/>
  <c i="34" r="IA54"/>
  <c i="34" r="CA52"/>
  <c i="34" r="CZ57"/>
  <c i="34" r="CU56"/>
  <c i="34" r="CZ56" s="1"/>
  <c i="34" r="DC56" s="1"/>
  <c i="34" r="AU56"/>
  <c i="34" r="AZ56" s="1"/>
  <c i="34" r="BB56" s="1"/>
  <c i="34" r="AU55"/>
  <c i="34" r="AZ55" s="1"/>
  <c i="34" r="BB55" s="1"/>
  <c i="34" r="AU54"/>
  <c i="34" r="AZ54" s="1"/>
  <c i="34" r="BB54" s="1"/>
  <c i="34" r="Y54"/>
  <c i="34" r="CZ53"/>
  <c i="34" r="AU53"/>
  <c i="34" r="AZ53" s="1"/>
  <c i="34" r="BB53" s="1"/>
  <c i="34" r="IA52"/>
  <c i="34" r="ET51"/>
  <c i="34" r="EY51" s="1"/>
  <c i="34" r="FA51" s="1"/>
  <c i="34" r="DT50"/>
  <c i="34" r="CZ50"/>
  <c i="34" r="DC50" s="1"/>
  <c i="34" r="CA50"/>
  <c i="34" r="BM52"/>
  <c i="34" r="CD52" s="1"/>
  <c i="34" r="AE52"/>
  <c i="34" r="AU50"/>
  <c i="34" r="AZ50" s="1"/>
  <c i="34" r="BB50" s="1"/>
  <c i="34" r="Y52"/>
  <c i="34" r="AU51"/>
  <c i="34" r="AZ51" s="1"/>
  <c i="34" r="BB51" s="1"/>
  <c i="34" r="U52"/>
  <c i="34" r="Q52"/>
  <c i="34" r="HR48"/>
  <c i="34" r="FL25" s="1"/>
  <c i="34" r="HU48"/>
  <c i="34" r="HX48"/>
  <c i="34" r="IA50"/>
  <c i="34" r="IA48"/>
  <c i="34" r="ET49"/>
  <c i="34" r="EW49" s="1"/>
  <c i="34" r="ET48"/>
  <c i="34" r="EY48" s="1"/>
  <c i="34" r="FA48" s="1"/>
  <c i="34" r="ET47"/>
  <c i="34" r="EW47" s="1"/>
  <c i="34" r="ET46"/>
  <c i="34" r="EY46" s="1"/>
  <c i="34" r="FA46" s="1"/>
  <c i="34" r="DS50"/>
  <c i="34" r="DT48"/>
  <c i="34" r="DT46"/>
  <c i="34" r="DY46" s="1"/>
  <c i="34" r="EA46" s="1"/>
  <c i="34" r="DM50"/>
  <c i="34" r="CZ48"/>
  <c i="34" r="DC48" s="1"/>
  <c i="34" r="CZ46"/>
  <c i="34" r="DC46" s="1"/>
  <c i="34" r="AE50"/>
  <c i="34" r="AT50" s="1"/>
  <c i="34" r="AU48"/>
  <c i="34" r="AZ48" s="1"/>
  <c i="34" r="BB48" s="1"/>
  <c i="34" r="AU46"/>
  <c i="34" r="AZ46" s="1"/>
  <c i="34" r="BB46" s="1"/>
  <c i="34" r="U50"/>
  <c i="34" r="Q50"/>
  <c i="34" r="CA48"/>
  <c i="34" r="Y50"/>
  <c i="34" r="CZ49"/>
  <c i="34" r="AU49"/>
  <c i="34" r="AZ49" s="1"/>
  <c i="34" r="BB49" s="1"/>
  <c i="34" r="CA46"/>
  <c i="34" r="Y48"/>
  <c i="34" r="AU47"/>
  <c i="34" r="AZ47" s="1"/>
  <c i="34" r="BB47" s="1"/>
  <c i="34" r="IA46"/>
  <c i="34" r="ET45"/>
  <c i="34" r="ET43"/>
  <c i="34" r="EY43" s="1"/>
  <c i="34" r="FA43" s="1"/>
  <c i="34" r="DT44"/>
  <c i="34" r="CA44"/>
  <c i="34" r="AE46"/>
  <c i="34" r="Y46"/>
  <c i="34" r="CZ45"/>
  <c i="34" r="AU45"/>
  <c i="34" r="AZ45" s="1"/>
  <c i="34" r="BB45" s="1"/>
  <c i="34" r="AU44"/>
  <c i="34" r="AZ44" s="1"/>
  <c i="34" r="BB44" s="1"/>
  <c i="34" r="CU44"/>
  <c i="34" r="CZ44" s="1"/>
  <c i="34" r="DC44" s="1"/>
  <c i="34" r="IA44"/>
  <c i="34" r="IA42"/>
  <c i="34" r="IA40"/>
  <c i="34" r="ET42"/>
  <c i="34" r="EY42" s="1"/>
  <c i="34" r="FA42" s="1"/>
  <c i="34" r="ET41"/>
  <c i="34" r="ET40"/>
  <c i="34" r="EY40" s="1"/>
  <c i="34" r="FA40" s="1"/>
  <c i="34" r="ET39"/>
  <c i="34" r="DT42"/>
  <c i="34" r="DT40"/>
  <c i="34" r="DT38"/>
  <c i="34" r="DW38" s="1"/>
  <c i="34" r="DM42"/>
  <c i="34" r="CZ41"/>
  <c i="34" r="DE41" s="1"/>
  <c i="34" r="DG41" s="1"/>
  <c i="34" r="CZ40"/>
  <c i="34" r="CR38"/>
  <c i="34" r="AO40"/>
  <c i="34" r="ET38"/>
  <c i="34" r="EY38" s="1"/>
  <c i="34" r="FA38" s="1"/>
  <c i="34" r="CE37"/>
  <c i="34" r="CH37" s="1"/>
  <c i="34" r="BM42"/>
  <c i="34" r="CD42" s="1"/>
  <c i="34" r="CF42" s="1"/>
  <c i="34" r="GC22" s="1"/>
  <c i="34" r="CC39"/>
  <c i="34" r="CE39" s="1"/>
  <c i="34" r="AU43"/>
  <c i="34" r="AZ43" s="1"/>
  <c i="34" r="BB43" s="1"/>
  <c i="34" r="AU42"/>
  <c i="34" r="AZ42" s="1"/>
  <c i="34" r="BB42" s="1"/>
  <c i="34" r="CU42"/>
  <c i="34" r="CZ42" s="1"/>
  <c i="34" r="DC42" s="1"/>
  <c i="34" r="AU41"/>
  <c i="34" r="AZ41" s="1"/>
  <c i="34" r="BB41" s="1"/>
  <c i="34" r="IA38"/>
  <c i="34" r="DT37"/>
  <c i="34" r="ET36"/>
  <c i="34" r="EY36" s="1"/>
  <c i="34" r="FA36" s="1"/>
  <c i="34" r="EP38"/>
  <c i="34" r="ET37"/>
  <c i="34" r="EL38"/>
  <c i="34" r="BN36"/>
  <c i="34" r="CD36"/>
  <c i="34" r="BO36"/>
  <c i="34" r="FE19" s="1"/>
  <c i="34" r="CC36"/>
  <c i="34" r="CE36" s="1"/>
  <c i="34" r="AK38"/>
  <c i="34" r="DT36"/>
  <c i="34" r="CR36"/>
  <c i="34" r="CZ36"/>
  <c i="34" r="DC36" s="1"/>
  <c i="34" r="AJ36"/>
  <c i="34" r="AK36" s="1"/>
  <c i="34" r="Z36"/>
  <c i="34" r="AA36" s="1"/>
  <c i="34" r="IA36"/>
  <c i="34" r="ET34"/>
  <c i="34" r="EW34" s="1"/>
  <c i="34" r="EP36"/>
  <c i="34" r="EP34"/>
  <c i="34" r="EU34" s="1"/>
  <c i="34" r="FM18" s="1"/>
  <c i="34" r="CZ34"/>
  <c i="34" r="DE34" s="1"/>
  <c i="34" r="DG34" s="1"/>
  <c i="34" r="CE35"/>
  <c i="34" r="BN34"/>
  <c i="34" r="CD34"/>
  <c i="34" r="BO34"/>
  <c i="34" r="FE18" s="1"/>
  <c i="34" r="FI18" s="1"/>
  <c i="34" r="FK18" s="1"/>
  <c i="34" r="CC34"/>
  <c i="34" r="CE34" s="1"/>
  <c i="34" r="CC33"/>
  <c i="34" r="CV36"/>
  <c i="34" r="DC34"/>
  <c i="34" r="AK34"/>
  <c i="34" r="Z34"/>
  <c i="34" r="Q34"/>
  <c i="34" r="IA34"/>
  <c i="34" r="EU32"/>
  <c i="34" r="FM17" s="1"/>
  <c i="34" r="FO17" s="1"/>
  <c i="34" r="ET32"/>
  <c i="34" r="DT32"/>
  <c i="34" r="CZ33"/>
  <c i="34" r="DE33" s="1"/>
  <c i="34" r="DG33" s="1"/>
  <c i="34" r="CY32"/>
  <c i="34" r="CE33"/>
  <c i="34" r="CH33" s="1"/>
  <c i="34" r="CE31"/>
  <c i="34" r="BN32"/>
  <c i="34" r="CD32"/>
  <c i="34" r="BO32"/>
  <c i="34" r="FE17" s="1"/>
  <c i="34" r="CC32"/>
  <c i="34" r="CE32" s="1"/>
  <c i="34" r="CU32"/>
  <c i="34" r="CZ32" s="1"/>
  <c i="34" r="CV34"/>
  <c i="34" r="AK32"/>
  <c i="34" r="Z32"/>
  <c i="34" r="Q32"/>
  <c i="34" r="IA32"/>
  <c i="34" r="ID30"/>
  <c i="34" r="ET30"/>
  <c i="34" r="EY30" s="1"/>
  <c i="34" r="FA30" s="1"/>
  <c i="34" r="EU30"/>
  <c i="34" r="FM16" s="1"/>
  <c i="34" r="FO16" s="1"/>
  <c i="34" r="ET29"/>
  <c i="34" r="EW29" s="1"/>
  <c i="34" r="EL30"/>
  <c i="34" r="DS32"/>
  <c i="34" r="DT31"/>
  <c i="34" r="DW31" s="1"/>
  <c i="34" r="CZ31"/>
  <c i="34" r="DC31" s="1"/>
  <c i="34" r="CY30"/>
  <c i="34" r="CR32"/>
  <c i="34" r="CC30"/>
  <c i="34" r="CE30" s="1"/>
  <c i="34" r="CJ30" s="1"/>
  <c i="34" r="CL30" s="1"/>
  <c i="34" r="BS30"/>
  <c i="34" r="BU30" s="1"/>
  <c i="34" r="AU31"/>
  <c i="34" r="AZ31" s="1"/>
  <c i="34" r="BB31" s="1"/>
  <c i="34" r="AE30"/>
  <c i="34" r="CV32"/>
  <c i="34" r="CU30"/>
  <c i="34" r="CZ30" s="1"/>
  <c i="34" r="DE30" s="1"/>
  <c i="34" r="DG30" s="1"/>
  <c i="34" r="Z30"/>
  <c i="34" r="AA30" s="1"/>
  <c i="34" r="AK30"/>
  <c i="34" r="IG28"/>
  <c i="34" r="DU28" s="1"/>
  <c i="34" r="GK15" s="1"/>
  <c i="34" r="GM15" s="1"/>
  <c i="34" r="DT28"/>
  <c i="34" r="HR26"/>
  <c i="34" r="FL14" s="1"/>
  <c i="34" r="IA30"/>
  <c i="34" r="IA28"/>
  <c i="34" r="IA26"/>
  <c i="34" r="IG26"/>
  <c i="34" r="ET28"/>
  <c i="34" r="EY28" s="1"/>
  <c i="34" r="FA28" s="1"/>
  <c i="34" r="EU28"/>
  <c i="34" r="FM15" s="1"/>
  <c i="34" r="FO15" s="1"/>
  <c i="34" r="ET26"/>
  <c i="34" r="EY26" s="1"/>
  <c i="34" r="FA26" s="1"/>
  <c i="34" r="ET24"/>
  <c i="34" r="EY24" s="1"/>
  <c i="34" r="FA24" s="1"/>
  <c i="34" r="EU26"/>
  <c i="34" r="FM14" s="1"/>
  <c i="34" r="EU24"/>
  <c i="34" r="FM13" s="1"/>
  <c i="34" r="FO13" s="1"/>
  <c i="34" r="DT29"/>
  <c i="34" r="DT27"/>
  <c i="34" r="DT25"/>
  <c i="34" r="CZ29"/>
  <c i="34" r="DC29" s="1"/>
  <c i="34" r="CZ26"/>
  <c i="34" r="DC26" s="1"/>
  <c i="34" r="CZ24"/>
  <c i="34" r="DE24" s="1"/>
  <c i="34" r="DG24" s="1"/>
  <c i="34" r="CR24"/>
  <c i="34" r="CR67" s="1"/>
  <c i="34" r="CA30"/>
  <c i="34" r="CE29"/>
  <c i="34" r="CE27"/>
  <c i="34" r="CE25"/>
  <c i="34" r="CJ25" s="1"/>
  <c i="34" r="CL25" s="1"/>
  <c i="34" r="BM30"/>
  <c i="34" r="BN28"/>
  <c i="34" r="CD28"/>
  <c i="34" r="BO28"/>
  <c i="34" r="FE15" s="1"/>
  <c i="34" r="FG15" s="1"/>
  <c i="34" r="CC28"/>
  <c i="34" r="CE28" s="1"/>
  <c i="34" r="BS26"/>
  <c i="34" r="BU26" s="1"/>
  <c i="34" r="BQ26"/>
  <c i="34" r="CC26"/>
  <c i="34" r="CE26" s="1"/>
  <c i="34" r="CJ26" s="1"/>
  <c i="34" r="CL26" s="1"/>
  <c i="34" r="BM26"/>
  <c i="34" r="BN24"/>
  <c i="34" r="CD24"/>
  <c i="34" r="BO24"/>
  <c i="34" r="FE13" s="1"/>
  <c i="34" r="FI13" s="1"/>
  <c i="34" r="FK13" s="1"/>
  <c i="34" r="CC24"/>
  <c i="34" r="CE24" s="1"/>
  <c i="34" r="AJ24"/>
  <c i="34" r="AK24" s="1"/>
  <c i="34" r="AU29"/>
  <c i="34" r="AZ29" s="1"/>
  <c i="34" r="BB29" s="1"/>
  <c i="34" r="AU27"/>
  <c i="34" r="AZ27" s="1"/>
  <c i="34" r="BB27" s="1"/>
  <c i="34" r="AU25"/>
  <c i="34" r="AZ25" s="1"/>
  <c i="34" r="BB25" s="1"/>
  <c i="34" r="CU27"/>
  <c i="34" r="CZ27" s="1"/>
  <c i="34" r="DC27" s="1"/>
  <c i="34" r="CU25"/>
  <c i="34" r="CZ25" s="1"/>
  <c i="34" r="DE25" s="1"/>
  <c i="34" r="DG25" s="1"/>
  <c i="34" r="Y26"/>
  <c i="34" r="CV26" s="1"/>
  <c i="34" r="U28"/>
  <c i="34" r="AK28" s="1"/>
  <c i="34" r="AK26"/>
  <c i="34" r="AO22"/>
  <c i="34" r="AU22"/>
  <c i="34" r="IA24"/>
  <c i="34" r="ET21"/>
  <c i="34" r="ET22"/>
  <c i="34" r="EW22" s="1"/>
  <c i="34" r="CZ22"/>
  <c i="34" r="DC22" s="1"/>
  <c i="34" r="BN22"/>
  <c i="34" r="BS22" s="1"/>
  <c i="34" r="BU22" s="1"/>
  <c i="34" r="AU23"/>
  <c i="34" r="AZ23" s="1"/>
  <c i="34" r="BB23" s="1"/>
  <c i="34" r="CU23"/>
  <c i="34" r="CZ23" s="1"/>
  <c i="34" r="Y24"/>
  <c i="34" r="ES22"/>
  <c i="34" r="EU22" s="1"/>
  <c i="34" r="FM12" s="1"/>
  <c i="34" r="FO12" s="1"/>
  <c i="34" r="ET20"/>
  <c i="34" r="EY20" s="1"/>
  <c i="34" r="FA20" s="1"/>
  <c i="34" r="EY59"/>
  <c i="34" r="FA59" s="1"/>
  <c i="34" r="IA22"/>
  <c i="34" r="IA20"/>
  <c i="34" r="DS22"/>
  <c i="34" r="DM22"/>
  <c i="34" r="DT21"/>
  <c i="34" r="DT20"/>
  <c i="34" r="DW20" s="1"/>
  <c i="34" r="DT17"/>
  <c i="34" r="CZ18"/>
  <c i="34" r="DC18" s="1"/>
  <c i="34" r="CR22"/>
  <c i="34" r="CZ20"/>
  <c i="34" r="DC20" s="1"/>
  <c i="34" r="CE19"/>
  <c i="34" r="CA18"/>
  <c i="34" r="CA67" s="1"/>
  <c i="34" r="BM20"/>
  <c i="34" r="CD20" s="1"/>
  <c i="34" r="BO22"/>
  <c i="34" r="FE12" s="1"/>
  <c i="34" r="FG12" s="1"/>
  <c i="34" r="CC21"/>
  <c i="34" r="CE21" s="1"/>
  <c i="34" r="CH21" s="1"/>
  <c i="34" r="AJ18"/>
  <c i="34" r="AK18" s="1"/>
  <c i="34" r="AU20"/>
  <c i="34" r="AZ20" s="1"/>
  <c i="34" r="BB20" s="1"/>
  <c i="34" r="AE18"/>
  <c i="34" r="Y20"/>
  <c i="34" r="AK20"/>
  <c i="34" r="IA18"/>
  <c i="34" r="ET16"/>
  <c i="34" r="EY16" s="1"/>
  <c i="34" r="FA16" s="1"/>
  <c i="34" r="ET17"/>
  <c i="34" r="EW17" s="1"/>
  <c i="34" r="CZ16"/>
  <c i="34" r="DC16" s="1"/>
  <c i="34" r="CR18"/>
  <c i="34" r="BN16"/>
  <c i="34" r="BS16" s="1"/>
  <c i="34" r="BU16" s="1"/>
  <c i="34" r="BO16"/>
  <c i="34" r="FE9" s="1"/>
  <c i="34" r="BM18"/>
  <c i="34" r="CD18" s="1"/>
  <c i="34" r="Y18"/>
  <c i="34" r="AU17"/>
  <c i="34" r="AZ17" s="1"/>
  <c i="34" r="BB17" s="1"/>
  <c i="34" r="BQ6"/>
  <c i="34" r="BU5"/>
  <c i="34" r="EW16"/>
  <c i="34" r="ET15"/>
  <c i="34" r="EY15" s="1"/>
  <c i="34" r="FA15" s="1"/>
  <c i="34" r="ET11"/>
  <c i="34" r="HR14"/>
  <c i="34" r="FL8" s="1"/>
  <c i="34" r="HU14"/>
  <c i="34" r="DT12"/>
  <c i="34" r="DT15"/>
  <c i="34" r="DT11"/>
  <c i="34" r="DW11" s="1"/>
  <c i="34" r="CR16"/>
  <c i="34" r="CZ12"/>
  <c i="34" r="BN14"/>
  <c i="34" r="BS14" s="1"/>
  <c i="34" r="BU14" s="1"/>
  <c i="34" r="BN13"/>
  <c i="34" r="BQ13" s="1"/>
  <c i="34" r="BN11"/>
  <c i="34" r="ID14"/>
  <c i="34" r="ET14"/>
  <c i="34" r="ET12"/>
  <c i="34" r="EY12" s="1"/>
  <c i="34" r="FA12" s="1"/>
  <c i="34" r="CE11"/>
  <c i="34" r="BM14"/>
  <c i="34" r="CD14" s="1"/>
  <c i="34" r="CF14" s="1"/>
  <c i="34" r="GC8" s="1"/>
  <c i="34" r="CC13"/>
  <c i="34" r="CE13" s="1"/>
  <c i="34" r="CH13" s="1"/>
  <c i="34" r="AE12"/>
  <c i="34" r="AT12" s="1"/>
  <c i="34" r="CZ15"/>
  <c i="34" r="AU15"/>
  <c i="34" r="AZ15" s="1"/>
  <c i="34" r="BB15" s="1"/>
  <c i="34" r="CZ13"/>
  <c i="34" r="AU12"/>
  <c i="34" r="AZ12" s="1"/>
  <c i="34" r="BB12" s="1"/>
  <c i="34" r="Y12"/>
  <c i="34" r="U12"/>
  <c i="34" r="AK12" s="1"/>
  <c i="34" r="Q12"/>
  <c i="34" r="CY10"/>
  <c i="34" r="CY67" s="1"/>
  <c i="34" r="Q10"/>
  <c i="34" r="CU10"/>
  <c i="34" r="CZ10" s="1"/>
  <c i="34" r="DT10"/>
  <c i="34" r="DW10" s="1"/>
  <c i="34" r="BI10"/>
  <c i="34" r="BI67" s="1"/>
  <c i="34" r="BN10"/>
  <c i="34" r="BS10" s="1"/>
  <c i="34" r="BU10" s="1"/>
  <c i="34" r="U10"/>
  <c i="34" r="U67" s="1"/>
  <c i="34" r="AE10"/>
  <c i="34" r="AO12"/>
  <c i="34" r="AU10"/>
  <c i="34" r="AZ10" s="1"/>
  <c i="34" r="BB10" s="1"/>
  <c i="34" r="M10"/>
  <c i="34" r="M14"/>
  <c i="34" r="M40"/>
  <c i="34" r="M6"/>
  <c i="34" r="IA8"/>
  <c i="34" r="IA10"/>
  <c i="34" r="AU59"/>
  <c i="34" r="AZ59" s="1"/>
  <c i="34" r="BB59" s="1"/>
  <c i="34" r="G60"/>
  <c i="34" r="EY58"/>
  <c i="34" r="FA58" s="1"/>
  <c i="34" r="EW58"/>
  <c i="34" r="BM58"/>
  <c i="34" r="CD58" s="1"/>
  <c i="34" r="CF58" s="1"/>
  <c i="34" r="GC30" s="1"/>
  <c i="34" r="GE30" s="1"/>
  <c i="34" r="BN58"/>
  <c i="34" r="EW55"/>
  <c i="34" r="DC53"/>
  <c i="34" r="DE53"/>
  <c i="34" r="DG53" s="1"/>
  <c i="34" r="EW51"/>
  <c i="34" r="DC49"/>
  <c i="34" r="DE49"/>
  <c i="34" r="DG49" s="1"/>
  <c i="34" r="DC45"/>
  <c i="34" r="DE45"/>
  <c i="34" r="DG45" s="1"/>
  <c i="34" r="EW43"/>
  <c i="34" r="DC41"/>
  <c i="34" r="AU60"/>
  <c i="34" r="AZ60" s="1"/>
  <c i="34" r="BB60" s="1"/>
  <c i="34" r="DT58"/>
  <c i="34" r="IG58"/>
  <c i="34" r="DU58" s="1"/>
  <c i="34" r="GK30" s="1"/>
  <c i="34" r="GM30" s="1"/>
  <c i="34" r="DA58"/>
  <c i="34" r="FU30" s="1"/>
  <c i="34" r="DC58"/>
  <c i="34" r="AU57"/>
  <c i="34" r="AZ57" s="1"/>
  <c i="34" r="BB57" s="1"/>
  <c i="34" r="G58"/>
  <c i="34" r="M58" s="1"/>
  <c i="34" r="EY53"/>
  <c i="34" r="FA53" s="1"/>
  <c i="34" r="EY49"/>
  <c i="34" r="FA49" s="1"/>
  <c i="34" r="EW45"/>
  <c i="34" r="EY45"/>
  <c i="34" r="FA45" s="1"/>
  <c i="34" r="EW41"/>
  <c i="34" r="EY41"/>
  <c i="34" r="FA41" s="1"/>
  <c i="34" r="BS38"/>
  <c i="34" r="BU38" s="1"/>
  <c i="34" r="BQ38"/>
  <c i="34" r="ET66"/>
  <c i="34" r="EP66"/>
  <c i="34" r="EH66"/>
  <c i="34" r="CZ66"/>
  <c i="34" r="BQ66"/>
  <c i="34" r="BM66"/>
  <c i="34" r="CD66" s="1"/>
  <c i="34" r="CF66" s="1"/>
  <c i="34" r="AO66"/>
  <c i="34" r="EY65"/>
  <c i="34" r="FA65" s="1"/>
  <c i="34" r="DE65"/>
  <c i="34" r="DG65" s="1"/>
  <c i="34" r="ET64"/>
  <c i="34" r="EP64"/>
  <c i="34" r="EH64"/>
  <c i="34" r="EU64" s="1"/>
  <c i="34" r="FM33" s="1"/>
  <c i="34" r="CZ64"/>
  <c i="34" r="BQ64"/>
  <c i="34" r="BM64"/>
  <c i="34" r="CD64" s="1"/>
  <c i="34" r="CF64" s="1"/>
  <c i="34" r="GC33" s="1"/>
  <c i="34" r="EY63"/>
  <c i="34" r="FA63" s="1"/>
  <c i="34" r="DE63"/>
  <c i="34" r="DG63" s="1"/>
  <c i="34" r="ET62"/>
  <c i="34" r="CZ62"/>
  <c i="34" r="BQ62"/>
  <c i="34" r="EY61"/>
  <c i="34" r="FA61" s="1"/>
  <c i="34" r="ET60"/>
  <c i="34" r="CU60"/>
  <c i="34" r="CZ60" s="1"/>
  <c i="34" r="DE60" s="1"/>
  <c i="34" r="DG60" s="1"/>
  <c i="34" r="BQ60"/>
  <c i="34" r="CF60"/>
  <c i="34" r="GC31" s="1"/>
  <c i="34" r="M60"/>
  <c i="34" r="CZ59"/>
  <c i="34" r="AU58"/>
  <c i="34" r="AZ58" s="1"/>
  <c i="34" r="BB58" s="1"/>
  <c i="34" r="CZ55"/>
  <c i="34" r="CZ51"/>
  <c i="34" r="CZ47"/>
  <c i="34" r="CZ43"/>
  <c i="34" r="DC40"/>
  <c i="34" r="Y40"/>
  <c i="34" r="AU40"/>
  <c i="34" r="AZ40" s="1"/>
  <c i="34" r="BB40" s="1"/>
  <c i="34" r="CH39"/>
  <c i="34" r="CJ39"/>
  <c i="34" r="CL39" s="1"/>
  <c i="34" r="CA38"/>
  <c i="34" r="CJ32"/>
  <c i="34" r="CL32" s="1"/>
  <c i="34" r="CH32"/>
  <c i="34" r="CJ28"/>
  <c i="34" r="CL28" s="1"/>
  <c i="34" r="CH28"/>
  <c i="34" r="DW25"/>
  <c i="34" r="DY25"/>
  <c i="34" r="EA25" s="1"/>
  <c i="34" r="CJ24"/>
  <c i="34" r="CL24" s="1"/>
  <c i="34" r="CH24"/>
  <c i="34" r="DW23"/>
  <c i="34" r="DY23"/>
  <c i="34" r="EA23" s="1"/>
  <c i="34" r="Z22"/>
  <c i="34" r="AA22" s="1"/>
  <c i="34" r="CV22"/>
  <c i="34" r="EW21"/>
  <c i="34" r="EY21"/>
  <c i="34" r="FA21" s="1"/>
  <c i="34" r="DW21"/>
  <c i="34" r="DY21"/>
  <c i="34" r="EA21" s="1"/>
  <c i="34" r="CH19"/>
  <c i="34" r="CJ19"/>
  <c i="34" r="CL19" s="1"/>
  <c i="34" r="BQ19"/>
  <c i="34" r="BS19"/>
  <c i="34" r="BU19" s="1"/>
  <c i="34" r="Z16"/>
  <c i="34" r="AA16" s="1"/>
  <c i="34" r="CV16"/>
  <c i="34" r="EW15"/>
  <c i="34" r="DW15"/>
  <c i="34" r="DY15"/>
  <c i="34" r="EA15" s="1"/>
  <c i="34" r="BI60"/>
  <c i="34" r="BO60" s="1"/>
  <c i="34" r="FE31" s="1"/>
  <c i="34" r="FG31" s="1"/>
  <c i="34" r="DT59"/>
  <c i="34" r="CE59"/>
  <c i="34" r="CH59" s="1"/>
  <c i="34" r="BN59"/>
  <c i="34" r="ES58"/>
  <c i="34" r="EL58"/>
  <c i="34" r="CY58"/>
  <c i="34" r="CR58"/>
  <c i="34" r="BI58"/>
  <c i="34" r="DT57"/>
  <c i="34" r="CE57"/>
  <c i="34" r="CH57" s="1"/>
  <c i="34" r="BN57"/>
  <c i="34" r="IG56"/>
  <c i="34" r="DU56" s="1"/>
  <c i="34" r="GK29" s="1"/>
  <c i="34" r="GM29" s="1"/>
  <c i="34" r="ES56"/>
  <c i="34" r="EL56"/>
  <c i="34" r="CY56"/>
  <c i="34" r="CR56"/>
  <c i="34" r="BN56"/>
  <c i="34" r="BI56"/>
  <c i="34" r="BO56" s="1"/>
  <c i="34" r="FE29" s="1"/>
  <c i="34" r="G56"/>
  <c i="34" r="M56" s="1"/>
  <c i="34" r="DT55"/>
  <c i="34" r="CE55"/>
  <c i="34" r="CH55" s="1"/>
  <c i="34" r="BN55"/>
  <c i="34" r="IG54"/>
  <c i="34" r="DU54" s="1"/>
  <c i="34" r="GK28" s="1"/>
  <c i="34" r="GM28" s="1"/>
  <c i="34" r="EW54"/>
  <c i="34" r="ES54"/>
  <c i="34" r="EU54" s="1"/>
  <c i="34" r="FM28" s="1"/>
  <c i="34" r="EL54"/>
  <c i="34" r="CY54"/>
  <c i="34" r="CR54"/>
  <c i="34" r="BN54"/>
  <c i="34" r="BI54"/>
  <c i="34" r="BO54" s="1"/>
  <c i="34" r="FE28" s="1"/>
  <c i="34" r="G54"/>
  <c i="34" r="M54" s="1"/>
  <c i="34" r="DT53"/>
  <c i="34" r="CE53"/>
  <c i="34" r="CH53" s="1"/>
  <c i="34" r="BN53"/>
  <c i="34" r="IG52"/>
  <c i="34" r="DU52" s="1"/>
  <c i="34" r="GK27" s="1"/>
  <c i="34" r="GM27" s="1"/>
  <c i="34" r="EW52"/>
  <c i="34" r="ES52"/>
  <c i="34" r="EU52" s="1"/>
  <c i="34" r="FM27" s="1"/>
  <c i="34" r="EL52"/>
  <c i="34" r="CY52"/>
  <c i="34" r="CR52"/>
  <c i="34" r="BN52"/>
  <c i="34" r="BI52"/>
  <c i="34" r="G52"/>
  <c i="34" r="M52" s="1"/>
  <c i="34" r="DT51"/>
  <c i="34" r="CE51"/>
  <c i="34" r="CH51" s="1"/>
  <c i="34" r="BN51"/>
  <c i="34" r="IG50"/>
  <c i="34" r="DU50" s="1"/>
  <c i="34" r="GK26" s="1"/>
  <c i="34" r="GM26" s="1"/>
  <c i="34" r="EW50"/>
  <c i="34" r="ES50"/>
  <c i="34" r="EU50" s="1"/>
  <c i="34" r="FM26" s="1"/>
  <c i="34" r="EL50"/>
  <c i="34" r="CY50"/>
  <c i="34" r="CR50"/>
  <c i="34" r="BN50"/>
  <c i="34" r="BI50"/>
  <c i="34" r="BO50" s="1"/>
  <c i="34" r="FE26" s="1"/>
  <c i="34" r="G50"/>
  <c i="34" r="M50" s="1"/>
  <c i="34" r="DT49"/>
  <c i="34" r="CE49"/>
  <c i="34" r="CH49" s="1"/>
  <c i="34" r="BN49"/>
  <c i="34" r="IG48"/>
  <c i="34" r="DU48" s="1"/>
  <c i="34" r="GK25" s="1"/>
  <c i="34" r="GM25" s="1"/>
  <c i="34" r="EW48"/>
  <c i="34" r="ES48"/>
  <c i="34" r="EU48" s="1"/>
  <c i="34" r="FM25" s="1"/>
  <c i="34" r="EL48"/>
  <c i="34" r="CY48"/>
  <c i="34" r="CR48"/>
  <c i="34" r="BN48"/>
  <c i="34" r="BI48"/>
  <c i="34" r="BO48" s="1"/>
  <c i="34" r="FE25" s="1"/>
  <c i="34" r="G48"/>
  <c i="34" r="M48" s="1"/>
  <c i="34" r="DT47"/>
  <c i="34" r="CE47"/>
  <c i="34" r="CH47" s="1"/>
  <c i="34" r="BN47"/>
  <c i="34" r="IG46"/>
  <c i="34" r="DU46" s="1"/>
  <c i="34" r="GK24" s="1"/>
  <c i="34" r="GM24" s="1"/>
  <c i="34" r="EW46"/>
  <c i="34" r="ES46"/>
  <c i="34" r="EL46"/>
  <c i="34" r="CY46"/>
  <c i="34" r="CR46"/>
  <c i="34" r="BN46"/>
  <c i="34" r="BI46"/>
  <c i="34" r="BO46" s="1"/>
  <c i="34" r="FE24" s="1"/>
  <c i="34" r="G46"/>
  <c i="34" r="M46" s="1"/>
  <c i="34" r="DT45"/>
  <c i="34" r="CE45"/>
  <c i="34" r="CH45" s="1"/>
  <c i="34" r="BN45"/>
  <c i="34" r="IG44"/>
  <c i="34" r="DU44" s="1"/>
  <c i="34" r="GK23" s="1"/>
  <c i="34" r="GM23" s="1"/>
  <c i="34" r="EW44"/>
  <c i="34" r="ES44"/>
  <c i="34" r="EU44" s="1"/>
  <c i="34" r="FM23" s="1"/>
  <c i="34" r="EL44"/>
  <c i="34" r="CY44"/>
  <c i="34" r="CR44"/>
  <c i="34" r="BN44"/>
  <c i="34" r="BI44"/>
  <c i="34" r="BO44" s="1"/>
  <c i="34" r="FE23" s="1"/>
  <c i="34" r="G44"/>
  <c i="34" r="M44" s="1"/>
  <c i="34" r="CE43"/>
  <c i="34" r="IG42"/>
  <c i="34" r="DU42" s="1"/>
  <c i="34" r="GK22" s="1"/>
  <c i="34" r="GM22" s="1"/>
  <c i="34" r="ES42"/>
  <c i="34" r="EL42"/>
  <c i="34" r="CY42"/>
  <c i="34" r="CR42"/>
  <c i="34" r="BN42"/>
  <c i="34" r="BI42"/>
  <c i="34" r="G42"/>
  <c i="34" r="M42" s="1"/>
  <c i="34" r="DT41"/>
  <c i="34" r="CE41"/>
  <c i="34" r="CJ41" s="1"/>
  <c i="34" r="CL41" s="1"/>
  <c i="34" r="BN41"/>
  <c i="34" r="IG40"/>
  <c i="34" r="ES40"/>
  <c i="34" r="EU40" s="1"/>
  <c i="34" r="FM21" s="1"/>
  <c i="34" r="DS40"/>
  <c i="34" r="EW38"/>
  <c i="34" r="AK22"/>
  <c i="34" r="CZ17"/>
  <c i="34" r="AK16"/>
  <c i="34" r="EU14"/>
  <c i="34" r="FM8" s="1"/>
  <c i="34" r="FQ8" s="1"/>
  <c i="34" r="FS8" s="1"/>
  <c i="34" r="BM40"/>
  <c i="34" r="BN40"/>
  <c i="34" r="BQ39"/>
  <c i="34" r="BS39"/>
  <c i="34" r="BU39" s="1"/>
  <c i="34" r="BM38"/>
  <c i="34" r="CD38" s="1"/>
  <c i="34" r="CC38"/>
  <c i="34" r="CE38" s="1"/>
  <c i="34" r="Y38"/>
  <c i="34" r="CU38"/>
  <c i="34" r="CZ38" s="1"/>
  <c i="34" r="CH35"/>
  <c i="34" r="CJ35"/>
  <c i="34" r="CL35" s="1"/>
  <c i="34" r="BQ35"/>
  <c i="34" r="BS35"/>
  <c i="34" r="BU35" s="1"/>
  <c i="34" r="CJ34"/>
  <c i="34" r="CL34" s="1"/>
  <c i="34" r="CH34"/>
  <c i="34" r="DW17"/>
  <c i="34" r="DY17"/>
  <c i="34" r="EA17" s="1"/>
  <c i="34" r="DC15"/>
  <c i="34" r="DE15"/>
  <c i="34" r="DG15" s="1"/>
  <c i="34" r="CH11"/>
  <c i="34" r="CJ11"/>
  <c i="34" r="CL11" s="1"/>
  <c i="34" r="BQ11"/>
  <c i="34" r="BS11"/>
  <c i="34" r="BU11" s="1"/>
  <c i="34" r="CF56"/>
  <c i="34" r="GC29" s="1"/>
  <c i="34" r="GE29" s="1"/>
  <c i="34" r="DA54"/>
  <c i="34" r="FU28" s="1"/>
  <c i="34" r="CF54"/>
  <c i="34" r="GC28" s="1"/>
  <c i="34" r="GE28" s="1"/>
  <c i="34" r="CF52"/>
  <c i="34" r="GC27" s="1"/>
  <c i="34" r="GE27" s="1"/>
  <c i="34" r="CF50"/>
  <c i="34" r="GC26" s="1"/>
  <c i="34" r="GE26" s="1"/>
  <c i="34" r="CF48"/>
  <c i="34" r="GC25" s="1"/>
  <c i="34" r="GE25" s="1"/>
  <c i="34" r="DA46"/>
  <c i="34" r="FU24" s="1"/>
  <c i="34" r="CF46"/>
  <c i="34" r="GC24" s="1"/>
  <c i="34" r="GE24" s="1"/>
  <c i="34" r="CF44"/>
  <c i="34" r="GC23" s="1"/>
  <c i="34" r="GE23" s="1"/>
  <c i="34" r="DT39"/>
  <c i="34" r="CZ39"/>
  <c i="34" r="DA40" s="1"/>
  <c i="34" r="FU21" s="1"/>
  <c i="34" r="EU38"/>
  <c i="34" r="FM20" s="1"/>
  <c i="34" r="EU36"/>
  <c i="34" r="FM19" s="1"/>
  <c i="34" r="FQ19" s="1"/>
  <c i="34" r="FS19" s="1"/>
  <c i="34" r="EU16"/>
  <c i="34" r="FM9" s="1"/>
  <c i="34" r="BQ5"/>
  <c i="34" r="CZ37"/>
  <c i="34" r="AU35"/>
  <c i="34" r="AZ35" s="1"/>
  <c i="34" r="BB35" s="1"/>
  <c i="34" r="CF22"/>
  <c i="34" r="GC12" s="1"/>
  <c i="34" r="CF20"/>
  <c i="34" r="GC11" s="1"/>
  <c i="34" r="GG11" s="1"/>
  <c i="34" r="GI11" s="1"/>
  <c i="34" r="AU19"/>
  <c i="34" r="AZ19" s="1"/>
  <c i="34" r="BB19" s="1"/>
  <c i="34" r="DA18"/>
  <c i="34" r="FU10" s="1"/>
  <c i="34" r="FY10" s="1"/>
  <c i="34" r="GA10" s="1"/>
  <c i="34" r="DT16"/>
  <c i="34" r="CF16"/>
  <c i="34" r="GC9" s="1"/>
  <c i="34" r="GE9" s="1"/>
  <c i="34" r="DT14"/>
  <c i="34" r="DU14"/>
  <c i="34" r="GK8" s="1"/>
  <c i="34" r="GM8" s="1"/>
  <c i="34" r="CF12"/>
  <c i="34" r="GC7" s="1"/>
  <c i="34" r="GE7" s="1"/>
  <c i="34" r="AU11"/>
  <c i="34" r="AZ11" s="1"/>
  <c i="34" r="BB11" s="1"/>
  <c i="34" r="CF6"/>
  <c i="34" r="GC4" s="1"/>
  <c i="34" r="GG4" s="1"/>
  <c i="34" r="GI4" s="1"/>
  <c i="34" r="DE5"/>
  <c i="34" r="EL40"/>
  <c i="34" r="CY40"/>
  <c i="34" r="CR40"/>
  <c i="34" r="BI40"/>
  <c i="34" r="AE40"/>
  <c i="34" r="AT40" s="1"/>
  <c i="34" r="U40"/>
  <c i="34" r="AU39"/>
  <c i="34" r="AZ39" s="1"/>
  <c i="34" r="BB39" s="1"/>
  <c i="34" r="ID38"/>
  <c i="34" r="HU38"/>
  <c i="34" r="HU67" s="1"/>
  <c i="34" r="DS38"/>
  <c i="34" r="L38"/>
  <c i="34" r="AT38" s="1"/>
  <c i="34" r="CJ37"/>
  <c i="34" r="CL37" s="1"/>
  <c i="34" r="BS37"/>
  <c i="34" r="BU37" s="1"/>
  <c i="34" r="AU37"/>
  <c i="34" r="AZ37" s="1"/>
  <c i="34" r="BB37" s="1"/>
  <c i="34" r="G36"/>
  <c i="34" r="M36" s="1"/>
  <c i="34" r="ET35"/>
  <c i="34" r="EW35" s="1"/>
  <c i="34" r="CZ35"/>
  <c i="34" r="DC35" s="1"/>
  <c i="34" r="IG34"/>
  <c i="34" r="HX34"/>
  <c i="34" r="HR34"/>
  <c i="34" r="FL18" s="1"/>
  <c i="34" r="DM34"/>
  <c i="34" r="CA34"/>
  <c i="34" r="AO34"/>
  <c i="34" r="AT34" s="1"/>
  <c i="34" r="ET33"/>
  <c i="34" r="DT33"/>
  <c i="34" r="DW33" s="1"/>
  <c i="34" r="BS33"/>
  <c i="34" r="BU33" s="1"/>
  <c i="34" r="AU33"/>
  <c i="34" r="AZ33" s="1"/>
  <c i="34" r="BB33" s="1"/>
  <c i="34" r="GW32"/>
  <c i="34" r="GY32" s="1"/>
  <c i="34" r="DM32"/>
  <c i="34" r="AO32"/>
  <c i="34" r="EY31"/>
  <c i="34" r="FA31" s="1"/>
  <c i="34" r="DE31"/>
  <c i="34" r="DG31" s="1"/>
  <c i="34" r="DT30"/>
  <c i="34" r="DW30" s="1"/>
  <c i="34" r="DM30"/>
  <c i="34" r="AO30"/>
  <c i="34" r="AT30" s="1"/>
  <c i="34" r="EY29"/>
  <c i="34" r="FA29" s="1"/>
  <c i="34" r="DM28"/>
  <c i="34" r="AO28"/>
  <c i="34" r="AV28" s="1"/>
  <c i="34" r="GS15" s="1"/>
  <c i="34" r="EY27"/>
  <c i="34" r="FA27" s="1"/>
  <c i="34" r="DE27"/>
  <c i="34" r="DG27" s="1"/>
  <c i="34" r="DT26"/>
  <c i="34" r="DM26"/>
  <c i="34" r="DM67" s="1"/>
  <c i="34" r="AO26"/>
  <c i="34" r="EY25"/>
  <c i="34" r="FA25" s="1"/>
  <c i="34" r="DT24"/>
  <c i="34" r="DW24" s="1"/>
  <c i="34" r="DM24"/>
  <c i="34" r="AO24"/>
  <c i="34" r="AT24" s="1"/>
  <c i="34" r="EY23"/>
  <c i="34" r="FA23" s="1"/>
  <c i="34" r="DE23"/>
  <c i="34" r="DG23" s="1"/>
  <c i="34" r="DT22"/>
  <c i="34" r="CC22"/>
  <c i="34" r="CE22" s="1"/>
  <c i="34" r="L22"/>
  <c i="34" r="CJ21"/>
  <c i="34" r="CL21" s="1"/>
  <c i="34" r="BS21"/>
  <c i="34" r="BU21" s="1"/>
  <c i="34" r="CZ21"/>
  <c i="34" r="DE21" s="1"/>
  <c i="34" r="DG21" s="1"/>
  <c i="34" r="AZ21"/>
  <c i="34" r="BB21" s="1"/>
  <c i="34" r="ID20"/>
  <c i="34" r="HU20"/>
  <c i="34" r="EW20"/>
  <c i="34" r="BN20"/>
  <c i="34" r="G20"/>
  <c i="34" r="M20" s="1"/>
  <c i="34" r="ET19"/>
  <c i="34" r="EY19" s="1"/>
  <c i="34" r="FA19" s="1"/>
  <c i="34" r="DT19"/>
  <c i="34" r="CZ19"/>
  <c i="34" r="DA20" s="1"/>
  <c i="34" r="FU11" s="1"/>
  <c i="34" r="DT18"/>
  <c i="34" r="HX18"/>
  <c i="34" r="HR18"/>
  <c i="34" r="FL10" s="1"/>
  <c i="34" r="EW18"/>
  <c i="34" r="ES18"/>
  <c i="34" r="EL18"/>
  <c i="34" r="EL67" s="1"/>
  <c i="34" r="CY18"/>
  <c i="34" r="BQ18"/>
  <c i="34" r="CF18"/>
  <c i="34" r="GC10" s="1"/>
  <c i="34" r="GG10" s="1"/>
  <c i="34" r="GI10" s="1"/>
  <c i="34" r="CE17"/>
  <c i="34" r="BN17"/>
  <c i="34" r="BQ17" s="1"/>
  <c i="34" r="DS16"/>
  <c i="34" r="DU16" s="1"/>
  <c i="34" r="GK9" s="1"/>
  <c i="34" r="DE16"/>
  <c i="34" r="DG16" s="1"/>
  <c i="34" r="CC16"/>
  <c i="34" r="CE16" s="1"/>
  <c i="34" r="AS16"/>
  <c i="34" r="AT16" s="1"/>
  <c i="34" r="CE15"/>
  <c i="34" r="BN15"/>
  <c i="34" r="BQ15" s="1"/>
  <c i="34" r="CC14"/>
  <c i="34" r="CE14" s="1"/>
  <c i="34" r="ET13"/>
  <c i="34" r="EW13" s="1"/>
  <c i="34" r="DT13"/>
  <c i="34" r="CJ13"/>
  <c i="34" r="CL13" s="1"/>
  <c i="34" r="AU13"/>
  <c i="34" r="AZ13" s="1"/>
  <c i="34" r="BB13" s="1"/>
  <c i="34" r="DC12"/>
  <c i="34" r="BN12"/>
  <c i="34" r="G12"/>
  <c i="34" r="M12" s="1"/>
  <c i="34" r="CZ11"/>
  <c i="34" r="ET10"/>
  <c i="34" r="EY10" s="1"/>
  <c i="34" r="FA10" s="1"/>
  <c i="34" r="BQ10"/>
  <c i="34" r="CD10"/>
  <c i="34" r="CF10" s="1"/>
  <c i="34" r="GC6" s="1"/>
  <c i="34" r="ET9"/>
  <c i="34" r="EY9" s="1"/>
  <c i="34" r="FA9" s="1"/>
  <c i="34" r="EW6"/>
  <c i="34" r="DC6"/>
  <c i="34" r="HL5"/>
  <c i="34" r="ET8"/>
  <c i="34" r="EY8" s="1"/>
  <c i="34" r="FA8" s="1"/>
  <c i="34" r="ET7"/>
  <c i="34" r="DY8"/>
  <c i="34" r="EA8" s="1"/>
  <c i="34" r="DY9"/>
  <c i="34" r="EA9" s="1"/>
  <c i="34" r="DT7"/>
  <c i="34" r="DW7" s="1"/>
  <c i="34" r="CE9"/>
  <c i="34" r="CH9" s="1"/>
  <c i="34" r="BQ9"/>
  <c i="34" r="BS9"/>
  <c i="34" r="BU9" s="1"/>
  <c i="34" r="BN8"/>
  <c i="34" r="BS8" s="1"/>
  <c i="34" r="BU8" s="1"/>
  <c i="34" r="AU9"/>
  <c i="34" r="AZ9" s="1"/>
  <c i="34" r="BB9" s="1"/>
  <c i="34" r="AK10"/>
  <c i="34" r="CZ7"/>
  <c i="34" r="CZ8"/>
  <c i="34" r="DC8" s="1"/>
  <c i="34" r="BQ7"/>
  <c i="34" r="CF8"/>
  <c i="34" r="GC5" s="1"/>
  <c i="34" r="GG5" s="1"/>
  <c i="34" r="GI5" s="1"/>
  <c i="34" r="CE7"/>
  <c i="34" r="CJ7" s="1"/>
  <c i="34" r="CL7" s="1"/>
  <c i="34" r="CH7"/>
  <c i="34" r="BO8"/>
  <c i="34" r="FE5" s="1"/>
  <c i="34" r="FG5" s="1"/>
  <c i="34" r="AU8"/>
  <c i="34" r="AZ8" s="1"/>
  <c i="34" r="BB8" s="1"/>
  <c i="34" r="AU7"/>
  <c i="34" r="AZ7" s="1"/>
  <c i="34" r="BB7" s="1"/>
  <c i="34" r="G8"/>
  <c i="34" r="M8" s="1"/>
  <c i="35" r="AN6"/>
  <c i="35" r="AN7"/>
  <c i="35" r="AM7"/>
  <c i="35" r="AN8"/>
  <c i="35" r="AM8"/>
  <c i="35" r="G21"/>
  <c i="35" r="F21"/>
  <c i="35" r="R21"/>
  <c i="35" r="S21"/>
  <c i="35" r="AN10"/>
  <c i="35" r="AN11"/>
  <c i="35" r="AN12"/>
  <c i="35" r="AM12"/>
  <c i="35" r="AN13"/>
  <c i="35" r="AM13"/>
  <c i="35" r="AN15"/>
  <c i="35" r="AN16"/>
  <c i="35" r="AN18"/>
  <c i="35" r="AM18"/>
  <c i="35" r="AN20"/>
  <c i="35" r="AN5"/>
  <c i="35" r="AM5"/>
  <c i="35" r="M21"/>
  <c i="35" r="L21"/>
  <c i="35" r="D74"/>
  <c i="35" r="D80" s="1"/>
  <c i="35" r="D39"/>
  <c i="35" r="J74"/>
  <c i="35" r="J80" s="1"/>
  <c i="35" r="J39"/>
  <c i="35" r="D75"/>
  <c i="35" r="J75"/>
  <c i="35" r="J44"/>
  <c i="35" r="B49"/>
  <c i="35" r="O47"/>
  <c i="35" r="D76"/>
  <c i="35" r="D49"/>
  <c i="35" r="J76"/>
  <c i="35" r="J49"/>
  <c i="35" r="G55"/>
  <c i="35" r="G77"/>
  <c i="35" r="J77"/>
  <c i="35" r="J55"/>
  <c i="35" r="K55"/>
  <c i="35" r="M77"/>
  <c i="35" r="AM25"/>
  <c i="35" r="D78"/>
  <c i="35" r="D60"/>
  <c i="35" r="AN27"/>
  <c i="35" r="AM27"/>
  <c i="35" r="AM29"/>
  <c i="35" r="J66"/>
  <c i="35" r="J69"/>
  <c i="35" r="D5"/>
  <c i="35" r="F5"/>
  <c i="35" r="J5"/>
  <c i="35" r="L5"/>
  <c i="35" r="P5"/>
  <c i="35" r="R5"/>
  <c i="35" r="V5"/>
  <c i="35" r="X5"/>
  <c i="35" r="AB5"/>
  <c i="35" r="AD5"/>
  <c i="35" r="AH5"/>
  <c i="35" r="D6"/>
  <c i="35" r="J6"/>
  <c i="35" r="L6"/>
  <c i="35" r="P6"/>
  <c i="35" r="V6"/>
  <c i="35" r="AB6"/>
  <c i="35" r="AH6"/>
  <c i="35" r="D7"/>
  <c i="35" r="J7"/>
  <c i="35" r="P7"/>
  <c i="35" r="V7"/>
  <c i="35" r="AB7"/>
  <c i="35" r="AH7"/>
  <c i="35" r="D8"/>
  <c i="35" r="J8"/>
  <c i="35" r="P8"/>
  <c i="35" r="V8"/>
  <c i="35" r="AB8"/>
  <c i="35" r="AH8"/>
  <c i="35" r="D9"/>
  <c i="35" r="J9"/>
  <c i="35" r="P9"/>
  <c i="35" r="V9"/>
  <c i="35" r="AB9"/>
  <c i="35" r="AH9"/>
  <c i="35" r="D10"/>
  <c i="35" r="J10"/>
  <c i="35" r="P10"/>
  <c i="35" r="V10"/>
  <c i="35" r="AB10"/>
  <c i="35" r="AH10"/>
  <c i="35" r="D11"/>
  <c i="35" r="J11"/>
  <c i="35" r="P11"/>
  <c i="35" r="V11"/>
  <c i="35" r="AB11"/>
  <c i="35" r="AH11"/>
  <c i="35" r="D12"/>
  <c i="35" r="J12"/>
  <c i="35" r="P12"/>
  <c i="35" r="V12"/>
  <c i="35" r="AB12"/>
  <c i="35" r="AH12"/>
  <c i="35" r="D13"/>
  <c i="35" r="J13"/>
  <c i="35" r="P13"/>
  <c i="35" r="V13"/>
  <c i="35" r="AB13"/>
  <c i="35" r="AH13"/>
  <c i="35" r="D14"/>
  <c i="35" r="J14"/>
  <c i="35" r="P14"/>
  <c i="35" r="V14"/>
  <c i="35" r="AB14"/>
  <c i="35" r="AH14"/>
  <c i="35" r="D15"/>
  <c i="35" r="J15"/>
  <c i="35" r="P15"/>
  <c i="35" r="V15"/>
  <c i="35" r="AB15"/>
  <c i="35" r="AH15"/>
  <c i="35" r="D16"/>
  <c i="35" r="J16"/>
  <c i="35" r="P16"/>
  <c i="35" r="V16"/>
  <c i="35" r="AB16"/>
  <c i="35" r="AH16"/>
  <c i="35" r="D17"/>
  <c i="35" r="J17"/>
  <c i="35" r="P17"/>
  <c i="35" r="V17"/>
  <c i="35" r="AB17"/>
  <c i="35" r="AH17"/>
  <c i="35" r="D18"/>
  <c i="35" r="J18"/>
  <c i="35" r="P18"/>
  <c i="35" r="V18"/>
  <c i="35" r="AB18"/>
  <c i="35" r="AH18"/>
  <c i="35" r="D19"/>
  <c i="35" r="J19"/>
  <c i="35" r="P19"/>
  <c i="35" r="V19"/>
  <c i="35" r="AB19"/>
  <c i="35" r="AH19"/>
  <c i="35" r="D20"/>
  <c i="35" r="J20"/>
  <c i="35" r="P20"/>
  <c i="35" r="V20"/>
  <c i="35" r="AB20"/>
  <c i="35" r="AH20"/>
  <c i="35" r="B21"/>
  <c i="35" r="H21"/>
  <c i="35" r="N21"/>
  <c i="35" r="W21"/>
  <c i="35" r="AA21"/>
  <c i="35" r="E33"/>
  <c i="35" r="C69" s="1"/>
  <c i="35" r="Q33"/>
  <c i="35" r="G69" s="1"/>
  <c i="35" r="AK33"/>
  <c i="35" r="G74"/>
  <c i="35" r="G80" s="1"/>
  <c i="35" r="G39"/>
  <c i="35" r="M74"/>
  <c i="35" r="M80" s="1"/>
  <c i="35" r="K39"/>
  <c i="35" r="G44"/>
  <c i="35" r="G75"/>
  <c i="35" r="K44"/>
  <c i="35" r="M75"/>
  <c i="35" r="G76"/>
  <c i="35" r="G49"/>
  <c i="35" r="M76"/>
  <c i="35" r="K49"/>
  <c i="35" r="D77"/>
  <c i="35" r="D55"/>
  <c i="35" r="AM24"/>
  <c i="35" r="O58"/>
  <c i="35" r="B60"/>
  <c i="35" r="G60"/>
  <c i="35" r="G78"/>
  <c i="35" r="J78"/>
  <c i="35" r="J60"/>
  <c i="35" r="K60"/>
  <c i="35" r="M78"/>
  <c i="35" r="AM28"/>
  <c i="35" r="AN30"/>
  <c i="35" r="AM30"/>
  <c i="35" r="AG5"/>
  <c i="35" r="AG6"/>
  <c i="35" r="AG7"/>
  <c i="35" r="AG8"/>
  <c i="35" r="G9"/>
  <c i="35" r="M9"/>
  <c i="35" r="S9"/>
  <c i="35" r="U9"/>
  <c i="35" r="AA9"/>
  <c i="35" r="AG9"/>
  <c i="35" r="AL9"/>
  <c i="35" r="AG10"/>
  <c i="35" r="AG11"/>
  <c i="35" r="AG12"/>
  <c i="35" r="AG13"/>
  <c i="35" r="C14"/>
  <c i="35" r="G14"/>
  <c i="35" r="I14"/>
  <c i="35" r="M14"/>
  <c i="35" r="O14"/>
  <c i="35" r="S14"/>
  <c i="35" r="U14"/>
  <c i="35" r="Y14"/>
  <c i="35" r="AA14"/>
  <c i="35" r="AE14"/>
  <c i="35" r="AG14"/>
  <c i="35" r="AL14"/>
  <c i="35" r="AG15"/>
  <c i="35" r="AG16"/>
  <c i="35" r="C17"/>
  <c i="35" r="G17"/>
  <c i="35" r="I17"/>
  <c i="35" r="M17"/>
  <c i="35" r="O17"/>
  <c i="35" r="S17"/>
  <c i="35" r="U17"/>
  <c i="35" r="Y17"/>
  <c i="35" r="AA17"/>
  <c i="35" r="AE17"/>
  <c i="35" r="AG17"/>
  <c i="35" r="AL17"/>
  <c i="35" r="AG18"/>
  <c i="35" r="C19"/>
  <c i="35" r="G19"/>
  <c i="35" r="I19"/>
  <c i="35" r="M19"/>
  <c i="35" r="O19"/>
  <c i="35" r="S19"/>
  <c i="35" r="U19"/>
  <c i="35" r="Y19"/>
  <c i="35" r="AA19"/>
  <c i="35" r="AE19"/>
  <c i="35" r="AG19"/>
  <c i="35" r="AL19"/>
  <c i="35" r="AG20"/>
  <c i="35" r="U21"/>
  <c i="35" r="AG21"/>
  <c i="35" r="G22"/>
  <c i="35" r="AL22"/>
  <c i="35" r="K33"/>
  <c i="35" r="E69" s="1"/>
  <c i="35" r="W33"/>
  <c i="35" r="I69" s="1"/>
  <c i="35" r="AC33"/>
  <c i="35" r="K69" s="1"/>
  <c i="35" r="AJ33"/>
  <c i="35" r="L22"/>
  <c i="35" r="R22"/>
  <c i="35" r="X22"/>
  <c i="35" r="AD22"/>
  <c i="35" r="D23"/>
  <c i="35" r="F23"/>
  <c i="35" r="J23"/>
  <c i="35" r="L23"/>
  <c i="35" r="P23"/>
  <c i="35" r="R23"/>
  <c i="35" r="V23"/>
  <c i="35" r="X23"/>
  <c i="35" r="AB23"/>
  <c i="35" r="AD23"/>
  <c i="35" r="AH23"/>
  <c i="35" r="F24"/>
  <c i="35" r="L24"/>
  <c i="35" r="R24"/>
  <c i="35" r="X24"/>
  <c i="35" r="AD24"/>
  <c i="35" r="F25"/>
  <c i="35" r="L25"/>
  <c i="35" r="R25"/>
  <c i="35" r="X25"/>
  <c i="35" r="AD25"/>
  <c i="35" r="D26"/>
  <c i="35" r="F26"/>
  <c i="35" r="J26"/>
  <c i="35" r="L26"/>
  <c i="35" r="P26"/>
  <c i="35" r="R26"/>
  <c i="35" r="V26"/>
  <c i="35" r="X26"/>
  <c i="35" r="AB26"/>
  <c i="35" r="AD26"/>
  <c i="35" r="AH26"/>
  <c i="35" r="F27"/>
  <c i="35" r="L27"/>
  <c i="35" r="R27"/>
  <c i="35" r="X27"/>
  <c i="35" r="AD27"/>
  <c i="35" r="F28"/>
  <c i="35" r="L28"/>
  <c i="35" r="R28"/>
  <c i="35" r="X28"/>
  <c i="35" r="AD28"/>
  <c i="35" r="F29"/>
  <c i="35" r="L29"/>
  <c i="35" r="R29"/>
  <c i="35" r="X29"/>
  <c i="35" r="AD29"/>
  <c i="35" r="F30"/>
  <c i="35" r="L30"/>
  <c i="35" r="R30"/>
  <c i="35" r="X30"/>
  <c i="35" r="AD30"/>
  <c i="35" r="D31"/>
  <c i="35" r="F31"/>
  <c i="35" r="J31"/>
  <c i="35" r="L31"/>
  <c i="35" r="P31"/>
  <c i="35" r="R31"/>
  <c i="35" r="V31"/>
  <c i="35" r="X31"/>
  <c i="35" r="AB31"/>
  <c i="35" r="AD31"/>
  <c i="35" r="AH31"/>
  <c i="35" r="B33"/>
  <c i="35" r="B69" s="1"/>
  <c i="35" r="H33"/>
  <c i="35" r="D69" s="1"/>
  <c i="35" r="N33"/>
  <c i="35" r="F69" s="1"/>
  <c i="35" r="T33"/>
  <c i="35" r="H69" s="1"/>
  <c i="35" r="Z33"/>
  <c i="35" r="AF33"/>
  <c i="35" r="L69" s="1"/>
  <c i="35" r="B43"/>
  <c i="35" r="B44" s="1"/>
  <c i="35" r="D43"/>
  <c i="35" r="D44" s="1"/>
  <c i="35" r="F43"/>
  <c i="35" r="F44" s="1"/>
  <c i="35" r="C54"/>
  <c i="35" r="C55" s="1"/>
  <c i="35" r="E54"/>
  <c i="35" r="E55" s="1"/>
  <c i="35" r="C64"/>
  <c i="35" r="C66" s="1"/>
  <c i="35" r="E64"/>
  <c i="35" r="E66" s="1"/>
  <c i="35" r="G64"/>
  <c i="35" r="I64"/>
  <c i="35" r="I66" s="1"/>
  <c i="35" r="K64"/>
  <c i="35" r="B65"/>
  <c i="35" r="B66" s="1"/>
  <c i="35" r="D65"/>
  <c i="35" r="D66" s="1"/>
  <c i="35" r="F65"/>
  <c i="35" r="F66" s="1"/>
  <c i="35" r="AE22"/>
  <c i="35" r="G23"/>
  <c i="35" r="M23"/>
  <c i="35" r="S23"/>
  <c i="35" r="Y23"/>
  <c i="35" r="AE23"/>
  <c i="35" r="AL23"/>
  <c i="35" r="AE24"/>
  <c i="35" r="AE25"/>
  <c i="35" r="G26"/>
  <c i="35" r="M26"/>
  <c i="35" r="S26"/>
  <c i="35" r="Y26"/>
  <c i="35" r="AE26"/>
  <c i="35" r="AL26"/>
  <c i="35" r="AE27"/>
  <c i="35" r="AE28"/>
  <c i="35" r="AE29"/>
  <c i="35" r="AE30"/>
  <c i="35" r="G31"/>
  <c i="35" r="M31"/>
  <c i="35" r="S31"/>
  <c i="35" r="Y31"/>
  <c i="35" r="AA31"/>
  <c i="35" r="AE31"/>
  <c i="35" r="AG31"/>
  <c i="35" r="AL31"/>
  <c i="35" r="O38"/>
  <c i="35" r="C43"/>
  <c i="35" r="C44" s="1"/>
  <c i="35" r="E43"/>
  <c i="35" r="E44" s="1"/>
  <c i="34" r="DY65"/>
  <c i="34" r="EA65" s="1"/>
  <c i="34" r="DW65"/>
  <c i="34" r="CH65"/>
  <c i="34" r="BQ65"/>
  <c i="34" r="BS65"/>
  <c i="34" r="BU65" s="1"/>
  <c i="34" r="DY63"/>
  <c i="34" r="EA63" s="1"/>
  <c i="34" r="CH63"/>
  <c i="34" r="CJ63"/>
  <c i="34" r="CL63" s="1"/>
  <c i="34" r="BQ63"/>
  <c i="34" r="BS63"/>
  <c i="34" r="BU63" s="1"/>
  <c i="34" r="DY61"/>
  <c i="34" r="EA61" s="1"/>
  <c i="34" r="DW61"/>
  <c i="34" r="CH61"/>
  <c i="34" r="CJ61"/>
  <c i="34" r="CL61" s="1"/>
  <c i="34" r="BQ61"/>
  <c i="34" r="BS61"/>
  <c i="34" r="BU61" s="1"/>
  <c i="34" r="FI31"/>
  <c i="34" r="FK31" s="1"/>
  <c i="34" r="DY59"/>
  <c i="34" r="EA59" s="1"/>
  <c i="34" r="DW59"/>
  <c i="34" r="BQ59"/>
  <c i="34" r="BS59"/>
  <c i="34" r="BU59" s="1"/>
  <c i="34" r="DY57"/>
  <c i="34" r="EA57" s="1"/>
  <c i="34" r="DW57"/>
  <c i="34" r="BQ57"/>
  <c i="34" r="BS57"/>
  <c i="34" r="BU57" s="1"/>
  <c i="34" r="FI29"/>
  <c i="34" r="FK29" s="1"/>
  <c i="34" r="FG29"/>
  <c i="34" r="DY55"/>
  <c i="34" r="EA55" s="1"/>
  <c i="34" r="DW55"/>
  <c i="34" r="BQ55"/>
  <c i="34" r="BS55"/>
  <c i="34" r="BU55" s="1"/>
  <c i="34" r="FI28"/>
  <c i="34" r="FK28" s="1"/>
  <c i="34" r="FG28"/>
  <c i="34" r="DY53"/>
  <c i="34" r="EA53" s="1"/>
  <c i="34" r="DW53"/>
  <c i="34" r="BQ53"/>
  <c i="34" r="BS53"/>
  <c i="34" r="BU53" s="1"/>
  <c i="34" r="DY51"/>
  <c i="34" r="EA51" s="1"/>
  <c i="34" r="DW51"/>
  <c i="34" r="BQ51"/>
  <c i="34" r="BS51"/>
  <c i="34" r="BU51" s="1"/>
  <c i="34" r="FI26"/>
  <c i="34" r="FK26" s="1"/>
  <c i="34" r="FG26"/>
  <c i="34" r="DY49"/>
  <c i="34" r="EA49" s="1"/>
  <c i="34" r="DW49"/>
  <c i="34" r="BQ49"/>
  <c i="34" r="BS49"/>
  <c i="34" r="BU49" s="1"/>
  <c i="34" r="FI25"/>
  <c i="34" r="FK25" s="1"/>
  <c i="34" r="FG25"/>
  <c i="34" r="DY47"/>
  <c i="34" r="EA47" s="1"/>
  <c i="34" r="DW47"/>
  <c i="34" r="BQ47"/>
  <c i="34" r="BS47"/>
  <c i="34" r="BU47" s="1"/>
  <c i="34" r="FI24"/>
  <c i="34" r="FK24" s="1"/>
  <c i="34" r="FG24"/>
  <c i="34" r="DY45"/>
  <c i="34" r="EA45" s="1"/>
  <c i="34" r="DW45"/>
  <c i="34" r="BQ45"/>
  <c i="34" r="BS45"/>
  <c i="34" r="BU45" s="1"/>
  <c i="34" r="FI23"/>
  <c i="34" r="FK23" s="1"/>
  <c i="34" r="FG23"/>
  <c i="34" r="DY43"/>
  <c i="34" r="EA43" s="1"/>
  <c i="34" r="DW43"/>
  <c i="34" r="CH43"/>
  <c i="34" r="CJ43"/>
  <c i="34" r="CL43" s="1"/>
  <c i="34" r="BQ43"/>
  <c i="34" r="BS43"/>
  <c i="34" r="BU43" s="1"/>
  <c i="34" r="DY41"/>
  <c i="34" r="EA41" s="1"/>
  <c i="34" r="DW41"/>
  <c i="34" r="CH41"/>
  <c i="34" r="BQ41"/>
  <c i="34" r="BS41"/>
  <c i="34" r="BU41" s="1"/>
  <c i="34" r="BO40"/>
  <c i="34" r="FE21" s="1"/>
  <c i="34" r="M38"/>
  <c i="34" r="CF36"/>
  <c i="34" r="GC19" s="1"/>
  <c i="34" r="EY35"/>
  <c i="34" r="FA35" s="1"/>
  <c i="34" r="DW35"/>
  <c i="34" r="DY35"/>
  <c i="34" r="EA35" s="1"/>
  <c i="34" r="DA36"/>
  <c i="34" r="FU19" s="1"/>
  <c i="34" r="AV64"/>
  <c i="34" r="AV60"/>
  <c i="34" r="GS31" s="1"/>
  <c i="34" r="AV54"/>
  <c i="34" r="GS28" s="1"/>
  <c i="34" r="AV50"/>
  <c i="34" r="GS26" s="1"/>
  <c i="34" r="AV46"/>
  <c i="34" r="GS24" s="1"/>
  <c i="34" r="ES67"/>
  <c i="34" r="AE67"/>
  <c i="34" r="DS67"/>
  <c i="34" r="AO67"/>
  <c i="34" r="HX67"/>
  <c i="34" r="DY66"/>
  <c i="34" r="EA66" s="1"/>
  <c i="34" r="DW66"/>
  <c i="34" r="AT66"/>
  <c i="34" r="AV66"/>
  <c i="34" r="DY64"/>
  <c i="34" r="EA64" s="1"/>
  <c i="34" r="DW64"/>
  <c i="34" r="Z64"/>
  <c i="34" r="CV64"/>
  <c i="34" r="DY62"/>
  <c i="34" r="EA62" s="1"/>
  <c i="34" r="DW62"/>
  <c i="34" r="GE33"/>
  <c i="34" r="GG33"/>
  <c i="34" r="GI33" s="1"/>
  <c i="34" r="Z62"/>
  <c i="34" r="AA62" s="1"/>
  <c i="34" r="CV62"/>
  <c i="34" r="DY60"/>
  <c i="34" r="EA60" s="1"/>
  <c i="34" r="DW60"/>
  <c i="34" r="GE31"/>
  <c i="34" r="GG31"/>
  <c i="34" r="GI31" s="1"/>
  <c i="34" r="Z60"/>
  <c i="34" r="AA60" s="1"/>
  <c i="34" r="CV60"/>
  <c i="34" r="DY58"/>
  <c i="34" r="EA58" s="1"/>
  <c i="34" r="DW58"/>
  <c i="34" r="FW30"/>
  <c i="34" r="FY30"/>
  <c i="34" r="GA30" s="1"/>
  <c i="34" r="GG30"/>
  <c i="34" r="GI30" s="1"/>
  <c i="34" r="Z58"/>
  <c i="34" r="AA58" s="1"/>
  <c i="34" r="CV58"/>
  <c i="34" r="DY56"/>
  <c i="34" r="EA56" s="1"/>
  <c i="34" r="DW56"/>
  <c i="34" r="GG29"/>
  <c i="34" r="GI29" s="1"/>
  <c i="34" r="Z56"/>
  <c i="34" r="CV56"/>
  <c i="34" r="DY54"/>
  <c i="34" r="EA54" s="1"/>
  <c i="34" r="DW54"/>
  <c i="34" r="FW28"/>
  <c i="34" r="FY28"/>
  <c i="34" r="GA28" s="1"/>
  <c i="34" r="GG28"/>
  <c i="34" r="GI28" s="1"/>
  <c i="34" r="Z54"/>
  <c i="34" r="AA54" s="1"/>
  <c i="34" r="CV54"/>
  <c i="34" r="DY52"/>
  <c i="34" r="EA52" s="1"/>
  <c i="34" r="DW52"/>
  <c i="34" r="GG27"/>
  <c i="34" r="GI27" s="1"/>
  <c i="34" r="Z52"/>
  <c i="34" r="CV52"/>
  <c i="34" r="DY50"/>
  <c i="34" r="EA50" s="1"/>
  <c i="34" r="DW50"/>
  <c i="34" r="GG26"/>
  <c i="34" r="GI26" s="1"/>
  <c i="34" r="Z50"/>
  <c i="34" r="CV50"/>
  <c i="34" r="DY48"/>
  <c i="34" r="EA48" s="1"/>
  <c i="34" r="DW48"/>
  <c i="34" r="GG25"/>
  <c i="34" r="GI25" s="1"/>
  <c i="34" r="Z48"/>
  <c i="34" r="CV48"/>
  <c i="34" r="DW46"/>
  <c i="34" r="FW24"/>
  <c i="34" r="FY24"/>
  <c i="34" r="GA24" s="1"/>
  <c i="34" r="GG24"/>
  <c i="34" r="GI24" s="1"/>
  <c i="34" r="Z46"/>
  <c i="34" r="AA46" s="1"/>
  <c i="34" r="CV46"/>
  <c i="34" r="DY44"/>
  <c i="34" r="EA44" s="1"/>
  <c i="34" r="DW44"/>
  <c i="34" r="GG23"/>
  <c i="34" r="GI23" s="1"/>
  <c i="34" r="Z44"/>
  <c i="34" r="AA44" s="1"/>
  <c i="34" r="CV44"/>
  <c i="34" r="DY42"/>
  <c i="34" r="EA42" s="1"/>
  <c i="34" r="DW42"/>
  <c i="34" r="Z42"/>
  <c i="34" r="AA42" s="1"/>
  <c i="34" r="AT42"/>
  <c i="34" r="CV42"/>
  <c i="34" r="DY40"/>
  <c i="34" r="EA40" s="1"/>
  <c i="34" r="DW40"/>
  <c i="34" r="EH67"/>
  <c i="34" r="CD40"/>
  <c i="34" r="CF40" s="1"/>
  <c i="34" r="GC21" s="1"/>
  <c i="34" r="AK40"/>
  <c i="34" r="AJ67"/>
  <c i="34" r="Z40"/>
  <c i="34" r="AA40" s="1"/>
  <c i="34" r="CV40"/>
  <c i="34" r="Y67"/>
  <c i="34" r="Q67"/>
  <c i="34" r="EW39"/>
  <c i="34" r="EY39"/>
  <c i="34" r="FA39" s="1"/>
  <c i="34" r="DW39"/>
  <c i="34" r="DY39"/>
  <c i="34" r="EA39" s="1"/>
  <c i="34" r="DE39"/>
  <c i="34" r="DG39" s="1"/>
  <c i="34" r="DY38"/>
  <c i="34" r="EA38" s="1"/>
  <c i="34" r="EW37"/>
  <c i="34" r="EY37"/>
  <c i="34" r="FA37" s="1"/>
  <c i="34" r="DW37"/>
  <c i="34" r="DY37"/>
  <c i="34" r="EA37" s="1"/>
  <c i="34" r="DC37"/>
  <c i="34" r="DA38"/>
  <c i="34" r="FU20" s="1"/>
  <c i="34" r="DE37"/>
  <c i="34" r="DG37" s="1"/>
  <c i="34" r="DW36"/>
  <c i="34" r="DY36"/>
  <c i="34" r="EA36" s="1"/>
  <c i="34" r="FL19"/>
  <c i="34" r="FL35" s="1"/>
  <c i="34" r="AT36"/>
  <c i="34" r="EU66"/>
  <c i="34" r="AK64"/>
  <c i="34" r="AA64"/>
  <c i="34" r="EU62"/>
  <c i="34" r="FM32" s="1"/>
  <c i="34" r="FO32" s="1"/>
  <c i="34" r="AK62"/>
  <c i="34" r="EU60"/>
  <c i="34" r="FM31" s="1"/>
  <c i="34" r="AK60"/>
  <c i="34" r="EU58"/>
  <c i="34" r="FM30" s="1"/>
  <c i="34" r="AK58"/>
  <c i="34" r="EU56"/>
  <c i="34" r="FM29" s="1"/>
  <c i="34" r="AK56"/>
  <c i="34" r="AA56"/>
  <c i="34" r="AK54"/>
  <c i="34" r="AK52"/>
  <c i="34" r="AK50"/>
  <c i="34" r="AK48"/>
  <c i="34" r="AA48"/>
  <c i="34" r="EU46"/>
  <c i="34" r="FM24" s="1"/>
  <c i="34" r="AK46"/>
  <c i="34" r="AK44"/>
  <c i="34" r="EU42"/>
  <c i="34" r="FM22" s="1"/>
  <c i="34" r="AK42"/>
  <c i="34" r="EP67"/>
  <c i="34" r="AV38"/>
  <c i="34" r="GS20" s="1"/>
  <c i="34" r="AS67"/>
  <c i="34" r="EW33"/>
  <c i="34" r="EY33"/>
  <c i="34" r="FA33" s="1"/>
  <c i="34" r="DY33"/>
  <c i="34" r="EA33" s="1"/>
  <c i="34" r="DY30"/>
  <c i="34" r="EA30" s="1"/>
  <c i="34" r="DW28"/>
  <c i="34" r="DY28"/>
  <c i="34" r="EA28" s="1"/>
  <c i="34" r="DW26"/>
  <c i="34" r="DY26"/>
  <c i="34" r="EA26" s="1"/>
  <c i="34" r="DY24"/>
  <c i="34" r="EA24" s="1"/>
  <c i="34" r="M22"/>
  <c i="34" r="AT22"/>
  <c i="34" r="DA22"/>
  <c i="34" r="FU12" s="1"/>
  <c i="34" r="EW19"/>
  <c i="34" r="DW19"/>
  <c i="34" r="DY19"/>
  <c i="34" r="EA19" s="1"/>
  <c i="34" r="DY18"/>
  <c i="34" r="EA18" s="1"/>
  <c i="34" r="DW18"/>
  <c i="34" r="GE10"/>
  <c i="34" r="DE66"/>
  <c i="34" r="DG66" s="1"/>
  <c i="34" r="CV66"/>
  <c i="34" r="CC66"/>
  <c i="34" r="CE66" s="1"/>
  <c i="34" r="AU66"/>
  <c i="34" r="AZ66" s="1"/>
  <c i="34" r="BB66" s="1"/>
  <c i="34" r="DE64"/>
  <c i="34" r="DG64" s="1"/>
  <c i="34" r="CC64"/>
  <c i="34" r="CE64" s="1"/>
  <c i="34" r="AT64"/>
  <c i="34" r="DE62"/>
  <c i="34" r="DG62" s="1"/>
  <c i="34" r="CC62"/>
  <c i="34" r="CE62" s="1"/>
  <c i="34" r="AT62"/>
  <c i="34" r="CC60"/>
  <c i="34" r="CE60" s="1"/>
  <c i="34" r="AT60"/>
  <c i="34" r="DE58"/>
  <c i="34" r="DG58" s="1"/>
  <c i="34" r="CC58"/>
  <c i="34" r="CE58" s="1"/>
  <c i="34" r="AV58"/>
  <c i="34" r="GS30" s="1"/>
  <c i="34" r="AT58"/>
  <c i="34" r="DE56"/>
  <c i="34" r="DG56" s="1"/>
  <c i="34" r="CC56"/>
  <c i="34" r="CE56" s="1"/>
  <c i="34" r="AT56"/>
  <c i="34" r="DE54"/>
  <c i="34" r="DG54" s="1"/>
  <c i="34" r="CC54"/>
  <c i="34" r="CE54" s="1"/>
  <c i="34" r="AT54"/>
  <c i="34" r="DE52"/>
  <c i="34" r="DG52" s="1"/>
  <c i="34" r="CC52"/>
  <c i="34" r="CE52" s="1"/>
  <c i="34" r="AT52"/>
  <c i="34" r="DE50"/>
  <c i="34" r="DG50" s="1"/>
  <c i="34" r="CC50"/>
  <c i="34" r="CE50" s="1"/>
  <c i="34" r="DE48"/>
  <c i="34" r="DG48" s="1"/>
  <c i="34" r="CC48"/>
  <c i="34" r="CE48" s="1"/>
  <c i="34" r="AT48"/>
  <c i="34" r="DE46"/>
  <c i="34" r="DG46" s="1"/>
  <c i="34" r="CC46"/>
  <c i="34" r="CE46" s="1"/>
  <c i="34" r="AT46"/>
  <c i="34" r="DE44"/>
  <c i="34" r="DG44" s="1"/>
  <c i="34" r="CC44"/>
  <c i="34" r="CE44" s="1"/>
  <c i="34" r="AT44"/>
  <c i="34" r="CC42"/>
  <c i="34" r="CE42" s="1"/>
  <c i="34" r="DE40"/>
  <c i="34" r="DG40" s="1"/>
  <c i="34" r="CC40"/>
  <c i="34" r="CE40" s="1"/>
  <c i="34" r="IG38"/>
  <c i="34" r="DU38" s="1"/>
  <c i="34" r="GK20" s="1"/>
  <c i="34" r="AU38"/>
  <c i="34" r="AZ38" s="1"/>
  <c i="34" r="BB38" s="1"/>
  <c i="34" r="IG36"/>
  <c i="34" r="DU36" s="1"/>
  <c i="34" r="GK19" s="1"/>
  <c i="34" r="GM19" s="1"/>
  <c i="34" r="AU36"/>
  <c i="34" r="AZ36" s="1"/>
  <c i="34" r="BB36" s="1"/>
  <c i="34" r="DT34"/>
  <c i="34" r="DU34"/>
  <c i="34" r="GK18" s="1"/>
  <c i="34" r="GM18" s="1"/>
  <c i="34" r="CF34"/>
  <c i="34" r="GC18" s="1"/>
  <c i="34" r="AV34"/>
  <c i="34" r="GS18" s="1"/>
  <c i="34" r="CF32"/>
  <c i="34" r="GC17" s="1"/>
  <c i="34" r="AV32"/>
  <c i="34" r="GS17" s="1"/>
  <c i="34" r="DU30"/>
  <c i="34" r="GK16" s="1"/>
  <c i="34" r="GM16" s="1"/>
  <c i="34" r="AV30"/>
  <c i="34" r="GS16" s="1"/>
  <c i="34" r="CF28"/>
  <c i="34" r="GC15" s="1"/>
  <c i="34" r="DU26"/>
  <c i="34" r="GK14" s="1"/>
  <c i="34" r="GM14" s="1"/>
  <c i="34" r="AV26"/>
  <c i="34" r="GS14" s="1"/>
  <c i="34" r="DU24"/>
  <c i="34" r="GK13" s="1"/>
  <c i="34" r="GM13" s="1"/>
  <c i="34" r="CF24"/>
  <c i="34" r="AV24"/>
  <c i="34" r="GS13" s="1"/>
  <c i="34" r="DU22"/>
  <c i="34" r="GK12" s="1"/>
  <c i="34" r="GM12" s="1"/>
  <c i="34" r="BO20"/>
  <c i="34" r="FE11" s="1"/>
  <c i="34" r="AV20"/>
  <c i="34" r="GS11" s="1"/>
  <c i="34" r="FO20"/>
  <c i="34" r="FQ20"/>
  <c i="34" r="FS20" s="1"/>
  <c i="34" r="FO19"/>
  <c i="34" r="FG19"/>
  <c i="34" r="FI19"/>
  <c i="34" r="FK19" s="1"/>
  <c i="34" r="FG18"/>
  <c i="34" r="M34"/>
  <c i="34" r="DC33"/>
  <c i="34" r="DW32"/>
  <c i="34" r="DY32"/>
  <c i="34" r="EA32" s="1"/>
  <c i="34" r="FG17"/>
  <c i="34" r="FI17"/>
  <c i="34" r="FK17" s="1"/>
  <c i="34" r="M32"/>
  <c i="34" r="AT32"/>
  <c i="34" r="DY31"/>
  <c i="34" r="EA31" s="1"/>
  <c i="34" r="CH31"/>
  <c i="34" r="CJ31"/>
  <c i="34" r="CL31" s="1"/>
  <c i="34" r="BQ31"/>
  <c i="34" r="BS31"/>
  <c i="34" r="BU31" s="1"/>
  <c i="34" r="M30"/>
  <c i="34" r="DY29"/>
  <c i="34" r="EA29" s="1"/>
  <c i="34" r="DW29"/>
  <c i="34" r="CH29"/>
  <c i="34" r="CJ29"/>
  <c i="34" r="CL29" s="1"/>
  <c i="34" r="BQ29"/>
  <c i="34" r="BS29"/>
  <c i="34" r="BU29" s="1"/>
  <c i="34" r="M28"/>
  <c i="34" r="DY27"/>
  <c i="34" r="EA27" s="1"/>
  <c i="34" r="DW27"/>
  <c i="34" r="CH27"/>
  <c i="34" r="CJ27"/>
  <c i="34" r="CL27" s="1"/>
  <c i="34" r="BQ27"/>
  <c i="34" r="BS27"/>
  <c i="34" r="BU27" s="1"/>
  <c i="34" r="M26"/>
  <c i="34" r="AT26"/>
  <c i="34" r="CH25"/>
  <c i="34" r="BQ25"/>
  <c i="34" r="BS25"/>
  <c i="34" r="BU25" s="1"/>
  <c i="34" r="M24"/>
  <c i="34" r="BQ23"/>
  <c i="34" r="BS23"/>
  <c i="34" r="BU23" s="1"/>
  <c i="34" r="GE12"/>
  <c i="34" r="GG12"/>
  <c i="34" r="GI12" s="1"/>
  <c i="34" r="DY20"/>
  <c i="34" r="EA20" s="1"/>
  <c i="34" r="GE11"/>
  <c i="34" r="Z20"/>
  <c i="34" r="AA20" s="1"/>
  <c i="34" r="CV20"/>
  <c i="34" r="FW10"/>
  <c i="34" r="AV22"/>
  <c i="34" r="GS12" s="1"/>
  <c i="34" r="EU20"/>
  <c i="34" r="FM11" s="1"/>
  <c i="34" r="EU18"/>
  <c i="34" r="FM10" s="1"/>
  <c i="34" r="BO18"/>
  <c i="34" r="FE10" s="1"/>
  <c i="34" r="CJ17"/>
  <c i="34" r="CL17" s="1"/>
  <c i="34" r="CH17"/>
  <c i="34" r="BS17"/>
  <c i="34" r="BU17" s="1"/>
  <c i="34" r="M16"/>
  <c i="34" r="CJ15"/>
  <c i="34" r="CL15" s="1"/>
  <c i="34" r="CH15"/>
  <c i="34" r="BS15"/>
  <c i="34" r="BU15" s="1"/>
  <c i="34" r="Z14"/>
  <c i="34" r="AA14" s="1"/>
  <c i="34" r="AT14"/>
  <c i="34" r="AV14"/>
  <c i="34" r="GS8" s="1"/>
  <c i="34" r="CV14"/>
  <c i="34" r="EY13"/>
  <c i="34" r="FA13" s="1"/>
  <c i="34" r="DY13"/>
  <c i="34" r="EA13" s="1"/>
  <c i="34" r="DW13"/>
  <c i="34" r="DE11"/>
  <c i="34" r="DG11" s="1"/>
  <c i="34" r="DC11"/>
  <c i="34" r="AU34"/>
  <c i="34" r="AZ34" s="1"/>
  <c i="34" r="BB34" s="1"/>
  <c i="34" r="IG32"/>
  <c i="34" r="AU32"/>
  <c i="34" r="AZ32" s="1"/>
  <c i="34" r="BB32" s="1"/>
  <c i="34" r="AU30"/>
  <c i="34" r="AZ30" s="1"/>
  <c i="34" r="BB30" s="1"/>
  <c i="34" r="AU28"/>
  <c i="34" r="AZ28" s="1"/>
  <c i="34" r="BB28" s="1"/>
  <c i="34" r="AU26"/>
  <c i="34" r="AZ26" s="1"/>
  <c i="34" r="BB26" s="1"/>
  <c i="34" r="AU24"/>
  <c i="34" r="AZ24" s="1"/>
  <c i="34" r="BB24" s="1"/>
  <c i="34" r="AZ22"/>
  <c i="34" r="BB22" s="1"/>
  <c i="34" r="IG20"/>
  <c i="34" r="DU20" s="1"/>
  <c i="34" r="GK11" s="1"/>
  <c i="34" r="GM11" s="1"/>
  <c i="34" r="CC20"/>
  <c i="34" r="CE20" s="1"/>
  <c i="34" r="AT20"/>
  <c i="34" r="IG18"/>
  <c i="34" r="DU18" s="1"/>
  <c i="34" r="GK10" s="1"/>
  <c i="34" r="GM10" s="1"/>
  <c i="34" r="DE18"/>
  <c i="34" r="DG18" s="1"/>
  <c i="34" r="CC18"/>
  <c i="34" r="CE18" s="1"/>
  <c i="34" r="BO12"/>
  <c i="34" r="FE7" s="1"/>
  <c i="34" r="AV12"/>
  <c i="34" r="GS7" s="1"/>
  <c i="34" r="FQ16"/>
  <c i="34" r="FS16" s="1"/>
  <c i="34" r="FQ15"/>
  <c i="34" r="FS15" s="1"/>
  <c i="34" r="FI15"/>
  <c i="34" r="FK15" s="1"/>
  <c i="34" r="FO14"/>
  <c i="34" r="FQ14"/>
  <c i="34" r="FS14" s="1"/>
  <c i="34" r="FQ13"/>
  <c i="34" r="FS13" s="1"/>
  <c i="34" r="FG13"/>
  <c i="34" r="FQ12"/>
  <c i="34" r="FS12" s="1"/>
  <c i="34" r="G18"/>
  <c i="34" r="AU18"/>
  <c i="34" r="AZ18" s="1"/>
  <c i="34" r="BB18" s="1"/>
  <c i="34" r="GG9"/>
  <c i="34" r="GI9" s="1"/>
  <c i="34" r="DE13"/>
  <c i="34" r="DG13" s="1"/>
  <c i="34" r="DC13"/>
  <c i="34" r="DW12"/>
  <c i="34" r="DY12"/>
  <c i="34" r="EA12" s="1"/>
  <c i="34" r="GG7"/>
  <c i="34" r="GI7" s="1"/>
  <c i="34" r="CV12"/>
  <c i="34" r="Z12"/>
  <c i="34" r="AA12" s="1"/>
  <c i="34" r="EY11"/>
  <c i="34" r="FA11" s="1"/>
  <c i="34" r="EW11"/>
  <c i="34" r="DY11"/>
  <c i="34" r="EA11" s="1"/>
  <c i="34" r="FQ17"/>
  <c i="34" r="FS17" s="1"/>
  <c i="34" r="EY17"/>
  <c i="34" r="FA17" s="1"/>
  <c i="34" r="AV16"/>
  <c i="34" r="GS9" s="1"/>
  <c i="34" r="EU12"/>
  <c i="34" r="FM7" s="1"/>
  <c i="34" r="FO9"/>
  <c i="34" r="FQ9"/>
  <c i="34" r="FS9" s="1"/>
  <c i="34" r="FG9"/>
  <c i="34" r="FI9"/>
  <c i="34" r="FK9" s="1"/>
  <c i="34" r="FO8"/>
  <c i="34" r="Z10"/>
  <c i="34" r="AA10" s="1"/>
  <c i="34" r="CV10"/>
  <c i="34" r="EW9"/>
  <c i="34" r="DW9"/>
  <c i="34" r="FI5"/>
  <c i="34" r="FK5" s="1"/>
  <c i="34" r="DC7"/>
  <c i="34" r="DE7"/>
  <c i="34" r="DG7" s="1"/>
  <c i="34" r="DY6"/>
  <c i="34" r="EA6" s="1"/>
  <c i="34" r="DW6"/>
  <c i="34" r="Z6"/>
  <c i="34" r="AA6" s="1"/>
  <c i="34" r="AT6"/>
  <c i="34" r="AV6"/>
  <c i="34" r="CV6"/>
  <c i="34" r="EU10"/>
  <c i="34" r="FM6" s="1"/>
  <c i="34" r="AV8"/>
  <c i="34" r="GS5" s="1"/>
  <c i="34" r="EU6"/>
  <c i="34" r="DW8"/>
  <c i="34" r="GE5"/>
  <c i="34" r="Z8"/>
  <c i="34" r="AA8" s="1"/>
  <c i="34" r="CV8"/>
  <c i="34" r="EW7"/>
  <c i="34" r="EY7"/>
  <c i="34" r="FA7" s="1"/>
  <c i="34" r="DY7"/>
  <c i="34" r="EA7" s="1"/>
  <c i="34" r="AU16"/>
  <c i="34" r="AZ16" s="1"/>
  <c i="34" r="BB16" s="1"/>
  <c i="34" r="CU14"/>
  <c i="34" r="CZ14" s="1"/>
  <c i="34" r="AU14"/>
  <c i="34" r="AZ14" s="1"/>
  <c i="34" r="BB14" s="1"/>
  <c i="34" r="IG12"/>
  <c i="34" r="DU12" s="1"/>
  <c i="34" r="GK7" s="1"/>
  <c i="34" r="GM7" s="1"/>
  <c i="34" r="DE12"/>
  <c i="34" r="DG12" s="1"/>
  <c i="34" r="CC12"/>
  <c i="34" r="CE12" s="1"/>
  <c i="34" r="IG10"/>
  <c i="34" r="DU10" s="1"/>
  <c i="34" r="GK6" s="1"/>
  <c i="34" r="GM6" s="1"/>
  <c i="34" r="DY10"/>
  <c i="34" r="EA10" s="1"/>
  <c i="34" r="AV10"/>
  <c i="34" r="GS6" s="1"/>
  <c i="34" r="CZ9"/>
  <c i="34" r="EU8"/>
  <c i="34" r="FM5" s="1"/>
  <c i="34" r="AK8"/>
  <c i="34" r="GE4"/>
  <c i="34" r="BO6"/>
  <c i="34" r="DY5"/>
  <c i="34" r="AZ5"/>
  <c i="34" r="BB5" s="1"/>
  <c i="34" r="CC10"/>
  <c i="34" r="CE10" s="1"/>
  <c i="34" r="AT10"/>
  <c i="34" r="IG8"/>
  <c i="34" r="DU8" s="1"/>
  <c i="34" r="GK5" s="1"/>
  <c i="34" r="GM5" s="1"/>
  <c i="34" r="DE8"/>
  <c i="34" r="DG8" s="1"/>
  <c i="34" r="CC8"/>
  <c i="34" r="CE8" s="1"/>
  <c i="34" r="AT8"/>
  <c i="34" r="IG6"/>
  <c i="34" r="DE6"/>
  <c i="34" r="DG6" s="1"/>
  <c i="34" r="CC6"/>
  <c i="34" r="CE6" s="1"/>
  <c i="34" r="EZ5"/>
  <c i="34" r="FA5" s="1"/>
  <c i="34" r="DZ5"/>
  <c i="34" r="GX4"/>
  <c i="34" r="DF5"/>
  <c i="34" r="DG5" s="1"/>
  <c i="34" r="CK5"/>
  <c i="34" r="CL5" s="1"/>
  <c i="33" r="L67"/>
  <c i="33" r="AT6"/>
  <c i="33" r="DU6"/>
  <c i="33" r="GK4" s="1"/>
  <c i="33" r="AZ6"/>
  <c i="33" r="BB6" s="1"/>
  <c i="33" r="AX6"/>
  <c i="33" r="DY6"/>
  <c i="33" r="EA6" s="1"/>
  <c i="33" r="DW6"/>
  <c i="33" r="EW6"/>
  <c i="33" r="EY6"/>
  <c i="33" r="FA6" s="1"/>
  <c i="33" r="HR67"/>
  <c i="33" r="FL4"/>
  <c i="33" r="AT8"/>
  <c i="33" r="M8"/>
  <c i="33" r="BQ7"/>
  <c i="33" r="BS7"/>
  <c i="33" r="BU7" s="1"/>
  <c i="33" r="AZ8"/>
  <c i="33" r="BB8" s="1"/>
  <c i="33" r="AX8"/>
  <c i="33" r="DY8"/>
  <c i="33" r="EA8" s="1"/>
  <c i="33" r="DW8"/>
  <c i="33" r="EW8"/>
  <c i="33" r="EY8"/>
  <c i="33" r="FA8" s="1"/>
  <c i="33" r="CV10"/>
  <c i="33" r="Z10"/>
  <c i="33" r="EY9"/>
  <c i="33" r="FA9" s="1"/>
  <c i="33" r="EW9"/>
  <c i="33" r="AZ10"/>
  <c i="33" r="BB10" s="1"/>
  <c i="33" r="AX10"/>
  <c i="33" r="DY10"/>
  <c i="33" r="EA10" s="1"/>
  <c i="33" r="DW10"/>
  <c i="33" r="EW10"/>
  <c i="33" r="EY10"/>
  <c i="33" r="FA10" s="1"/>
  <c i="33" r="AT12"/>
  <c i="33" r="M12"/>
  <c i="33" r="BQ11"/>
  <c i="33" r="BS11"/>
  <c i="33" r="BU11" s="1"/>
  <c i="33" r="AZ12"/>
  <c i="33" r="BB12" s="1"/>
  <c i="33" r="AX12"/>
  <c i="33" r="EW12"/>
  <c i="33" r="EY12"/>
  <c i="33" r="FA12" s="1"/>
  <c i="33" r="BS5"/>
  <c i="33" r="BU5" s="1"/>
  <c i="33" r="CZ6"/>
  <c i="33" r="CZ8"/>
  <c i="33" r="AA10"/>
  <c i="33" r="CZ10"/>
  <c i="33" r="CZ12"/>
  <c i="33" r="HL10"/>
  <c i="33" r="BP5"/>
  <c i="33" r="Q67"/>
  <c i="33" r="CV6"/>
  <c i="33" r="Z6"/>
  <c i="33" r="AA6" s="1"/>
  <c i="33" r="AJ67"/>
  <c i="33" r="AK6"/>
  <c i="33" r="EV67"/>
  <c i="33" r="EW5"/>
  <c i="33" r="BQ6"/>
  <c i="33" r="BS6"/>
  <c i="33" r="BU6" s="1"/>
  <c i="33" r="CV8"/>
  <c i="33" r="Z8"/>
  <c i="33" r="AA8" s="1"/>
  <c i="33" r="EY7"/>
  <c i="33" r="FA7" s="1"/>
  <c i="33" r="EW7"/>
  <c i="33" r="BQ8"/>
  <c i="33" r="BS8"/>
  <c i="33" r="BU8" s="1"/>
  <c i="33" r="AT10"/>
  <c i="33" r="M10"/>
  <c i="33" r="BQ9"/>
  <c i="33" r="BS9"/>
  <c i="33" r="BU9" s="1"/>
  <c i="33" r="AW67"/>
  <c i="33" r="AX5"/>
  <c i="33" r="BQ10"/>
  <c i="33" r="BS10"/>
  <c i="33" r="BU10" s="1"/>
  <c i="33" r="CV12"/>
  <c i="33" r="Z12"/>
  <c i="33" r="AA12" s="1"/>
  <c i="33" r="DY11"/>
  <c i="33" r="EA11" s="1"/>
  <c i="33" r="DW11"/>
  <c i="33" r="EY11"/>
  <c i="33" r="FA11" s="1"/>
  <c i="33" r="EW11"/>
  <c i="33" r="BQ12"/>
  <c i="33" r="BS12"/>
  <c i="33" r="BU12" s="1"/>
  <c i="33" r="GM4"/>
  <c i="33" r="FA5"/>
  <c i="33" r="CE6"/>
  <c i="33" r="AV8"/>
  <c i="33" r="GS5" s="1"/>
  <c i="33" r="AK8"/>
  <c i="33" r="DU8"/>
  <c i="33" r="GK5" s="1"/>
  <c i="33" r="GM5" s="1"/>
  <c i="33" r="CE8"/>
  <c i="33" r="CE10"/>
  <c i="33" r="AV12"/>
  <c i="33" r="GS7" s="1"/>
  <c i="33" r="AK12"/>
  <c i="33" r="CE12"/>
  <c i="33" r="M14"/>
  <c i="33" r="AT14"/>
  <c i="33" r="DY13"/>
  <c i="33" r="EA13" s="1"/>
  <c i="33" r="DW13"/>
  <c i="33" r="BS14"/>
  <c i="33" r="BU14" s="1"/>
  <c i="33" r="BQ14"/>
  <c i="33" r="CH14"/>
  <c i="33" r="CJ14"/>
  <c i="33" r="CL14" s="1"/>
  <c i="33" r="DE14"/>
  <c i="33" r="DG14" s="1"/>
  <c i="33" r="DC14"/>
  <c i="33" r="DW14"/>
  <c i="33" r="DY14"/>
  <c i="33" r="EA14" s="1"/>
  <c i="33" r="EY14"/>
  <c i="33" r="FA14" s="1"/>
  <c i="33" r="EW14"/>
  <c i="33" r="M16"/>
  <c i="33" r="AZ15"/>
  <c i="33" r="BB15" s="1"/>
  <c i="33" r="AX15"/>
  <c i="33" r="AX16"/>
  <c i="33" r="AZ16"/>
  <c i="33" r="BB16" s="1"/>
  <c i="33" r="M18"/>
  <c i="33" r="AZ17"/>
  <c i="33" r="BB17" s="1"/>
  <c i="33" r="AX17"/>
  <c i="33" r="AX18"/>
  <c i="33" r="AZ18"/>
  <c i="33" r="BB18" s="1"/>
  <c i="33" r="DW19"/>
  <c i="33" r="DY19"/>
  <c i="33" r="EA19" s="1"/>
  <c i="33" r="AX20"/>
  <c i="33" r="AZ20"/>
  <c i="33" r="BB20" s="1"/>
  <c i="33" r="CV22"/>
  <c i="33" r="Z22"/>
  <c i="33" r="AA22" s="1"/>
  <c i="33" r="BQ22"/>
  <c i="33" r="BS22"/>
  <c i="33" r="BU22" s="1"/>
  <c i="33" r="CJ22"/>
  <c i="33" r="CL22" s="1"/>
  <c i="33" r="CH22"/>
  <c i="33" r="DY22"/>
  <c i="33" r="EA22" s="1"/>
  <c i="33" r="DW22"/>
  <c i="33" r="EW22"/>
  <c i="33" r="EY22"/>
  <c i="33" r="FA22" s="1"/>
  <c i="33" r="AT24"/>
  <c i="33" r="M24"/>
  <c i="33" r="BQ23"/>
  <c i="33" r="BS23"/>
  <c i="33" r="BU23" s="1"/>
  <c i="33" r="AZ24"/>
  <c i="33" r="BB24" s="1"/>
  <c i="33" r="AX24"/>
  <c i="33" r="DY24"/>
  <c i="33" r="EA24" s="1"/>
  <c i="33" r="DW24"/>
  <c i="33" r="EW24"/>
  <c i="33" r="EY24"/>
  <c i="33" r="FA24" s="1"/>
  <c i="33" r="CV26"/>
  <c i="33" r="Z26"/>
  <c i="33" r="AA26" s="1"/>
  <c i="33" r="EY25"/>
  <c i="33" r="FA25" s="1"/>
  <c i="33" r="EW25"/>
  <c i="33" r="BQ26"/>
  <c i="33" r="BS26"/>
  <c i="33" r="BU26" s="1"/>
  <c i="33" r="CJ26"/>
  <c i="33" r="CL26" s="1"/>
  <c i="33" r="CH26"/>
  <c i="33" r="EY27"/>
  <c i="33" r="FA27" s="1"/>
  <c i="33" r="EW27"/>
  <c i="33" r="DT5"/>
  <c i="33" r="DY5" s="1"/>
  <c i="33" r="EA5" s="1"/>
  <c i="33" r="G6"/>
  <c i="33" r="BI6"/>
  <c i="33" r="BM6"/>
  <c i="33" r="CR6"/>
  <c i="33" r="EH6"/>
  <c i="33" r="AU7"/>
  <c i="33" r="CE7"/>
  <c i="33" r="FG7"/>
  <c i="33" r="BI8"/>
  <c i="33" r="BM8"/>
  <c i="33" r="CD8" s="1"/>
  <c i="33" r="CF8" s="1"/>
  <c i="33" r="GC5" s="1"/>
  <c i="33" r="CR8"/>
  <c i="33" r="EH8"/>
  <c i="33" r="EU8" s="1"/>
  <c i="33" r="FM5" s="1"/>
  <c i="33" r="FI8"/>
  <c i="33" r="FK8" s="1"/>
  <c i="33" r="FO8"/>
  <c i="33" r="AU9"/>
  <c i="33" r="CE9"/>
  <c i="33" r="FG9"/>
  <c i="33" r="BI10"/>
  <c i="33" r="BM10"/>
  <c i="33" r="CD10" s="1"/>
  <c i="33" r="CF10" s="1"/>
  <c i="33" r="GC6" s="1"/>
  <c i="33" r="CR10"/>
  <c i="33" r="EH10"/>
  <c i="33" r="EU10" s="1"/>
  <c i="33" r="FM6" s="1"/>
  <c i="33" r="HK10"/>
  <c i="33" r="HB4" s="1"/>
  <c i="33" r="HM10"/>
  <c i="33" r="AU11"/>
  <c i="33" r="CE11"/>
  <c i="33" r="BI12"/>
  <c i="33" r="BM12"/>
  <c i="33" r="CD12" s="1"/>
  <c i="33" r="CF12" s="1"/>
  <c i="33" r="GC7" s="1"/>
  <c i="33" r="CR12"/>
  <c i="33" r="DT12"/>
  <c i="33" r="EH12"/>
  <c i="33" r="EU12" s="1"/>
  <c i="33" r="FM7" s="1"/>
  <c i="33" r="AU13"/>
  <c i="33" r="BN13"/>
  <c i="33" r="CU13"/>
  <c i="33" r="CZ13" s="1"/>
  <c i="33" r="CZ24"/>
  <c i="33" r="CV14"/>
  <c i="33" r="Z14"/>
  <c i="33" r="AA14" s="1"/>
  <c i="33" r="AX14"/>
  <c i="33" r="AZ14"/>
  <c i="33" r="BB14" s="1"/>
  <c i="33" r="DW15"/>
  <c i="33" r="DY15"/>
  <c i="33" r="EA15" s="1"/>
  <c i="33" r="BS16"/>
  <c i="33" r="BU16" s="1"/>
  <c i="33" r="BQ16"/>
  <c i="33" r="DW16"/>
  <c i="33" r="DY16"/>
  <c i="33" r="EA16" s="1"/>
  <c i="33" r="EY16"/>
  <c i="33" r="FA16" s="1"/>
  <c i="33" r="EW16"/>
  <c i="33" r="DW17"/>
  <c i="33" r="DY17"/>
  <c i="33" r="EA17" s="1"/>
  <c i="33" r="BS18"/>
  <c i="33" r="BU18" s="1"/>
  <c i="33" r="BQ18"/>
  <c i="33" r="CH18"/>
  <c i="33" r="CJ18"/>
  <c i="33" r="CL18" s="1"/>
  <c i="33" r="DW18"/>
  <c i="33" r="DY18"/>
  <c i="33" r="EA18" s="1"/>
  <c i="33" r="EY18"/>
  <c i="33" r="FA18" s="1"/>
  <c i="33" r="EW18"/>
  <c i="33" r="M20"/>
  <c i="33" r="AZ19"/>
  <c i="33" r="BB19" s="1"/>
  <c i="33" r="AX19"/>
  <c i="33" r="BS20"/>
  <c i="33" r="BU20" s="1"/>
  <c i="33" r="BQ20"/>
  <c i="33" r="CH20"/>
  <c i="33" r="CJ20"/>
  <c i="33" r="CL20" s="1"/>
  <c i="33" r="DW20"/>
  <c i="33" r="DY20"/>
  <c i="33" r="EA20" s="1"/>
  <c i="33" r="EY20"/>
  <c i="33" r="FA20" s="1"/>
  <c i="33" r="EW20"/>
  <c i="33" r="AT22"/>
  <c i="33" r="M22"/>
  <c i="33" r="BS21"/>
  <c i="33" r="BU21" s="1"/>
  <c i="33" r="BQ21"/>
  <c i="33" r="EY21"/>
  <c i="33" r="FA21" s="1"/>
  <c i="33" r="EW21"/>
  <c i="33" r="AZ22"/>
  <c i="33" r="BB22" s="1"/>
  <c i="33" r="AX22"/>
  <c i="33" r="DC22"/>
  <c i="33" r="DE22"/>
  <c i="33" r="DG22" s="1"/>
  <c i="33" r="CV24"/>
  <c i="33" r="Z24"/>
  <c i="33" r="AA24" s="1"/>
  <c i="33" r="EY23"/>
  <c i="33" r="FA23" s="1"/>
  <c i="33" r="EW23"/>
  <c i="33" r="BQ24"/>
  <c i="33" r="BS24"/>
  <c i="33" r="BU24" s="1"/>
  <c i="33" r="AT26"/>
  <c i="33" r="M26"/>
  <c i="33" r="BQ25"/>
  <c i="33" r="BS25"/>
  <c i="33" r="BU25" s="1"/>
  <c i="33" r="AZ26"/>
  <c i="33" r="BB26" s="1"/>
  <c i="33" r="AX26"/>
  <c i="33" r="DY26"/>
  <c i="33" r="EA26" s="1"/>
  <c i="33" r="DW26"/>
  <c i="33" r="EW26"/>
  <c i="33" r="EY26"/>
  <c i="33" r="FA26" s="1"/>
  <c i="33" r="BQ27"/>
  <c i="33" r="BS27"/>
  <c i="33" r="BU27" s="1"/>
  <c i="33" r="CE5"/>
  <c i="33" r="CJ5" s="1"/>
  <c i="33" r="CL5" s="1"/>
  <c i="33" r="CU5"/>
  <c i="33" r="CZ5" s="1"/>
  <c i="33" r="CU7"/>
  <c i="33" r="CZ7" s="1"/>
  <c i="33" r="DT7"/>
  <c i="33" r="CU9"/>
  <c i="33" r="CZ9" s="1"/>
  <c i="33" r="DT9"/>
  <c i="33" r="CU11"/>
  <c i="33" r="CZ11" s="1"/>
  <c i="33" r="CF14"/>
  <c i="33" r="GC8" s="1"/>
  <c i="33" r="EU16"/>
  <c i="33" r="FM9" s="1"/>
  <c i="33" r="EU18"/>
  <c i="33" r="FM10" s="1"/>
  <c i="33" r="BO20"/>
  <c i="33" r="FE10" s="1"/>
  <c i="33" r="DU22"/>
  <c i="33" r="GK12" s="1"/>
  <c i="33" r="GM12" s="1"/>
  <c i="33" r="AV24"/>
  <c i="33" r="GS13" s="1"/>
  <c i="33" r="AK24"/>
  <c i="33" r="DU24"/>
  <c i="33" r="GK13" s="1"/>
  <c i="33" r="GM13" s="1"/>
  <c i="33" r="CE24"/>
  <c i="33" r="CZ26"/>
  <c i="33" r="M28"/>
  <c i="33" r="CH28"/>
  <c i="33" r="CJ28"/>
  <c i="33" r="CL28" s="1"/>
  <c i="33" r="CV30"/>
  <c i="33" r="Z30"/>
  <c i="33" r="EW29"/>
  <c i="33" r="EY29"/>
  <c i="33" r="FA29" s="1"/>
  <c i="33" r="AX30"/>
  <c i="33" r="AZ30"/>
  <c i="33" r="BB30" s="1"/>
  <c i="33" r="DW30"/>
  <c i="33" r="DY30"/>
  <c i="33" r="EA30" s="1"/>
  <c i="33" r="AT32"/>
  <c i="33" r="M32"/>
  <c i="33" r="BS31"/>
  <c i="33" r="BU31" s="1"/>
  <c i="33" r="BQ31"/>
  <c i="33" r="AX32"/>
  <c i="33" r="AZ32"/>
  <c i="33" r="BB32" s="1"/>
  <c i="33" r="DW32"/>
  <c i="33" r="DY32"/>
  <c i="33" r="EA32" s="1"/>
  <c i="33" r="EY32"/>
  <c i="33" r="FA32" s="1"/>
  <c i="33" r="EW32"/>
  <c i="33" r="CV34"/>
  <c i="33" r="Z34"/>
  <c i="33" r="EW33"/>
  <c i="33" r="EY33"/>
  <c i="33" r="FA33" s="1"/>
  <c i="33" r="BQ34"/>
  <c i="33" r="BS34"/>
  <c i="33" r="BU34" s="1"/>
  <c i="33" r="CJ34"/>
  <c i="33" r="CL34" s="1"/>
  <c i="33" r="CH34"/>
  <c i="33" r="AZ35"/>
  <c i="33" r="BB35" s="1"/>
  <c i="33" r="AX35"/>
  <c i="33" r="DW35"/>
  <c i="33" r="DY35"/>
  <c i="33" r="EA35" s="1"/>
  <c i="33" r="AZ37"/>
  <c i="33" r="BB37" s="1"/>
  <c i="33" r="AX37"/>
  <c i="33" r="DC37"/>
  <c i="33" r="DE37"/>
  <c i="33" r="DG37" s="1"/>
  <c i="33" r="DW37"/>
  <c i="33" r="DY37"/>
  <c i="33" r="EA37" s="1"/>
  <c i="33" r="BQ38"/>
  <c i="33" r="BS38"/>
  <c i="33" r="BU38" s="1"/>
  <c i="33" r="CJ38"/>
  <c i="33" r="CL38" s="1"/>
  <c i="33" r="CH38"/>
  <c i="33" r="EW38"/>
  <c i="33" r="EY38"/>
  <c i="33" r="FA38" s="1"/>
  <c i="33" r="AT40"/>
  <c i="33" r="M40"/>
  <c i="33" r="BS39"/>
  <c i="33" r="BU39" s="1"/>
  <c i="33" r="BQ39"/>
  <c i="33" r="CJ39"/>
  <c i="33" r="CL39" s="1"/>
  <c i="33" r="CH39"/>
  <c i="33" r="CH40"/>
  <c i="33" r="CJ40"/>
  <c i="33" r="CL40" s="1"/>
  <c i="33" r="DW40"/>
  <c i="33" r="DY40"/>
  <c i="33" r="EA40" s="1"/>
  <c i="33" r="M42"/>
  <c i="33" r="BQ41"/>
  <c i="33" r="BS41"/>
  <c i="33" r="BU41" s="1"/>
  <c i="33" r="AX42"/>
  <c i="33" r="AZ42"/>
  <c i="33" r="BB42" s="1"/>
  <c i="33" r="DW42"/>
  <c i="33" r="DY42"/>
  <c i="33" r="EA42" s="1"/>
  <c i="33" r="M44"/>
  <c i="33" r="BQ43"/>
  <c i="33" r="BS43"/>
  <c i="33" r="BU43" s="1"/>
  <c i="33" r="AX44"/>
  <c i="33" r="AZ44"/>
  <c i="33" r="BB44" s="1"/>
  <c i="33" r="DW44"/>
  <c i="33" r="DY44"/>
  <c i="33" r="EA44" s="1"/>
  <c i="33" r="BQ45"/>
  <c i="33" r="BS45"/>
  <c i="33" r="BU45" s="1"/>
  <c i="33" r="CE13"/>
  <c i="33" r="DM14"/>
  <c i="33" r="DU14" s="1"/>
  <c i="33" r="GK8" s="1"/>
  <c i="33" r="GM8" s="1"/>
  <c i="33" r="CC15"/>
  <c i="33" r="CE15" s="1"/>
  <c i="33" r="CZ15"/>
  <c i="33" r="ET15"/>
  <c i="33" r="Y16"/>
  <c i="33" r="AT16" s="1"/>
  <c i="33" r="CA16"/>
  <c i="33" r="CF16" s="1"/>
  <c i="33" r="GC9" s="1"/>
  <c i="33" r="CU16"/>
  <c i="33" r="CZ16" s="1"/>
  <c i="33" r="DM16"/>
  <c i="33" r="DU16" s="1"/>
  <c i="33" r="GK9" s="1"/>
  <c i="33" r="GM9" s="1"/>
  <c i="33" r="CC17"/>
  <c i="33" r="CE17" s="1"/>
  <c i="33" r="CZ17"/>
  <c i="33" r="ET17"/>
  <c i="33" r="Y18"/>
  <c i="33" r="AT18" s="1"/>
  <c i="33" r="CA18"/>
  <c i="33" r="CF18" s="1"/>
  <c i="33" r="GC10" s="1"/>
  <c i="33" r="CU18"/>
  <c i="33" r="CZ18" s="1"/>
  <c i="33" r="DM18"/>
  <c i="33" r="DU18" s="1"/>
  <c i="33" r="GK10" s="1"/>
  <c i="33" r="GM10" s="1"/>
  <c i="33" r="CC19"/>
  <c i="33" r="CE19" s="1"/>
  <c i="33" r="CZ19"/>
  <c i="33" r="ET19"/>
  <c i="33" r="FO19"/>
  <c i="33" r="Y20"/>
  <c i="33" r="CA20"/>
  <c i="33" r="CF20" s="1"/>
  <c i="33" r="GC11" s="1"/>
  <c i="33" r="CU20"/>
  <c i="33" r="CZ20" s="1"/>
  <c i="33" r="DM20"/>
  <c i="33" r="DU20" s="1"/>
  <c i="33" r="GK11" s="1"/>
  <c i="33" r="GM11" s="1"/>
  <c i="33" r="CU21"/>
  <c i="33" r="CZ21" s="1"/>
  <c i="33" r="GU21"/>
  <c i="33" r="BI22"/>
  <c i="33" r="BO22" s="1"/>
  <c i="33" r="FE11" s="1"/>
  <c i="33" r="BM22"/>
  <c i="33" r="CD22" s="1"/>
  <c i="33" r="CF22" s="1"/>
  <c i="33" r="GC12" s="1"/>
  <c i="33" r="CR22"/>
  <c i="33" r="EH22"/>
  <c i="33" r="EU22" s="1"/>
  <c i="33" r="FM12" s="1"/>
  <c i="33" r="FO22"/>
  <c i="33" r="AU23"/>
  <c i="33" r="CE23"/>
  <c i="33" r="BI24"/>
  <c i="33" r="BM24"/>
  <c i="33" r="CD24" s="1"/>
  <c i="33" r="CF24" s="1"/>
  <c i="33" r="GC13" s="1"/>
  <c i="33" r="CR24"/>
  <c i="33" r="EH24"/>
  <c i="33" r="EU24" s="1"/>
  <c i="33" r="FM13" s="1"/>
  <c i="33" r="AU25"/>
  <c i="33" r="CE25"/>
  <c i="33" r="BI26"/>
  <c i="33" r="BM26"/>
  <c i="33" r="CD26" s="1"/>
  <c i="33" r="CF26" s="1"/>
  <c i="33" r="GC14" s="1"/>
  <c i="33" r="CR26"/>
  <c i="33" r="EH26"/>
  <c i="33" r="EU26" s="1"/>
  <c i="33" r="FM14" s="1"/>
  <c i="33" r="AU27"/>
  <c i="33" r="CE27"/>
  <c i="33" r="AO28"/>
  <c i="33" r="BI28"/>
  <c i="33" r="CY28"/>
  <c i="33" r="EL28"/>
  <c i="33" r="ES28"/>
  <c i="33" r="AA30"/>
  <c i="33" r="CZ32"/>
  <c i="33" r="AA34"/>
  <c i="33" r="CZ38"/>
  <c i="33" r="CV28"/>
  <c i="33" r="Z28"/>
  <c i="33" r="AX28"/>
  <c i="33" r="AZ28"/>
  <c i="33" r="BB28" s="1"/>
  <c i="33" r="DW28"/>
  <c i="33" r="DY28"/>
  <c i="33" r="EA28" s="1"/>
  <c i="33" r="AT30"/>
  <c i="33" r="M30"/>
  <c i="33" r="BS29"/>
  <c i="33" r="BU29" s="1"/>
  <c i="33" r="BQ29"/>
  <c i="33" r="CV32"/>
  <c i="33" r="Z32"/>
  <c i="33" r="AA32" s="1"/>
  <c i="33" r="DW31"/>
  <c i="33" r="DY31"/>
  <c i="33" r="EA31" s="1"/>
  <c i="33" r="AT34"/>
  <c i="33" r="M34"/>
  <c i="33" r="BS33"/>
  <c i="33" r="BU33" s="1"/>
  <c i="33" r="BQ33"/>
  <c i="33" r="AZ34"/>
  <c i="33" r="BB34" s="1"/>
  <c i="33" r="AX34"/>
  <c i="33" r="DY34"/>
  <c i="33" r="EA34" s="1"/>
  <c i="33" r="DW34"/>
  <c i="33" r="EW34"/>
  <c i="33" r="EY34"/>
  <c i="33" r="FA34" s="1"/>
  <c i="33" r="BS35"/>
  <c i="33" r="BU35" s="1"/>
  <c i="33" r="BQ35"/>
  <c i="33" r="BQ36"/>
  <c i="33" r="BS36"/>
  <c i="33" r="BU36" s="1"/>
  <c i="33" r="EW36"/>
  <c i="33" r="EY36"/>
  <c i="33" r="FA36" s="1"/>
  <c i="33" r="BS37"/>
  <c i="33" r="BU37" s="1"/>
  <c i="33" r="BQ37"/>
  <c i="33" r="CV40"/>
  <c i="33" r="Z40"/>
  <c i="33" r="EW39"/>
  <c i="33" r="EY39"/>
  <c i="33" r="FA39" s="1"/>
  <c i="33" r="AX40"/>
  <c i="33" r="AZ40"/>
  <c i="33" r="BB40" s="1"/>
  <c i="33" r="DY41"/>
  <c i="33" r="EA41" s="1"/>
  <c i="33" r="DW41"/>
  <c i="33" r="EY41"/>
  <c i="33" r="FA41" s="1"/>
  <c i="33" r="EW41"/>
  <c i="33" r="DY43"/>
  <c i="33" r="EA43" s="1"/>
  <c i="33" r="DW43"/>
  <c i="33" r="EY43"/>
  <c i="33" r="FA43" s="1"/>
  <c i="33" r="EW43"/>
  <c i="33" r="ET13"/>
  <c i="33" r="BN15"/>
  <c i="33" r="BN17"/>
  <c i="33" r="BN19"/>
  <c i="33" r="AU21"/>
  <c i="33" r="CE21"/>
  <c i="33" r="DT21"/>
  <c i="33" r="CU23"/>
  <c i="33" r="CZ23" s="1"/>
  <c i="33" r="DT23"/>
  <c i="33" r="CU25"/>
  <c i="33" r="CZ25" s="1"/>
  <c i="33" r="DT25"/>
  <c i="33" r="AA28"/>
  <c i="33" r="AK28"/>
  <c i="33" r="CU27"/>
  <c i="33" r="CZ27" s="1"/>
  <c i="33" r="DU28"/>
  <c i="33" r="GK15" s="1"/>
  <c i="33" r="GM15" s="1"/>
  <c i="33" r="DT27"/>
  <c i="33" r="FO27"/>
  <c i="33" r="AS28"/>
  <c i="33" r="AV28" s="1"/>
  <c i="33" r="GS15" s="1"/>
  <c i="33" r="CR28"/>
  <c i="33" r="EH28"/>
  <c i="33" r="EP28"/>
  <c i="33" r="CE29"/>
  <c i="33" r="CE30"/>
  <c i="33" r="AV32"/>
  <c i="33" r="GS17" s="1"/>
  <c i="33" r="AK32"/>
  <c i="33" r="EU32"/>
  <c i="33" r="FM17" s="1"/>
  <c i="33" r="BO32"/>
  <c i="33" r="FE17" s="1"/>
  <c i="33" r="CE32"/>
  <c i="33" r="CZ34"/>
  <c i="33" r="CF36"/>
  <c i="33" r="GC19" s="1"/>
  <c i="33" r="CZ36"/>
  <c i="33" r="DU36"/>
  <c i="33" r="GK19" s="1"/>
  <c i="33" r="GM19" s="1"/>
  <c i="33" r="CF38"/>
  <c i="33" r="GC20" s="1"/>
  <c i="33" r="AK38"/>
  <c i="33" r="AA40"/>
  <c i="33" r="AK40"/>
  <c i="33" r="DU40"/>
  <c i="33" r="GK21" s="1"/>
  <c i="33" r="GM21" s="1"/>
  <c i="33" r="AK42"/>
  <c i="33" r="CZ41"/>
  <c i="33" r="CE42"/>
  <c i="33" r="AK44"/>
  <c i="33" r="CZ43"/>
  <c i="33" r="CE44"/>
  <c i="33" r="CZ45"/>
  <c i="33" r="AX46"/>
  <c i="33" r="AZ46"/>
  <c i="33" r="BB46" s="1"/>
  <c i="33" r="DW46"/>
  <c i="33" r="DY46"/>
  <c i="33" r="EA46" s="1"/>
  <c i="33" r="M48"/>
  <c i="33" r="BQ47"/>
  <c i="33" r="BS47"/>
  <c i="33" r="BU47" s="1"/>
  <c i="33" r="AX48"/>
  <c i="33" r="AZ48"/>
  <c i="33" r="BB48" s="1"/>
  <c i="33" r="DW48"/>
  <c i="33" r="DY48"/>
  <c i="33" r="EA48" s="1"/>
  <c i="33" r="M50"/>
  <c i="33" r="BQ49"/>
  <c i="33" r="BS49"/>
  <c i="33" r="BU49" s="1"/>
  <c i="33" r="AX50"/>
  <c i="33" r="AZ50"/>
  <c i="33" r="BB50" s="1"/>
  <c i="33" r="DW50"/>
  <c i="33" r="DY50"/>
  <c i="33" r="EA50" s="1"/>
  <c i="33" r="M52"/>
  <c i="33" r="BQ51"/>
  <c i="33" r="BS51"/>
  <c i="33" r="BU51" s="1"/>
  <c i="33" r="AX52"/>
  <c i="33" r="AZ52"/>
  <c i="33" r="BB52" s="1"/>
  <c i="33" r="DW52"/>
  <c i="33" r="DY52"/>
  <c i="33" r="EA52" s="1"/>
  <c i="33" r="M54"/>
  <c i="33" r="BQ53"/>
  <c i="33" r="BS53"/>
  <c i="33" r="BU53" s="1"/>
  <c i="33" r="AX54"/>
  <c i="33" r="AZ54"/>
  <c i="33" r="BB54" s="1"/>
  <c i="33" r="DW54"/>
  <c i="33" r="DY54"/>
  <c i="33" r="EA54" s="1"/>
  <c i="33" r="M56"/>
  <c i="33" r="BQ55"/>
  <c i="33" r="BS55"/>
  <c i="33" r="BU55" s="1"/>
  <c i="33" r="AX56"/>
  <c i="33" r="AZ56"/>
  <c i="33" r="BB56" s="1"/>
  <c i="33" r="DW56"/>
  <c i="33" r="DY56"/>
  <c i="33" r="EA56" s="1"/>
  <c i="33" r="BN28"/>
  <c i="33" r="CZ28"/>
  <c i="33" r="ET28"/>
  <c i="33" r="CU29"/>
  <c i="33" r="CZ29" s="1"/>
  <c i="33" r="DT29"/>
  <c i="33" r="BN30"/>
  <c i="33" r="CA30"/>
  <c i="33" r="CZ30"/>
  <c i="33" r="ET30"/>
  <c i="33" r="CC31"/>
  <c i="33" r="CE31" s="1"/>
  <c i="33" r="CU31"/>
  <c i="33" r="CZ31" s="1"/>
  <c i="33" r="ET31"/>
  <c i="33" r="BN32"/>
  <c i="33" r="CA32"/>
  <c i="33" r="CF32" s="1"/>
  <c i="33" r="GC17" s="1"/>
  <c i="33" r="DM32"/>
  <c i="33" r="DU32" s="1"/>
  <c i="33" r="GK17" s="1"/>
  <c i="33" r="GM17" s="1"/>
  <c i="33" r="CU33"/>
  <c i="33" r="CZ33" s="1"/>
  <c i="33" r="DT33"/>
  <c i="33" r="BI34"/>
  <c i="33" r="BM34"/>
  <c i="33" r="CD34" s="1"/>
  <c i="33" r="CF34" s="1"/>
  <c i="33" r="GC18" s="1"/>
  <c i="33" r="CR34"/>
  <c i="33" r="EH34"/>
  <c i="33" r="EU34" s="1"/>
  <c i="33" r="FM18" s="1"/>
  <c i="33" r="CC35"/>
  <c i="33" r="CE35" s="1"/>
  <c i="33" r="CZ35"/>
  <c i="33" r="ET35"/>
  <c i="33" r="G36"/>
  <c i="33" r="M36" s="1"/>
  <c i="33" r="AU36"/>
  <c i="33" r="BI36"/>
  <c i="33" r="BO36" s="1"/>
  <c i="33" r="FE19" s="1"/>
  <c i="33" r="DT36"/>
  <c i="33" r="CC37"/>
  <c i="33" r="ET37"/>
  <c i="33" r="G38"/>
  <c i="33" r="M38" s="1"/>
  <c i="33" r="AU38"/>
  <c i="33" r="BI38"/>
  <c i="33" r="BO38" s="1"/>
  <c i="33" r="FE20" s="1"/>
  <c i="33" r="DT38"/>
  <c i="33" r="CU39"/>
  <c i="33" r="CZ39" s="1"/>
  <c i="33" r="DT39"/>
  <c i="33" r="BN40"/>
  <c i="33" r="CA40"/>
  <c i="33" r="CZ40"/>
  <c i="33" r="ET40"/>
  <c i="33" r="AU41"/>
  <c i="33" r="CE41"/>
  <c i="33" r="Y42"/>
  <c i="33" r="AT42" s="1"/>
  <c i="33" r="BN42"/>
  <c i="33" r="CZ42"/>
  <c i="33" r="DM42"/>
  <c i="33" r="DU42" s="1"/>
  <c i="33" r="GK22" s="1"/>
  <c i="33" r="GM22" s="1"/>
  <c i="33" r="ET42"/>
  <c i="33" r="AU43"/>
  <c i="33" r="CE43"/>
  <c i="33" r="Y44"/>
  <c i="33" r="BN44"/>
  <c i="33" r="CZ44"/>
  <c i="33" r="DM44"/>
  <c i="33" r="DU44" s="1"/>
  <c i="33" r="GK23" s="1"/>
  <c i="33" r="GM23" s="1"/>
  <c i="33" r="ET44"/>
  <c i="33" r="AU45"/>
  <c i="33" r="CE45"/>
  <c i="33" r="M46"/>
  <c i="33" r="Y46"/>
  <c i="33" r="AS46"/>
  <c i="33" r="CR46"/>
  <c i="33" r="DT45"/>
  <c i="33" r="DM46"/>
  <c i="33" r="DU46" s="1"/>
  <c i="33" r="GK24" s="1"/>
  <c i="33" r="GM24" s="1"/>
  <c i="33" r="CH46"/>
  <c i="33" r="CJ46"/>
  <c i="33" r="CL46" s="1"/>
  <c i="33" r="DY47"/>
  <c i="33" r="EA47" s="1"/>
  <c i="33" r="DW47"/>
  <c i="33" r="EY47"/>
  <c i="33" r="FA47" s="1"/>
  <c i="33" r="EW47"/>
  <c i="33" r="DY49"/>
  <c i="33" r="EA49" s="1"/>
  <c i="33" r="DW49"/>
  <c i="33" r="EY49"/>
  <c i="33" r="FA49" s="1"/>
  <c i="33" r="EW49"/>
  <c i="33" r="DY51"/>
  <c i="33" r="EA51" s="1"/>
  <c i="33" r="DW51"/>
  <c i="33" r="EY51"/>
  <c i="33" r="FA51" s="1"/>
  <c i="33" r="EW51"/>
  <c i="33" r="DY53"/>
  <c i="33" r="EA53" s="1"/>
  <c i="33" r="DW53"/>
  <c i="33" r="EY53"/>
  <c i="33" r="FA53" s="1"/>
  <c i="33" r="EW53"/>
  <c i="33" r="DY55"/>
  <c i="33" r="EA55" s="1"/>
  <c i="33" r="DW55"/>
  <c i="33" r="EY55"/>
  <c i="33" r="FA55" s="1"/>
  <c i="33" r="EW55"/>
  <c i="33" r="BM28"/>
  <c i="33" r="CD28" s="1"/>
  <c i="33" r="CF28" s="1"/>
  <c i="33" r="GC15" s="1"/>
  <c i="33" r="AU29"/>
  <c i="33" r="BM30"/>
  <c i="33" r="CD30" s="1"/>
  <c i="33" r="AU31"/>
  <c i="33" r="AU33"/>
  <c i="33" r="CE33"/>
  <c i="33" r="Y36"/>
  <c i="33" r="CE37"/>
  <c i="33" r="Y38"/>
  <c i="33" r="AU39"/>
  <c i="33" r="BM40"/>
  <c i="33" r="CD40" s="1"/>
  <c i="33" r="BM42"/>
  <c i="33" r="CD42" s="1"/>
  <c i="33" r="CF42" s="1"/>
  <c i="33" r="GC22" s="1"/>
  <c i="33" r="BM44"/>
  <c i="33" r="CD44" s="1"/>
  <c i="33" r="CF44" s="1"/>
  <c i="33" r="GC23" s="1"/>
  <c i="33" r="AK46"/>
  <c i="33" r="EW45"/>
  <c i="33" r="AO46"/>
  <c i="33" r="BI46"/>
  <c i="33" r="CY46"/>
  <c i="33" r="EL46"/>
  <c i="33" r="ES46"/>
  <c i="33" r="EU46" s="1"/>
  <c i="33" r="FM24" s="1"/>
  <c i="33" r="AK48"/>
  <c i="33" r="CZ47"/>
  <c i="33" r="CE48"/>
  <c i="33" r="AK50"/>
  <c i="33" r="CZ49"/>
  <c i="33" r="CE50"/>
  <c i="33" r="AK52"/>
  <c i="33" r="CZ51"/>
  <c i="33" r="CE52"/>
  <c i="33" r="AK54"/>
  <c i="33" r="CZ53"/>
  <c i="33" r="CE54"/>
  <c i="33" r="AK56"/>
  <c i="33" r="CZ55"/>
  <c i="33" r="CE56"/>
  <c i="33" r="M58"/>
  <c i="33" r="BQ57"/>
  <c i="33" r="BS57"/>
  <c i="33" r="BU57" s="1"/>
  <c i="33" r="AX58"/>
  <c i="33" r="AZ58"/>
  <c i="33" r="BB58" s="1"/>
  <c i="33" r="DW58"/>
  <c i="33" r="DY58"/>
  <c i="33" r="EA58" s="1"/>
  <c i="33" r="M60"/>
  <c i="33" r="BQ59"/>
  <c i="33" r="BS59"/>
  <c i="33" r="BU59" s="1"/>
  <c i="33" r="AX60"/>
  <c i="33" r="AZ60"/>
  <c i="33" r="BB60" s="1"/>
  <c i="33" r="DW60"/>
  <c i="33" r="DY60"/>
  <c i="33" r="EA60" s="1"/>
  <c i="33" r="BN46"/>
  <c i="33" r="CZ46"/>
  <c i="33" r="ET46"/>
  <c i="33" r="AU47"/>
  <c i="33" r="CE47"/>
  <c i="33" r="Y48"/>
  <c i="33" r="AT48" s="1"/>
  <c i="33" r="BN48"/>
  <c i="33" r="CZ48"/>
  <c i="33" r="DM48"/>
  <c i="33" r="DU48" s="1"/>
  <c i="33" r="GK25" s="1"/>
  <c i="33" r="GM25" s="1"/>
  <c i="33" r="ET48"/>
  <c i="33" r="AU49"/>
  <c i="33" r="CE49"/>
  <c i="33" r="Y50"/>
  <c i="33" r="BN50"/>
  <c i="33" r="CZ50"/>
  <c i="33" r="DM50"/>
  <c i="33" r="DU50" s="1"/>
  <c i="33" r="GK26" s="1"/>
  <c i="33" r="GM26" s="1"/>
  <c i="33" r="ET50"/>
  <c i="33" r="AU51"/>
  <c i="33" r="CE51"/>
  <c i="33" r="Y52"/>
  <c i="33" r="AT52" s="1"/>
  <c i="33" r="BN52"/>
  <c i="33" r="CZ52"/>
  <c i="33" r="DM52"/>
  <c i="33" r="DU52" s="1"/>
  <c i="33" r="GK27" s="1"/>
  <c i="33" r="GM27" s="1"/>
  <c i="33" r="ET52"/>
  <c i="33" r="AU53"/>
  <c i="33" r="CE53"/>
  <c i="33" r="Y54"/>
  <c i="33" r="BN54"/>
  <c i="33" r="CZ54"/>
  <c i="33" r="DM54"/>
  <c i="33" r="DU54" s="1"/>
  <c i="33" r="GK28" s="1"/>
  <c i="33" r="GM28" s="1"/>
  <c i="33" r="ET54"/>
  <c i="33" r="AU55"/>
  <c i="33" r="CE55"/>
  <c i="33" r="Y56"/>
  <c i="33" r="AT56" s="1"/>
  <c i="33" r="BN56"/>
  <c i="33" r="CZ56"/>
  <c i="33" r="DM56"/>
  <c i="33" r="DU56" s="1"/>
  <c i="33" r="GK29" s="1"/>
  <c i="33" r="GM29" s="1"/>
  <c i="33" r="EL56"/>
  <c i="33" r="ES56"/>
  <c i="33" r="DY57"/>
  <c i="33" r="EA57" s="1"/>
  <c i="33" r="DW57"/>
  <c i="33" r="EY57"/>
  <c i="33" r="FA57" s="1"/>
  <c i="33" r="EW57"/>
  <c i="33" r="DY59"/>
  <c i="33" r="EA59" s="1"/>
  <c i="33" r="DW59"/>
  <c i="33" r="EY59"/>
  <c i="33" r="FA59" s="1"/>
  <c i="33" r="EW59"/>
  <c i="33" r="BM46"/>
  <c i="33" r="CD46" s="1"/>
  <c i="33" r="CF46" s="1"/>
  <c i="33" r="GC24" s="1"/>
  <c i="33" r="BM48"/>
  <c i="33" r="CD48" s="1"/>
  <c i="33" r="CF48" s="1"/>
  <c i="33" r="GC25" s="1"/>
  <c i="33" r="BM50"/>
  <c i="33" r="CD50" s="1"/>
  <c i="33" r="CF50" s="1"/>
  <c i="33" r="GC26" s="1"/>
  <c i="33" r="BM52"/>
  <c i="33" r="CD52" s="1"/>
  <c i="33" r="CF52" s="1"/>
  <c i="33" r="GC27" s="1"/>
  <c i="33" r="BM54"/>
  <c i="33" r="CD54" s="1"/>
  <c i="33" r="CF54" s="1"/>
  <c i="33" r="GC28" s="1"/>
  <c i="33" r="BM56"/>
  <c i="33" r="CD56" s="1"/>
  <c i="33" r="CF56" s="1"/>
  <c i="33" r="GC29" s="1"/>
  <c i="33" r="EH56"/>
  <c i="33" r="EP56"/>
  <c i="33" r="ET56"/>
  <c i="33" r="AK58"/>
  <c i="33" r="CZ57"/>
  <c i="33" r="CE58"/>
  <c i="33" r="AK60"/>
  <c i="33" r="CZ59"/>
  <c i="33" r="CE60"/>
  <c i="33" r="AU57"/>
  <c i="33" r="CE57"/>
  <c i="33" r="Y58"/>
  <c i="33" r="AT58" s="1"/>
  <c i="33" r="BN58"/>
  <c i="33" r="CZ58"/>
  <c i="33" r="DM58"/>
  <c i="33" r="DU58" s="1"/>
  <c i="33" r="GK30" s="1"/>
  <c i="33" r="GM30" s="1"/>
  <c i="33" r="ET58"/>
  <c i="33" r="AU59"/>
  <c i="33" r="CE59"/>
  <c i="33" r="Y60"/>
  <c i="33" r="BN60"/>
  <c i="33" r="CZ60"/>
  <c i="33" r="DM60"/>
  <c i="33" r="DU60" s="1"/>
  <c i="33" r="GK31" s="1"/>
  <c i="33" r="GM31" s="1"/>
  <c i="33" r="ET60"/>
  <c i="33" r="BM58"/>
  <c i="33" r="CD58" s="1"/>
  <c i="33" r="CF58" s="1"/>
  <c i="33" r="GC30" s="1"/>
  <c i="33" r="BM60"/>
  <c i="33" r="CD60" s="1"/>
  <c i="33" r="CF60" s="1"/>
  <c i="33" r="GC31" s="1"/>
  <c i="32" r="AV6"/>
  <c i="32" r="Q67"/>
  <c i="32" r="CV6"/>
  <c i="32" r="Z6"/>
  <c i="32" r="AJ67"/>
  <c i="32" r="AK6"/>
  <c i="32" r="DU6"/>
  <c i="32" r="AZ6"/>
  <c i="32" r="BB6" s="1"/>
  <c i="32" r="AX6"/>
  <c i="32" r="DY6"/>
  <c i="32" r="EA6" s="1"/>
  <c i="32" r="DW6"/>
  <c i="32" r="EW6"/>
  <c i="32" r="EY6"/>
  <c i="32" r="FA6" s="1"/>
  <c i="32" r="AT8"/>
  <c i="32" r="BS7"/>
  <c i="32" r="BU7" s="1"/>
  <c i="32" r="BQ7"/>
  <c i="32" r="AZ8"/>
  <c i="32" r="BB8" s="1"/>
  <c i="32" r="AX8"/>
  <c i="32" r="DY8"/>
  <c i="32" r="EA8" s="1"/>
  <c i="32" r="DW8"/>
  <c i="32" r="EW8"/>
  <c i="32" r="EY8"/>
  <c i="32" r="FA8" s="1"/>
  <c i="32" r="M10"/>
  <c i="32" r="FG5"/>
  <c i="32" r="FI5"/>
  <c i="32" r="FK5" s="1"/>
  <c i="32" r="FQ6"/>
  <c i="32" r="FS6" s="1"/>
  <c i="32" r="FO6"/>
  <c i="32" r="AX10"/>
  <c i="32" r="AZ10"/>
  <c i="32" r="BB10" s="1"/>
  <c i="32" r="DW10"/>
  <c i="32" r="DY10"/>
  <c i="32" r="EA10" s="1"/>
  <c i="32" r="EY10"/>
  <c i="32" r="FA10" s="1"/>
  <c i="32" r="EW10"/>
  <c i="32" r="HB35"/>
  <c i="32" r="CV12"/>
  <c i="32" r="Z12"/>
  <c i="32" r="CJ11"/>
  <c i="32" r="CL11" s="1"/>
  <c i="32" r="CH11"/>
  <c i="32" r="AZ12"/>
  <c i="32" r="BB12" s="1"/>
  <c i="32" r="AX12"/>
  <c i="32" r="EW12"/>
  <c i="32" r="EY12"/>
  <c i="32" r="FA12" s="1"/>
  <c i="32" r="CV14"/>
  <c i="32" r="Z14"/>
  <c i="32" r="AA14" s="1"/>
  <c i="32" r="BQ13"/>
  <c i="32" r="BS13"/>
  <c i="32" r="BU13" s="1"/>
  <c i="32" r="DW13"/>
  <c i="32" r="DY13"/>
  <c i="32" r="EA13" s="1"/>
  <c i="32" r="EW13"/>
  <c i="32" r="EY13"/>
  <c i="32" r="FA13" s="1"/>
  <c i="32" r="AZ14"/>
  <c i="32" r="BB14" s="1"/>
  <c i="32" r="AX14"/>
  <c i="32" r="BQ14"/>
  <c i="32" r="BS14"/>
  <c i="32" r="BU14" s="1"/>
  <c i="32" r="BQ15"/>
  <c i="32" r="BS15"/>
  <c i="32" r="BU15" s="1"/>
  <c i="32" r="CZ6"/>
  <c i="32" r="CZ8"/>
  <c i="32" r="CZ10"/>
  <c i="32" r="AA12"/>
  <c i="32" r="CZ12"/>
  <c i="32" r="DU12"/>
  <c i="32" r="GK7" s="1"/>
  <c i="32" r="L67"/>
  <c i="32" r="AT6"/>
  <c i="32" r="M6"/>
  <c i="32" r="HR67"/>
  <c i="32" r="FL4"/>
  <c i="32" r="BQ6"/>
  <c i="32" r="BS6"/>
  <c i="32" r="BU6" s="1"/>
  <c i="32" r="AZ7"/>
  <c i="32" r="BB7" s="1"/>
  <c i="32" r="AX7"/>
  <c i="32" r="CV8"/>
  <c i="32" r="Z8"/>
  <c i="32" r="EW7"/>
  <c i="32" r="EY7"/>
  <c i="32" r="FA7" s="1"/>
  <c i="32" r="BQ8"/>
  <c i="32" r="BS8"/>
  <c i="32" r="BU8" s="1"/>
  <c i="32" r="DY9"/>
  <c i="32" r="EA9" s="1"/>
  <c i="32" r="DW9"/>
  <c i="32" r="AW67"/>
  <c i="32" r="BS10"/>
  <c i="32" r="BU10" s="1"/>
  <c i="32" r="BQ10"/>
  <c i="32" r="AT12"/>
  <c i="32" r="M12"/>
  <c i="32" r="BQ11"/>
  <c i="32" r="BS11"/>
  <c i="32" r="BU11" s="1"/>
  <c i="32" r="DW11"/>
  <c i="32" r="DY11"/>
  <c i="32" r="EA11" s="1"/>
  <c i="32" r="EW11"/>
  <c i="32" r="EY11"/>
  <c i="32" r="FA11" s="1"/>
  <c i="32" r="BQ12"/>
  <c i="32" r="BS12"/>
  <c i="32" r="BU12" s="1"/>
  <c i="32" r="AT14"/>
  <c i="32" r="M14"/>
  <c i="32" r="CJ13"/>
  <c i="32" r="CL13" s="1"/>
  <c i="32" r="CH13"/>
  <c i="32" r="CH14"/>
  <c i="32" r="CJ14"/>
  <c i="32" r="CL14" s="1"/>
  <c i="32" r="DW14"/>
  <c i="32" r="DY14"/>
  <c i="32" r="EA14" s="1"/>
  <c i="32" r="CV16"/>
  <c i="32" r="Z16"/>
  <c i="32" r="AA16" s="1"/>
  <c i="32" r="EY15"/>
  <c i="32" r="FA15" s="1"/>
  <c i="32" r="EW15"/>
  <c i="32" r="EW5"/>
  <c i="32" r="CE6"/>
  <c i="32" r="AA8"/>
  <c i="32" r="AK8"/>
  <c i="32" r="DU8"/>
  <c i="32" r="GK5" s="1"/>
  <c i="32" r="CE8"/>
  <c i="32" r="CE10"/>
  <c i="32" r="EU14"/>
  <c i="32" r="FM8" s="1"/>
  <c i="32" r="AK16"/>
  <c i="32" r="BQ16"/>
  <c i="32" r="BS16"/>
  <c i="32" r="BU16" s="1"/>
  <c i="32" r="CV18"/>
  <c i="32" r="Z18"/>
  <c i="32" r="AA18" s="1"/>
  <c i="32" r="EW17"/>
  <c i="32" r="EY17"/>
  <c i="32" r="FA17" s="1"/>
  <c i="32" r="BQ18"/>
  <c i="32" r="BS18"/>
  <c i="32" r="BU18" s="1"/>
  <c i="32" r="BS19"/>
  <c i="32" r="BU19" s="1"/>
  <c i="32" r="BQ19"/>
  <c i="32" r="BQ20"/>
  <c i="32" r="BS20"/>
  <c i="32" r="BU20" s="1"/>
  <c i="32" r="AT22"/>
  <c i="32" r="M22"/>
  <c i="32" r="BS21"/>
  <c i="32" r="BU21" s="1"/>
  <c i="32" r="BQ21"/>
  <c i="32" r="CJ21"/>
  <c i="32" r="CL21" s="1"/>
  <c i="32" r="CH21"/>
  <c i="32" r="DY21"/>
  <c i="32" r="EA21" s="1"/>
  <c i="32" r="DW21"/>
  <c i="32" r="EY21"/>
  <c i="32" r="FA21" s="1"/>
  <c i="32" r="EW21"/>
  <c i="32" r="AX22"/>
  <c i="32" r="AZ22"/>
  <c i="32" r="BB22" s="1"/>
  <c i="32" r="DW22"/>
  <c i="32" r="DY22"/>
  <c i="32" r="EA22" s="1"/>
  <c i="32" r="DY23"/>
  <c i="32" r="EA23" s="1"/>
  <c i="32" r="DW23"/>
  <c i="32" r="EY23"/>
  <c i="32" r="FA23" s="1"/>
  <c i="32" r="EW23"/>
  <c i="32" r="DY25"/>
  <c i="32" r="EA25" s="1"/>
  <c i="32" r="DW25"/>
  <c i="32" r="EY25"/>
  <c i="32" r="FA25" s="1"/>
  <c i="32" r="EW25"/>
  <c i="32" r="AX26"/>
  <c i="32" r="AZ26"/>
  <c i="32" r="BB26" s="1"/>
  <c i="32" r="DW26"/>
  <c i="32" r="DY26"/>
  <c i="32" r="EA26" s="1"/>
  <c i="32" r="M28"/>
  <c i="32" r="BQ27"/>
  <c i="32" r="BS27"/>
  <c i="32" r="BU27" s="1"/>
  <c i="32" r="AX28"/>
  <c i="32" r="AZ28"/>
  <c i="32" r="BB28" s="1"/>
  <c i="32" r="DW28"/>
  <c i="32" r="DY28"/>
  <c i="32" r="EA28" s="1"/>
  <c i="32" r="BQ29"/>
  <c i="32" r="BS29"/>
  <c i="32" r="BU29" s="1"/>
  <c i="32" r="AU5"/>
  <c i="32" r="AZ5" s="1"/>
  <c i="32" r="BB5" s="1"/>
  <c i="32" r="BP5"/>
  <c i="32" r="BR5"/>
  <c i="32" r="BS5" s="1"/>
  <c i="32" r="BU5" s="1"/>
  <c i="32" r="CE5"/>
  <c i="32" r="CJ5" s="1"/>
  <c i="32" r="CL5" s="1"/>
  <c i="32" r="CU5"/>
  <c i="32" r="CZ5" s="1"/>
  <c i="32" r="BI6"/>
  <c i="32" r="BM6"/>
  <c i="32" r="CR6"/>
  <c i="32" r="EH6"/>
  <c i="32" r="CU7"/>
  <c i="32" r="CZ7" s="1"/>
  <c i="32" r="DT7"/>
  <c i="32" r="G8"/>
  <c i="32" r="AV8" s="1"/>
  <c i="32" r="GS5" s="1"/>
  <c i="32" r="BI8"/>
  <c i="32" r="BM8"/>
  <c i="32" r="CD8" s="1"/>
  <c i="32" r="CF8" s="1"/>
  <c i="32" r="GC5" s="1"/>
  <c i="32" r="CR8"/>
  <c i="32" r="EH8"/>
  <c i="32" r="EU8" s="1"/>
  <c i="32" r="FM5" s="1"/>
  <c i="32" r="CC9"/>
  <c i="32" r="CE9" s="1"/>
  <c i="32" r="CZ9"/>
  <c i="32" r="Y10"/>
  <c i="32" r="CA10"/>
  <c i="32" r="CF10" s="1"/>
  <c i="32" r="GC6" s="1"/>
  <c i="32" r="DM10"/>
  <c i="32" r="DU10" s="1"/>
  <c i="32" r="GK6" s="1"/>
  <c i="32" r="AU11"/>
  <c i="32" r="CU11"/>
  <c i="32" r="CZ11" s="1"/>
  <c i="32" r="FO11"/>
  <c i="32" r="BI12"/>
  <c i="32" r="BM12"/>
  <c i="32" r="CD12" s="1"/>
  <c i="32" r="CF12" s="1"/>
  <c i="32" r="GC7" s="1"/>
  <c i="32" r="CE12"/>
  <c i="32" r="CR12"/>
  <c i="32" r="DT12"/>
  <c i="32" r="EH12"/>
  <c i="32" r="EU12" s="1"/>
  <c i="32" r="FM7" s="1"/>
  <c i="32" r="AU13"/>
  <c i="32" r="CU13"/>
  <c i="32" r="CZ13" s="1"/>
  <c i="32" r="FO13"/>
  <c i="32" r="BI14"/>
  <c i="32" r="BM14"/>
  <c i="32" r="CD14" s="1"/>
  <c i="32" r="CF14" s="1"/>
  <c i="32" r="GC8" s="1"/>
  <c i="32" r="CZ14"/>
  <c i="32" r="DM14"/>
  <c i="32" r="DU14" s="1"/>
  <c i="32" r="GK8" s="1"/>
  <c i="32" r="ET14"/>
  <c i="32" r="AU15"/>
  <c i="32" r="CE15"/>
  <c i="32" r="AS16"/>
  <c i="32" r="CE16"/>
  <c i="32" r="CY16"/>
  <c i="32" r="EL16"/>
  <c i="32" r="ES16"/>
  <c i="32" r="AV18"/>
  <c i="32" r="GS10" s="1"/>
  <c i="32" r="AK18"/>
  <c i="32" r="DU18"/>
  <c i="32" r="GK10" s="1"/>
  <c i="32" r="CE18"/>
  <c i="32" r="CF20"/>
  <c i="32" r="GC11" s="1"/>
  <c i="32" r="CE20"/>
  <c i="32" r="CZ23"/>
  <c i="32" r="CE24"/>
  <c i="32" r="AK26"/>
  <c i="32" r="CZ25"/>
  <c i="32" r="EU26"/>
  <c i="32" r="FM14" s="1"/>
  <c i="32" r="DY16"/>
  <c i="32" r="EA16" s="1"/>
  <c i="32" r="DW16"/>
  <c i="32" r="EW16"/>
  <c i="32" r="EY16"/>
  <c i="32" r="FA16" s="1"/>
  <c i="32" r="AT18"/>
  <c i="32" r="M18"/>
  <c i="32" r="BS17"/>
  <c i="32" r="BU17" s="1"/>
  <c i="32" r="BQ17"/>
  <c i="32" r="AZ18"/>
  <c i="32" r="BB18" s="1"/>
  <c i="32" r="AX18"/>
  <c i="32" r="DY18"/>
  <c i="32" r="EA18" s="1"/>
  <c i="32" r="DW18"/>
  <c i="32" r="EW18"/>
  <c i="32" r="EY18"/>
  <c i="32" r="FA18" s="1"/>
  <c i="32" r="AZ19"/>
  <c i="32" r="BB19" s="1"/>
  <c i="32" r="AX19"/>
  <c i="32" r="DW19"/>
  <c i="32" r="DY19"/>
  <c i="32" r="EA19" s="1"/>
  <c i="32" r="AZ20"/>
  <c i="32" r="BB20" s="1"/>
  <c i="32" r="AX20"/>
  <c i="32" r="EW20"/>
  <c i="32" r="EY20"/>
  <c i="32" r="FA20" s="1"/>
  <c i="32" r="CV22"/>
  <c i="32" r="Z22"/>
  <c i="32" r="AA22" s="1"/>
  <c i="32" r="M24"/>
  <c i="32" r="BQ23"/>
  <c i="32" r="BS23"/>
  <c i="32" r="BU23" s="1"/>
  <c i="32" r="AX24"/>
  <c i="32" r="AZ24"/>
  <c i="32" r="BB24" s="1"/>
  <c i="32" r="DW24"/>
  <c i="32" r="DY24"/>
  <c i="32" r="EA24" s="1"/>
  <c i="32" r="M26"/>
  <c i="32" r="BQ25"/>
  <c i="32" r="BS25"/>
  <c i="32" r="BU25" s="1"/>
  <c i="32" r="DY27"/>
  <c i="32" r="EA27" s="1"/>
  <c i="32" r="DW27"/>
  <c i="32" r="EY27"/>
  <c i="32" r="FA27" s="1"/>
  <c i="32" r="EW27"/>
  <c i="32" r="CV30"/>
  <c i="32" r="Z30"/>
  <c i="32" r="DT5"/>
  <c i="32" r="DY5" s="1"/>
  <c i="32" r="EA5" s="1"/>
  <c i="32" r="HU67"/>
  <c i="32" r="HX67"/>
  <c i="32" r="CE7"/>
  <c i="32" r="AU9"/>
  <c i="32" r="BN9"/>
  <c i="32" r="ET9"/>
  <c i="32" r="CU15"/>
  <c i="32" r="CZ15" s="1"/>
  <c i="32" r="DT15"/>
  <c i="32" r="M16"/>
  <c i="32" r="AO16"/>
  <c i="32" r="AZ16"/>
  <c i="32" r="BB16" s="1"/>
  <c i="32" r="CZ16"/>
  <c i="32" r="EP16"/>
  <c i="32" r="CZ18"/>
  <c i="32" r="CZ20"/>
  <c i="32" r="AK22"/>
  <c i="32" r="CE22"/>
  <c i="32" r="CE26"/>
  <c i="32" r="AK28"/>
  <c i="32" r="CZ27"/>
  <c i="32" r="CE28"/>
  <c i="32" r="AA30"/>
  <c i="32" r="AK30"/>
  <c i="32" r="BI30"/>
  <c i="32" r="BN30"/>
  <c i="32" r="CH30"/>
  <c i="32" r="CJ30"/>
  <c i="32" r="CL30" s="1"/>
  <c i="32" r="DW30"/>
  <c i="32" r="DY30"/>
  <c i="32" r="EA30" s="1"/>
  <c i="32" r="M32"/>
  <c i="32" r="BQ31"/>
  <c i="32" r="BS31"/>
  <c i="32" r="BU31" s="1"/>
  <c i="32" r="AX32"/>
  <c i="32" r="AZ32"/>
  <c i="32" r="BB32" s="1"/>
  <c i="32" r="DY33"/>
  <c i="32" r="EA33" s="1"/>
  <c i="32" r="DW33"/>
  <c i="32" r="EY33"/>
  <c i="32" r="FA33" s="1"/>
  <c i="32" r="EW33"/>
  <c i="32" r="CH34"/>
  <c i="32" r="CJ34"/>
  <c i="32" r="CL34" s="1"/>
  <c i="32" r="DW34"/>
  <c i="32" r="DY34"/>
  <c i="32" r="EA34" s="1"/>
  <c i="32" r="DY35"/>
  <c i="32" r="EA35" s="1"/>
  <c i="32" r="DW35"/>
  <c i="32" r="EY35"/>
  <c i="32" r="FA35" s="1"/>
  <c i="32" r="EW35"/>
  <c i="32" r="AX36"/>
  <c i="32" r="AZ36"/>
  <c i="32" r="BB36" s="1"/>
  <c i="32" r="DW36"/>
  <c i="32" r="DY36"/>
  <c i="32" r="EA36" s="1"/>
  <c i="32" r="M38"/>
  <c i="32" r="BQ37"/>
  <c i="32" r="BS37"/>
  <c i="32" r="BU37" s="1"/>
  <c i="32" r="AX38"/>
  <c i="32" r="AZ38"/>
  <c i="32" r="BB38" s="1"/>
  <c i="32" r="DW38"/>
  <c i="32" r="DY38"/>
  <c i="32" r="EA38" s="1"/>
  <c i="32" r="DW39"/>
  <c i="32" r="DY39"/>
  <c i="32" r="EA39" s="1"/>
  <c i="32" r="AX40"/>
  <c i="32" r="AZ40"/>
  <c i="32" r="BB40" s="1"/>
  <c i="32" r="DW40"/>
  <c i="32" r="DY40"/>
  <c i="32" r="EA40" s="1"/>
  <c i="32" r="EY40"/>
  <c i="32" r="FA40" s="1"/>
  <c i="32" r="EW40"/>
  <c i="32" r="M42"/>
  <c i="32" r="AX42"/>
  <c i="32" r="AZ42"/>
  <c i="32" r="BB42" s="1"/>
  <c i="32" r="AZ43"/>
  <c i="32" r="BB43" s="1"/>
  <c i="32" r="AX43"/>
  <c i="32" r="CV44"/>
  <c i="32" r="Z44"/>
  <c i="32" r="AA44" s="1"/>
  <c i="32" r="BS43"/>
  <c i="32" r="BU43" s="1"/>
  <c i="32" r="BQ43"/>
  <c i="32" r="AZ44"/>
  <c i="32" r="BB44" s="1"/>
  <c i="32" r="AX44"/>
  <c i="32" r="BQ44"/>
  <c i="32" r="BS44"/>
  <c i="32" r="BU44" s="1"/>
  <c i="32" r="CJ44"/>
  <c i="32" r="CL44" s="1"/>
  <c i="32" r="CH44"/>
  <c i="32" r="CV46"/>
  <c i="32" r="Z46"/>
  <c i="32" r="EW45"/>
  <c i="32" r="EY45"/>
  <c i="32" r="FA45" s="1"/>
  <c i="32" r="BQ46"/>
  <c i="32" r="BS46"/>
  <c i="32" r="BU46" s="1"/>
  <c i="32" r="CJ46"/>
  <c i="32" r="CL46" s="1"/>
  <c i="32" r="CH46"/>
  <c i="32" r="CV48"/>
  <c i="32" r="Z48"/>
  <c i="32" r="AA48" s="1"/>
  <c i="32" r="BI16"/>
  <c i="32" r="BM16"/>
  <c i="32" r="CD16" s="1"/>
  <c i="32" r="CF16" s="1"/>
  <c i="32" r="GC9" s="1"/>
  <c i="32" r="CR16"/>
  <c i="32" r="EH16"/>
  <c i="32" r="EU16" s="1"/>
  <c i="32" r="FM9" s="1"/>
  <c i="32" r="CU17"/>
  <c i="32" r="CZ17" s="1"/>
  <c i="32" r="DT17"/>
  <c i="32" r="BI18"/>
  <c i="32" r="BM18"/>
  <c i="32" r="CD18" s="1"/>
  <c i="32" r="CF18" s="1"/>
  <c i="32" r="GC10" s="1"/>
  <c i="32" r="CR18"/>
  <c i="32" r="EH18"/>
  <c i="32" r="EU18" s="1"/>
  <c i="32" r="FM10" s="1"/>
  <c i="32" r="CC19"/>
  <c i="32" r="CZ19"/>
  <c i="32" r="ET19"/>
  <c i="32" r="G20"/>
  <c i="32" r="BI20"/>
  <c i="32" r="BO20" s="1"/>
  <c i="32" r="FE10" s="1"/>
  <c i="32" r="DT20"/>
  <c i="32" r="CU21"/>
  <c i="32" r="CZ21" s="1"/>
  <c i="32" r="BN22"/>
  <c i="32" r="CA22"/>
  <c i="32" r="CZ22"/>
  <c i="32" r="DM22"/>
  <c i="32" r="DU22" s="1"/>
  <c i="32" r="GK12" s="1"/>
  <c i="32" r="ET22"/>
  <c i="32" r="AU23"/>
  <c i="32" r="CE23"/>
  <c i="32" r="Y24"/>
  <c i="32" r="AV24" s="1"/>
  <c i="32" r="GS13" s="1"/>
  <c i="32" r="BN24"/>
  <c i="32" r="CZ24"/>
  <c i="32" r="DM24"/>
  <c i="32" r="DU24" s="1"/>
  <c i="32" r="GK13" s="1"/>
  <c i="32" r="ET24"/>
  <c i="32" r="AU25"/>
  <c i="32" r="CE25"/>
  <c i="32" r="GO25"/>
  <c i="32" r="GQ25" s="1"/>
  <c i="32" r="Y26"/>
  <c i="32" r="BN26"/>
  <c i="32" r="CZ26"/>
  <c i="32" r="DM26"/>
  <c i="32" r="DU26" s="1"/>
  <c i="32" r="GK14" s="1"/>
  <c i="32" r="ET26"/>
  <c i="32" r="AU27"/>
  <c i="32" r="CE27"/>
  <c i="32" r="GO27"/>
  <c i="32" r="GQ27" s="1"/>
  <c i="32" r="Y28"/>
  <c i="32" r="AT28" s="1"/>
  <c i="32" r="BN28"/>
  <c i="32" r="CZ28"/>
  <c i="32" r="DM28"/>
  <c i="32" r="DU28" s="1"/>
  <c i="32" r="GK15" s="1"/>
  <c i="32" r="ET28"/>
  <c i="32" r="AU29"/>
  <c i="32" r="CE29"/>
  <c i="32" r="DW29"/>
  <c i="32" r="EW29"/>
  <c i="32" r="AS30"/>
  <c i="32" r="CZ33"/>
  <c i="32" r="CZ35"/>
  <c i="32" r="CZ40"/>
  <c i="32" r="AA46"/>
  <c i="32" r="DY31"/>
  <c i="32" r="EA31" s="1"/>
  <c i="32" r="DW31"/>
  <c i="32" r="EY31"/>
  <c i="32" r="FA31" s="1"/>
  <c i="32" r="EW31"/>
  <c i="32" r="DW32"/>
  <c i="32" r="DY32"/>
  <c i="32" r="EA32" s="1"/>
  <c i="32" r="M34"/>
  <c i="32" r="BQ33"/>
  <c i="32" r="BS33"/>
  <c i="32" r="BU33" s="1"/>
  <c i="32" r="AX34"/>
  <c i="32" r="AZ34"/>
  <c i="32" r="BB34" s="1"/>
  <c i="32" r="M36"/>
  <c i="32" r="BQ35"/>
  <c i="32" r="BS35"/>
  <c i="32" r="BU35" s="1"/>
  <c i="32" r="DY37"/>
  <c i="32" r="EA37" s="1"/>
  <c i="32" r="DW37"/>
  <c i="32" r="EY37"/>
  <c i="32" r="FA37" s="1"/>
  <c i="32" r="EW37"/>
  <c i="32" r="M40"/>
  <c i="32" r="BS40"/>
  <c i="32" r="BU40" s="1"/>
  <c i="32" r="BQ40"/>
  <c i="32" r="DE41"/>
  <c i="32" r="DG41" s="1"/>
  <c i="32" r="DC41"/>
  <c i="32" r="DY41"/>
  <c i="32" r="EA41" s="1"/>
  <c i="32" r="DW41"/>
  <c i="32" r="BS42"/>
  <c i="32" r="BU42" s="1"/>
  <c i="32" r="BQ42"/>
  <c i="32" r="CH42"/>
  <c i="32" r="CJ42"/>
  <c i="32" r="CL42" s="1"/>
  <c i="32" r="DW42"/>
  <c i="32" r="DY42"/>
  <c i="32" r="EA42" s="1"/>
  <c i="32" r="EY42"/>
  <c i="32" r="FA42" s="1"/>
  <c i="32" r="EW42"/>
  <c i="32" r="AT44"/>
  <c i="32" r="EW43"/>
  <c i="32" r="EY43"/>
  <c i="32" r="FA43" s="1"/>
  <c i="32" r="DY44"/>
  <c i="32" r="EA44" s="1"/>
  <c i="32" r="DW44"/>
  <c i="32" r="EW44"/>
  <c i="32" r="EY44"/>
  <c i="32" r="FA44" s="1"/>
  <c i="32" r="AT46"/>
  <c i="32" r="M46"/>
  <c i="32" r="BS45"/>
  <c i="32" r="BU45" s="1"/>
  <c i="32" r="BQ45"/>
  <c i="32" r="AZ46"/>
  <c i="32" r="BB46" s="1"/>
  <c i="32" r="AX46"/>
  <c i="32" r="DY46"/>
  <c i="32" r="EA46" s="1"/>
  <c i="32" r="DW46"/>
  <c i="32" r="EW46"/>
  <c i="32" r="EY46"/>
  <c i="32" r="FA46" s="1"/>
  <c i="32" r="BS47"/>
  <c i="32" r="BU47" s="1"/>
  <c i="32" r="BQ47"/>
  <c i="32" r="AU17"/>
  <c i="32" r="CE17"/>
  <c i="32" r="CE19"/>
  <c i="32" r="Y20"/>
  <c i="32" r="AT20" s="1"/>
  <c i="32" r="AU21"/>
  <c i="32" r="FO21"/>
  <c i="32" r="BM22"/>
  <c i="32" r="CD22" s="1"/>
  <c i="32" r="FI22"/>
  <c i="32" r="FK22" s="1"/>
  <c i="32" r="BM24"/>
  <c i="32" r="CD24" s="1"/>
  <c i="32" r="CF24" s="1"/>
  <c i="32" r="GC13" s="1"/>
  <c i="32" r="BM26"/>
  <c i="32" r="CD26" s="1"/>
  <c i="32" r="CF26" s="1"/>
  <c i="32" r="GC14" s="1"/>
  <c i="32" r="GU27"/>
  <c i="32" r="BM28"/>
  <c i="32" r="CD28" s="1"/>
  <c i="32" r="CF28" s="1"/>
  <c i="32" r="GC15" s="1"/>
  <c i="32" r="CU29"/>
  <c i="32" r="CZ29" s="1"/>
  <c i="32" r="AU30"/>
  <c i="32" r="M30"/>
  <c i="32" r="AO30"/>
  <c i="32" r="AT30" s="1"/>
  <c i="32" r="CR30"/>
  <c i="32" r="CY30"/>
  <c i="32" r="EL30"/>
  <c i="32" r="ES30"/>
  <c i="32" r="EU30" s="1"/>
  <c i="32" r="FM16" s="1"/>
  <c i="32" r="AK32"/>
  <c i="32" r="CZ31"/>
  <c i="32" r="CE32"/>
  <c i="32" r="EU32"/>
  <c i="32" r="FM17" s="1"/>
  <c i="32" r="CE36"/>
  <c i="32" r="AK38"/>
  <c i="32" r="CZ37"/>
  <c i="32" r="CE38"/>
  <c i="32" r="BO40"/>
  <c i="32" r="FE21" s="1"/>
  <c i="32" r="CE40"/>
  <c i="32" r="EU42"/>
  <c i="32" r="FM22" s="1"/>
  <c i="32" r="CZ42"/>
  <c i="32" r="DU44"/>
  <c i="32" r="GK23" s="1"/>
  <c i="32" r="AK44"/>
  <c i="32" r="CZ44"/>
  <c i="32" r="CZ46"/>
  <c i="32" r="CC48"/>
  <c i="32" r="BM48"/>
  <c i="32" r="CD48" s="1"/>
  <c i="32" r="CF48" s="1"/>
  <c i="32" r="GC25" s="1"/>
  <c i="32" r="DY48"/>
  <c i="32" r="EA48" s="1"/>
  <c i="32" r="DW48"/>
  <c i="32" r="EW48"/>
  <c i="32" r="EY48"/>
  <c i="32" r="FA48" s="1"/>
  <c i="32" r="AT50"/>
  <c i="32" r="M50"/>
  <c i="32" r="BS49"/>
  <c i="32" r="BU49" s="1"/>
  <c i="32" r="BQ49"/>
  <c i="32" r="AZ50"/>
  <c i="32" r="BB50" s="1"/>
  <c i="32" r="AX50"/>
  <c i="32" r="BQ50"/>
  <c i="32" r="BS50"/>
  <c i="32" r="BU50" s="1"/>
  <c i="32" r="DY50"/>
  <c i="32" r="EA50" s="1"/>
  <c i="32" r="DW50"/>
  <c i="32" r="EW50"/>
  <c i="32" r="EY50"/>
  <c i="32" r="FA50" s="1"/>
  <c i="32" r="AT52"/>
  <c i="32" r="M52"/>
  <c i="32" r="BS51"/>
  <c i="32" r="BU51" s="1"/>
  <c i="32" r="BQ51"/>
  <c i="32" r="AZ52"/>
  <c i="32" r="BB52" s="1"/>
  <c i="32" r="AX52"/>
  <c i="32" r="DC52"/>
  <c i="32" r="DE52"/>
  <c i="32" r="DG52" s="1"/>
  <c i="32" r="CV54"/>
  <c i="32" r="Z54"/>
  <c i="32" r="EW53"/>
  <c i="32" r="EY53"/>
  <c i="32" r="FA53" s="1"/>
  <c i="32" r="BQ54"/>
  <c i="32" r="BS54"/>
  <c i="32" r="BU54" s="1"/>
  <c i="32" r="DY54"/>
  <c i="32" r="EA54" s="1"/>
  <c i="32" r="DW54"/>
  <c i="32" r="EW54"/>
  <c i="32" r="EY54"/>
  <c i="32" r="FA54" s="1"/>
  <c i="32" r="AT56"/>
  <c i="32" r="M56"/>
  <c i="32" r="BS55"/>
  <c i="32" r="BU55" s="1"/>
  <c i="32" r="BQ55"/>
  <c i="32" r="AZ56"/>
  <c i="32" r="BB56" s="1"/>
  <c i="32" r="AX56"/>
  <c i="32" r="DC56"/>
  <c i="32" r="DE56"/>
  <c i="32" r="DG56" s="1"/>
  <c i="32" r="CZ30"/>
  <c i="32" r="DM30"/>
  <c i="32" r="DU30" s="1"/>
  <c i="32" r="GK16" s="1"/>
  <c i="32" r="ET30"/>
  <c i="32" r="AU31"/>
  <c i="32" r="CE31"/>
  <c i="32" r="Y32"/>
  <c i="32" r="BN32"/>
  <c i="32" r="CZ32"/>
  <c i="32" r="DM32"/>
  <c i="32" r="DU32" s="1"/>
  <c i="32" r="GK17" s="1"/>
  <c i="32" r="ET32"/>
  <c i="32" r="AU33"/>
  <c i="32" r="CE33"/>
  <c i="32" r="Y34"/>
  <c i="32" r="AV34" s="1"/>
  <c i="32" r="GS18" s="1"/>
  <c i="32" r="BN34"/>
  <c i="32" r="CZ34"/>
  <c i="32" r="DM34"/>
  <c i="32" r="DU34" s="1"/>
  <c i="32" r="GK18" s="1"/>
  <c i="32" r="ET34"/>
  <c i="32" r="AU35"/>
  <c i="32" r="CE35"/>
  <c i="32" r="Y36"/>
  <c i="32" r="AT36" s="1"/>
  <c i="32" r="BN36"/>
  <c i="32" r="CZ36"/>
  <c i="32" r="DM36"/>
  <c i="32" r="DU36" s="1"/>
  <c i="32" r="GK19" s="1"/>
  <c i="32" r="ET36"/>
  <c i="32" r="AU37"/>
  <c i="32" r="CE37"/>
  <c i="32" r="Y38"/>
  <c i="32" r="BN38"/>
  <c i="32" r="CZ38"/>
  <c i="32" r="DM38"/>
  <c i="32" r="DU38" s="1"/>
  <c i="32" r="GK20" s="1"/>
  <c i="32" r="ET38"/>
  <c i="32" r="CC39"/>
  <c i="32" r="CE39" s="1"/>
  <c i="32" r="CZ39"/>
  <c i="32" r="ET39"/>
  <c i="32" r="Y40"/>
  <c i="32" r="CA40"/>
  <c i="32" r="CF40" s="1"/>
  <c i="32" r="GC21" s="1"/>
  <c i="32" r="DM40"/>
  <c i="32" r="DU40" s="1"/>
  <c i="32" r="GK21" s="1"/>
  <c i="32" r="AU41"/>
  <c i="32" r="BN41"/>
  <c i="32" r="Y42"/>
  <c i="32" r="DM42"/>
  <c i="32" r="DU42" s="1"/>
  <c i="32" r="GK22" s="1"/>
  <c i="32" r="CU43"/>
  <c i="32" r="CZ43" s="1"/>
  <c i="32" r="DT43"/>
  <c i="32" r="G44"/>
  <c i="32" r="AV44" s="1"/>
  <c i="32" r="GS23" s="1"/>
  <c i="32" r="BI44"/>
  <c i="32" r="BM44"/>
  <c i="32" r="CD44" s="1"/>
  <c i="32" r="CF44" s="1"/>
  <c i="32" r="GC23" s="1"/>
  <c i="32" r="CR44"/>
  <c i="32" r="EH44"/>
  <c i="32" r="EU44" s="1"/>
  <c i="32" r="FM23" s="1"/>
  <c i="32" r="CU45"/>
  <c i="32" r="CZ45" s="1"/>
  <c i="32" r="DT45"/>
  <c i="32" r="BI46"/>
  <c i="32" r="BM46"/>
  <c i="32" r="CD46" s="1"/>
  <c i="32" r="CF46" s="1"/>
  <c i="32" r="GC24" s="1"/>
  <c i="32" r="CR46"/>
  <c i="32" r="EH46"/>
  <c i="32" r="EU46" s="1"/>
  <c i="32" r="FM24" s="1"/>
  <c i="32" r="CU47"/>
  <c i="32" r="CZ47" s="1"/>
  <c i="32" r="AU48"/>
  <c i="32" r="M48"/>
  <c i="32" r="AO48"/>
  <c i="32" r="CE48"/>
  <c i="32" r="CE50"/>
  <c i="32" r="AV54"/>
  <c i="32" r="GS28" s="1"/>
  <c i="32" r="AA54"/>
  <c i="32" r="AK54"/>
  <c i="32" r="DU54"/>
  <c i="32" r="GK28" s="1"/>
  <c i="32" r="CE54"/>
  <c i="32" r="DC48"/>
  <c i="32" r="DE48"/>
  <c i="32" r="DG48" s="1"/>
  <c i="32" r="EW49"/>
  <c i="32" r="EY49"/>
  <c i="32" r="FA49" s="1"/>
  <c i="32" r="DC50"/>
  <c i="32" r="DE50"/>
  <c i="32" r="DG50" s="1"/>
  <c i="32" r="CV52"/>
  <c i="32" r="Z52"/>
  <c i="32" r="AA52" s="1"/>
  <c i="32" r="EW51"/>
  <c i="32" r="EY51"/>
  <c i="32" r="FA51" s="1"/>
  <c i="32" r="BQ52"/>
  <c i="32" r="BS52"/>
  <c i="32" r="BU52" s="1"/>
  <c i="32" r="CJ52"/>
  <c i="32" r="CL52" s="1"/>
  <c i="32" r="CH52"/>
  <c i="32" r="DY52"/>
  <c i="32" r="EA52" s="1"/>
  <c i="32" r="DW52"/>
  <c i="32" r="EW52"/>
  <c i="32" r="EY52"/>
  <c i="32" r="FA52" s="1"/>
  <c i="32" r="AT54"/>
  <c i="32" r="M54"/>
  <c i="32" r="BS53"/>
  <c i="32" r="BU53" s="1"/>
  <c i="32" r="BQ53"/>
  <c i="32" r="AZ54"/>
  <c i="32" r="BB54" s="1"/>
  <c i="32" r="AX54"/>
  <c i="32" r="DC54"/>
  <c i="32" r="DE54"/>
  <c i="32" r="DG54" s="1"/>
  <c i="32" r="CV56"/>
  <c i="32" r="Z56"/>
  <c i="32" r="EW55"/>
  <c i="32" r="EY55"/>
  <c i="32" r="FA55" s="1"/>
  <c i="32" r="BQ56"/>
  <c i="32" r="BS56"/>
  <c i="32" r="BU56" s="1"/>
  <c i="32" r="CJ56"/>
  <c i="32" r="CL56" s="1"/>
  <c i="32" r="CH56"/>
  <c i="32" r="DY56"/>
  <c i="32" r="EA56" s="1"/>
  <c i="32" r="DW56"/>
  <c i="32" r="AX57"/>
  <c i="32" r="AZ57"/>
  <c i="32" r="BB57" s="1"/>
  <c i="32" r="BQ57"/>
  <c i="32" r="BS57"/>
  <c i="32" r="BU57" s="1"/>
  <c i="32" r="BM30"/>
  <c i="32" r="CD30" s="1"/>
  <c i="32" r="CF30" s="1"/>
  <c i="32" r="GC16" s="1"/>
  <c i="32" r="BM32"/>
  <c i="32" r="CD32" s="1"/>
  <c i="32" r="CF32" s="1"/>
  <c i="32" r="GC17" s="1"/>
  <c i="32" r="BM34"/>
  <c i="32" r="CD34" s="1"/>
  <c i="32" r="CF34" s="1"/>
  <c i="32" r="GC18" s="1"/>
  <c i="32" r="BM36"/>
  <c i="32" r="CD36" s="1"/>
  <c i="32" r="CF36" s="1"/>
  <c i="32" r="GC19" s="1"/>
  <c i="32" r="BM38"/>
  <c i="32" r="CD38" s="1"/>
  <c i="32" r="CF38" s="1"/>
  <c i="32" r="GC20" s="1"/>
  <c i="32" r="AU39"/>
  <c i="32" r="BN39"/>
  <c i="32" r="CC41"/>
  <c i="32" r="CE41" s="1"/>
  <c i="32" r="ET41"/>
  <c i="32" r="CE43"/>
  <c i="32" r="AU45"/>
  <c i="32" r="CE45"/>
  <c i="32" r="AU47"/>
  <c i="32" r="CE47"/>
  <c i="32" r="EW47"/>
  <c i="32" r="AS48"/>
  <c i="32" r="BI48"/>
  <c i="32" r="BO48" s="1"/>
  <c i="32" r="FE25" s="1"/>
  <c i="32" r="BN48"/>
  <c i="32" r="CY48"/>
  <c i="32" r="EL48"/>
  <c i="32" r="ES48"/>
  <c i="32" r="CZ49"/>
  <c i="32" r="DA50" s="1"/>
  <c i="32" r="FU26" s="1"/>
  <c i="32" r="AA56"/>
  <c i="32" r="DY59"/>
  <c i="32" r="EA59" s="1"/>
  <c i="32" r="DW59"/>
  <c i="32" r="EY59"/>
  <c i="32" r="FA59" s="1"/>
  <c i="32" r="EW59"/>
  <c i="32" r="DY61"/>
  <c i="32" r="EA61" s="1"/>
  <c i="32" r="DW61"/>
  <c i="32" r="EY61"/>
  <c i="32" r="FA61" s="1"/>
  <c i="32" r="EW61"/>
  <c i="32" r="DY63"/>
  <c i="32" r="EA63" s="1"/>
  <c i="32" r="DW63"/>
  <c i="32" r="EY63"/>
  <c i="32" r="FA63" s="1"/>
  <c i="32" r="EW63"/>
  <c i="32" r="DY65"/>
  <c i="32" r="EA65" s="1"/>
  <c i="32" r="DW65"/>
  <c i="32" r="EY65"/>
  <c i="32" r="FA65" s="1"/>
  <c i="32" r="EW65"/>
  <c i="32" r="DT47"/>
  <c i="32" r="CR48"/>
  <c i="32" r="EH48"/>
  <c i="32" r="DT49"/>
  <c i="32" r="Z50"/>
  <c i="32" r="AA50" s="1"/>
  <c i="32" r="BI50"/>
  <c i="32" r="BM50"/>
  <c i="32" r="CD50" s="1"/>
  <c i="32" r="CF50" s="1"/>
  <c i="32" r="GC26" s="1"/>
  <c i="32" r="CR50"/>
  <c i="32" r="EH50"/>
  <c i="32" r="EU50" s="1"/>
  <c i="32" r="FM26" s="1"/>
  <c i="32" r="CU51"/>
  <c i="32" r="CZ51" s="1"/>
  <c i="32" r="DT51"/>
  <c i="32" r="BI52"/>
  <c i="32" r="BM52"/>
  <c i="32" r="CD52" s="1"/>
  <c i="32" r="CF52" s="1"/>
  <c i="32" r="GC27" s="1"/>
  <c i="32" r="CR52"/>
  <c i="32" r="EH52"/>
  <c i="32" r="EU52" s="1"/>
  <c i="32" r="FM27" s="1"/>
  <c i="32" r="CU53"/>
  <c i="32" r="CZ53" s="1"/>
  <c i="32" r="DT53"/>
  <c i="32" r="BI54"/>
  <c i="32" r="BM54"/>
  <c i="32" r="CD54" s="1"/>
  <c i="32" r="CF54" s="1"/>
  <c i="32" r="GC28" s="1"/>
  <c i="32" r="CR54"/>
  <c i="32" r="EH54"/>
  <c i="32" r="EU54" s="1"/>
  <c i="32" r="FM28" s="1"/>
  <c i="32" r="CU55"/>
  <c i="32" r="CZ55" s="1"/>
  <c i="32" r="DT55"/>
  <c i="32" r="BI56"/>
  <c i="32" r="BM56"/>
  <c i="32" r="CD56" s="1"/>
  <c i="32" r="CF56" s="1"/>
  <c i="32" r="GC29" s="1"/>
  <c i="32" r="CR56"/>
  <c i="32" r="EL56"/>
  <c i="32" r="ES56"/>
  <c i="32" r="CE57"/>
  <c i="32" r="CZ57"/>
  <c i="32" r="DT57"/>
  <c i="32" r="ET57"/>
  <c i="32" r="AE58"/>
  <c i="32" r="AK58"/>
  <c i="32" r="BI58"/>
  <c i="32" r="BN58"/>
  <c i="32" r="CR58"/>
  <c i="32" r="CY58"/>
  <c i="32" r="DU58"/>
  <c i="32" r="GK30" s="1"/>
  <c i="32" r="AV60"/>
  <c i="32" r="GS31" s="1"/>
  <c i="32" r="CZ59"/>
  <c i="32" r="AK60"/>
  <c i="32" r="DU60"/>
  <c i="32" r="GK31" s="1"/>
  <c i="32" r="EU60"/>
  <c i="32" r="FM31" s="1"/>
  <c i="32" r="AV62"/>
  <c i="32" r="GS32" s="1"/>
  <c i="32" r="CZ61"/>
  <c i="32" r="AK62"/>
  <c i="32" r="DU62"/>
  <c i="32" r="GK32" s="1"/>
  <c i="32" r="EU62"/>
  <c i="32" r="FM32" s="1"/>
  <c i="32" r="AV64"/>
  <c i="32" r="GS33" s="1"/>
  <c i="32" r="CZ63"/>
  <c i="32" r="AK64"/>
  <c i="32" r="DU64"/>
  <c i="32" r="GK33" s="1"/>
  <c i="32" r="EU64"/>
  <c i="32" r="FM33" s="1"/>
  <c i="32" r="CZ65"/>
  <c i="32" r="CE66"/>
  <c i="32" r="CV58"/>
  <c i="32" r="Z58"/>
  <c i="32" r="AA58" s="1"/>
  <c i="32" r="CC58"/>
  <c i="32" r="BM58"/>
  <c i="32" r="CD58" s="1"/>
  <c i="32" r="CF58" s="1"/>
  <c i="32" r="GC30" s="1"/>
  <c i="32" r="DW58"/>
  <c i="32" r="DY58"/>
  <c i="32" r="EA58" s="1"/>
  <c i="32" r="AT60"/>
  <c i="32" r="M60"/>
  <c i="32" r="BQ59"/>
  <c i="32" r="BS59"/>
  <c i="32" r="BU59" s="1"/>
  <c i="32" r="AX60"/>
  <c i="32" r="AZ60"/>
  <c i="32" r="BB60" s="1"/>
  <c i="32" r="CH60"/>
  <c i="32" r="CJ60"/>
  <c i="32" r="CL60" s="1"/>
  <c i="32" r="DW60"/>
  <c i="32" r="DY60"/>
  <c i="32" r="EA60" s="1"/>
  <c i="32" r="AT62"/>
  <c i="32" r="M62"/>
  <c i="32" r="BQ61"/>
  <c i="32" r="BS61"/>
  <c i="32" r="BU61" s="1"/>
  <c i="32" r="AX62"/>
  <c i="32" r="AZ62"/>
  <c i="32" r="BB62" s="1"/>
  <c i="32" r="CH62"/>
  <c i="32" r="CJ62"/>
  <c i="32" r="CL62" s="1"/>
  <c i="32" r="DW62"/>
  <c i="32" r="DY62"/>
  <c i="32" r="EA62" s="1"/>
  <c i="32" r="AT64"/>
  <c i="32" r="M64"/>
  <c i="32" r="BQ63"/>
  <c i="32" r="BS63"/>
  <c i="32" r="BU63" s="1"/>
  <c i="32" r="AX64"/>
  <c i="32" r="AZ64"/>
  <c i="32" r="BB64" s="1"/>
  <c i="32" r="CH64"/>
  <c i="32" r="CJ64"/>
  <c i="32" r="CL64" s="1"/>
  <c i="32" r="DW64"/>
  <c i="32" r="DY64"/>
  <c i="32" r="EA64" s="1"/>
  <c i="32" r="AX65"/>
  <c i="32" r="AZ65"/>
  <c i="32" r="BB65" s="1"/>
  <c i="32" r="AZ66"/>
  <c i="32" r="BB66" s="1"/>
  <c i="32" r="AX66"/>
  <c i="32" r="BQ66"/>
  <c i="32" r="BS66"/>
  <c i="32" r="BU66" s="1"/>
  <c i="32" r="EW66"/>
  <c i="32" r="EY66"/>
  <c i="32" r="FA66" s="1"/>
  <c i="32" r="AU49"/>
  <c i="32" r="CE49"/>
  <c i="32" r="AU51"/>
  <c i="32" r="CE51"/>
  <c i="32" r="AU53"/>
  <c i="32" r="CE53"/>
  <c i="32" r="AU55"/>
  <c i="32" r="CE55"/>
  <c i="32" r="EH56"/>
  <c i="32" r="EP56"/>
  <c i="32" r="ET56"/>
  <c i="32" r="M58"/>
  <c i="32" r="AO58"/>
  <c i="32" r="AV58" s="1"/>
  <c i="32" r="GS30" s="1"/>
  <c i="32" r="AZ58"/>
  <c i="32" r="BB58" s="1"/>
  <c i="32" r="CE58"/>
  <c i="32" r="EL58"/>
  <c i="32" r="ES58"/>
  <c i="32" r="EU58" s="1"/>
  <c i="32" r="FM30" s="1"/>
  <c i="32" r="CZ66"/>
  <c i="32" r="DU66"/>
  <c i="32" r="GK34" s="1"/>
  <c i="32" r="CZ58"/>
  <c i="32" r="ET58"/>
  <c i="32" r="AU59"/>
  <c i="32" r="CE59"/>
  <c i="32" r="BN60"/>
  <c i="32" r="CZ60"/>
  <c i="32" r="ET60"/>
  <c i="32" r="AU61"/>
  <c i="32" r="CE61"/>
  <c i="32" r="BN62"/>
  <c i="32" r="CZ62"/>
  <c i="32" r="ET62"/>
  <c i="32" r="AU63"/>
  <c i="32" r="CE63"/>
  <c i="32" r="BN64"/>
  <c i="32" r="CZ64"/>
  <c i="32" r="ET64"/>
  <c i="32" r="BN65"/>
  <c i="32" r="CE65"/>
  <c i="32" r="CR66"/>
  <c i="32" r="DT66"/>
  <c i="32" r="EH66"/>
  <c i="32" r="EU66" s="1"/>
  <c i="32" r="FM34" s="1"/>
  <c i="32" r="Z60"/>
  <c i="32" r="AA60" s="1"/>
  <c i="32" r="BM60"/>
  <c i="32" r="CD60" s="1"/>
  <c i="32" r="CF60" s="1"/>
  <c i="32" r="GC31" s="1"/>
  <c i="32" r="Z62"/>
  <c i="32" r="AA62" s="1"/>
  <c i="32" r="BM62"/>
  <c i="32" r="CD62" s="1"/>
  <c i="32" r="CF62" s="1"/>
  <c i="32" r="GC32" s="1"/>
  <c i="32" r="Z64"/>
  <c i="32" r="AA64" s="1"/>
  <c i="32" r="BM64"/>
  <c i="32" r="CD64" s="1"/>
  <c i="32" r="CF64" s="1"/>
  <c i="32" r="GC33" s="1"/>
  <c i="32" r="Y66"/>
  <c i="34" l="1" r="GE22"/>
  <c i="34" r="GG22"/>
  <c i="34" r="GI22" s="1"/>
  <c i="32" r="GE22"/>
  <c i="32" r="GG22"/>
  <c i="32" r="GI22" s="1"/>
  <c i="33" r="CJ16"/>
  <c i="33" r="CL16" s="1"/>
  <c i="33" r="CH16"/>
  <c i="34" r="DC10"/>
  <c i="34" r="DE10"/>
  <c i="34" r="DG10" s="1"/>
  <c i="34" r="GE8"/>
  <c i="34" r="GG8"/>
  <c i="34" r="GI8" s="1"/>
  <c i="34" r="GE32"/>
  <c i="34" r="GG32"/>
  <c i="34" r="GI32" s="1"/>
  <c i="34" r="CH23"/>
  <c i="34" r="CJ23"/>
  <c i="34" r="CL23" s="1"/>
  <c i="32" r="GW7"/>
  <c i="32" r="GY7" s="1"/>
  <c i="32" r="GU7"/>
  <c i="34" r="HA12"/>
  <c i="34" r="HC12" s="1"/>
  <c i="32" r="BO16"/>
  <c i="32" r="FE8" s="1"/>
  <c i="33" r="AV46"/>
  <c i="33" r="GS24" s="1"/>
  <c i="34" r="EW10"/>
  <c i="34" r="FI12"/>
  <c i="34" r="FK12" s="1"/>
  <c i="34" r="AT28"/>
  <c i="34" r="DE42"/>
  <c i="34" r="DG42" s="1"/>
  <c i="34" r="DC21"/>
  <c i="34" r="L67"/>
  <c i="34" r="HR67"/>
  <c i="34" r="AA50"/>
  <c i="34" r="AA52"/>
  <c i="34" r="AV36"/>
  <c i="34" r="GS19" s="1"/>
  <c i="34" r="AV48"/>
  <c i="34" r="GS25" s="1"/>
  <c i="34" r="AV56"/>
  <c i="34" r="GS29" s="1"/>
  <c i="34" r="GU29" s="1"/>
  <c i="34" r="DE35"/>
  <c i="34" r="DG35" s="1"/>
  <c i="35" r="AA33"/>
  <c i="34" r="DA12"/>
  <c i="34" r="FU7" s="1"/>
  <c i="34" r="EW12"/>
  <c i="34" r="CJ33"/>
  <c i="34" r="CL33" s="1"/>
  <c i="34" r="DA42"/>
  <c i="34" r="FU22" s="1"/>
  <c i="34" r="DA50"/>
  <c i="34" r="FU26" s="1"/>
  <c i="34" r="EW40"/>
  <c i="34" r="EW42"/>
  <c i="34" r="BO52"/>
  <c i="34" r="FE27" s="1"/>
  <c i="34" r="EY57"/>
  <c i="34" r="FA57" s="1"/>
  <c i="34" r="DE61"/>
  <c i="34" r="DG61" s="1"/>
  <c i="34" r="DA16"/>
  <c i="34" r="FU9" s="1"/>
  <c i="34" r="FW9" s="1"/>
  <c i="34" r="EW36"/>
  <c i="34" r="EY22"/>
  <c i="34" r="FA22" s="1"/>
  <c i="34" r="DE36"/>
  <c i="34" r="DG36" s="1"/>
  <c i="33" r="EU60"/>
  <c i="33" r="FM31" s="1"/>
  <c i="33" r="FQ31" s="1"/>
  <c i="33" r="FS31" s="1"/>
  <c i="32" r="AV14"/>
  <c i="32" r="GS8" s="1"/>
  <c i="32" r="EU56"/>
  <c i="32" r="FM29" s="1"/>
  <c i="32" r="AT16"/>
  <c i="34" r="DA8"/>
  <c i="34" r="FU5" s="1"/>
  <c i="34" r="BO10"/>
  <c i="34" r="FE6" s="1"/>
  <c i="34" r="DE20"/>
  <c i="34" r="DG20" s="1"/>
  <c i="34" r="DU32"/>
  <c i="34" r="GK17" s="1"/>
  <c i="34" r="GM17" s="1"/>
  <c i="34" r="DE19"/>
  <c i="34" r="DG19" s="1"/>
  <c i="34" r="DC39"/>
  <c i="34" r="AV40"/>
  <c i="34" r="GS21" s="1"/>
  <c i="34" r="AV42"/>
  <c i="34" r="GS22" s="1"/>
  <c i="34" r="AV44"/>
  <c i="34" r="GS23" s="1"/>
  <c i="34" r="GU23" s="1"/>
  <c i="34" r="AV52"/>
  <c i="34" r="GS27" s="1"/>
  <c i="34" r="CJ45"/>
  <c i="34" r="CL45" s="1"/>
  <c i="34" r="CJ47"/>
  <c i="34" r="CL47" s="1"/>
  <c i="34" r="CJ49"/>
  <c i="34" r="CL49" s="1"/>
  <c i="34" r="CJ51"/>
  <c i="34" r="CL51" s="1"/>
  <c i="34" r="CJ53"/>
  <c i="34" r="CL53" s="1"/>
  <c i="34" r="CJ55"/>
  <c i="34" r="CL55" s="1"/>
  <c i="34" r="CJ57"/>
  <c i="34" r="CL57" s="1"/>
  <c i="34" r="CJ59"/>
  <c i="34" r="CL59" s="1"/>
  <c i="35" r="AG33"/>
  <c i="34" r="BS13"/>
  <c i="34" r="BU13" s="1"/>
  <c i="34" r="DA44"/>
  <c i="34" r="FU23" s="1"/>
  <c i="34" r="DA48"/>
  <c i="34" r="FU25" s="1"/>
  <c i="34" r="DA52"/>
  <c i="34" r="FU27" s="1"/>
  <c i="34" r="DA56"/>
  <c i="34" r="FU29" s="1"/>
  <c i="34" r="BO42"/>
  <c i="34" r="FE22" s="1"/>
  <c i="34" r="EW56"/>
  <c i="34" r="CH26"/>
  <c i="34" r="CH30"/>
  <c i="34" r="EY47"/>
  <c i="34" r="FA47" s="1"/>
  <c i="34" r="DE26"/>
  <c i="34" r="DG26" s="1"/>
  <c i="34" r="DC19"/>
  <c i="34" r="BM67"/>
  <c i="35" r="AE33"/>
  <c i="35" r="M33"/>
  <c i="35" r="AH33"/>
  <c i="35" r="V33"/>
  <c i="35" r="J33"/>
  <c i="34" r="DE29"/>
  <c i="34" r="DG29" s="1"/>
  <c i="34" r="BO58"/>
  <c i="34" r="FE30" s="1"/>
  <c i="34" r="BQ22"/>
  <c i="33" r="AV22"/>
  <c i="33" r="GS12" s="1"/>
  <c i="33" r="GW12" s="1"/>
  <c i="33" r="GY12" s="1"/>
  <c i="33" r="AV10"/>
  <c i="33" r="GS6" s="1"/>
  <c i="32" r="EU36"/>
  <c i="32" r="FM19" s="1"/>
  <c i="32" r="GO29"/>
  <c i="32" r="GQ29" s="1"/>
  <c i="33" r="DU10"/>
  <c i="33" r="GK6" s="1"/>
  <c i="33" r="GM6" s="1"/>
  <c i="32" r="GM24"/>
  <c i="32" r="GO24"/>
  <c i="32" r="GQ24" s="1"/>
  <c i="33" r="GU6"/>
  <c i="33" r="GW6"/>
  <c i="33" r="GY6" s="1"/>
  <c i="32" r="GM26"/>
  <c i="32" r="GO26"/>
  <c i="32" r="GQ26" s="1"/>
  <c i="33" r="CJ36"/>
  <c i="33" r="CL36" s="1"/>
  <c i="33" r="CH36"/>
  <c i="32" r="BO12"/>
  <c i="32" r="FE6" s="1"/>
  <c i="33" r="EU56"/>
  <c i="33" r="FM29" s="1"/>
  <c i="35" r="X33"/>
  <c i="35" r="O33"/>
  <c i="35" r="C33"/>
  <c i="32" r="AV56"/>
  <c i="32" r="GS29" s="1"/>
  <c i="32" r="AV22"/>
  <c i="32" r="GS12" s="1"/>
  <c i="34" r="DW5"/>
  <c i="34" r="DV67"/>
  <c i="34" r="EW24"/>
  <c i="32" r="DS67"/>
  <c i="32" r="IA67"/>
  <c i="33" r="GW8"/>
  <c i="33" r="GY8" s="1"/>
  <c i="33" r="GU8"/>
  <c i="35" r="G33"/>
  <c i="35" r="AD33"/>
  <c i="34" r="BO14"/>
  <c i="34" r="FE8" s="1"/>
  <c i="34" r="AA32"/>
  <c i="33" r="AE67"/>
  <c i="32" r="ID67"/>
  <c i="33" r="AV34"/>
  <c i="33" r="GS18" s="1"/>
  <c i="33" r="GU18" s="1"/>
  <c i="33" r="DS67"/>
  <c i="33" r="U67"/>
  <c i="32" r="FL35"/>
  <c i="32" r="U67"/>
  <c i="34" r="DA6"/>
  <c i="34" r="FU4" s="1"/>
  <c i="33" r="GW14"/>
  <c i="33" r="GY14" s="1"/>
  <c i="33" r="GU14"/>
  <c i="32" r="GE34"/>
  <c i="32" r="GG34"/>
  <c i="32" r="GI34" s="1"/>
  <c i="32" r="GW24"/>
  <c i="32" r="GY24" s="1"/>
  <c i="32" r="GU24"/>
  <c i="32" r="GU29"/>
  <c i="32" r="GW29"/>
  <c i="32" r="GY29" s="1"/>
  <c i="32" r="GW12"/>
  <c i="32" r="GY12" s="1"/>
  <c i="32" r="GU12"/>
  <c i="34" r="GG6"/>
  <c i="34" r="GI6" s="1"/>
  <c i="34" r="GE6"/>
  <c i="34" r="FO18"/>
  <c i="34" r="FQ18"/>
  <c i="34" r="FS18" s="1"/>
  <c i="33" r="GW18"/>
  <c i="33" r="GY18" s="1"/>
  <c i="33" r="GW16"/>
  <c i="33" r="GY16" s="1"/>
  <c i="33" r="GU16"/>
  <c i="32" r="GU8"/>
  <c i="32" r="GW8"/>
  <c i="32" r="GY8" s="1"/>
  <c i="32" r="AT58"/>
  <c i="33" r="ES67"/>
  <c i="33" r="AO67"/>
  <c i="34" r="DE22"/>
  <c i="34" r="DG22" s="1"/>
  <c i="34" r="EW26"/>
  <c i="33" r="FQ25"/>
  <c i="33" r="FS25" s="1"/>
  <c i="33" r="FO25"/>
  <c i="33" r="EU44"/>
  <c i="33" r="FM23" s="1"/>
  <c i="33" r="FO11"/>
  <c i="33" r="FQ11"/>
  <c i="33" r="FS11" s="1"/>
  <c i="33" r="HX67"/>
  <c i="33" r="AK20"/>
  <c i="33" r="DU12"/>
  <c i="33" r="GK7" s="1"/>
  <c i="33" r="GM7" s="1"/>
  <c i="33" r="ID67"/>
  <c i="32" r="EU28"/>
  <c i="32" r="FM15" s="1"/>
  <c i="32" r="AK20"/>
  <c i="32" r="BO46"/>
  <c i="32" r="FE24" s="1"/>
  <c i="32" r="HA24" s="1"/>
  <c i="32" r="HC24" s="1"/>
  <c i="32" r="ES67"/>
  <c i="32" r="AS67"/>
  <c i="33" r="AS67"/>
  <c i="33" r="EL67"/>
  <c i="34" r="FQ32"/>
  <c i="34" r="FS32" s="1"/>
  <c i="33" r="EU54"/>
  <c i="33" r="FM28" s="1"/>
  <c i="33" r="HU67"/>
  <c i="32" r="BO66"/>
  <c i="32" r="FE34" s="1"/>
  <c i="33" r="EU30"/>
  <c i="33" r="FM16" s="1"/>
  <c i="32" r="DU20"/>
  <c i="32" r="GK11" s="1"/>
  <c i="32" r="EU48"/>
  <c i="32" r="FM25" s="1"/>
  <c i="32" r="AV48"/>
  <c i="32" r="GS25" s="1"/>
  <c i="32" r="GW25" s="1"/>
  <c i="32" r="GY25" s="1"/>
  <c i="32" r="BO18"/>
  <c i="32" r="FE9" s="1"/>
  <c i="32" r="EL67"/>
  <c i="33" r="BO34"/>
  <c i="33" r="FE18" s="1"/>
  <c i="33" r="EP67"/>
  <c i="33" r="CY67"/>
  <c i="35" r="Y33"/>
  <c i="35" r="AB33"/>
  <c i="35" r="P33"/>
  <c i="35" r="D33"/>
  <c i="35" r="N39"/>
  <c i="34" r="GM33"/>
  <c i="34" r="GK32"/>
  <c i="34" r="GM32" s="1"/>
  <c i="34" r="DB5"/>
  <c i="34" r="DC5" s="1"/>
  <c i="33" r="EU40"/>
  <c i="33" r="FM21" s="1"/>
  <c i="33" r="AK36"/>
  <c i="33" r="IA67"/>
  <c i="33" r="FL35"/>
  <c i="32" r="AK42"/>
  <c i="32" r="AK10"/>
  <c i="32" r="BO44"/>
  <c i="32" r="FE23" s="1"/>
  <c i="32" r="FI23" s="1"/>
  <c i="32" r="FK23" s="1"/>
  <c i="32" r="EP67"/>
  <c i="32" r="CY67"/>
  <c i="35" r="S33"/>
  <c i="35" r="U33"/>
  <c i="35" r="I33"/>
  <c i="34" r="EW30"/>
  <c i="34" r="AA34"/>
  <c i="33" r="FO31"/>
  <c i="33" r="DU38"/>
  <c i="33" r="GK20" s="1"/>
  <c i="33" r="GM20" s="1"/>
  <c i="33" r="EU58"/>
  <c i="33" r="FM30" s="1"/>
  <c i="33" r="EU50"/>
  <c i="33" r="FM26" s="1"/>
  <c i="33" r="AK18"/>
  <c i="32" r="AK66"/>
  <c i="32" r="FQ19"/>
  <c i="32" r="FS19" s="1"/>
  <c i="32" r="FO19"/>
  <c i="32" r="AV50"/>
  <c i="32" r="GS26" s="1"/>
  <c i="32" r="EU38"/>
  <c i="32" r="FM20" s="1"/>
  <c i="32" r="EU34"/>
  <c i="32" r="FM18" s="1"/>
  <c i="32" r="EU22"/>
  <c i="32" r="FM12" s="1"/>
  <c i="34" r="FO33"/>
  <c i="34" r="FQ33"/>
  <c i="34" r="FS33" s="1"/>
  <c i="34" r="BO62"/>
  <c i="34" r="FE32" s="1"/>
  <c i="34" r="DC57"/>
  <c i="34" r="DE57"/>
  <c i="34" r="DG57" s="1"/>
  <c i="34" r="DU40"/>
  <c i="34" r="GK21" s="1"/>
  <c i="34" r="GM21" s="1"/>
  <c i="34" r="BS36"/>
  <c i="34" r="BU36" s="1"/>
  <c i="34" r="BQ36"/>
  <c i="34" r="CJ36"/>
  <c i="34" r="CL36" s="1"/>
  <c i="34" r="CH36"/>
  <c i="34" r="EY34"/>
  <c i="34" r="FA34" s="1"/>
  <c i="34" r="DA34"/>
  <c i="34" r="FU18" s="1"/>
  <c i="34" r="BS34"/>
  <c i="34" r="BU34" s="1"/>
  <c i="34" r="BQ34"/>
  <c i="34" r="EY32"/>
  <c i="34" r="FA32" s="1"/>
  <c i="34" r="EW32"/>
  <c i="34" r="DA32"/>
  <c i="34" r="FU17" s="1"/>
  <c i="34" r="BS32"/>
  <c i="34" r="BU32" s="1"/>
  <c i="34" r="BQ32"/>
  <c i="34" r="HA18"/>
  <c i="34" r="HC18" s="1"/>
  <c i="34" r="DC32"/>
  <c i="34" r="DE32"/>
  <c i="34" r="DG32" s="1"/>
  <c i="34" r="DC30"/>
  <c i="34" r="DA30"/>
  <c i="34" r="FU16" s="1"/>
  <c i="34" r="HA16" s="1"/>
  <c i="34" r="HC16" s="1"/>
  <c i="34" r="EW28"/>
  <c i="34" r="DC24"/>
  <c i="34" r="DE28"/>
  <c i="34" r="DG28" s="1"/>
  <c i="34" r="CD30"/>
  <c i="34" r="CF30" s="1"/>
  <c i="34" r="GC16" s="1"/>
  <c i="34" r="GE16" s="1"/>
  <c i="34" r="BO30"/>
  <c i="34" r="FE16" s="1"/>
  <c i="34" r="BS28"/>
  <c i="34" r="BU28" s="1"/>
  <c i="34" r="BQ28"/>
  <c i="34" r="CD26"/>
  <c i="34" r="CF26" s="1"/>
  <c i="34" r="GC14" s="1"/>
  <c i="34" r="GE14" s="1"/>
  <c i="34" r="BO26"/>
  <c i="34" r="FE14" s="1"/>
  <c i="34" r="BS24"/>
  <c i="34" r="BU24" s="1"/>
  <c i="34" r="BQ24"/>
  <c i="34" r="DA28"/>
  <c i="34" r="FU15" s="1"/>
  <c i="34" r="Z26"/>
  <c i="34" r="AA26" s="1"/>
  <c i="34" r="DC25"/>
  <c i="34" r="DA26"/>
  <c i="34" r="FU14" s="1"/>
  <c i="34" r="Z28"/>
  <c i="34" r="AA28" s="1"/>
  <c i="34" r="DC23"/>
  <c i="34" r="DA24"/>
  <c i="34" r="FU13" s="1"/>
  <c i="34" r="Z24"/>
  <c i="34" r="AA24" s="1"/>
  <c i="34" r="CV24"/>
  <c i="34" r="BQ16"/>
  <c i="34" r="Z18"/>
  <c i="34" r="AA18" s="1"/>
  <c i="34" r="CV18"/>
  <c i="34" r="CV67" s="1"/>
  <c i="34" r="DA68" s="1"/>
  <c i="34" r="AT18"/>
  <c i="34" r="AT67" s="1"/>
  <c i="34" r="BQ14"/>
  <c i="34" r="EY14"/>
  <c i="34" r="FA14" s="1"/>
  <c i="34" r="EW14"/>
  <c i="34" r="IA67"/>
  <c i="34" r="CJ9"/>
  <c i="34" r="CL9" s="1"/>
  <c i="34" r="FY7"/>
  <c i="34" r="GA7" s="1"/>
  <c i="34" r="FW7"/>
  <c i="34" r="GM9"/>
  <c i="34" r="FY11"/>
  <c i="34" r="GA11" s="1"/>
  <c i="34" r="FW11"/>
  <c i="34" r="FW21"/>
  <c i="34" r="FY21"/>
  <c i="34" r="GA21" s="1"/>
  <c i="34" r="CJ38"/>
  <c i="34" r="CL38" s="1"/>
  <c i="34" r="CH38"/>
  <c i="34" r="EV5"/>
  <c i="34" r="HL10"/>
  <c i="34" r="BS12"/>
  <c i="34" r="BU12" s="1"/>
  <c i="34" r="BQ12"/>
  <c i="34" r="CJ14"/>
  <c i="34" r="CL14" s="1"/>
  <c i="34" r="CH14"/>
  <c i="34" r="CJ16"/>
  <c i="34" r="CL16" s="1"/>
  <c i="34" r="CH16"/>
  <c i="34" r="DY22"/>
  <c i="34" r="EA22" s="1"/>
  <c i="34" r="DW22"/>
  <c i="34" r="DY16"/>
  <c i="34" r="EA16" s="1"/>
  <c i="34" r="DW16"/>
  <c i="34" r="DE38"/>
  <c i="34" r="DG38" s="1"/>
  <c i="34" r="DC38"/>
  <c i="34" r="BS40"/>
  <c i="34" r="BU40" s="1"/>
  <c i="34" r="BQ40"/>
  <c i="34" r="BS42"/>
  <c i="34" r="BU42" s="1"/>
  <c i="34" r="BQ42"/>
  <c i="34" r="BS44"/>
  <c i="34" r="BU44" s="1"/>
  <c i="34" r="BQ44"/>
  <c i="34" r="BS46"/>
  <c i="34" r="BU46" s="1"/>
  <c i="34" r="BQ46"/>
  <c i="34" r="BS48"/>
  <c i="34" r="BU48" s="1"/>
  <c i="34" r="BQ48"/>
  <c i="34" r="BS50"/>
  <c i="34" r="BU50" s="1"/>
  <c i="34" r="BQ50"/>
  <c i="34" r="BS52"/>
  <c i="34" r="BU52" s="1"/>
  <c i="34" r="BQ52"/>
  <c i="34" r="BS54"/>
  <c i="34" r="BU54" s="1"/>
  <c i="34" r="BQ54"/>
  <c i="34" r="BS56"/>
  <c i="34" r="BU56" s="1"/>
  <c i="34" r="BQ56"/>
  <c i="34" r="DA60"/>
  <c i="34" r="FU31" s="1"/>
  <c i="34" r="DC60"/>
  <c i="34" r="DA62"/>
  <c i="34" r="FU32" s="1"/>
  <c i="34" r="DC62"/>
  <c i="34" r="DA64"/>
  <c i="34" r="FU33" s="1"/>
  <c i="34" r="DC64"/>
  <c i="34" r="EY66"/>
  <c i="34" r="FA66" s="1"/>
  <c i="34" r="EW66"/>
  <c i="34" r="CF38"/>
  <c i="34" r="GC20" s="1"/>
  <c i="34" r="BO66"/>
  <c i="34" r="BS20"/>
  <c i="34" r="BU20" s="1"/>
  <c i="34" r="BQ20"/>
  <c i="34" r="CJ22"/>
  <c i="34" r="CL22" s="1"/>
  <c i="34" r="CH22"/>
  <c i="34" r="DY14"/>
  <c i="34" r="EA14" s="1"/>
  <c i="34" r="DW14"/>
  <c i="34" r="Z38"/>
  <c i="34" r="AA38" s="1"/>
  <c i="34" r="CV38"/>
  <c i="34" r="DC17"/>
  <c i="34" r="DE17"/>
  <c i="34" r="DG17" s="1"/>
  <c i="34" r="DC43"/>
  <c i="34" r="DE43"/>
  <c i="34" r="DG43" s="1"/>
  <c i="34" r="DC47"/>
  <c i="34" r="DE47"/>
  <c i="34" r="DG47" s="1"/>
  <c i="34" r="DC51"/>
  <c i="34" r="DE51"/>
  <c i="34" r="DG51" s="1"/>
  <c i="34" r="DC55"/>
  <c i="34" r="DE55"/>
  <c i="34" r="DG55" s="1"/>
  <c i="34" r="DC59"/>
  <c i="34" r="DE59"/>
  <c i="34" r="DG59" s="1"/>
  <c i="34" r="EY60"/>
  <c i="34" r="FA60" s="1"/>
  <c i="34" r="EW60"/>
  <c i="34" r="EY62"/>
  <c i="34" r="FA62" s="1"/>
  <c i="34" r="EW62"/>
  <c i="34" r="EY64"/>
  <c i="34" r="FA64" s="1"/>
  <c i="34" r="EW64"/>
  <c i="34" r="DA66"/>
  <c i="34" r="DC66"/>
  <c i="34" r="BS58"/>
  <c i="34" r="BU58" s="1"/>
  <c i="34" r="BQ58"/>
  <c i="34" r="BO38"/>
  <c i="34" r="FE20" s="1"/>
  <c i="34" r="BO64"/>
  <c i="34" r="FE33" s="1"/>
  <c i="34" r="EW8"/>
  <c i="34" r="BQ8"/>
  <c i="34" r="BS7"/>
  <c i="34" r="BU7" s="1"/>
  <c i="34" r="BO68"/>
  <c i="35" r="N55"/>
  <c i="35" r="N44"/>
  <c i="35" r="AN44"/>
  <c i="35" r="AN31"/>
  <c i="35" r="AL35"/>
  <c i="35" r="AM31"/>
  <c i="35" r="AN43"/>
  <c i="35" r="AN26"/>
  <c i="35" r="AM26"/>
  <c i="35" r="AN42"/>
  <c i="35" r="AN23"/>
  <c i="35" r="AM23"/>
  <c i="35" r="M79"/>
  <c i="35" r="K66"/>
  <c i="35" r="G79"/>
  <c i="35" r="G66"/>
  <c i="35" r="AN22"/>
  <c i="35" r="AM22"/>
  <c i="35" r="AN40"/>
  <c i="35" r="AN17"/>
  <c i="35" r="AM17"/>
  <c i="35" r="AN39"/>
  <c i="35" r="AN14"/>
  <c i="35" r="AM14"/>
  <c i="35" r="AN9"/>
  <c i="35" r="AM9"/>
  <c i="35" r="O21"/>
  <c i="35" r="P21"/>
  <c i="35" r="C21"/>
  <c i="35" r="D21"/>
  <c i="35" r="D79"/>
  <c i="35" r="J79"/>
  <c i="35" r="N49"/>
  <c i="35" r="AN41"/>
  <c i="35" r="AN19"/>
  <c i="35" r="AM19"/>
  <c i="35" r="X21"/>
  <c i="35" r="Y21"/>
  <c i="35" r="I21"/>
  <c i="35" r="J21"/>
  <c i="35" r="O65"/>
  <c i="35" r="O43"/>
  <c i="35" r="N69"/>
  <c i="35" r="R33"/>
  <c i="35" r="L33"/>
  <c i="35" r="F33"/>
  <c i="35" r="N60"/>
  <c i="35" r="O54"/>
  <c i="35" r="AL21"/>
  <c i="34" r="GM20"/>
  <c i="34" r="FG6"/>
  <c i="34" r="FI6"/>
  <c i="34" r="FK6" s="1"/>
  <c i="34" r="FM4"/>
  <c i="34" r="EU67"/>
  <c i="34" r="FO6"/>
  <c i="34" r="FQ6"/>
  <c i="34" r="FS6" s="1"/>
  <c i="34" r="FO7"/>
  <c i="34" r="FQ7"/>
  <c i="34" r="FS7" s="1"/>
  <c i="34" r="FG7"/>
  <c i="34" r="HA7"/>
  <c i="34" r="HC7" s="1"/>
  <c i="34" r="FI7"/>
  <c i="34" r="FK7" s="1"/>
  <c i="34" r="CJ18"/>
  <c i="34" r="CL18" s="1"/>
  <c i="34" r="CH18"/>
  <c i="34" r="CJ20"/>
  <c i="34" r="CL20" s="1"/>
  <c i="34" r="CH20"/>
  <c i="34" r="GU8"/>
  <c i="34" r="GW8"/>
  <c i="34" r="GY8" s="1"/>
  <c i="34" r="FO10"/>
  <c i="34" r="FQ10"/>
  <c i="34" r="FS10" s="1"/>
  <c i="34" r="FO11"/>
  <c i="34" r="FQ11"/>
  <c i="34" r="FS11" s="1"/>
  <c i="34" r="GU11"/>
  <c i="34" r="GW11"/>
  <c i="34" r="GY11" s="1"/>
  <c i="34" r="GC13"/>
  <c i="34" r="CF67"/>
  <c i="34" r="GU14"/>
  <c i="34" r="GW14"/>
  <c i="34" r="GY14" s="1"/>
  <c i="34" r="GG15"/>
  <c i="34" r="GI15" s="1"/>
  <c i="34" r="GE15"/>
  <c i="34" r="GU16"/>
  <c i="34" r="GW16"/>
  <c i="34" r="GY16" s="1"/>
  <c i="34" r="GG17"/>
  <c i="34" r="GI17" s="1"/>
  <c i="34" r="GE17"/>
  <c i="34" r="GU18"/>
  <c i="34" r="GW18"/>
  <c i="34" r="GY18" s="1"/>
  <c i="34" r="CJ40"/>
  <c i="34" r="CL40" s="1"/>
  <c i="34" r="CH40"/>
  <c i="34" r="CJ42"/>
  <c i="34" r="CL42" s="1"/>
  <c i="34" r="CH42"/>
  <c i="34" r="CJ46"/>
  <c i="34" r="CL46" s="1"/>
  <c i="34" r="CH46"/>
  <c i="34" r="CJ50"/>
  <c i="34" r="CL50" s="1"/>
  <c i="34" r="CH50"/>
  <c i="34" r="CJ54"/>
  <c i="34" r="CL54" s="1"/>
  <c i="34" r="CH54"/>
  <c i="34" r="GU30"/>
  <c i="34" r="GW30"/>
  <c i="34" r="GY30" s="1"/>
  <c i="34" r="CJ60"/>
  <c i="34" r="CL60" s="1"/>
  <c i="34" r="CH60"/>
  <c i="34" r="CJ64"/>
  <c i="34" r="CL64" s="1"/>
  <c i="34" r="CH64"/>
  <c i="34" r="GU20"/>
  <c i="34" r="GW20"/>
  <c i="34" r="GY20" s="1"/>
  <c i="34" r="FO23"/>
  <c i="34" r="FQ23"/>
  <c i="34" r="FS23" s="1"/>
  <c i="34" r="FO25"/>
  <c i="34" r="FQ25"/>
  <c i="34" r="FS25" s="1"/>
  <c i="34" r="FO27"/>
  <c i="34" r="FQ27"/>
  <c i="34" r="FS27" s="1"/>
  <c i="34" r="FO29"/>
  <c i="34" r="FQ29"/>
  <c i="34" r="FS29" s="1"/>
  <c i="34" r="FO31"/>
  <c i="34" r="FQ31"/>
  <c i="34" r="FS31" s="1"/>
  <c i="34" r="FW20"/>
  <c i="34" r="FY20"/>
  <c i="34" r="GA20" s="1"/>
  <c i="34" r="GU21"/>
  <c i="34" r="GW21"/>
  <c i="34" r="GY21" s="1"/>
  <c i="34" r="GE21"/>
  <c i="34" r="GG21"/>
  <c i="34" r="GI21" s="1"/>
  <c i="34" r="FO21"/>
  <c i="34" r="FQ21"/>
  <c i="34" r="FS21" s="1"/>
  <c i="34" r="GU22"/>
  <c i="34" r="GW22"/>
  <c i="34" r="GY22" s="1"/>
  <c i="34" r="GU19"/>
  <c i="34" r="GW19"/>
  <c i="34" r="GY19" s="1"/>
  <c i="34" r="GW23"/>
  <c i="34" r="GY23" s="1"/>
  <c i="34" r="GU25"/>
  <c i="34" r="GW25"/>
  <c i="34" r="GY25" s="1"/>
  <c i="34" r="GU27"/>
  <c i="34" r="GW27"/>
  <c i="34" r="GY27" s="1"/>
  <c i="34" r="GU33"/>
  <c i="34" r="GW33"/>
  <c i="34" r="GY33" s="1"/>
  <c i="34" r="GG19"/>
  <c i="34" r="GI19" s="1"/>
  <c i="34" r="GE19"/>
  <c i="34" r="CJ6"/>
  <c i="34" r="CL6" s="1"/>
  <c i="34" r="CH6"/>
  <c i="34" r="DU6"/>
  <c i="34" r="GK4" s="1"/>
  <c i="34" r="IG67"/>
  <c i="34" r="CJ8"/>
  <c i="34" r="CL8" s="1"/>
  <c i="34" r="CH8"/>
  <c i="34" r="CJ10"/>
  <c i="34" r="CL10" s="1"/>
  <c i="34" r="CH10"/>
  <c i="34" r="FE4"/>
  <c i="34" r="BO67"/>
  <c i="34" r="FO5"/>
  <c i="34" r="FQ5"/>
  <c i="34" r="FS5" s="1"/>
  <c i="34" r="DC9"/>
  <c i="34" r="DE9"/>
  <c i="34" r="DG9" s="1"/>
  <c i="34" r="GU6"/>
  <c i="34" r="GW6"/>
  <c i="34" r="GY6" s="1"/>
  <c i="34" r="CH12"/>
  <c i="34" r="CJ12"/>
  <c i="34" r="CL12" s="1"/>
  <c i="34" r="DC14"/>
  <c i="34" r="DA14"/>
  <c i="34" r="FU8" s="1"/>
  <c i="34" r="DE14"/>
  <c i="34" r="DG14" s="1"/>
  <c i="34" r="GU5"/>
  <c i="34" r="GW5"/>
  <c i="34" r="GY5" s="1"/>
  <c i="34" r="GS4"/>
  <c i="34" r="GU9"/>
  <c i="34" r="GW9"/>
  <c i="34" r="GY9" s="1"/>
  <c i="34" r="M18"/>
  <c i="34" r="AV18"/>
  <c i="34" r="GS10" s="1"/>
  <c i="34" r="G67"/>
  <c i="34" r="GU7"/>
  <c i="34" r="GW7"/>
  <c i="34" r="GY7" s="1"/>
  <c i="34" r="FI10"/>
  <c i="34" r="FK10" s="1"/>
  <c i="34" r="FG10"/>
  <c i="34" r="HA10"/>
  <c i="34" r="HC10" s="1"/>
  <c i="34" r="GU12"/>
  <c i="34" r="GW12"/>
  <c i="34" r="GY12" s="1"/>
  <c i="34" r="FI11"/>
  <c i="34" r="FK11" s="1"/>
  <c i="34" r="FG11"/>
  <c i="34" r="HA11"/>
  <c i="34" r="HC11" s="1"/>
  <c i="34" r="GU13"/>
  <c i="34" r="GW13"/>
  <c i="34" r="GY13" s="1"/>
  <c i="34" r="GG14"/>
  <c i="34" r="GI14" s="1"/>
  <c i="34" r="GU15"/>
  <c i="34" r="GW15"/>
  <c i="34" r="GY15" s="1"/>
  <c i="34" r="GG16"/>
  <c i="34" r="GI16" s="1"/>
  <c i="34" r="GU17"/>
  <c i="34" r="GW17"/>
  <c i="34" r="GY17" s="1"/>
  <c i="34" r="GG18"/>
  <c i="34" r="GI18" s="1"/>
  <c i="34" r="GE18"/>
  <c i="34" r="DY34"/>
  <c i="34" r="EA34" s="1"/>
  <c i="34" r="DW34"/>
  <c i="34" r="CJ44"/>
  <c i="34" r="CL44" s="1"/>
  <c i="34" r="CH44"/>
  <c i="34" r="CJ48"/>
  <c i="34" r="CL48" s="1"/>
  <c i="34" r="CH48"/>
  <c i="34" r="CJ52"/>
  <c i="34" r="CL52" s="1"/>
  <c i="34" r="CH52"/>
  <c i="34" r="CJ56"/>
  <c i="34" r="CL56" s="1"/>
  <c i="34" r="CH56"/>
  <c i="34" r="CJ58"/>
  <c i="34" r="CL58" s="1"/>
  <c i="34" r="CH58"/>
  <c i="34" r="CJ62"/>
  <c i="34" r="CL62" s="1"/>
  <c i="34" r="CH62"/>
  <c i="34" r="CJ66"/>
  <c i="34" r="CL66" s="1"/>
  <c i="34" r="CH66"/>
  <c i="34" r="FW12"/>
  <c i="34" r="FY12"/>
  <c i="34" r="GA12" s="1"/>
  <c i="34" r="FO22"/>
  <c i="34" r="FQ22"/>
  <c i="34" r="FS22" s="1"/>
  <c i="34" r="FO24"/>
  <c i="34" r="FQ24"/>
  <c i="34" r="FS24" s="1"/>
  <c i="34" r="FO26"/>
  <c i="34" r="FQ26"/>
  <c i="34" r="FS26" s="1"/>
  <c i="34" r="FO28"/>
  <c i="34" r="FQ28"/>
  <c i="34" r="FS28" s="1"/>
  <c i="34" r="FO30"/>
  <c i="34" r="FQ30"/>
  <c i="34" r="FS30" s="1"/>
  <c i="34" r="GU24"/>
  <c i="34" r="GW24"/>
  <c i="34" r="GY24" s="1"/>
  <c i="34" r="GU26"/>
  <c i="34" r="GW26"/>
  <c i="34" r="GY26" s="1"/>
  <c i="34" r="GU28"/>
  <c i="34" r="GW28"/>
  <c i="34" r="GY28" s="1"/>
  <c i="34" r="GU31"/>
  <c i="34" r="GW31"/>
  <c i="34" r="GY31" s="1"/>
  <c i="34" r="FW19"/>
  <c i="34" r="FY19"/>
  <c i="34" r="GA19" s="1"/>
  <c i="34" r="FI21"/>
  <c i="34" r="FK21" s="1"/>
  <c i="34" r="FG21"/>
  <c i="34" r="HA21"/>
  <c i="34" r="HC21" s="1"/>
  <c i="34" r="DU67"/>
  <c i="34" r="HA25"/>
  <c i="34" r="HC25" s="1"/>
  <c i="34" r="HA27"/>
  <c i="34" r="HC27" s="1"/>
  <c i="34" r="HA29"/>
  <c i="34" r="HC29" s="1"/>
  <c i="34" r="HA31"/>
  <c i="34" r="HC31" s="1"/>
  <c i="34" r="HA33"/>
  <c i="34" r="HC33" s="1"/>
  <c i="34" r="EA5"/>
  <c i="34" r="AK67"/>
  <c i="34" r="DA10"/>
  <c i="34" r="FU6" s="1"/>
  <c i="34" r="HA14"/>
  <c i="34" r="HC14" s="1"/>
  <c i="34" r="HA17"/>
  <c i="34" r="HC17" s="1"/>
  <c i="34" r="HA19"/>
  <c i="34" r="HC19" s="1"/>
  <c i="34" r="CD67"/>
  <c i="34" r="CF68" s="1"/>
  <c i="34" r="EU68"/>
  <c i="34" r="HA24"/>
  <c i="34" r="HC24" s="1"/>
  <c i="34" r="HA26"/>
  <c i="34" r="HC26" s="1"/>
  <c i="34" r="HA28"/>
  <c i="34" r="HC28" s="1"/>
  <c i="34" r="HA30"/>
  <c i="34" r="HC30" s="1"/>
  <c i="33" r="GG31"/>
  <c i="33" r="GI31" s="1"/>
  <c i="33" r="GE31"/>
  <c i="33" r="GE28"/>
  <c i="33" r="GG28"/>
  <c i="33" r="GI28" s="1"/>
  <c i="33" r="GG26"/>
  <c i="33" r="GI26" s="1"/>
  <c i="33" r="GE26"/>
  <c i="33" r="GG24"/>
  <c i="33" r="GI24" s="1"/>
  <c i="33" r="GE24"/>
  <c i="33" r="FQ24"/>
  <c i="33" r="FS24" s="1"/>
  <c i="33" r="FO24"/>
  <c i="33" r="GE23"/>
  <c i="33" r="GG23"/>
  <c i="33" r="GI23" s="1"/>
  <c i="33" r="DC33"/>
  <c i="33" r="DE33"/>
  <c i="33" r="DG33" s="1"/>
  <c i="33" r="CJ31"/>
  <c i="33" r="CL31" s="1"/>
  <c i="33" r="CH31"/>
  <c i="33" r="GE14"/>
  <c i="33" r="GG14"/>
  <c i="33" r="GI14" s="1"/>
  <c i="33" r="GE13"/>
  <c i="33" r="GG13"/>
  <c i="33" r="GI13" s="1"/>
  <c i="33" r="DE21"/>
  <c i="33" r="DG21" s="1"/>
  <c i="33" r="DC21"/>
  <c i="33" r="DA22"/>
  <c i="33" r="FU12" s="1"/>
  <c i="33" r="DE20"/>
  <c i="33" r="DG20" s="1"/>
  <c i="33" r="DA20"/>
  <c i="33" r="FU11" s="1"/>
  <c i="33" r="DC20"/>
  <c i="33" r="CJ19"/>
  <c i="33" r="CL19" s="1"/>
  <c i="33" r="CH19"/>
  <c i="33" r="CJ17"/>
  <c i="33" r="CL17" s="1"/>
  <c i="33" r="CH17"/>
  <c i="33" r="CJ15"/>
  <c i="33" r="CL15" s="1"/>
  <c i="33" r="CH15"/>
  <c i="33" r="GE7"/>
  <c i="33" r="GG7"/>
  <c i="33" r="GI7" s="1"/>
  <c i="33" r="GG6"/>
  <c i="33" r="GI6" s="1"/>
  <c i="33" r="GE6"/>
  <c i="33" r="GE30"/>
  <c i="33" r="GG30"/>
  <c i="33" r="GI30" s="1"/>
  <c i="33" r="GG29"/>
  <c i="33" r="GI29" s="1"/>
  <c i="33" r="GE29"/>
  <c i="33" r="GG27"/>
  <c i="33" r="GI27" s="1"/>
  <c i="33" r="GE27"/>
  <c i="33" r="GE25"/>
  <c i="33" r="GG25"/>
  <c i="33" r="GI25" s="1"/>
  <c i="33" r="GG22"/>
  <c i="33" r="GI22" s="1"/>
  <c i="33" r="GE22"/>
  <c i="33" r="GG15"/>
  <c i="33" r="GI15" s="1"/>
  <c i="33" r="GE15"/>
  <c i="33" r="GE18"/>
  <c i="33" r="GG18"/>
  <c i="33" r="GI18" s="1"/>
  <c i="33" r="DC31"/>
  <c i="33" r="DE31"/>
  <c i="33" r="DG31" s="1"/>
  <c i="33" r="DE27"/>
  <c i="33" r="DG27" s="1"/>
  <c i="33" r="DC27"/>
  <c i="33" r="GG12"/>
  <c i="33" r="GI12" s="1"/>
  <c i="33" r="GE12"/>
  <c i="33" r="DE18"/>
  <c i="33" r="DG18" s="1"/>
  <c i="33" r="DA18"/>
  <c i="33" r="FU10" s="1"/>
  <c i="33" r="DC18"/>
  <c i="33" r="DE16"/>
  <c i="33" r="DG16" s="1"/>
  <c i="33" r="DA16"/>
  <c i="33" r="FU9" s="1"/>
  <c i="33" r="DC16"/>
  <c i="33" r="DE11"/>
  <c i="33" r="DG11" s="1"/>
  <c i="33" r="DC11"/>
  <c i="33" r="DE7"/>
  <c i="33" r="DG7" s="1"/>
  <c i="33" r="DC7"/>
  <c i="33" r="GE5"/>
  <c i="33" r="GG5"/>
  <c i="33" r="GI5" s="1"/>
  <c i="33" r="EY60"/>
  <c i="33" r="FA60" s="1"/>
  <c i="33" r="EW60"/>
  <c i="33" r="DE60"/>
  <c i="33" r="DG60" s="1"/>
  <c i="33" r="DA60"/>
  <c i="33" r="FU31" s="1"/>
  <c i="33" r="DC60"/>
  <c i="33" r="CV60"/>
  <c i="33" r="Z60"/>
  <c i="33" r="AA60" s="1"/>
  <c i="33" r="AX59"/>
  <c i="33" r="AZ59"/>
  <c i="33" r="BB59" s="1"/>
  <c i="33" r="BS58"/>
  <c i="33" r="BU58" s="1"/>
  <c i="33" r="BQ58"/>
  <c i="33" r="CH57"/>
  <c i="33" r="CJ57"/>
  <c i="33" r="CL57" s="1"/>
  <c i="33" r="EY56"/>
  <c i="33" r="FA56" s="1"/>
  <c i="33" r="EW56"/>
  <c i="33" r="FQ29"/>
  <c i="33" r="FS29" s="1"/>
  <c i="33" r="FO29"/>
  <c i="33" r="BS56"/>
  <c i="33" r="BU56" s="1"/>
  <c i="33" r="BQ56"/>
  <c i="33" r="CH55"/>
  <c i="33" r="CJ55"/>
  <c i="33" r="CL55" s="1"/>
  <c i="33" r="EY54"/>
  <c i="33" r="FA54" s="1"/>
  <c i="33" r="EW54"/>
  <c i="33" r="DE54"/>
  <c i="33" r="DG54" s="1"/>
  <c i="33" r="DA54"/>
  <c i="33" r="FU28" s="1"/>
  <c i="33" r="DC54"/>
  <c i="33" r="CV54"/>
  <c i="33" r="Z54"/>
  <c i="33" r="AA54" s="1"/>
  <c i="33" r="AX53"/>
  <c i="33" r="AZ53"/>
  <c i="33" r="BB53" s="1"/>
  <c i="33" r="BS52"/>
  <c i="33" r="BU52" s="1"/>
  <c i="33" r="BQ52"/>
  <c i="33" r="CH51"/>
  <c i="33" r="CJ51"/>
  <c i="33" r="CL51" s="1"/>
  <c i="33" r="EY50"/>
  <c i="33" r="FA50" s="1"/>
  <c i="33" r="EW50"/>
  <c i="33" r="DE50"/>
  <c i="33" r="DG50" s="1"/>
  <c i="33" r="DA50"/>
  <c i="33" r="FU26" s="1"/>
  <c i="33" r="DC50"/>
  <c i="33" r="CV50"/>
  <c i="33" r="Z50"/>
  <c i="33" r="AA50" s="1"/>
  <c i="33" r="AX49"/>
  <c i="33" r="AZ49"/>
  <c i="33" r="BB49" s="1"/>
  <c i="33" r="BS48"/>
  <c i="33" r="BU48" s="1"/>
  <c i="33" r="BQ48"/>
  <c i="33" r="CH47"/>
  <c i="33" r="CJ47"/>
  <c i="33" r="CL47" s="1"/>
  <c i="33" r="EY46"/>
  <c i="33" r="FA46" s="1"/>
  <c i="33" r="EW46"/>
  <c i="33" r="BS46"/>
  <c i="33" r="BU46" s="1"/>
  <c i="33" r="BQ46"/>
  <c i="33" r="CH56"/>
  <c i="33" r="CJ56"/>
  <c i="33" r="CL56" s="1"/>
  <c i="33" r="DE55"/>
  <c i="33" r="DG55" s="1"/>
  <c i="33" r="DC55"/>
  <c i="33" r="GW24"/>
  <c i="33" r="GY24" s="1"/>
  <c i="33" r="GU24"/>
  <c i="33" r="AZ39"/>
  <c i="33" r="BB39" s="1"/>
  <c i="33" r="AX39"/>
  <c i="33" r="CJ37"/>
  <c i="33" r="CL37" s="1"/>
  <c i="33" r="CH37"/>
  <c i="33" r="CJ35"/>
  <c i="33" r="CL35" s="1"/>
  <c i="33" r="CH35"/>
  <c i="33" r="AZ33"/>
  <c i="33" r="BB33" s="1"/>
  <c i="33" r="AX33"/>
  <c i="33" r="AZ29"/>
  <c i="33" r="BB29" s="1"/>
  <c i="33" r="AX29"/>
  <c i="33" r="DY45"/>
  <c i="33" r="EA45" s="1"/>
  <c i="33" r="DW45"/>
  <c i="33" r="CV46"/>
  <c i="33" r="Z46"/>
  <c i="33" r="AA46" s="1"/>
  <c i="33" r="CH45"/>
  <c i="33" r="CJ45"/>
  <c i="33" r="CL45" s="1"/>
  <c i="33" r="AX45"/>
  <c i="33" r="AZ45"/>
  <c i="33" r="BB45" s="1"/>
  <c i="33" r="EY44"/>
  <c i="33" r="FA44" s="1"/>
  <c i="33" r="EW44"/>
  <c i="33" r="DE44"/>
  <c i="33" r="DG44" s="1"/>
  <c i="33" r="DA44"/>
  <c i="33" r="FU23" s="1"/>
  <c i="33" r="DC44"/>
  <c i="33" r="CV44"/>
  <c i="33" r="Z44"/>
  <c i="33" r="AA44" s="1"/>
  <c i="33" r="AX43"/>
  <c i="33" r="AZ43"/>
  <c i="33" r="BB43" s="1"/>
  <c i="33" r="BS42"/>
  <c i="33" r="BU42" s="1"/>
  <c i="33" r="BQ42"/>
  <c i="33" r="CH41"/>
  <c i="33" r="CJ41"/>
  <c i="33" r="CL41" s="1"/>
  <c i="33" r="EY40"/>
  <c i="33" r="FA40" s="1"/>
  <c i="33" r="EW40"/>
  <c i="33" r="DW39"/>
  <c i="33" r="DY39"/>
  <c i="33" r="EA39" s="1"/>
  <c i="33" r="DY38"/>
  <c i="33" r="EA38" s="1"/>
  <c i="33" r="DW38"/>
  <c i="33" r="AZ38"/>
  <c i="33" r="BB38" s="1"/>
  <c i="33" r="AX38"/>
  <c i="33" r="EW37"/>
  <c i="33" r="EY37"/>
  <c i="33" r="FA37" s="1"/>
  <c i="33" r="DY36"/>
  <c i="33" r="EA36" s="1"/>
  <c i="33" r="DW36"/>
  <c i="33" r="AZ36"/>
  <c i="33" r="BB36" s="1"/>
  <c i="33" r="AX36"/>
  <c i="33" r="EW35"/>
  <c i="33" r="EY35"/>
  <c i="33" r="FA35" s="1"/>
  <c i="33" r="FI18"/>
  <c i="33" r="FK18" s="1"/>
  <c i="33" r="FG18"/>
  <c i="33" r="GG17"/>
  <c i="33" r="GI17" s="1"/>
  <c i="33" r="GE17"/>
  <c i="33" r="EW31"/>
  <c i="33" r="EY31"/>
  <c i="33" r="FA31" s="1"/>
  <c i="33" r="EY30"/>
  <c i="33" r="FA30" s="1"/>
  <c i="33" r="EW30"/>
  <c i="33" r="DW29"/>
  <c i="33" r="DY29"/>
  <c i="33" r="EA29" s="1"/>
  <c i="33" r="EY28"/>
  <c i="33" r="FA28" s="1"/>
  <c i="33" r="EW28"/>
  <c i="33" r="BS28"/>
  <c i="33" r="BU28" s="1"/>
  <c i="33" r="BQ28"/>
  <c i="33" r="GE20"/>
  <c i="33" r="GG20"/>
  <c i="33" r="GI20" s="1"/>
  <c i="33" r="DC36"/>
  <c i="33" r="DE36"/>
  <c i="33" r="DG36" s="1"/>
  <c i="33" r="DA36"/>
  <c i="33" r="FU19" s="1"/>
  <c i="33" r="DC34"/>
  <c i="33" r="DE34"/>
  <c i="33" r="DG34" s="1"/>
  <c i="33" r="DA34"/>
  <c i="33" r="FU18" s="1"/>
  <c i="33" r="HA18" s="1"/>
  <c i="33" r="HC18" s="1"/>
  <c i="33" r="CH32"/>
  <c i="33" r="CJ32"/>
  <c i="33" r="CL32" s="1"/>
  <c i="33" r="FQ17"/>
  <c i="33" r="FS17" s="1"/>
  <c i="33" r="FO17"/>
  <c i="33" r="GW17"/>
  <c i="33" r="GY17" s="1"/>
  <c i="33" r="GU17"/>
  <c i="33" r="GW15"/>
  <c i="33" r="GY15" s="1"/>
  <c i="33" r="GU15"/>
  <c i="33" r="DE25"/>
  <c i="33" r="DG25" s="1"/>
  <c i="33" r="DC25"/>
  <c i="33" r="DE23"/>
  <c i="33" r="DG23" s="1"/>
  <c i="33" r="DC23"/>
  <c i="33" r="CJ21"/>
  <c i="33" r="CL21" s="1"/>
  <c i="33" r="CH21"/>
  <c i="33" r="BS19"/>
  <c i="33" r="BU19" s="1"/>
  <c i="33" r="BQ19"/>
  <c i="33" r="BS15"/>
  <c i="33" r="BU15" s="1"/>
  <c i="33" r="BQ15"/>
  <c i="33" r="CH27"/>
  <c i="33" r="CJ27"/>
  <c i="33" r="CL27" s="1"/>
  <c i="33" r="AX27"/>
  <c i="33" r="AZ27"/>
  <c i="33" r="BB27" s="1"/>
  <c i="33" r="FQ14"/>
  <c i="33" r="FS14" s="1"/>
  <c i="33" r="FO14"/>
  <c i="33" r="CH25"/>
  <c i="33" r="CJ25"/>
  <c i="33" r="CL25" s="1"/>
  <c i="33" r="FQ13"/>
  <c i="33" r="FS13" s="1"/>
  <c i="33" r="FO13"/>
  <c i="33" r="CH23"/>
  <c i="33" r="CJ23"/>
  <c i="33" r="CL23" s="1"/>
  <c i="33" r="FI11"/>
  <c i="33" r="FK11" s="1"/>
  <c i="33" r="FG11"/>
  <c i="33" r="CV20"/>
  <c i="33" r="Z20"/>
  <c i="33" r="AA20" s="1"/>
  <c i="33" r="EW19"/>
  <c i="33" r="EY19"/>
  <c i="33" r="FA19" s="1"/>
  <c i="33" r="GG10"/>
  <c i="33" r="GI10" s="1"/>
  <c i="33" r="GE10"/>
  <c i="33" r="EW17"/>
  <c i="33" r="EY17"/>
  <c i="33" r="FA17" s="1"/>
  <c i="33" r="GE9"/>
  <c i="33" r="GG9"/>
  <c i="33" r="GI9" s="1"/>
  <c i="33" r="EW15"/>
  <c i="33" r="EY15"/>
  <c i="33" r="FA15" s="1"/>
  <c i="33" r="CJ13"/>
  <c i="33" r="CL13" s="1"/>
  <c i="33" r="CH13"/>
  <c i="33" r="FG10"/>
  <c i="33" r="FI10"/>
  <c i="33" r="FK10" s="1"/>
  <c i="33" r="FQ10"/>
  <c i="33" r="FS10" s="1"/>
  <c i="33" r="FO10"/>
  <c i="33" r="DE9"/>
  <c i="33" r="DG9" s="1"/>
  <c i="33" r="DC9"/>
  <c i="33" r="DC24"/>
  <c i="33" r="DE24"/>
  <c i="33" r="DG24" s="1"/>
  <c i="33" r="DA24"/>
  <c i="33" r="FU13" s="1"/>
  <c i="33" r="DE13"/>
  <c i="33" r="DG13" s="1"/>
  <c i="33" r="DC13"/>
  <c i="33" r="AX13"/>
  <c i="33" r="AZ13"/>
  <c i="33" r="BB13" s="1"/>
  <c i="33" r="DY12"/>
  <c i="33" r="EA12" s="1"/>
  <c i="33" r="DW12"/>
  <c i="33" r="CH11"/>
  <c i="33" r="CJ11"/>
  <c i="33" r="CL11" s="1"/>
  <c i="33" r="FQ6"/>
  <c i="33" r="FS6" s="1"/>
  <c i="33" r="FO6"/>
  <c i="33" r="CH9"/>
  <c i="33" r="CJ9"/>
  <c i="33" r="CL9" s="1"/>
  <c i="33" r="FQ5"/>
  <c i="33" r="FS5" s="1"/>
  <c i="33" r="FO5"/>
  <c i="33" r="CH7"/>
  <c i="33" r="CJ7"/>
  <c i="33" r="CL7" s="1"/>
  <c i="33" r="EH67"/>
  <c i="33" r="EU68" s="1"/>
  <c i="33" r="EU6"/>
  <c i="33" r="BM67"/>
  <c i="33" r="CD6"/>
  <c i="33" r="G67"/>
  <c i="33" r="AV6"/>
  <c i="33" r="CJ12"/>
  <c i="33" r="CL12" s="1"/>
  <c i="33" r="CH12"/>
  <c i="33" r="GW7"/>
  <c i="33" r="GY7" s="1"/>
  <c i="33" r="GU7"/>
  <c i="33" r="CJ10"/>
  <c i="33" r="CL10" s="1"/>
  <c i="33" r="CH10"/>
  <c i="33" r="CJ8"/>
  <c i="33" r="CL8" s="1"/>
  <c i="33" r="CH8"/>
  <c i="33" r="GW5"/>
  <c i="33" r="GY5" s="1"/>
  <c i="33" r="GU5"/>
  <c i="33" r="CJ6"/>
  <c i="33" r="CL6" s="1"/>
  <c i="33" r="CH6"/>
  <c i="33" r="BP68"/>
  <c i="33" r="BQ5"/>
  <c i="33" r="DC12"/>
  <c i="33" r="DE12"/>
  <c i="33" r="DG12" s="1"/>
  <c i="33" r="DA12"/>
  <c i="33" r="FU7" s="1"/>
  <c i="33" r="DC10"/>
  <c i="33" r="DE10"/>
  <c i="33" r="DG10" s="1"/>
  <c i="33" r="DA10"/>
  <c i="33" r="FU6" s="1"/>
  <c i="33" r="DC6"/>
  <c i="33" r="DE6"/>
  <c i="33" r="DG6" s="1"/>
  <c i="33" r="DA6"/>
  <c i="33" r="GO4"/>
  <c i="33" r="GQ4" s="1"/>
  <c i="33" r="BO60"/>
  <c i="33" r="FE31" s="1"/>
  <c i="33" r="AV60"/>
  <c i="33" r="GS31" s="1"/>
  <c i="33" r="BO58"/>
  <c i="33" r="FE30" s="1"/>
  <c i="33" r="AT60"/>
  <c i="33" r="AV56"/>
  <c i="33" r="GS29" s="1"/>
  <c i="33" r="BO54"/>
  <c i="33" r="FE28" s="1"/>
  <c i="33" r="AV54"/>
  <c i="33" r="GS28" s="1"/>
  <c i="33" r="BO52"/>
  <c i="33" r="FE27" s="1"/>
  <c i="33" r="AV52"/>
  <c i="33" r="GS27" s="1"/>
  <c i="33" r="BO50"/>
  <c i="33" r="FE26" s="1"/>
  <c i="33" r="AV50"/>
  <c i="33" r="GS26" s="1"/>
  <c i="33" r="BO48"/>
  <c i="33" r="FE25" s="1"/>
  <c i="33" r="AV48"/>
  <c i="33" r="GS25" s="1"/>
  <c i="33" r="BO46"/>
  <c i="33" r="FE24" s="1"/>
  <c i="33" r="CF40"/>
  <c i="33" r="GC21" s="1"/>
  <c i="33" r="CF30"/>
  <c i="33" r="GC16" s="1"/>
  <c i="33" r="AT54"/>
  <c i="33" r="AT50"/>
  <c i="33" r="BO44"/>
  <c i="33" r="FE23" s="1"/>
  <c i="33" r="AV44"/>
  <c i="33" r="GS23" s="1"/>
  <c i="33" r="BO42"/>
  <c i="33" r="FE22" s="1"/>
  <c i="33" r="AV42"/>
  <c i="33" r="GS22" s="1"/>
  <c i="33" r="BO30"/>
  <c i="33" r="BO40"/>
  <c i="33" r="FE21" s="1"/>
  <c i="33" r="BO28"/>
  <c i="33" r="FE14" s="1"/>
  <c i="33" r="AT44"/>
  <c i="33" r="AT28"/>
  <c i="33" r="AV16"/>
  <c i="33" r="GS9" s="1"/>
  <c i="33" r="DA14"/>
  <c i="33" r="FU8" s="1"/>
  <c i="33" r="M6"/>
  <c i="33" r="BS60"/>
  <c i="33" r="BU60" s="1"/>
  <c i="33" r="BQ60"/>
  <c i="33" r="CH59"/>
  <c i="33" r="CJ59"/>
  <c i="33" r="CL59" s="1"/>
  <c i="33" r="EY58"/>
  <c i="33" r="FA58" s="1"/>
  <c i="33" r="EW58"/>
  <c i="33" r="DE58"/>
  <c i="33" r="DG58" s="1"/>
  <c i="33" r="DA58"/>
  <c i="33" r="FU30" s="1"/>
  <c i="33" r="DC58"/>
  <c i="33" r="CV58"/>
  <c i="33" r="Z58"/>
  <c i="33" r="AA58" s="1"/>
  <c i="33" r="AX57"/>
  <c i="33" r="AZ57"/>
  <c i="33" r="BB57" s="1"/>
  <c i="33" r="CH60"/>
  <c i="33" r="CJ60"/>
  <c i="33" r="CL60" s="1"/>
  <c i="33" r="DE59"/>
  <c i="33" r="DG59" s="1"/>
  <c i="33" r="DC59"/>
  <c i="33" r="CH58"/>
  <c i="33" r="CJ58"/>
  <c i="33" r="CL58" s="1"/>
  <c i="33" r="DE57"/>
  <c i="33" r="DG57" s="1"/>
  <c i="33" r="DC57"/>
  <c i="33" r="DE56"/>
  <c i="33" r="DG56" s="1"/>
  <c i="33" r="DA56"/>
  <c i="33" r="FU29" s="1"/>
  <c i="33" r="DC56"/>
  <c i="33" r="CV56"/>
  <c i="33" r="Z56"/>
  <c i="33" r="AA56" s="1"/>
  <c i="33" r="AX55"/>
  <c i="33" r="AZ55"/>
  <c i="33" r="BB55" s="1"/>
  <c i="33" r="BS54"/>
  <c i="33" r="BU54" s="1"/>
  <c i="33" r="BQ54"/>
  <c i="33" r="CH53"/>
  <c i="33" r="CJ53"/>
  <c i="33" r="CL53" s="1"/>
  <c i="33" r="EY52"/>
  <c i="33" r="FA52" s="1"/>
  <c i="33" r="EW52"/>
  <c i="33" r="DE52"/>
  <c i="33" r="DG52" s="1"/>
  <c i="33" r="DA52"/>
  <c i="33" r="FU27" s="1"/>
  <c i="33" r="DC52"/>
  <c i="33" r="CV52"/>
  <c i="33" r="Z52"/>
  <c i="33" r="AA52" s="1"/>
  <c i="33" r="AX51"/>
  <c i="33" r="AZ51"/>
  <c i="33" r="BB51" s="1"/>
  <c i="33" r="BS50"/>
  <c i="33" r="BU50" s="1"/>
  <c i="33" r="BQ50"/>
  <c i="33" r="CH49"/>
  <c i="33" r="CJ49"/>
  <c i="33" r="CL49" s="1"/>
  <c i="33" r="EY48"/>
  <c i="33" r="FA48" s="1"/>
  <c i="33" r="EW48"/>
  <c i="33" r="DE48"/>
  <c i="33" r="DG48" s="1"/>
  <c i="33" r="DA48"/>
  <c i="33" r="FU25" s="1"/>
  <c i="33" r="DC48"/>
  <c i="33" r="CV48"/>
  <c i="33" r="Z48"/>
  <c i="33" r="AA48" s="1"/>
  <c i="33" r="AX47"/>
  <c i="33" r="AZ47"/>
  <c i="33" r="BB47" s="1"/>
  <c i="33" r="DE46"/>
  <c i="33" r="DG46" s="1"/>
  <c i="33" r="DA46"/>
  <c i="33" r="FU24" s="1"/>
  <c i="33" r="DC46"/>
  <c i="33" r="CH54"/>
  <c i="33" r="CJ54"/>
  <c i="33" r="CL54" s="1"/>
  <c i="33" r="DE53"/>
  <c i="33" r="DG53" s="1"/>
  <c i="33" r="DC53"/>
  <c i="33" r="CH52"/>
  <c i="33" r="CJ52"/>
  <c i="33" r="CL52" s="1"/>
  <c i="33" r="DE51"/>
  <c i="33" r="DG51" s="1"/>
  <c i="33" r="DC51"/>
  <c i="33" r="CH50"/>
  <c i="33" r="CJ50"/>
  <c i="33" r="CL50" s="1"/>
  <c i="33" r="DE49"/>
  <c i="33" r="DG49" s="1"/>
  <c i="33" r="DC49"/>
  <c i="33" r="CH48"/>
  <c i="33" r="CJ48"/>
  <c i="33" r="CL48" s="1"/>
  <c i="33" r="DE47"/>
  <c i="33" r="DG47" s="1"/>
  <c i="33" r="DC47"/>
  <c i="33" r="CV38"/>
  <c i="33" r="Z38"/>
  <c i="33" r="AA38" s="1"/>
  <c i="33" r="CV36"/>
  <c i="33" r="Z36"/>
  <c i="33" r="AA36" s="1"/>
  <c i="33" r="CJ33"/>
  <c i="33" r="CL33" s="1"/>
  <c i="33" r="CH33"/>
  <c i="33" r="AZ31"/>
  <c i="33" r="BB31" s="1"/>
  <c i="33" r="AX31"/>
  <c i="33" r="BS44"/>
  <c i="33" r="BU44" s="1"/>
  <c i="33" r="BQ44"/>
  <c i="33" r="CH43"/>
  <c i="33" r="CJ43"/>
  <c i="33" r="CL43" s="1"/>
  <c i="33" r="EY42"/>
  <c i="33" r="FA42" s="1"/>
  <c i="33" r="EW42"/>
  <c i="33" r="DE42"/>
  <c i="33" r="DG42" s="1"/>
  <c i="33" r="DA42"/>
  <c i="33" r="FU22" s="1"/>
  <c i="33" r="DC42"/>
  <c i="33" r="CV42"/>
  <c i="33" r="Z42"/>
  <c i="33" r="AA42" s="1"/>
  <c i="33" r="AX41"/>
  <c i="33" r="AZ41"/>
  <c i="33" r="BB41" s="1"/>
  <c i="33" r="DE40"/>
  <c i="33" r="DG40" s="1"/>
  <c i="33" r="DA40"/>
  <c i="33" r="FU21" s="1"/>
  <c i="33" r="DC40"/>
  <c i="33" r="BS40"/>
  <c i="33" r="BU40" s="1"/>
  <c i="33" r="BQ40"/>
  <c i="33" r="DC39"/>
  <c i="33" r="DE39"/>
  <c i="33" r="DG39" s="1"/>
  <c i="33" r="FI20"/>
  <c i="33" r="FK20" s="1"/>
  <c i="33" r="FG20"/>
  <c i="33" r="FG19"/>
  <c i="33" r="FI19"/>
  <c i="33" r="FK19" s="1"/>
  <c i="33" r="DC35"/>
  <c i="33" r="DE35"/>
  <c i="33" r="DG35" s="1"/>
  <c i="33" r="FQ18"/>
  <c i="33" r="FS18" s="1"/>
  <c i="33" r="FO18"/>
  <c i="33" r="DW33"/>
  <c i="33" r="DY33"/>
  <c i="33" r="EA33" s="1"/>
  <c i="33" r="BS32"/>
  <c i="33" r="BU32" s="1"/>
  <c i="33" r="BQ32"/>
  <c i="33" r="DE30"/>
  <c i="33" r="DG30" s="1"/>
  <c i="33" r="DA30"/>
  <c i="33" r="FU16" s="1"/>
  <c i="33" r="DC30"/>
  <c i="33" r="BS30"/>
  <c i="33" r="BU30" s="1"/>
  <c i="33" r="BQ30"/>
  <c i="33" r="DC29"/>
  <c i="33" r="DE29"/>
  <c i="33" r="DG29" s="1"/>
  <c i="33" r="DE28"/>
  <c i="33" r="DG28" s="1"/>
  <c i="33" r="DA28"/>
  <c i="33" r="FU15" s="1"/>
  <c i="33" r="DC28"/>
  <c i="33" r="DE45"/>
  <c i="33" r="DG45" s="1"/>
  <c i="33" r="DC45"/>
  <c i="33" r="CH44"/>
  <c i="33" r="CJ44"/>
  <c i="33" r="CL44" s="1"/>
  <c i="33" r="DE43"/>
  <c i="33" r="DG43" s="1"/>
  <c i="33" r="DC43"/>
  <c i="33" r="CH42"/>
  <c i="33" r="CJ42"/>
  <c i="33" r="CL42" s="1"/>
  <c i="33" r="DE41"/>
  <c i="33" r="DG41" s="1"/>
  <c i="33" r="DC41"/>
  <c i="33" r="GG19"/>
  <c i="33" r="GI19" s="1"/>
  <c i="33" r="GE19"/>
  <c i="33" r="FG17"/>
  <c i="33" r="FI17"/>
  <c i="33" r="FK17" s="1"/>
  <c i="33" r="CH30"/>
  <c i="33" r="CJ30"/>
  <c i="33" r="CL30" s="1"/>
  <c i="33" r="CJ29"/>
  <c i="33" r="CL29" s="1"/>
  <c i="33" r="CH29"/>
  <c i="33" r="DY27"/>
  <c i="33" r="EA27" s="1"/>
  <c i="33" r="DW27"/>
  <c i="33" r="DY25"/>
  <c i="33" r="EA25" s="1"/>
  <c i="33" r="DW25"/>
  <c i="33" r="DY23"/>
  <c i="33" r="EA23" s="1"/>
  <c i="33" r="DW23"/>
  <c i="33" r="DY21"/>
  <c i="33" r="EA21" s="1"/>
  <c i="33" r="DW21"/>
  <c i="33" r="AZ21"/>
  <c i="33" r="BB21" s="1"/>
  <c i="33" r="AX21"/>
  <c i="33" r="BS17"/>
  <c i="33" r="BU17" s="1"/>
  <c i="33" r="BQ17"/>
  <c i="33" r="EY13"/>
  <c i="33" r="FA13" s="1"/>
  <c i="33" r="EW13"/>
  <c i="33" r="DC38"/>
  <c i="33" r="DE38"/>
  <c i="33" r="DG38" s="1"/>
  <c i="33" r="DA38"/>
  <c i="33" r="FU20" s="1"/>
  <c i="33" r="DE32"/>
  <c i="33" r="DG32" s="1"/>
  <c i="33" r="DA32"/>
  <c i="33" r="FU17" s="1"/>
  <c i="33" r="DC32"/>
  <c i="33" r="AX25"/>
  <c i="33" r="AZ25"/>
  <c i="33" r="BB25" s="1"/>
  <c i="33" r="AX23"/>
  <c i="33" r="AZ23"/>
  <c i="33" r="BB23" s="1"/>
  <c i="33" r="FQ12"/>
  <c i="33" r="FS12" s="1"/>
  <c i="33" r="FO12"/>
  <c i="33" r="GE11"/>
  <c i="33" r="GG11"/>
  <c i="33" r="GI11" s="1"/>
  <c i="33" r="DC19"/>
  <c i="33" r="DE19"/>
  <c i="33" r="DG19" s="1"/>
  <c i="33" r="CV18"/>
  <c i="33" r="Z18"/>
  <c i="33" r="AA18" s="1"/>
  <c i="33" r="DC17"/>
  <c i="33" r="DE17"/>
  <c i="33" r="DG17" s="1"/>
  <c i="33" r="CV16"/>
  <c i="33" r="CV67" s="1"/>
  <c i="33" r="Z16"/>
  <c i="33" r="AA16" s="1"/>
  <c i="33" r="DC15"/>
  <c i="33" r="DE15"/>
  <c i="33" r="DG15" s="1"/>
  <c i="33" r="DC26"/>
  <c i="33" r="DE26"/>
  <c i="33" r="DG26" s="1"/>
  <c i="33" r="DA26"/>
  <c i="33" r="FU14" s="1"/>
  <c i="33" r="CJ24"/>
  <c i="33" r="CL24" s="1"/>
  <c i="33" r="CH24"/>
  <c i="33" r="GW13"/>
  <c i="33" r="GY13" s="1"/>
  <c i="33" r="GU13"/>
  <c i="33" r="FQ9"/>
  <c i="33" r="FS9" s="1"/>
  <c i="33" r="FO9"/>
  <c i="33" r="GG8"/>
  <c i="33" r="GI8" s="1"/>
  <c i="33" r="GE8"/>
  <c i="33" r="DY9"/>
  <c i="33" r="EA9" s="1"/>
  <c i="33" r="DW9"/>
  <c i="33" r="DY7"/>
  <c i="33" r="EA7" s="1"/>
  <c i="33" r="DW7"/>
  <c i="33" r="DE5"/>
  <c i="33" r="DG5" s="1"/>
  <c i="33" r="DC5"/>
  <c i="33" r="BS13"/>
  <c i="33" r="BU13" s="1"/>
  <c i="33" r="BQ13"/>
  <c i="33" r="FQ7"/>
  <c i="33" r="FS7" s="1"/>
  <c i="33" r="FO7"/>
  <c i="33" r="AX11"/>
  <c i="33" r="AZ11"/>
  <c i="33" r="BB11" s="1"/>
  <c i="33" r="HB35"/>
  <c i="33" r="AX9"/>
  <c i="33" r="AZ9"/>
  <c i="33" r="BB9" s="1"/>
  <c i="33" r="AX7"/>
  <c i="33" r="AZ7"/>
  <c i="33" r="BB7" s="1"/>
  <c i="33" r="BI67"/>
  <c i="33" r="BO68" s="1"/>
  <c i="33" r="BO6"/>
  <c i="33" r="DC8"/>
  <c i="33" r="DE8"/>
  <c i="33" r="DG8" s="1"/>
  <c i="33" r="DA8"/>
  <c i="33" r="FU5" s="1"/>
  <c i="33" r="AV58"/>
  <c i="33" r="GS30" s="1"/>
  <c i="33" r="BO56"/>
  <c i="33" r="FE29" s="1"/>
  <c i="33" r="AT46"/>
  <c i="33" r="AV38"/>
  <c i="33" r="GS20" s="1"/>
  <c i="33" r="AV36"/>
  <c i="33" r="GS19" s="1"/>
  <c i="33" r="HA19" s="1"/>
  <c i="33" r="HC19" s="1"/>
  <c i="33" r="EU28"/>
  <c i="33" r="FM15" s="1"/>
  <c i="33" r="AT38"/>
  <c i="33" r="AT36"/>
  <c i="33" r="BO26"/>
  <c i="33" r="FE13" s="1"/>
  <c i="33" r="BO24"/>
  <c i="33" r="FE12" s="1"/>
  <c i="33" r="AV18"/>
  <c i="33" r="GS10" s="1"/>
  <c i="33" r="AT20"/>
  <c i="33" r="AV20"/>
  <c i="33" r="GS11" s="1"/>
  <c i="33" r="BO12"/>
  <c i="33" r="FE6" s="1"/>
  <c i="33" r="BO10"/>
  <c i="33" r="FE5" s="1"/>
  <c i="33" r="BO8"/>
  <c i="33" r="FE4" s="1"/>
  <c i="33" r="CR67"/>
  <c i="33" r="DW5"/>
  <c i="33" r="CH5"/>
  <c i="33" r="AK67"/>
  <c i="33" r="Y67"/>
  <c i="33" r="DM67"/>
  <c i="33" r="DU67" s="1"/>
  <c i="33" r="CA67"/>
  <c i="32" r="GE33"/>
  <c i="32" r="GG33"/>
  <c i="32" r="GI33" s="1"/>
  <c i="32" r="GE31"/>
  <c i="32" r="GG31"/>
  <c i="32" r="GI31" s="1"/>
  <c i="32" r="FQ30"/>
  <c i="32" r="FS30" s="1"/>
  <c i="32" r="FO30"/>
  <c i="32" r="GW30"/>
  <c i="32" r="GY30" s="1"/>
  <c i="32" r="GU30"/>
  <c i="32" r="GE29"/>
  <c i="32" r="GG29"/>
  <c i="32" r="GI29" s="1"/>
  <c i="32" r="GE28"/>
  <c i="32" r="GG28"/>
  <c i="32" r="GI28" s="1"/>
  <c i="32" r="GE27"/>
  <c i="32" r="GG27"/>
  <c i="32" r="GI27" s="1"/>
  <c i="32" r="GE26"/>
  <c i="32" r="GG26"/>
  <c i="32" r="GI26" s="1"/>
  <c i="32" r="FY26"/>
  <c i="32" r="GA26" s="1"/>
  <c i="32" r="FW26"/>
  <c i="32" r="CH41"/>
  <c i="32" r="CJ41"/>
  <c i="32" r="CL41" s="1"/>
  <c i="32" r="GG19"/>
  <c i="32" r="GI19" s="1"/>
  <c i="32" r="GE19"/>
  <c i="32" r="GG18"/>
  <c i="32" r="GI18" s="1"/>
  <c i="32" r="GE18"/>
  <c i="32" r="GG16"/>
  <c i="32" r="GI16" s="1"/>
  <c i="32" r="GE16"/>
  <c i="32" r="GE24"/>
  <c i="32" r="GG24"/>
  <c i="32" r="GI24" s="1"/>
  <c i="32" r="GE23"/>
  <c i="32" r="GG23"/>
  <c i="32" r="GI23" s="1"/>
  <c i="32" r="DC43"/>
  <c i="32" r="DE43"/>
  <c i="32" r="DG43" s="1"/>
  <c i="32" r="CJ39"/>
  <c i="32" r="CL39" s="1"/>
  <c i="32" r="CH39"/>
  <c i="32" r="GW18"/>
  <c i="32" r="GY18" s="1"/>
  <c i="32" r="GU18"/>
  <c i="32" r="DE29"/>
  <c i="32" r="DG29" s="1"/>
  <c i="32" r="DC29"/>
  <c i="32" r="GE14"/>
  <c i="32" r="GG14"/>
  <c i="32" r="GI14" s="1"/>
  <c i="32" r="GG13"/>
  <c i="32" r="GI13" s="1"/>
  <c i="32" r="GE13"/>
  <c i="32" r="GW13"/>
  <c i="32" r="GY13" s="1"/>
  <c i="32" r="GU13"/>
  <c i="32" r="DC17"/>
  <c i="32" r="DE17"/>
  <c i="32" r="DG17" s="1"/>
  <c i="32" r="DC13"/>
  <c i="32" r="DE13"/>
  <c i="32" r="DG13" s="1"/>
  <c i="32" r="GG7"/>
  <c i="32" r="GI7" s="1"/>
  <c i="32" r="GE7"/>
  <c i="32" r="DC11"/>
  <c i="32" r="DE11"/>
  <c i="32" r="DG11" s="1"/>
  <c i="32" r="CJ9"/>
  <c i="32" r="CL9" s="1"/>
  <c i="32" r="CH9"/>
  <c i="32" r="DE5"/>
  <c i="32" r="DG5" s="1"/>
  <c i="32" r="DC5"/>
  <c i="32" r="GE32"/>
  <c i="32" r="GG32"/>
  <c i="32" r="GI32" s="1"/>
  <c i="32" r="GE30"/>
  <c i="32" r="GG30"/>
  <c i="32" r="GI30" s="1"/>
  <c i="32" r="DC55"/>
  <c i="32" r="DE55"/>
  <c i="32" r="DG55" s="1"/>
  <c i="32" r="DA56"/>
  <c i="32" r="FU29" s="1"/>
  <c i="32" r="DC53"/>
  <c i="32" r="DE53"/>
  <c i="32" r="DG53" s="1"/>
  <c i="32" r="DA54"/>
  <c i="32" r="FU28" s="1"/>
  <c i="32" r="GG20"/>
  <c i="32" r="GI20" s="1"/>
  <c i="32" r="GE20"/>
  <c i="32" r="GG17"/>
  <c i="32" r="GI17" s="1"/>
  <c i="32" r="GE17"/>
  <c i="32" r="DE47"/>
  <c i="32" r="DG47" s="1"/>
  <c i="32" r="DC47"/>
  <c i="32" r="DA48"/>
  <c i="32" r="FU25" s="1"/>
  <c i="32" r="DC45"/>
  <c i="32" r="DE45"/>
  <c i="32" r="DG45" s="1"/>
  <c i="32" r="GE25"/>
  <c i="32" r="GG25"/>
  <c i="32" r="GI25" s="1"/>
  <c i="32" r="FQ16"/>
  <c i="32" r="FS16" s="1"/>
  <c i="32" r="FO16"/>
  <c i="32" r="GE15"/>
  <c i="32" r="GG15"/>
  <c i="32" r="GI15" s="1"/>
  <c i="32" r="DE21"/>
  <c i="32" r="DG21" s="1"/>
  <c i="32" r="DC21"/>
  <c i="32" r="GE10"/>
  <c i="32" r="GG10"/>
  <c i="32" r="GI10" s="1"/>
  <c i="32" r="GE9"/>
  <c i="32" r="GG9"/>
  <c i="32" r="GI9" s="1"/>
  <c i="32" r="GG8"/>
  <c i="32" r="GI8" s="1"/>
  <c i="32" r="GE8"/>
  <c i="32" r="GG5"/>
  <c i="32" r="GI5" s="1"/>
  <c i="32" r="GE5"/>
  <c i="32" r="DC7"/>
  <c i="32" r="DE7"/>
  <c i="32" r="DG7" s="1"/>
  <c i="32" r="FQ34"/>
  <c i="32" r="FS34" s="1"/>
  <c i="32" r="FO34"/>
  <c i="32" r="BQ65"/>
  <c i="32" r="BS65"/>
  <c i="32" r="BU65" s="1"/>
  <c i="32" r="DE64"/>
  <c i="32" r="DG64" s="1"/>
  <c i="32" r="DA64"/>
  <c i="32" r="FU33" s="1"/>
  <c i="32" r="DC64"/>
  <c i="32" r="EY62"/>
  <c i="32" r="FA62" s="1"/>
  <c i="32" r="EW62"/>
  <c i="32" r="BS62"/>
  <c i="32" r="BU62" s="1"/>
  <c i="32" r="BQ62"/>
  <c i="32" r="DE60"/>
  <c i="32" r="DG60" s="1"/>
  <c i="32" r="DA60"/>
  <c i="32" r="FU31" s="1"/>
  <c i="32" r="DC60"/>
  <c i="32" r="EY58"/>
  <c i="32" r="FA58" s="1"/>
  <c i="32" r="EW58"/>
  <c i="32" r="CH58"/>
  <c i="32" r="CJ58"/>
  <c i="32" r="CL58" s="1"/>
  <c i="32" r="CV66"/>
  <c i="32" r="Z66"/>
  <c i="32" r="AA66" s="1"/>
  <c i="32" r="DY66"/>
  <c i="32" r="EA66" s="1"/>
  <c i="32" r="DW66"/>
  <c i="32" r="CH65"/>
  <c i="32" r="CJ65"/>
  <c i="32" r="CL65" s="1"/>
  <c i="32" r="EY64"/>
  <c i="32" r="FA64" s="1"/>
  <c i="32" r="EW64"/>
  <c i="32" r="BS64"/>
  <c i="32" r="BU64" s="1"/>
  <c i="32" r="BQ64"/>
  <c i="32" r="AX63"/>
  <c i="32" r="AZ63"/>
  <c i="32" r="BB63" s="1"/>
  <c i="32" r="DE62"/>
  <c i="32" r="DG62" s="1"/>
  <c i="32" r="DA62"/>
  <c i="32" r="FU32" s="1"/>
  <c i="32" r="DC62"/>
  <c i="32" r="CH61"/>
  <c i="32" r="CJ61"/>
  <c i="32" r="CL61" s="1"/>
  <c i="32" r="EY60"/>
  <c i="32" r="FA60" s="1"/>
  <c i="32" r="EW60"/>
  <c i="32" r="BS60"/>
  <c i="32" r="BU60" s="1"/>
  <c i="32" r="BQ60"/>
  <c i="32" r="AX59"/>
  <c i="32" r="AZ59"/>
  <c i="32" r="BB59" s="1"/>
  <c i="32" r="DE58"/>
  <c i="32" r="DG58" s="1"/>
  <c i="32" r="DA58"/>
  <c i="32" r="FU30" s="1"/>
  <c i="32" r="DC58"/>
  <c i="32" r="DC66"/>
  <c i="32" r="DE66"/>
  <c i="32" r="DG66" s="1"/>
  <c i="32" r="DA66"/>
  <c i="32" r="FU34" s="1"/>
  <c i="32" r="CJ55"/>
  <c i="32" r="CL55" s="1"/>
  <c i="32" r="CH55"/>
  <c i="32" r="CJ53"/>
  <c i="32" r="CL53" s="1"/>
  <c i="32" r="CH53"/>
  <c i="32" r="CJ51"/>
  <c i="32" r="CL51" s="1"/>
  <c i="32" r="CH51"/>
  <c i="32" r="CJ49"/>
  <c i="32" r="CL49" s="1"/>
  <c i="32" r="CH49"/>
  <c i="32" r="CJ66"/>
  <c i="32" r="CL66" s="1"/>
  <c i="32" r="CH66"/>
  <c i="32" r="GM33"/>
  <c i="32" r="GO33"/>
  <c i="32" r="GQ33" s="1"/>
  <c i="32" r="GW33"/>
  <c i="32" r="GY33" s="1"/>
  <c i="32" r="GU33"/>
  <c i="32" r="GM32"/>
  <c i="32" r="GO32"/>
  <c i="32" r="GQ32" s="1"/>
  <c i="32" r="GW32"/>
  <c i="32" r="GY32" s="1"/>
  <c i="32" r="GU32"/>
  <c i="32" r="GM31"/>
  <c i="32" r="GO31"/>
  <c i="32" r="GQ31" s="1"/>
  <c i="32" r="GW31"/>
  <c i="32" r="GY31" s="1"/>
  <c i="32" r="GU31"/>
  <c i="32" r="GM30"/>
  <c i="32" r="GO30"/>
  <c i="32" r="GQ30" s="1"/>
  <c i="32" r="EY57"/>
  <c i="32" r="FA57" s="1"/>
  <c i="32" r="EW57"/>
  <c i="32" r="DE57"/>
  <c i="32" r="DG57" s="1"/>
  <c i="32" r="DC57"/>
  <c i="32" r="DW49"/>
  <c i="32" r="DY49"/>
  <c i="32" r="EA49" s="1"/>
  <c i="32" r="BS48"/>
  <c i="32" r="BU48" s="1"/>
  <c i="32" r="BQ48"/>
  <c i="32" r="CJ47"/>
  <c i="32" r="CL47" s="1"/>
  <c i="32" r="CH47"/>
  <c i="32" r="CJ45"/>
  <c i="32" r="CL45" s="1"/>
  <c i="32" r="CH45"/>
  <c i="32" r="CJ43"/>
  <c i="32" r="CL43" s="1"/>
  <c i="32" r="CH43"/>
  <c i="32" r="AZ39"/>
  <c i="32" r="BB39" s="1"/>
  <c i="32" r="AX39"/>
  <c i="32" r="CJ54"/>
  <c i="32" r="CL54" s="1"/>
  <c i="32" r="CH54"/>
  <c i="32" r="AX48"/>
  <c i="32" r="AZ48"/>
  <c i="32" r="BB48" s="1"/>
  <c i="32" r="FQ24"/>
  <c i="32" r="FS24" s="1"/>
  <c i="32" r="FO24"/>
  <c i="32" r="DW45"/>
  <c i="32" r="DY45"/>
  <c i="32" r="EA45" s="1"/>
  <c i="32" r="FQ23"/>
  <c i="32" r="FS23" s="1"/>
  <c i="32" r="FO23"/>
  <c i="32" r="GW23"/>
  <c i="32" r="GY23" s="1"/>
  <c i="32" r="GU23"/>
  <c i="32" r="CV42"/>
  <c i="32" r="Z42"/>
  <c i="32" r="AA42" s="1"/>
  <c i="32" r="BQ41"/>
  <c i="32" r="BS41"/>
  <c i="32" r="BU41" s="1"/>
  <c i="32" r="GM21"/>
  <c i="32" r="GO21"/>
  <c i="32" r="GQ21" s="1"/>
  <c i="32" r="CV40"/>
  <c i="32" r="Z40"/>
  <c i="32" r="AA40" s="1"/>
  <c i="32" r="DC39"/>
  <c i="32" r="DE39"/>
  <c i="32" r="DG39" s="1"/>
  <c i="32" r="EY38"/>
  <c i="32" r="FA38" s="1"/>
  <c i="32" r="EW38"/>
  <c i="32" r="DE38"/>
  <c i="32" r="DG38" s="1"/>
  <c i="32" r="DA38"/>
  <c i="32" r="FU20" s="1"/>
  <c i="32" r="DC38"/>
  <c i="32" r="CV38"/>
  <c i="32" r="Z38"/>
  <c i="32" r="AA38" s="1"/>
  <c i="32" r="AX37"/>
  <c i="32" r="AZ37"/>
  <c i="32" r="BB37" s="1"/>
  <c i="32" r="GO19"/>
  <c i="32" r="GQ19" s="1"/>
  <c i="32" r="GM19"/>
  <c i="32" r="BS36"/>
  <c i="32" r="BU36" s="1"/>
  <c i="32" r="BQ36"/>
  <c i="32" r="CH35"/>
  <c i="32" r="CJ35"/>
  <c i="32" r="CL35" s="1"/>
  <c i="32" r="GO18"/>
  <c i="32" r="GQ18" s="1"/>
  <c i="32" r="GM18"/>
  <c i="32" r="BS34"/>
  <c i="32" r="BU34" s="1"/>
  <c i="32" r="BQ34"/>
  <c i="32" r="CH33"/>
  <c i="32" r="CJ33"/>
  <c i="32" r="CL33" s="1"/>
  <c i="32" r="EY32"/>
  <c i="32" r="FA32" s="1"/>
  <c i="32" r="EW32"/>
  <c i="32" r="DE32"/>
  <c i="32" r="DG32" s="1"/>
  <c i="32" r="DA32"/>
  <c i="32" r="FU17" s="1"/>
  <c i="32" r="DC32"/>
  <c i="32" r="CV32"/>
  <c i="32" r="Z32"/>
  <c i="32" r="AA32" s="1"/>
  <c i="32" r="AX31"/>
  <c i="32" r="AZ31"/>
  <c i="32" r="BB31" s="1"/>
  <c i="32" r="GO16"/>
  <c i="32" r="GQ16" s="1"/>
  <c i="32" r="GM16"/>
  <c i="32" r="DC46"/>
  <c i="32" r="DE46"/>
  <c i="32" r="DG46" s="1"/>
  <c i="32" r="DA46"/>
  <c i="32" r="FU24" s="1"/>
  <c i="32" r="DC44"/>
  <c i="32" r="DE44"/>
  <c i="32" r="DG44" s="1"/>
  <c i="32" r="DA44"/>
  <c i="32" r="FU23" s="1"/>
  <c i="32" r="GM23"/>
  <c i="32" r="GO23"/>
  <c i="32" r="GQ23" s="1"/>
  <c i="32" r="DE42"/>
  <c i="32" r="DG42" s="1"/>
  <c i="32" r="DA42"/>
  <c i="32" r="FU22" s="1"/>
  <c i="32" r="DC42"/>
  <c i="32" r="CH38"/>
  <c i="32" r="CJ38"/>
  <c i="32" r="CL38" s="1"/>
  <c i="32" r="DE37"/>
  <c i="32" r="DG37" s="1"/>
  <c i="32" r="DC37"/>
  <c i="32" r="CH36"/>
  <c i="32" r="CJ36"/>
  <c i="32" r="CL36" s="1"/>
  <c i="32" r="FQ17"/>
  <c i="32" r="FS17" s="1"/>
  <c i="32" r="FO17"/>
  <c i="32" r="AZ21"/>
  <c i="32" r="BB21" s="1"/>
  <c i="32" r="AX21"/>
  <c i="32" r="CJ19"/>
  <c i="32" r="CL19" s="1"/>
  <c i="32" r="CH19"/>
  <c i="32" r="AZ17"/>
  <c i="32" r="BB17" s="1"/>
  <c i="32" r="AX17"/>
  <c i="32" r="DE33"/>
  <c i="32" r="DG33" s="1"/>
  <c i="32" r="DC33"/>
  <c i="32" r="CH29"/>
  <c i="32" r="CJ29"/>
  <c i="32" r="CL29" s="1"/>
  <c i="32" r="AX29"/>
  <c i="32" r="AZ29"/>
  <c i="32" r="BB29" s="1"/>
  <c i="32" r="GM15"/>
  <c i="32" r="GO15"/>
  <c i="32" r="GQ15" s="1"/>
  <c i="32" r="BS28"/>
  <c i="32" r="BU28" s="1"/>
  <c i="32" r="BQ28"/>
  <c i="32" r="AX27"/>
  <c i="32" r="AZ27"/>
  <c i="32" r="BB27" s="1"/>
  <c i="32" r="EY26"/>
  <c i="32" r="FA26" s="1"/>
  <c i="32" r="EW26"/>
  <c i="32" r="DE26"/>
  <c i="32" r="DG26" s="1"/>
  <c i="32" r="DA26"/>
  <c i="32" r="FU14" s="1"/>
  <c i="32" r="DC26"/>
  <c i="32" r="CV26"/>
  <c i="32" r="Z26"/>
  <c i="32" r="AA26" s="1"/>
  <c i="32" r="CH25"/>
  <c i="32" r="CJ25"/>
  <c i="32" r="CL25" s="1"/>
  <c i="32" r="GO13"/>
  <c i="32" r="GQ13" s="1"/>
  <c i="32" r="GM13"/>
  <c i="32" r="BS24"/>
  <c i="32" r="BU24" s="1"/>
  <c i="32" r="BQ24"/>
  <c i="32" r="CH23"/>
  <c i="32" r="CJ23"/>
  <c i="32" r="CL23" s="1"/>
  <c i="32" r="GO12"/>
  <c i="32" r="GQ12" s="1"/>
  <c i="32" r="GM12"/>
  <c i="32" r="FI10"/>
  <c i="32" r="FK10" s="1"/>
  <c i="32" r="FG10"/>
  <c i="32" r="EW19"/>
  <c i="32" r="EY19"/>
  <c i="32" r="FA19" s="1"/>
  <c i="32" r="FQ10"/>
  <c i="32" r="FS10" s="1"/>
  <c i="32" r="FO10"/>
  <c i="32" r="DW17"/>
  <c i="32" r="DY17"/>
  <c i="32" r="EA17" s="1"/>
  <c i="32" r="FQ9"/>
  <c i="32" r="FS9" s="1"/>
  <c i="32" r="FO9"/>
  <c i="32" r="BS30"/>
  <c i="32" r="BU30" s="1"/>
  <c i="32" r="BQ30"/>
  <c i="32" r="CH28"/>
  <c i="32" r="CJ28"/>
  <c i="32" r="CL28" s="1"/>
  <c i="32" r="DE27"/>
  <c i="32" r="DG27" s="1"/>
  <c i="32" r="DC27"/>
  <c i="32" r="CH26"/>
  <c i="32" r="CJ26"/>
  <c i="32" r="CL26" s="1"/>
  <c i="32" r="CH22"/>
  <c i="32" r="CJ22"/>
  <c i="32" r="CL22" s="1"/>
  <c i="32" r="DC16"/>
  <c i="32" r="DE16"/>
  <c i="32" r="DG16" s="1"/>
  <c i="32" r="DA16"/>
  <c i="32" r="FU9" s="1"/>
  <c i="32" r="DY15"/>
  <c i="32" r="EA15" s="1"/>
  <c i="32" r="DW15"/>
  <c i="32" r="EY9"/>
  <c i="32" r="FA9" s="1"/>
  <c i="32" r="EW9"/>
  <c i="32" r="AZ9"/>
  <c i="32" r="BB9" s="1"/>
  <c i="32" r="AX9"/>
  <c i="32" r="DE25"/>
  <c i="32" r="DG25" s="1"/>
  <c i="32" r="DC25"/>
  <c i="32" r="CH24"/>
  <c i="32" r="CJ24"/>
  <c i="32" r="CL24" s="1"/>
  <c i="32" r="DE23"/>
  <c i="32" r="DG23" s="1"/>
  <c i="32" r="DC23"/>
  <c i="32" r="CJ20"/>
  <c i="32" r="CL20" s="1"/>
  <c i="32" r="CH20"/>
  <c i="32" r="CJ18"/>
  <c i="32" r="CL18" s="1"/>
  <c i="32" r="CH18"/>
  <c i="32" r="EY14"/>
  <c i="32" r="FA14" s="1"/>
  <c i="32" r="EW14"/>
  <c i="32" r="DE14"/>
  <c i="32" r="DG14" s="1"/>
  <c i="32" r="DA14"/>
  <c i="32" r="FU8" s="1"/>
  <c i="32" r="HA8" s="1"/>
  <c i="32" r="HC8" s="1"/>
  <c i="32" r="DC14"/>
  <c i="32" r="FQ7"/>
  <c i="32" r="FS7" s="1"/>
  <c i="32" r="FO7"/>
  <c i="32" r="GO6"/>
  <c i="32" r="GQ6" s="1"/>
  <c i="32" r="GM6"/>
  <c i="32" r="CV10"/>
  <c i="32" r="Z10"/>
  <c i="32" r="AA10" s="1"/>
  <c i="32" r="DW7"/>
  <c i="32" r="DY7"/>
  <c i="32" r="EA7" s="1"/>
  <c i="32" r="EH67"/>
  <c i="32" r="EU68" s="1"/>
  <c i="32" r="EU6"/>
  <c i="32" r="BM67"/>
  <c i="32" r="CD6"/>
  <c i="32" r="FQ8"/>
  <c i="32" r="FS8" s="1"/>
  <c i="32" r="FO8"/>
  <c i="32" r="CJ6"/>
  <c i="32" r="CL6" s="1"/>
  <c i="32" r="CH6"/>
  <c i="32" r="DC12"/>
  <c i="32" r="DE12"/>
  <c i="32" r="DG12" s="1"/>
  <c i="32" r="DA12"/>
  <c i="32" r="FU7" s="1"/>
  <c i="32" r="DE10"/>
  <c i="32" r="DG10" s="1"/>
  <c i="32" r="DA10"/>
  <c i="32" r="FU6" s="1"/>
  <c i="32" r="DC10"/>
  <c i="32" r="DC8"/>
  <c i="32" r="DE8"/>
  <c i="32" r="DG8" s="1"/>
  <c i="32" r="DA8"/>
  <c i="32" r="FU5" s="1"/>
  <c i="32" r="DC6"/>
  <c i="32" r="DE6"/>
  <c i="32" r="DG6" s="1"/>
  <c i="32" r="DA6"/>
  <c i="32" r="DU67"/>
  <c i="32" r="GK4"/>
  <c i="32" r="BO62"/>
  <c i="32" r="FE32" s="1"/>
  <c i="32" r="AT66"/>
  <c i="32" r="AV66"/>
  <c i="32" r="GS34" s="1"/>
  <c i="32" r="BO58"/>
  <c i="32" r="FE30" s="1"/>
  <c i="32" r="BO56"/>
  <c i="32" r="FE29" s="1"/>
  <c i="32" r="BO54"/>
  <c i="32" r="FE28" s="1"/>
  <c i="32" r="BO52"/>
  <c i="32" r="FE27" s="1"/>
  <c i="32" r="BO50"/>
  <c i="32" r="FE26" s="1"/>
  <c i="32" r="AV42"/>
  <c i="32" r="GS22" s="1"/>
  <c i="32" r="BO32"/>
  <c i="32" r="FE17" s="1"/>
  <c i="32" r="AV32"/>
  <c i="32" r="GS17" s="1"/>
  <c i="32" r="AT40"/>
  <c i="32" r="AT34"/>
  <c i="32" r="CF22"/>
  <c i="32" r="GC12" s="1"/>
  <c i="32" r="AT26"/>
  <c i="32" r="AT24"/>
  <c i="32" r="BO14"/>
  <c i="32" r="FE7" s="1"/>
  <c i="32" r="BO8"/>
  <c i="32" r="FE4" s="1"/>
  <c i="32" r="AV10"/>
  <c i="32" r="GS6" s="1"/>
  <c i="32" r="CH5"/>
  <c i="32" r="AE67"/>
  <c i="32" r="AX5"/>
  <c i="32" r="M8"/>
  <c i="32" r="AK67"/>
  <c i="32" r="Y67"/>
  <c i="32" r="G67"/>
  <c i="32" r="CH63"/>
  <c i="32" r="CJ63"/>
  <c i="32" r="CL63" s="1"/>
  <c i="32" r="AX61"/>
  <c i="32" r="AZ61"/>
  <c i="32" r="BB61" s="1"/>
  <c i="32" r="CH59"/>
  <c i="32" r="CJ59"/>
  <c i="32" r="CL59" s="1"/>
  <c i="32" r="GM34"/>
  <c i="32" r="GO34"/>
  <c i="32" r="GQ34" s="1"/>
  <c i="32" r="EY56"/>
  <c i="32" r="FA56" s="1"/>
  <c i="32" r="EW56"/>
  <c i="32" r="FQ29"/>
  <c i="32" r="FS29" s="1"/>
  <c i="32" r="FO29"/>
  <c i="32" r="AZ55"/>
  <c i="32" r="BB55" s="1"/>
  <c i="32" r="AX55"/>
  <c i="32" r="AZ53"/>
  <c i="32" r="BB53" s="1"/>
  <c i="32" r="AX53"/>
  <c i="32" r="AZ51"/>
  <c i="32" r="BB51" s="1"/>
  <c i="32" r="AX51"/>
  <c i="32" r="AZ49"/>
  <c i="32" r="BB49" s="1"/>
  <c i="32" r="AX49"/>
  <c i="32" r="DE65"/>
  <c i="32" r="DG65" s="1"/>
  <c i="32" r="DC65"/>
  <c i="32" r="FQ33"/>
  <c i="32" r="FS33" s="1"/>
  <c i="32" r="FO33"/>
  <c i="32" r="DE63"/>
  <c i="32" r="DG63" s="1"/>
  <c i="32" r="DC63"/>
  <c i="32" r="FQ32"/>
  <c i="32" r="FS32" s="1"/>
  <c i="32" r="FO32"/>
  <c i="32" r="DE61"/>
  <c i="32" r="DG61" s="1"/>
  <c i="32" r="DC61"/>
  <c i="32" r="FQ31"/>
  <c i="32" r="FS31" s="1"/>
  <c i="32" r="FO31"/>
  <c i="32" r="DE59"/>
  <c i="32" r="DG59" s="1"/>
  <c i="32" r="DC59"/>
  <c i="32" r="BS58"/>
  <c i="32" r="BU58" s="1"/>
  <c i="32" r="BQ58"/>
  <c i="32" r="DY57"/>
  <c i="32" r="EA57" s="1"/>
  <c i="32" r="DW57"/>
  <c i="32" r="CH57"/>
  <c i="32" r="CJ57"/>
  <c i="32" r="CL57" s="1"/>
  <c i="32" r="DW55"/>
  <c i="32" r="DY55"/>
  <c i="32" r="EA55" s="1"/>
  <c i="32" r="FQ28"/>
  <c i="32" r="FS28" s="1"/>
  <c i="32" r="FO28"/>
  <c i="32" r="DW53"/>
  <c i="32" r="DY53"/>
  <c i="32" r="EA53" s="1"/>
  <c i="32" r="FQ27"/>
  <c i="32" r="FS27" s="1"/>
  <c i="32" r="FO27"/>
  <c i="32" r="DW51"/>
  <c i="32" r="DY51"/>
  <c i="32" r="EA51" s="1"/>
  <c i="32" r="FQ26"/>
  <c i="32" r="FS26" s="1"/>
  <c i="32" r="FO26"/>
  <c i="32" r="FQ25"/>
  <c i="32" r="FS25" s="1"/>
  <c i="32" r="FO25"/>
  <c i="32" r="DY47"/>
  <c i="32" r="EA47" s="1"/>
  <c i="32" r="DW47"/>
  <c i="32" r="DC51"/>
  <c i="32" r="DE51"/>
  <c i="32" r="DG51" s="1"/>
  <c i="32" r="DC49"/>
  <c i="32" r="DE49"/>
  <c i="32" r="DG49" s="1"/>
  <c i="32" r="FI25"/>
  <c i="32" r="FK25" s="1"/>
  <c i="32" r="FG25"/>
  <c i="32" r="AZ47"/>
  <c i="32" r="BB47" s="1"/>
  <c i="32" r="AX47"/>
  <c i="32" r="AZ45"/>
  <c i="32" r="BB45" s="1"/>
  <c i="32" r="AX45"/>
  <c i="32" r="EY41"/>
  <c i="32" r="FA41" s="1"/>
  <c i="32" r="EW41"/>
  <c i="32" r="BS39"/>
  <c i="32" r="BU39" s="1"/>
  <c i="32" r="BQ39"/>
  <c i="32" r="GM28"/>
  <c i="32" r="GO28"/>
  <c i="32" r="GQ28" s="1"/>
  <c i="32" r="GW28"/>
  <c i="32" r="GY28" s="1"/>
  <c i="32" r="GU28"/>
  <c i="32" r="CJ50"/>
  <c i="32" r="CL50" s="1"/>
  <c i="32" r="CH50"/>
  <c i="32" r="CH48"/>
  <c i="32" r="CJ48"/>
  <c i="32" r="CL48" s="1"/>
  <c i="32" r="HA23"/>
  <c i="32" r="HC23" s="1"/>
  <c i="32" r="DW43"/>
  <c i="32" r="DY43"/>
  <c i="32" r="EA43" s="1"/>
  <c i="32" r="GM22"/>
  <c i="32" r="GO22"/>
  <c i="32" r="GQ22" s="1"/>
  <c i="32" r="AX41"/>
  <c i="32" r="AZ41"/>
  <c i="32" r="BB41" s="1"/>
  <c i="32" r="GE21"/>
  <c i="32" r="GG21"/>
  <c i="32" r="GI21" s="1"/>
  <c i="32" r="EW39"/>
  <c i="32" r="EY39"/>
  <c i="32" r="FA39" s="1"/>
  <c i="32" r="GO20"/>
  <c i="32" r="GQ20" s="1"/>
  <c i="32" r="GM20"/>
  <c i="32" r="BS38"/>
  <c i="32" r="BU38" s="1"/>
  <c i="32" r="BQ38"/>
  <c i="32" r="CH37"/>
  <c i="32" r="CJ37"/>
  <c i="32" r="CL37" s="1"/>
  <c i="32" r="EY36"/>
  <c i="32" r="FA36" s="1"/>
  <c i="32" r="EW36"/>
  <c i="32" r="DE36"/>
  <c i="32" r="DG36" s="1"/>
  <c i="32" r="DA36"/>
  <c i="32" r="FU19" s="1"/>
  <c i="32" r="DC36"/>
  <c i="32" r="CV36"/>
  <c i="32" r="Z36"/>
  <c i="32" r="AA36" s="1"/>
  <c i="32" r="AX35"/>
  <c i="32" r="AZ35"/>
  <c i="32" r="BB35" s="1"/>
  <c i="32" r="EY34"/>
  <c i="32" r="FA34" s="1"/>
  <c i="32" r="EW34"/>
  <c i="32" r="DE34"/>
  <c i="32" r="DG34" s="1"/>
  <c i="32" r="DA34"/>
  <c i="32" r="FU18" s="1"/>
  <c i="32" r="DC34"/>
  <c i="32" r="CV34"/>
  <c i="32" r="Z34"/>
  <c i="32" r="AA34" s="1"/>
  <c i="32" r="AX33"/>
  <c i="32" r="AZ33"/>
  <c i="32" r="BB33" s="1"/>
  <c i="32" r="GO17"/>
  <c i="32" r="GQ17" s="1"/>
  <c i="32" r="GM17"/>
  <c i="32" r="BS32"/>
  <c i="32" r="BU32" s="1"/>
  <c i="32" r="BQ32"/>
  <c i="32" r="CH31"/>
  <c i="32" r="CJ31"/>
  <c i="32" r="CL31" s="1"/>
  <c i="32" r="EY30"/>
  <c i="32" r="FA30" s="1"/>
  <c i="32" r="EW30"/>
  <c i="32" r="DE30"/>
  <c i="32" r="DG30" s="1"/>
  <c i="32" r="DA30"/>
  <c i="32" r="FU16" s="1"/>
  <c i="32" r="DC30"/>
  <c i="32" r="FQ22"/>
  <c i="32" r="FS22" s="1"/>
  <c i="32" r="FO22"/>
  <c i="32" r="CH40"/>
  <c i="32" r="CJ40"/>
  <c i="32" r="CL40" s="1"/>
  <c i="32" r="FI21"/>
  <c i="32" r="FK21" s="1"/>
  <c i="32" r="FG21"/>
  <c i="32" r="CH32"/>
  <c i="32" r="CJ32"/>
  <c i="32" r="CL32" s="1"/>
  <c i="32" r="DE31"/>
  <c i="32" r="DG31" s="1"/>
  <c i="32" r="DC31"/>
  <c i="32" r="AX30"/>
  <c i="32" r="AZ30"/>
  <c i="32" r="BB30" s="1"/>
  <c i="32" r="CV20"/>
  <c i="32" r="CV67" s="1"/>
  <c i="32" r="Z20"/>
  <c i="32" r="AA20" s="1"/>
  <c i="32" r="CJ17"/>
  <c i="32" r="CL17" s="1"/>
  <c i="32" r="CH17"/>
  <c i="32" r="DE40"/>
  <c i="32" r="DG40" s="1"/>
  <c i="32" r="DA40"/>
  <c i="32" r="FU21" s="1"/>
  <c i="32" r="DC40"/>
  <c i="32" r="DE35"/>
  <c i="32" r="DG35" s="1"/>
  <c i="32" r="DC35"/>
  <c i="32" r="EY28"/>
  <c i="32" r="FA28" s="1"/>
  <c i="32" r="EW28"/>
  <c i="32" r="DE28"/>
  <c i="32" r="DG28" s="1"/>
  <c i="32" r="DA28"/>
  <c i="32" r="FU15" s="1"/>
  <c i="32" r="DC28"/>
  <c i="32" r="CV28"/>
  <c i="32" r="Z28"/>
  <c i="32" r="AA28" s="1"/>
  <c i="32" r="CH27"/>
  <c i="32" r="CJ27"/>
  <c i="32" r="CL27" s="1"/>
  <c i="32" r="GM14"/>
  <c i="32" r="GO14"/>
  <c i="32" r="GQ14" s="1"/>
  <c i="32" r="BS26"/>
  <c i="32" r="BU26" s="1"/>
  <c i="32" r="BQ26"/>
  <c i="32" r="AX25"/>
  <c i="32" r="AZ25"/>
  <c i="32" r="BB25" s="1"/>
  <c i="32" r="EY24"/>
  <c i="32" r="FA24" s="1"/>
  <c i="32" r="EW24"/>
  <c i="32" r="DE24"/>
  <c i="32" r="DG24" s="1"/>
  <c i="32" r="DA24"/>
  <c i="32" r="FU13" s="1"/>
  <c i="32" r="DC24"/>
  <c i="32" r="CV24"/>
  <c i="32" r="Z24"/>
  <c i="32" r="AA24" s="1"/>
  <c i="32" r="AX23"/>
  <c i="32" r="AZ23"/>
  <c i="32" r="BB23" s="1"/>
  <c i="32" r="EY22"/>
  <c i="32" r="FA22" s="1"/>
  <c i="32" r="EW22"/>
  <c i="32" r="DE22"/>
  <c i="32" r="DG22" s="1"/>
  <c i="32" r="DA22"/>
  <c i="32" r="FU12" s="1"/>
  <c i="32" r="DC22"/>
  <c i="32" r="BS22"/>
  <c i="32" r="BU22" s="1"/>
  <c i="32" r="BQ22"/>
  <c i="32" r="DY20"/>
  <c i="32" r="EA20" s="1"/>
  <c i="32" r="DW20"/>
  <c i="32" r="DC19"/>
  <c i="32" r="DE19"/>
  <c i="32" r="DG19" s="1"/>
  <c i="32" r="FI9"/>
  <c i="32" r="FK9" s="1"/>
  <c i="32" r="FG9"/>
  <c i="32" r="FG8"/>
  <c i="32" r="FI8"/>
  <c i="32" r="FK8" s="1"/>
  <c i="32" r="DC20"/>
  <c i="32" r="DE20"/>
  <c i="32" r="DG20" s="1"/>
  <c i="32" r="DA20"/>
  <c i="32" r="FU11" s="1"/>
  <c i="32" r="DC18"/>
  <c i="32" r="DE18"/>
  <c i="32" r="DG18" s="1"/>
  <c i="32" r="DA18"/>
  <c i="32" r="FU10" s="1"/>
  <c i="32" r="DE15"/>
  <c i="32" r="DG15" s="1"/>
  <c i="32" r="DC15"/>
  <c i="32" r="BS9"/>
  <c i="32" r="BU9" s="1"/>
  <c i="32" r="BQ9"/>
  <c i="32" r="CJ7"/>
  <c i="32" r="CL7" s="1"/>
  <c i="32" r="CH7"/>
  <c i="32" r="FQ14"/>
  <c i="32" r="FS14" s="1"/>
  <c i="32" r="FO14"/>
  <c i="32" r="GG11"/>
  <c i="32" r="GI11" s="1"/>
  <c i="32" r="GE11"/>
  <c i="32" r="GM10"/>
  <c i="32" r="GO10"/>
  <c i="32" r="GQ10" s="1"/>
  <c i="32" r="GW10"/>
  <c i="32" r="GY10" s="1"/>
  <c i="32" r="GU10"/>
  <c i="32" r="CJ16"/>
  <c i="32" r="CL16" s="1"/>
  <c i="32" r="CH16"/>
  <c i="32" r="CH15"/>
  <c i="32" r="CJ15"/>
  <c i="32" r="CL15" s="1"/>
  <c i="32" r="AX15"/>
  <c i="32" r="AZ15"/>
  <c i="32" r="BB15" s="1"/>
  <c i="32" r="GO8"/>
  <c i="32" r="GQ8" s="1"/>
  <c i="32" r="GM8"/>
  <c i="32" r="AX13"/>
  <c i="32" r="AZ13"/>
  <c i="32" r="BB13" s="1"/>
  <c i="32" r="DY12"/>
  <c i="32" r="EA12" s="1"/>
  <c i="32" r="DW12"/>
  <c i="32" r="CJ12"/>
  <c i="32" r="CL12" s="1"/>
  <c i="32" r="CH12"/>
  <c i="32" r="FG6"/>
  <c i="32" r="HA6"/>
  <c i="32" r="HC6" s="1"/>
  <c i="32" r="FI6"/>
  <c i="32" r="FK6" s="1"/>
  <c i="32" r="AX11"/>
  <c i="32" r="AZ11"/>
  <c i="32" r="BB11" s="1"/>
  <c i="32" r="GG6"/>
  <c i="32" r="GI6" s="1"/>
  <c i="32" r="GE6"/>
  <c i="32" r="DC9"/>
  <c i="32" r="DE9"/>
  <c i="32" r="DG9" s="1"/>
  <c i="32" r="FQ5"/>
  <c i="32" r="FS5" s="1"/>
  <c i="32" r="FO5"/>
  <c i="32" r="GW5"/>
  <c i="32" r="GY5" s="1"/>
  <c i="32" r="GU5"/>
  <c i="32" r="BI67"/>
  <c i="32" r="BO68" s="1"/>
  <c i="32" r="BO6"/>
  <c i="32" r="BP68"/>
  <c i="32" r="BQ5"/>
  <c i="32" r="CH10"/>
  <c i="32" r="CJ10"/>
  <c i="32" r="CL10" s="1"/>
  <c i="32" r="CJ8"/>
  <c i="32" r="CL8" s="1"/>
  <c i="32" r="CH8"/>
  <c i="32" r="GO5"/>
  <c i="32" r="GQ5" s="1"/>
  <c i="32" r="GM5"/>
  <c i="32" r="GO7"/>
  <c i="32" r="GQ7" s="1"/>
  <c i="32" r="GM7"/>
  <c i="32" r="GS4"/>
  <c i="32" r="BO64"/>
  <c i="32" r="FE33" s="1"/>
  <c i="32" r="BO60"/>
  <c i="32" r="FE31" s="1"/>
  <c i="32" r="DA52"/>
  <c i="32" r="FU27" s="1"/>
  <c i="32" r="AT48"/>
  <c i="32" r="BO38"/>
  <c i="32" r="FE20" s="1"/>
  <c i="32" r="AV38"/>
  <c i="32" r="GS20" s="1"/>
  <c i="32" r="BO36"/>
  <c i="32" r="FE19" s="1"/>
  <c i="32" r="M44"/>
  <c i="32" r="AV40"/>
  <c i="32" r="GS21" s="1"/>
  <c i="32" r="AV36"/>
  <c i="32" r="GS19" s="1"/>
  <c i="32" r="BO34"/>
  <c i="32" r="FE18" s="1"/>
  <c i="32" r="AV20"/>
  <c i="32" r="GS11" s="1"/>
  <c i="32" r="AT42"/>
  <c i="32" r="AT38"/>
  <c i="32" r="AT32"/>
  <c i="32" r="BO30"/>
  <c i="32" r="AV30"/>
  <c i="32" r="GS16" s="1"/>
  <c i="32" r="BO28"/>
  <c i="32" r="FE14" s="1"/>
  <c i="32" r="AV28"/>
  <c i="32" r="GS15" s="1"/>
  <c i="32" r="BO26"/>
  <c i="32" r="FE13" s="1"/>
  <c i="32" r="BO22"/>
  <c i="32" r="FE11" s="1"/>
  <c i="32" r="AV26"/>
  <c i="32" r="GS14" s="1"/>
  <c i="32" r="BO24"/>
  <c i="32" r="FE12" s="1"/>
  <c i="32" r="HA22"/>
  <c i="32" r="HC22" s="1"/>
  <c i="32" r="CR67"/>
  <c i="32" r="M20"/>
  <c i="32" r="AV16"/>
  <c i="32" r="GS9" s="1"/>
  <c i="32" r="AO67"/>
  <c i="32" r="CA67"/>
  <c i="32" r="DW5"/>
  <c i="32" r="AT10"/>
  <c i="32" r="DM67"/>
  <c i="32" r="DU68" s="1"/>
  <c i="32" r="AA6"/>
  <c i="34" l="1" r="FI22"/>
  <c i="34" r="FK22" s="1"/>
  <c i="34" r="FG22"/>
  <c i="34" r="FY23"/>
  <c i="34" r="GA23" s="1"/>
  <c i="34" r="FW23"/>
  <c i="32" r="FG24"/>
  <c i="34" r="HA9"/>
  <c i="34" r="HC9" s="1"/>
  <c i="34" r="FY29"/>
  <c i="34" r="GA29" s="1"/>
  <c i="34" r="FW29"/>
  <c i="32" r="AT67"/>
  <c i="32" r="GU25"/>
  <c i="34" r="Z67"/>
  <c i="32" r="FG23"/>
  <c i="32" r="FI24"/>
  <c i="32" r="FK24" s="1"/>
  <c i="32" r="HA25"/>
  <c i="32" r="HC25" s="1"/>
  <c i="32" r="HA34"/>
  <c i="32" r="HC34" s="1"/>
  <c i="33" r="HA9"/>
  <c i="33" r="HC9" s="1"/>
  <c i="34" r="HA22"/>
  <c i="34" r="HC22" s="1"/>
  <c i="34" r="HA23"/>
  <c i="34" r="HC23" s="1"/>
  <c i="34" r="GW29"/>
  <c i="34" r="GY29" s="1"/>
  <c i="34" r="FY9"/>
  <c i="34" r="GA9" s="1"/>
  <c i="33" r="GU12"/>
  <c i="34" r="FI30"/>
  <c i="34" r="FK30" s="1"/>
  <c i="34" r="FG30"/>
  <c i="34" r="FY27"/>
  <c i="34" r="GA27" s="1"/>
  <c i="34" r="FW27"/>
  <c i="34" r="FY26"/>
  <c i="34" r="GA26" s="1"/>
  <c i="34" r="FW26"/>
  <c i="33" r="GK35"/>
  <c i="33" r="HF8" s="1"/>
  <c i="34" r="FY25"/>
  <c i="34" r="GA25" s="1"/>
  <c i="34" r="FW25"/>
  <c i="34" r="FI27"/>
  <c i="34" r="FK27" s="1"/>
  <c i="34" r="FG27"/>
  <c i="34" r="FY22"/>
  <c i="34" r="GA22" s="1"/>
  <c i="34" r="FW22"/>
  <c i="32" r="AX67"/>
  <c i="34" r="FY4"/>
  <c i="34" r="GA4" s="1"/>
  <c i="34" r="FW4"/>
  <c i="35" r="N66"/>
  <c i="34" r="FI8"/>
  <c i="34" r="FK8" s="1"/>
  <c i="34" r="FG8"/>
  <c i="34" r="FW32"/>
  <c i="34" r="FY32"/>
  <c i="34" r="GA32" s="1"/>
  <c i="32" r="FO12"/>
  <c i="32" r="FQ12"/>
  <c i="32" r="FS12" s="1"/>
  <c i="33" r="FQ26"/>
  <c i="33" r="FS26" s="1"/>
  <c i="33" r="FO26"/>
  <c i="33" r="FO16"/>
  <c i="33" r="FQ16"/>
  <c i="33" r="FS16" s="1"/>
  <c i="33" r="AT67"/>
  <c i="33" r="AX67"/>
  <c i="32" r="FQ18"/>
  <c i="32" r="FS18" s="1"/>
  <c i="32" r="FO18"/>
  <c i="33" r="FQ30"/>
  <c i="33" r="FS30" s="1"/>
  <c i="33" r="FO30"/>
  <c i="32" r="FG34"/>
  <c i="32" r="FI34"/>
  <c i="32" r="FK34" s="1"/>
  <c i="32" r="FO20"/>
  <c i="32" r="FQ20"/>
  <c i="32" r="FS20" s="1"/>
  <c i="33" r="FQ21"/>
  <c i="33" r="FS21" s="1"/>
  <c i="33" r="FO21"/>
  <c i="33" r="FO23"/>
  <c i="33" r="FQ23"/>
  <c i="33" r="FS23" s="1"/>
  <c i="32" r="DA68"/>
  <c i="32" r="GW26"/>
  <c i="32" r="GY26" s="1"/>
  <c i="32" r="GU26"/>
  <c i="32" r="GO11"/>
  <c i="32" r="GQ11" s="1"/>
  <c i="32" r="GM11"/>
  <c i="33" r="FQ28"/>
  <c i="33" r="FS28" s="1"/>
  <c i="33" r="FO28"/>
  <c i="32" r="FQ15"/>
  <c i="32" r="FS15" s="1"/>
  <c i="32" r="FO15"/>
  <c i="34" r="HA32"/>
  <c i="34" r="HC32" s="1"/>
  <c i="34" r="FI32"/>
  <c i="34" r="FK32" s="1"/>
  <c i="34" r="FG32"/>
  <c i="34" r="FY18"/>
  <c i="34" r="GA18" s="1"/>
  <c i="34" r="FW18"/>
  <c i="34" r="FY17"/>
  <c i="34" r="GA17" s="1"/>
  <c i="34" r="FW17"/>
  <c i="34" r="FW16"/>
  <c i="34" r="FY16"/>
  <c i="34" r="GA16" s="1"/>
  <c i="34" r="FI16"/>
  <c i="34" r="FK16" s="1"/>
  <c i="34" r="FG16"/>
  <c i="34" r="FG14"/>
  <c i="34" r="FI14"/>
  <c i="34" r="FK14" s="1"/>
  <c i="34" r="FY15"/>
  <c i="34" r="GA15" s="1"/>
  <c i="34" r="HA15"/>
  <c i="34" r="HC15" s="1"/>
  <c i="34" r="FW15"/>
  <c i="34" r="FW14"/>
  <c i="34" r="FY14"/>
  <c i="34" r="GA14" s="1"/>
  <c i="34" r="FY13"/>
  <c i="34" r="GA13" s="1"/>
  <c i="34" r="FW13"/>
  <c i="34" r="FG20"/>
  <c i="34" r="FI20"/>
  <c i="34" r="FK20" s="1"/>
  <c i="34" r="GG20"/>
  <c i="34" r="GI20" s="1"/>
  <c i="34" r="GE20"/>
  <c i="34" r="FW33"/>
  <c i="34" r="FY33"/>
  <c i="34" r="GA33" s="1"/>
  <c i="34" r="FW31"/>
  <c i="34" r="FY31"/>
  <c i="34" r="GA31" s="1"/>
  <c i="34" r="EW5"/>
  <c i="34" r="EV67"/>
  <c i="34" r="FI33"/>
  <c i="34" r="FK33" s="1"/>
  <c i="34" r="FG33"/>
  <c i="34" r="HA20"/>
  <c i="34" r="HC20" s="1"/>
  <c i="35" r="AM21"/>
  <c i="35" r="AN21"/>
  <c i="35" r="AM35"/>
  <c i="35" r="AN35"/>
  <c i="34" r="GU10"/>
  <c i="34" r="GW10"/>
  <c i="34" r="GY10" s="1"/>
  <c i="34" r="FI4"/>
  <c i="34" r="FK4" s="1"/>
  <c i="34" r="HA4"/>
  <c i="34" r="FE35"/>
  <c i="34" r="HF4" s="1"/>
  <c i="34" r="FG4"/>
  <c i="34" r="GO4"/>
  <c i="34" r="GQ4" s="1"/>
  <c i="34" r="GK35"/>
  <c i="34" r="HF8" s="1"/>
  <c i="34" r="GM4"/>
  <c i="34" r="GE13"/>
  <c i="34" r="GG13"/>
  <c i="34" r="GI13" s="1"/>
  <c i="34" r="GC35"/>
  <c i="34" r="HF7" s="1"/>
  <c i="34" r="HA13"/>
  <c i="34" r="HC13" s="1"/>
  <c i="34" r="FW5"/>
  <c i="34" r="FY5"/>
  <c i="34" r="GA5" s="1"/>
  <c i="34" r="FU35"/>
  <c i="34" r="HF6" s="1"/>
  <c i="34" r="FW6"/>
  <c i="34" r="FY6"/>
  <c i="34" r="GA6" s="1"/>
  <c i="34" r="GW4"/>
  <c i="34" r="GY4" s="1"/>
  <c i="34" r="GS35"/>
  <c i="34" r="HF9" s="1"/>
  <c i="34" r="GU4"/>
  <c i="34" r="FW8"/>
  <c i="34" r="FY8"/>
  <c i="34" r="GA8" s="1"/>
  <c i="34" r="HA8"/>
  <c i="34" r="HC8" s="1"/>
  <c i="34" r="FQ4"/>
  <c i="34" r="FS4" s="1"/>
  <c i="34" r="FM35"/>
  <c i="34" r="HF5" s="1"/>
  <c i="34" r="FO4"/>
  <c i="34" r="AV67"/>
  <c i="34" r="HA5"/>
  <c i="34" r="HC5" s="1"/>
  <c i="34" r="HA6"/>
  <c i="34" r="HC6" s="1"/>
  <c i="34" r="DA67"/>
  <c i="33" r="FY9"/>
  <c i="33" r="GA9" s="1"/>
  <c i="33" r="FW9"/>
  <c i="33" r="FY11"/>
  <c i="33" r="GA11" s="1"/>
  <c i="33" r="FW11"/>
  <c i="33" r="FY12"/>
  <c i="33" r="GA12" s="1"/>
  <c i="33" r="FW12"/>
  <c i="33" r="FG4"/>
  <c i="33" r="FI4"/>
  <c i="33" r="FK4" s="1"/>
  <c i="33" r="HA6"/>
  <c i="33" r="HC6" s="1"/>
  <c i="33" r="FG6"/>
  <c i="33" r="FI6"/>
  <c i="33" r="FK6" s="1"/>
  <c i="33" r="HA12"/>
  <c i="33" r="HC12" s="1"/>
  <c i="33" r="FG12"/>
  <c i="33" r="FI12"/>
  <c i="33" r="FK12" s="1"/>
  <c i="33" r="FQ15"/>
  <c i="33" r="FS15" s="1"/>
  <c i="33" r="FO15"/>
  <c i="33" r="GW20"/>
  <c i="33" r="GY20" s="1"/>
  <c i="33" r="GU20"/>
  <c i="33" r="HA29"/>
  <c i="33" r="HC29" s="1"/>
  <c i="33" r="FG29"/>
  <c i="33" r="FI29"/>
  <c i="33" r="FK29" s="1"/>
  <c i="33" r="FY14"/>
  <c i="33" r="GA14" s="1"/>
  <c i="33" r="FW14"/>
  <c i="33" r="FY17"/>
  <c i="33" r="GA17" s="1"/>
  <c i="33" r="FW17"/>
  <c i="33" r="FY20"/>
  <c i="33" r="GA20" s="1"/>
  <c i="33" r="FW20"/>
  <c i="33" r="FY16"/>
  <c i="33" r="GA16" s="1"/>
  <c i="33" r="FW16"/>
  <c i="33" r="FY22"/>
  <c i="33" r="GA22" s="1"/>
  <c i="33" r="FW22"/>
  <c i="33" r="FY25"/>
  <c i="33" r="GA25" s="1"/>
  <c i="33" r="FW25"/>
  <c i="33" r="FY29"/>
  <c i="33" r="GA29" s="1"/>
  <c i="33" r="FW29"/>
  <c i="33" r="FY30"/>
  <c i="33" r="GA30" s="1"/>
  <c i="33" r="FW30"/>
  <c i="33" r="FY8"/>
  <c i="33" r="GA8" s="1"/>
  <c i="33" r="FW8"/>
  <c i="33" r="HA8"/>
  <c i="33" r="HC8" s="1"/>
  <c i="33" r="FI14"/>
  <c i="33" r="FK14" s="1"/>
  <c i="33" r="HA14"/>
  <c i="33" r="HC14" s="1"/>
  <c i="33" r="FG14"/>
  <c i="33" r="FE16"/>
  <c i="33" r="FE15"/>
  <c i="33" r="HA22"/>
  <c i="33" r="HC22" s="1"/>
  <c i="33" r="FG22"/>
  <c i="33" r="FI22"/>
  <c i="33" r="FK22" s="1"/>
  <c i="33" r="FI23"/>
  <c i="33" r="FK23" s="1"/>
  <c i="33" r="HA23"/>
  <c i="33" r="HC23" s="1"/>
  <c i="33" r="FG23"/>
  <c i="33" r="GE21"/>
  <c i="33" r="GG21"/>
  <c i="33" r="GI21" s="1"/>
  <c i="33" r="GW25"/>
  <c i="33" r="GY25" s="1"/>
  <c i="33" r="GU25"/>
  <c i="33" r="GW26"/>
  <c i="33" r="GY26" s="1"/>
  <c i="33" r="GU26"/>
  <c i="33" r="GW27"/>
  <c i="33" r="GY27" s="1"/>
  <c i="33" r="GU27"/>
  <c i="33" r="GW28"/>
  <c i="33" r="GY28" s="1"/>
  <c i="33" r="GU28"/>
  <c i="33" r="GW29"/>
  <c i="33" r="GY29" s="1"/>
  <c i="33" r="GU29"/>
  <c i="33" r="FI30"/>
  <c i="33" r="FK30" s="1"/>
  <c i="33" r="HA30"/>
  <c i="33" r="HC30" s="1"/>
  <c i="33" r="FG30"/>
  <c i="33" r="HA31"/>
  <c i="33" r="HC31" s="1"/>
  <c i="33" r="FG31"/>
  <c i="33" r="FI31"/>
  <c i="33" r="FK31" s="1"/>
  <c i="33" r="HF28"/>
  <c i="33" r="HH28" s="1"/>
  <c i="33" r="HF18"/>
  <c i="33" r="HH18" s="1"/>
  <c i="33" r="HH8"/>
  <c i="33" r="FY6"/>
  <c i="33" r="GA6" s="1"/>
  <c i="33" r="FW6"/>
  <c i="33" r="AV67"/>
  <c i="33" r="GS4"/>
  <c i="33" r="CD67"/>
  <c i="33" r="CF6"/>
  <c i="33" r="EU67"/>
  <c i="33" r="FM4"/>
  <c i="33" r="FY13"/>
  <c i="33" r="GA13" s="1"/>
  <c i="33" r="FW13"/>
  <c i="33" r="FY19"/>
  <c i="33" r="GA19" s="1"/>
  <c i="33" r="FW19"/>
  <c i="33" r="FY26"/>
  <c i="33" r="GA26" s="1"/>
  <c i="33" r="FW26"/>
  <c i="33" r="FY31"/>
  <c i="33" r="GA31" s="1"/>
  <c i="33" r="FW31"/>
  <c i="33" r="FI5"/>
  <c i="33" r="FK5" s="1"/>
  <c i="33" r="HA5"/>
  <c i="33" r="HC5" s="1"/>
  <c i="33" r="FG5"/>
  <c i="33" r="GW11"/>
  <c i="33" r="GY11" s="1"/>
  <c i="33" r="GU11"/>
  <c i="33" r="GW10"/>
  <c i="33" r="GY10" s="1"/>
  <c i="33" r="GU10"/>
  <c i="33" r="FI13"/>
  <c i="33" r="FK13" s="1"/>
  <c i="33" r="HA13"/>
  <c i="33" r="HC13" s="1"/>
  <c i="33" r="FG13"/>
  <c i="33" r="GW19"/>
  <c i="33" r="GY19" s="1"/>
  <c i="33" r="GU19"/>
  <c i="33" r="GW30"/>
  <c i="33" r="GY30" s="1"/>
  <c i="33" r="GU30"/>
  <c i="33" r="FY5"/>
  <c i="33" r="GA5" s="1"/>
  <c i="33" r="FW5"/>
  <c i="33" r="FY15"/>
  <c i="33" r="GA15" s="1"/>
  <c i="33" r="FW15"/>
  <c i="33" r="FY21"/>
  <c i="33" r="GA21" s="1"/>
  <c i="33" r="FW21"/>
  <c i="33" r="FY24"/>
  <c i="33" r="GA24" s="1"/>
  <c i="33" r="FW24"/>
  <c i="33" r="FY27"/>
  <c i="33" r="GA27" s="1"/>
  <c i="33" r="FW27"/>
  <c i="33" r="GW9"/>
  <c i="33" r="GY9" s="1"/>
  <c i="33" r="GU9"/>
  <c i="33" r="FI21"/>
  <c i="33" r="FK21" s="1"/>
  <c i="33" r="HA21"/>
  <c i="33" r="HC21" s="1"/>
  <c i="33" r="FG21"/>
  <c i="33" r="GW22"/>
  <c i="33" r="GY22" s="1"/>
  <c i="33" r="GU22"/>
  <c i="33" r="GW23"/>
  <c i="33" r="GY23" s="1"/>
  <c i="33" r="GU23"/>
  <c i="33" r="GE16"/>
  <c i="33" r="GG16"/>
  <c i="33" r="GI16" s="1"/>
  <c i="33" r="HA24"/>
  <c i="33" r="HC24" s="1"/>
  <c i="33" r="FG24"/>
  <c i="33" r="FI24"/>
  <c i="33" r="FK24" s="1"/>
  <c i="33" r="FI25"/>
  <c i="33" r="FK25" s="1"/>
  <c i="33" r="HA25"/>
  <c i="33" r="HC25" s="1"/>
  <c i="33" r="FG25"/>
  <c i="33" r="HA26"/>
  <c i="33" r="HC26" s="1"/>
  <c i="33" r="FG26"/>
  <c i="33" r="FI26"/>
  <c i="33" r="FK26" s="1"/>
  <c i="33" r="HA27"/>
  <c i="33" r="HC27" s="1"/>
  <c i="33" r="FI27"/>
  <c i="33" r="FK27" s="1"/>
  <c i="33" r="FG27"/>
  <c i="33" r="FI28"/>
  <c i="33" r="FK28" s="1"/>
  <c i="33" r="HA28"/>
  <c i="33" r="HC28" s="1"/>
  <c i="33" r="FG28"/>
  <c i="33" r="GW31"/>
  <c i="33" r="GY31" s="1"/>
  <c i="33" r="GU31"/>
  <c i="33" r="DA67"/>
  <c i="33" r="FU4"/>
  <c i="33" r="FY7"/>
  <c i="33" r="GA7" s="1"/>
  <c i="33" r="FW7"/>
  <c i="33" r="FY18"/>
  <c i="33" r="GA18" s="1"/>
  <c i="33" r="FW18"/>
  <c i="33" r="FY23"/>
  <c i="33" r="GA23" s="1"/>
  <c i="33" r="FW23"/>
  <c i="33" r="FY28"/>
  <c i="33" r="GA28" s="1"/>
  <c i="33" r="FW28"/>
  <c i="33" r="FY10"/>
  <c i="33" r="GA10" s="1"/>
  <c i="33" r="FW10"/>
  <c i="33" r="CF68"/>
  <c i="33" r="BO67"/>
  <c i="33" r="HA20"/>
  <c i="33" r="HC20" s="1"/>
  <c i="33" r="Z67"/>
  <c i="33" r="DA68"/>
  <c i="33" r="HA17"/>
  <c i="33" r="HC17" s="1"/>
  <c i="33" r="HA10"/>
  <c i="33" r="HC10" s="1"/>
  <c i="33" r="HA11"/>
  <c i="33" r="HC11" s="1"/>
  <c i="33" r="HA7"/>
  <c i="33" r="HC7" s="1"/>
  <c i="32" r="GW9"/>
  <c i="32" r="GY9" s="1"/>
  <c i="32" r="GU9"/>
  <c i="32" r="FG12"/>
  <c i="32" r="HA12"/>
  <c i="32" r="HC12" s="1"/>
  <c i="32" r="FI12"/>
  <c i="32" r="FK12" s="1"/>
  <c i="32" r="GW15"/>
  <c i="32" r="GY15" s="1"/>
  <c i="32" r="GU15"/>
  <c i="32" r="FG18"/>
  <c i="32" r="HA18"/>
  <c i="32" r="HC18" s="1"/>
  <c i="32" r="FI18"/>
  <c i="32" r="FK18" s="1"/>
  <c i="32" r="FG19"/>
  <c i="32" r="HA19"/>
  <c i="32" r="HC19" s="1"/>
  <c i="32" r="FI19"/>
  <c i="32" r="FK19" s="1"/>
  <c i="32" r="GW14"/>
  <c i="32" r="GY14" s="1"/>
  <c i="32" r="GU14"/>
  <c i="32" r="FG13"/>
  <c i="32" r="HA13"/>
  <c i="32" r="HC13" s="1"/>
  <c i="32" r="FI13"/>
  <c i="32" r="FK13" s="1"/>
  <c i="32" r="HA14"/>
  <c i="32" r="HC14" s="1"/>
  <c i="32" r="FI14"/>
  <c i="32" r="FK14" s="1"/>
  <c i="32" r="FG14"/>
  <c i="32" r="FE16"/>
  <c i="32" r="FE15"/>
  <c i="32" r="GW11"/>
  <c i="32" r="GY11" s="1"/>
  <c i="32" r="GU11"/>
  <c i="32" r="GW19"/>
  <c i="32" r="GY19" s="1"/>
  <c i="32" r="GU19"/>
  <c i="32" r="GW20"/>
  <c i="32" r="GY20" s="1"/>
  <c i="32" r="GU20"/>
  <c i="32" r="HA31"/>
  <c i="32" r="HC31" s="1"/>
  <c i="32" r="FI31"/>
  <c i="32" r="FK31" s="1"/>
  <c i="32" r="FG31"/>
  <c i="32" r="GS35"/>
  <c i="32" r="HF9" s="1"/>
  <c i="32" r="GW4"/>
  <c i="32" r="GY4" s="1"/>
  <c i="32" r="GU4"/>
  <c i="32" r="FY11"/>
  <c i="32" r="GA11" s="1"/>
  <c i="32" r="FW11"/>
  <c i="32" r="FY12"/>
  <c i="32" r="GA12" s="1"/>
  <c i="32" r="FW12"/>
  <c i="32" r="FY15"/>
  <c i="32" r="GA15" s="1"/>
  <c i="32" r="FW15"/>
  <c i="32" r="FY18"/>
  <c i="32" r="GA18" s="1"/>
  <c i="32" r="FW18"/>
  <c i="32" r="FE35"/>
  <c i="32" r="FI4"/>
  <c i="32" r="FK4" s="1"/>
  <c i="32" r="FG4"/>
  <c i="32" r="GG12"/>
  <c i="32" r="GI12" s="1"/>
  <c i="32" r="GE12"/>
  <c i="32" r="GW17"/>
  <c i="32" r="GY17" s="1"/>
  <c i="32" r="GU17"/>
  <c i="32" r="GW22"/>
  <c i="32" r="GY22" s="1"/>
  <c i="32" r="GU22"/>
  <c i="32" r="HA27"/>
  <c i="32" r="HC27" s="1"/>
  <c i="32" r="FI27"/>
  <c i="32" r="FK27" s="1"/>
  <c i="32" r="FG27"/>
  <c i="32" r="HA29"/>
  <c i="32" r="HC29" s="1"/>
  <c i="32" r="FI29"/>
  <c i="32" r="FK29" s="1"/>
  <c i="32" r="FG29"/>
  <c i="32" r="GW34"/>
  <c i="32" r="GY34" s="1"/>
  <c i="32" r="GU34"/>
  <c i="32" r="HA32"/>
  <c i="32" r="HC32" s="1"/>
  <c i="32" r="FI32"/>
  <c i="32" r="FK32" s="1"/>
  <c i="32" r="FG32"/>
  <c i="32" r="FY5"/>
  <c i="32" r="GA5" s="1"/>
  <c i="32" r="FW5"/>
  <c i="32" r="FY6"/>
  <c i="32" r="GA6" s="1"/>
  <c i="32" r="FW6"/>
  <c i="32" r="FY7"/>
  <c i="32" r="GA7" s="1"/>
  <c i="32" r="FW7"/>
  <c i="32" r="FY8"/>
  <c i="32" r="GA8" s="1"/>
  <c i="32" r="FW8"/>
  <c i="32" r="FY9"/>
  <c i="32" r="GA9" s="1"/>
  <c i="32" r="FW9"/>
  <c i="32" r="FY22"/>
  <c i="32" r="GA22" s="1"/>
  <c i="32" r="FW22"/>
  <c i="32" r="FY23"/>
  <c i="32" r="GA23" s="1"/>
  <c i="32" r="FW23"/>
  <c i="32" r="FY20"/>
  <c i="32" r="GA20" s="1"/>
  <c i="32" r="FW20"/>
  <c i="32" r="FY34"/>
  <c i="32" r="GA34" s="1"/>
  <c i="32" r="FW34"/>
  <c i="32" r="FY30"/>
  <c i="32" r="GA30" s="1"/>
  <c i="32" r="FW30"/>
  <c i="32" r="FY31"/>
  <c i="32" r="GA31" s="1"/>
  <c i="32" r="FW31"/>
  <c i="32" r="FY25"/>
  <c i="32" r="GA25" s="1"/>
  <c i="32" r="FW25"/>
  <c i="32" r="FY29"/>
  <c i="32" r="GA29" s="1"/>
  <c i="32" r="FW29"/>
  <c i="32" r="BO67"/>
  <c i="32" r="HA9"/>
  <c i="32" r="HC9" s="1"/>
  <c i="32" r="Z67"/>
  <c i="32" r="FG11"/>
  <c i="32" r="HA11"/>
  <c i="32" r="HC11" s="1"/>
  <c i="32" r="FI11"/>
  <c i="32" r="FK11" s="1"/>
  <c i="32" r="GW16"/>
  <c i="32" r="GY16" s="1"/>
  <c i="32" r="GU16"/>
  <c i="32" r="GW21"/>
  <c i="32" r="GY21" s="1"/>
  <c i="32" r="GU21"/>
  <c i="32" r="FG20"/>
  <c i="32" r="HA20"/>
  <c i="32" r="HC20" s="1"/>
  <c i="32" r="FI20"/>
  <c i="32" r="FK20" s="1"/>
  <c i="32" r="FY27"/>
  <c i="32" r="GA27" s="1"/>
  <c i="32" r="FW27"/>
  <c i="32" r="HA33"/>
  <c i="32" r="HC33" s="1"/>
  <c i="32" r="FI33"/>
  <c i="32" r="FK33" s="1"/>
  <c i="32" r="FG33"/>
  <c i="32" r="FY10"/>
  <c i="32" r="GA10" s="1"/>
  <c i="32" r="FW10"/>
  <c i="32" r="FY13"/>
  <c i="32" r="GA13" s="1"/>
  <c i="32" r="FW13"/>
  <c i="32" r="FY21"/>
  <c i="32" r="GA21" s="1"/>
  <c i="32" r="FW21"/>
  <c i="32" r="FY16"/>
  <c i="32" r="GA16" s="1"/>
  <c i="32" r="FW16"/>
  <c i="32" r="FY19"/>
  <c i="32" r="GA19" s="1"/>
  <c i="32" r="FW19"/>
  <c i="32" r="GW6"/>
  <c i="32" r="GY6" s="1"/>
  <c i="32" r="GU6"/>
  <c i="32" r="FG7"/>
  <c i="32" r="HA7"/>
  <c i="32" r="HC7" s="1"/>
  <c i="32" r="FI7"/>
  <c i="32" r="FK7" s="1"/>
  <c i="32" r="FG17"/>
  <c i="32" r="HA17"/>
  <c i="32" r="HC17" s="1"/>
  <c i="32" r="FI17"/>
  <c i="32" r="FK17" s="1"/>
  <c i="32" r="HA26"/>
  <c i="32" r="HC26" s="1"/>
  <c i="32" r="FI26"/>
  <c i="32" r="FK26" s="1"/>
  <c i="32" r="FG26"/>
  <c i="32" r="HA28"/>
  <c i="32" r="HC28" s="1"/>
  <c i="32" r="FI28"/>
  <c i="32" r="FK28" s="1"/>
  <c i="32" r="FG28"/>
  <c i="32" r="HA30"/>
  <c i="32" r="HC30" s="1"/>
  <c i="32" r="FI30"/>
  <c i="32" r="FK30" s="1"/>
  <c i="32" r="FG30"/>
  <c i="32" r="GK35"/>
  <c i="32" r="HF8" s="1"/>
  <c i="32" r="GM4"/>
  <c i="32" r="GO4"/>
  <c i="32" r="GQ4" s="1"/>
  <c i="32" r="DA67"/>
  <c i="32" r="FU4"/>
  <c i="32" r="CD67"/>
  <c i="32" r="CF68" s="1"/>
  <c i="32" r="CF6"/>
  <c i="32" r="EU67"/>
  <c i="32" r="FM4"/>
  <c i="32" r="FY14"/>
  <c i="32" r="GA14" s="1"/>
  <c i="32" r="FW14"/>
  <c i="32" r="FY24"/>
  <c i="32" r="GA24" s="1"/>
  <c i="32" r="FW24"/>
  <c i="32" r="FY17"/>
  <c i="32" r="GA17" s="1"/>
  <c i="32" r="FW17"/>
  <c i="32" r="FY32"/>
  <c i="32" r="GA32" s="1"/>
  <c i="32" r="FW32"/>
  <c i="32" r="FY33"/>
  <c i="32" r="GA33" s="1"/>
  <c i="32" r="FW33"/>
  <c i="32" r="FY28"/>
  <c i="32" r="GA28" s="1"/>
  <c i="32" r="FW28"/>
  <c i="32" r="AV67"/>
  <c i="32" r="HA21"/>
  <c i="32" r="HC21" s="1"/>
  <c i="32" r="HA10"/>
  <c i="32" r="HC10" s="1"/>
  <c i="32" r="HA5"/>
  <c i="32" r="HC5" s="1"/>
  <c i="34" l="1" r="HH4"/>
  <c i="34" r="HF10"/>
  <c i="34" r="HF14"/>
  <c i="34" r="HH14" s="1"/>
  <c i="34" r="HF24"/>
  <c i="34" r="HH24" s="1"/>
  <c i="34" r="HH5"/>
  <c i="34" r="HF15"/>
  <c i="34" r="HH15" s="1"/>
  <c i="34" r="HF25"/>
  <c i="34" r="HH25" s="1"/>
  <c i="34" r="HH9"/>
  <c i="34" r="HF19"/>
  <c i="34" r="HH19" s="1"/>
  <c i="34" r="HF29"/>
  <c i="34" r="HH29" s="1"/>
  <c i="34" r="HH6"/>
  <c i="34" r="HF16"/>
  <c i="34" r="HH16" s="1"/>
  <c i="34" r="HF26"/>
  <c i="34" r="HH26" s="1"/>
  <c i="34" r="HH7"/>
  <c i="34" r="HF17"/>
  <c i="34" r="HH17" s="1"/>
  <c i="34" r="HF27"/>
  <c i="34" r="HH27" s="1"/>
  <c i="34" r="HH8"/>
  <c i="34" r="HF18"/>
  <c i="34" r="HH18" s="1"/>
  <c i="34" r="HF28"/>
  <c i="34" r="HH28" s="1"/>
  <c i="34" r="HA35"/>
  <c i="34" r="HC4"/>
  <c i="33" r="HA15"/>
  <c i="33" r="HC15" s="1"/>
  <c i="33" r="FG15"/>
  <c i="33" r="FI15"/>
  <c i="33" r="FK15" s="1"/>
  <c i="33" r="FE35"/>
  <c i="33" r="HF4" s="1"/>
  <c i="33" r="FU35"/>
  <c i="33" r="HF6" s="1"/>
  <c i="33" r="FY4"/>
  <c i="33" r="GA4" s="1"/>
  <c i="33" r="FW4"/>
  <c i="33" r="FM35"/>
  <c i="33" r="HF5" s="1"/>
  <c i="33" r="FQ4"/>
  <c i="33" r="FS4" s="1"/>
  <c i="33" r="FO4"/>
  <c i="33" r="CF67"/>
  <c i="33" r="GC4"/>
  <c i="33" r="GS35"/>
  <c i="33" r="HF9" s="1"/>
  <c i="33" r="GW4"/>
  <c i="33" r="GY4" s="1"/>
  <c i="33" r="GU4"/>
  <c i="33" r="FI16"/>
  <c i="33" r="FK16" s="1"/>
  <c i="33" r="HA16"/>
  <c i="33" r="HC16" s="1"/>
  <c i="33" r="FG16"/>
  <c i="33" r="HA4"/>
  <c i="32" r="FM35"/>
  <c i="32" r="HF5" s="1"/>
  <c i="32" r="FQ4"/>
  <c i="32" r="FS4" s="1"/>
  <c i="32" r="FO4"/>
  <c i="32" r="CF67"/>
  <c i="32" r="GC4"/>
  <c i="32" r="FU35"/>
  <c i="32" r="HF6" s="1"/>
  <c i="32" r="FY4"/>
  <c i="32" r="GA4" s="1"/>
  <c i="32" r="FW4"/>
  <c i="32" r="HF28"/>
  <c i="32" r="HH28" s="1"/>
  <c i="32" r="HF18"/>
  <c i="32" r="HH18" s="1"/>
  <c i="32" r="HH8"/>
  <c i="32" r="HF29"/>
  <c i="32" r="HH29" s="1"/>
  <c i="32" r="HF19"/>
  <c i="32" r="HH19" s="1"/>
  <c i="32" r="HH9"/>
  <c i="32" r="HA15"/>
  <c i="32" r="HC15" s="1"/>
  <c i="32" r="FI15"/>
  <c i="32" r="FK15" s="1"/>
  <c i="32" r="FG15"/>
  <c i="32" r="HF14"/>
  <c i="32" r="HH14" s="1"/>
  <c i="32" r="HF4"/>
  <c i="32" r="FG16"/>
  <c i="32" r="HA16"/>
  <c i="32" r="HC16" s="1"/>
  <c i="32" r="FI16"/>
  <c i="32" r="FK16" s="1"/>
  <c i="32" r="HA4"/>
  <c i="34" l="1" r="HH10"/>
  <c i="34" r="HF20"/>
  <c i="34" r="HF30"/>
  <c i="34" r="HH20"/>
  <c i="34" r="HH30"/>
  <c i="33" r="HA35"/>
  <c i="33" r="HC4"/>
  <c i="33" r="HF29"/>
  <c i="33" r="HH29" s="1"/>
  <c i="33" r="HF19"/>
  <c i="33" r="HH19" s="1"/>
  <c i="33" r="HH9"/>
  <c i="33" r="HF26"/>
  <c i="33" r="HH26" s="1"/>
  <c i="33" r="HF16"/>
  <c i="33" r="HH16" s="1"/>
  <c i="33" r="HH6"/>
  <c i="33" r="GC35"/>
  <c i="33" r="HF7" s="1"/>
  <c i="33" r="GG4"/>
  <c i="33" r="GI4" s="1"/>
  <c i="33" r="GE4"/>
  <c i="33" r="HF15"/>
  <c i="33" r="HH15" s="1"/>
  <c i="33" r="HF25"/>
  <c i="33" r="HH25" s="1"/>
  <c i="33" r="HH5"/>
  <c i="33" r="HF24"/>
  <c i="33" r="HH24" s="1"/>
  <c i="33" r="HF14"/>
  <c i="33" r="HH14" s="1"/>
  <c i="33" r="HF10"/>
  <c i="33" r="HH4"/>
  <c i="32" r="HF25"/>
  <c i="32" r="HH25" s="1"/>
  <c i="32" r="HF15"/>
  <c i="32" r="HH15" s="1"/>
  <c i="32" r="HH5"/>
  <c i="32" r="HA35"/>
  <c i="32" r="HC4"/>
  <c i="32" r="HF24"/>
  <c i="32" r="HH24" s="1"/>
  <c i="32" r="HH4"/>
  <c i="32" r="GC35"/>
  <c i="32" r="HF7" s="1"/>
  <c i="32" r="GE4"/>
  <c i="32" r="GG4"/>
  <c i="32" r="GI4" s="1"/>
  <c i="32" r="HF26"/>
  <c i="32" r="HH26" s="1"/>
  <c i="32" r="HF16"/>
  <c i="32" r="HH16" s="1"/>
  <c i="32" r="HH6"/>
  <c i="33" l="1" r="HF30"/>
  <c i="33" r="HF20"/>
  <c i="33" r="HH10"/>
  <c i="33" r="HF27"/>
  <c i="33" r="HH27" s="1"/>
  <c i="33" r="HH30" s="1"/>
  <c i="33" r="HF17"/>
  <c i="33" r="HH17" s="1"/>
  <c i="33" r="HH7"/>
  <c i="33" r="HH20"/>
  <c i="32" r="HF27"/>
  <c i="32" r="HH27" s="1"/>
  <c i="32" r="HH30" s="1"/>
  <c i="32" r="HF17"/>
  <c i="32" r="HH17" s="1"/>
  <c i="32" r="HH20" s="1"/>
  <c i="32" r="HH7"/>
  <c i="32" r="HF10"/>
  <c i="32" l="1" r="HF30"/>
  <c i="32" r="HF20"/>
  <c i="32" r="HH10"/>
</calcChain>
</file>

<file path=xl/sharedStrings.xml><?xml version="1.0" encoding="utf-8"?>
<sst xmlns="http://schemas.openxmlformats.org/spreadsheetml/2006/main" count="1820" uniqueCount="160">
  <si>
    <t>СУЛЬФАТНОЕ ОТДЕЛЕНИЕ</t>
  </si>
  <si>
    <t>ОТДЕЛЕНИЕ ОЧИСТКИ СТОЧНЫХ ВОД</t>
  </si>
  <si>
    <t>бЕНЗОЛЬНО-скрубберное отделение</t>
  </si>
  <si>
    <t>ОБОРОТНОЕ ВОДОСНАБЖЕНИЕ</t>
  </si>
  <si>
    <t>К О Н Д Е Н С А Ц И Я</t>
  </si>
  <si>
    <t>Дата</t>
  </si>
  <si>
    <t>ГПП</t>
  </si>
  <si>
    <t>ПС№6</t>
  </si>
  <si>
    <t>разница ГПП-ПС№6</t>
  </si>
  <si>
    <t>ТП-18 счетчик в ПС№6</t>
  </si>
  <si>
    <t>ПСУ-26 счетчик в ТП-18</t>
  </si>
  <si>
    <t>РП-22 счетчик в ТП-18</t>
  </si>
  <si>
    <t>псу-26+         рп-22</t>
  </si>
  <si>
    <t>разница              тп-18</t>
  </si>
  <si>
    <t>ТП-16</t>
  </si>
  <si>
    <t>ЭГД</t>
  </si>
  <si>
    <t>ЭГД+псу-26</t>
  </si>
  <si>
    <t>Вент. Кокс</t>
  </si>
  <si>
    <t>ТСН</t>
  </si>
  <si>
    <t>Маш.зал</t>
  </si>
  <si>
    <t>отклонения</t>
  </si>
  <si>
    <t>РП-11</t>
  </si>
  <si>
    <t>Обесф.</t>
  </si>
  <si>
    <t>Сульф.</t>
  </si>
  <si>
    <t>РП -фенольной</t>
  </si>
  <si>
    <t>Обесфенол. отд.</t>
  </si>
  <si>
    <t>Обесфенол  отд.</t>
  </si>
  <si>
    <t>Отд. Оч.ст.вод</t>
  </si>
  <si>
    <t>РП-12</t>
  </si>
  <si>
    <t>РП-15</t>
  </si>
  <si>
    <t>Бензольное</t>
  </si>
  <si>
    <t>Т-7</t>
  </si>
  <si>
    <t>Т-8</t>
  </si>
  <si>
    <t>итого         РП-24 за смену:  кВт</t>
  </si>
  <si>
    <t>итого         РП-24 за сутки . кВт</t>
  </si>
  <si>
    <t>Насосы тех. Воды</t>
  </si>
  <si>
    <t>оборотка</t>
  </si>
  <si>
    <t>Бар. Насосы</t>
  </si>
  <si>
    <t>РП-26</t>
  </si>
  <si>
    <t>РП-26а</t>
  </si>
  <si>
    <t>Тр-ры декантеров</t>
  </si>
  <si>
    <t>конденсация</t>
  </si>
  <si>
    <t>Сульф. план</t>
  </si>
  <si>
    <t>Конд. план</t>
  </si>
  <si>
    <t>Бенз. план</t>
  </si>
  <si>
    <t>Отд.оч.ст.вод план</t>
  </si>
  <si>
    <t>об. план</t>
  </si>
  <si>
    <t>Маш.зал. план</t>
  </si>
  <si>
    <t>итого за сутки цех УХПК: кВт</t>
  </si>
  <si>
    <t>план: кВт</t>
  </si>
  <si>
    <t xml:space="preserve">Отклонения </t>
  </si>
  <si>
    <t>Ввод№1</t>
  </si>
  <si>
    <t>Ввод№2</t>
  </si>
  <si>
    <t>Ввод№3</t>
  </si>
  <si>
    <t>итого за смену: кВт</t>
  </si>
  <si>
    <t>итого за сутки: кВт</t>
  </si>
  <si>
    <t>кВт</t>
  </si>
  <si>
    <t>потреблен   маш.зал. кВт</t>
  </si>
  <si>
    <t>потреб. ПС№6. кВт</t>
  </si>
  <si>
    <t>потреб. С ГПП. За сутки кВт</t>
  </si>
  <si>
    <t>отделение</t>
  </si>
  <si>
    <t>факт цеха</t>
  </si>
  <si>
    <t>план ОГЭ в начале месяца</t>
  </si>
  <si>
    <t>Производство план</t>
  </si>
  <si>
    <t>Расход на единицу план</t>
  </si>
  <si>
    <t>сульфатное</t>
  </si>
  <si>
    <t>бензольное</t>
  </si>
  <si>
    <t>обесфенолив.</t>
  </si>
  <si>
    <t>оборот.водосн.</t>
  </si>
  <si>
    <t>эксгаустер</t>
  </si>
  <si>
    <t>итого:</t>
  </si>
  <si>
    <t>факт ОГЭ</t>
  </si>
  <si>
    <t>Производство факт</t>
  </si>
  <si>
    <t>Расход на единицу факт</t>
  </si>
  <si>
    <t>план ОГЭ в конце месяца</t>
  </si>
  <si>
    <t xml:space="preserve"> </t>
  </si>
  <si>
    <t>в сутки</t>
  </si>
  <si>
    <t>в смену</t>
  </si>
  <si>
    <t>Отклонения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</si>
  <si>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</si>
  <si>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</si>
  <si>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</si>
  <si>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</si>
  <si>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</si>
  <si>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</si>
  <si>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</si>
  <si>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</si>
  <si>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</si>
  <si>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</si>
  <si>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</si>
  <si>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</si>
  <si>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Наимен-е отд.</t>
  </si>
  <si>
    <t>за месяц</t>
  </si>
  <si>
    <t>за час</t>
  </si>
  <si>
    <t>за сутки</t>
  </si>
  <si>
    <t xml:space="preserve">за 1 час </t>
  </si>
  <si>
    <t>псу-26+рп-22</t>
  </si>
  <si>
    <t>РП - 12</t>
  </si>
  <si>
    <t>РП - 15</t>
  </si>
  <si>
    <t>РП - 24</t>
  </si>
  <si>
    <t>Насос тех воды</t>
  </si>
  <si>
    <t>Бар. Насос</t>
  </si>
  <si>
    <t>РП - 26</t>
  </si>
  <si>
    <t>РП - 26а</t>
  </si>
  <si>
    <t>Конденсация</t>
  </si>
  <si>
    <t>Плановый расход произв. в сутки</t>
  </si>
  <si>
    <t>Факт производство</t>
  </si>
  <si>
    <t>Факт норма</t>
  </si>
  <si>
    <t>Отклонения нормы</t>
  </si>
  <si>
    <t>План норма</t>
  </si>
  <si>
    <t>ЭЭ в сутки</t>
  </si>
  <si>
    <t>ЭЭ в смену</t>
  </si>
  <si>
    <t>Произв.к.г.</t>
  </si>
  <si>
    <t>Вода</t>
  </si>
  <si>
    <t>Освещение</t>
  </si>
  <si>
    <t>Всего по цеху:</t>
  </si>
  <si>
    <t>Всего ЭЭ по цеху:</t>
  </si>
  <si>
    <t>Норма факт</t>
  </si>
  <si>
    <t>Контора ЦУХПК и ГСС</t>
  </si>
  <si>
    <t>I квартал</t>
  </si>
  <si>
    <t>II квартал</t>
  </si>
  <si>
    <t>III квартал</t>
  </si>
  <si>
    <t>IV квартал</t>
  </si>
  <si>
    <t>норма ср. за год</t>
  </si>
  <si>
    <t>Всего произ-во</t>
  </si>
  <si>
    <t>2015 год</t>
  </si>
  <si>
    <t>2015г.</t>
  </si>
  <si>
    <t>2014 год</t>
  </si>
  <si>
    <t>2014г.</t>
  </si>
  <si>
    <t>2013 год</t>
  </si>
  <si>
    <t>2013г.</t>
  </si>
  <si>
    <t>2012г.</t>
  </si>
  <si>
    <t>Сульфатное и Обесфенолка</t>
  </si>
  <si>
    <t>2016г.</t>
  </si>
  <si>
    <t>2016 год</t>
  </si>
  <si>
    <t>Насос воды градирня</t>
  </si>
  <si>
    <t>счетчик в ПС№1</t>
  </si>
  <si>
    <t>Ввод№1 с Тр-ра №6 ПС№1 на РП-11</t>
  </si>
  <si>
    <t>200 кВт</t>
  </si>
  <si>
    <t>счетчик в РП-Ф</t>
  </si>
  <si>
    <t xml:space="preserve">Факт потребления электроэнергии по УХПК за январь месяц 2017г. </t>
  </si>
  <si>
    <t>М А Ш И Н Н Ы Й    З А Л</t>
  </si>
  <si>
    <t>Потребление эл. энергии цехом УХПК за январь 2017</t>
  </si>
  <si>
    <t>план цеха на январь</t>
  </si>
  <si>
    <t xml:space="preserve">                                     Годовой баланс потребления электроэнергии по цеху УХПК за 2017год.  Цеховой.</t>
  </si>
  <si>
    <t>2017 год</t>
  </si>
  <si>
    <t>2017г.</t>
  </si>
  <si>
    <t>план ЭЭ на смену кВт.</t>
  </si>
  <si>
    <t>отклонения ЭЭ за смену кВт.</t>
  </si>
  <si>
    <t>норма факт на смену от плана производства</t>
  </si>
  <si>
    <t>план производства на смену</t>
  </si>
  <si>
    <t>норма план на смену от плана производства</t>
  </si>
  <si>
    <t>отклонения по норме</t>
  </si>
  <si>
    <t>Фенольная</t>
  </si>
  <si>
    <t>РП - 22</t>
  </si>
  <si>
    <t>счетчик в РП-22</t>
  </si>
  <si>
    <t>счетчик в конторе ГСС</t>
  </si>
  <si>
    <t xml:space="preserve">Факт потребления электроэнергии по УХПК за февраль месяц 2017г. </t>
  </si>
  <si>
    <t>Потребление эл. энергии цехом УХПК за февраль 2017</t>
  </si>
  <si>
    <t>план цеха на февраль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</si>
</sst>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;@"/>
    <numFmt numFmtId="165" formatCode="0.0"/>
    <numFmt numFmtId="166" formatCode="0.000"/>
    <numFmt numFmtId="167" formatCode="0.0000"/>
  </numFmts>
  <fonts count="4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2"/>
      <name val="Arial Cyr"/>
      <charset val="204"/>
    </font>
    <font>
      <sz val="14"/>
      <name val="Arial Cyr"/>
      <charset val="204"/>
    </font>
    <font>
      <sz val="9"/>
      <name val="Arial Cyr"/>
      <charset val="204"/>
    </font>
    <font>
      <b/>
      <sz val="1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Arial Cyr"/>
      <charset val="204"/>
    </font>
    <font>
      <sz val="8"/>
      <name val="Arial Cyr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indexed="8"/>
      <name val="Arial"/>
      <family val="2"/>
      <charset val="204"/>
    </font>
    <font>
      <b/>
      <sz val="16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6"/>
      <name val="Arial Cyr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sz val="10"/>
      <color rgb="FFFF0000"/>
      <name val="Arial Cyr"/>
      <charset val="204"/>
    </font>
    <font>
      <b/>
      <sz val="10"/>
      <color rgb="FFFF0000"/>
      <name val="Arial Cyr"/>
      <charset val="204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7">
    <xf borderId="0" fillId="0" fontId="0" numFmtId="0"/>
    <xf borderId="0" fillId="0" fontId="20" numFmtId="0"/>
    <xf borderId="0" fillId="0" fontId="35" numFmtId="0"/>
    <xf borderId="0" fillId="0" fontId="35" numFmtId="0"/>
    <xf borderId="0" fillId="0" fontId="35" numFmtId="0"/>
    <xf borderId="0" fillId="0" fontId="35" numFmtId="0"/>
    <xf borderId="0" fillId="0" fontId="35" numFmtId="0"/>
    <xf borderId="0" fillId="0" fontId="35" numFmtId="0"/>
    <xf borderId="0" fillId="0" fontId="35" numFmtId="0"/>
    <xf borderId="0" fillId="0" fontId="35" numFmtId="0"/>
    <xf borderId="0" fillId="0" fontId="35" numFmtId="0"/>
    <xf borderId="0" fillId="0" fontId="35" numFmtId="0"/>
    <xf borderId="0" fillId="0" fontId="35" numFmtId="0"/>
    <xf borderId="0" fillId="0" fontId="35" numFmtId="0"/>
    <xf borderId="0" fillId="0" fontId="35" numFmtId="0"/>
    <xf borderId="0" fillId="0" fontId="35" numFmtId="0"/>
    <xf borderId="0" fillId="0" fontId="35" numFmtId="0"/>
    <xf borderId="0" fillId="0" fontId="35" numFmtId="0"/>
    <xf borderId="0" fillId="0" fontId="35" numFmtId="0"/>
    <xf borderId="0" fillId="0" fontId="35" numFmtId="0"/>
    <xf borderId="0" fillId="0" fontId="35" numFmtId="0"/>
    <xf borderId="0" fillId="0" fontId="35" numFmtId="0"/>
    <xf borderId="0" fillId="0" fontId="35" numFmtId="0"/>
    <xf borderId="0" fillId="0" fontId="35" numFmtId="0"/>
    <xf borderId="0" fillId="0" fontId="35" numFmtId="0"/>
    <xf borderId="0" fillId="0" fontId="35" numFmtId="0"/>
    <xf borderId="0" fillId="0" fontId="35" numFmtId="0"/>
    <xf borderId="0" fillId="0" fontId="35" numFmtId="0"/>
    <xf borderId="0" fillId="0" fontId="35" numFmtId="0"/>
    <xf borderId="0" fillId="0" fontId="35" numFmtId="0"/>
    <xf borderId="0" fillId="0" fontId="20" numFmtId="0"/>
    <xf borderId="0" fillId="0" fontId="35" numFmtId="0"/>
    <xf borderId="0" fillId="0" fontId="35" numFmtId="0"/>
    <xf borderId="0" fillId="0" fontId="35" numFmtId="0"/>
    <xf borderId="0" fillId="0" fontId="4" numFmtId="0"/>
    <xf borderId="0" fillId="0" fontId="4" numFmtId="0"/>
    <xf borderId="0" fillId="0" fontId="4" numFmtId="0"/>
  </cellStyleXfs>
  <cellXfs count="753">
    <xf borderId="0" fillId="0" fontId="0" numFmtId="0" xfId="0"/>
    <xf applyFont="1" borderId="0" fillId="0" fontId="8" numFmtId="0" xfId="0"/>
    <xf applyFont="1" borderId="0" fillId="0" fontId="1" numFmtId="0" xfId="0"/>
    <xf applyAlignment="1" applyBorder="1" applyFont="1" borderId="0" fillId="0" fontId="1" numFmtId="0" xfId="0">
      <alignment horizontal="center"/>
    </xf>
    <xf applyBorder="1" applyNumberFormat="1" borderId="1" fillId="0" fontId="0" numFmtId="2" xfId="0"/>
    <xf applyBorder="1" borderId="10" fillId="0" fontId="0" numFmtId="0" xfId="0"/>
    <xf applyBorder="1" applyFont="1" applyNumberFormat="1" borderId="0" fillId="0" fontId="3" numFmtId="164" xfId="0"/>
    <xf applyBorder="1" applyFont="1" borderId="0" fillId="0" fontId="5" numFmtId="0" xfId="0"/>
    <xf applyBorder="1" applyFont="1" borderId="0" fillId="0" fontId="6" numFmtId="0" xfId="0"/>
    <xf applyBorder="1" applyFont="1" borderId="0" fillId="0" fontId="0" numFmtId="0" xfId="0"/>
    <xf applyFont="1" borderId="0" fillId="0" fontId="0" numFmtId="0" xfId="0"/>
    <xf applyBorder="1" applyFont="1" borderId="10" fillId="0" fontId="0" numFmtId="0" xfId="0"/>
    <xf applyBorder="1" applyFont="1" borderId="12" fillId="0" fontId="6" numFmtId="0" xfId="0"/>
    <xf applyBorder="1" applyFont="1" borderId="1" fillId="0" fontId="1" numFmtId="0" xfId="0"/>
    <xf applyBorder="1" applyFont="1" applyNumberFormat="1" borderId="1" fillId="0" fontId="0" numFmtId="2" xfId="0"/>
    <xf applyBorder="1" borderId="0" fillId="0" fontId="0" numFmtId="0" xfId="0"/>
    <xf applyBorder="1" applyFont="1" applyNumberFormat="1" borderId="1" fillId="0" fontId="1" numFmtId="1" xfId="0"/>
    <xf applyBorder="1" applyNumberFormat="1" borderId="1" fillId="0" fontId="0" numFmtId="1" xfId="0"/>
    <xf applyBorder="1" borderId="15" fillId="0" fontId="0" numFmtId="0" xfId="0"/>
    <xf applyAlignment="1" borderId="0" fillId="0" fontId="0" numFmtId="0" xfId="0">
      <alignment horizontal="center"/>
    </xf>
    <xf applyBorder="1" applyFont="1" borderId="1" fillId="0" fontId="0" numFmtId="0" xfId="0"/>
    <xf applyBorder="1" borderId="6" fillId="0" fontId="0" numFmtId="0" xfId="0"/>
    <xf applyAlignment="1" applyBorder="1" applyFont="1" applyNumberFormat="1" borderId="1" fillId="0" fontId="3" numFmtId="1" xfId="0">
      <alignment horizontal="center" vertical="center"/>
    </xf>
    <xf applyBorder="1" applyFont="1" borderId="1" fillId="0" fontId="5" numFmtId="0" xfId="0"/>
    <xf applyBorder="1" applyFont="1" borderId="4" fillId="0" fontId="5" numFmtId="0" xfId="0"/>
    <xf applyBorder="1" applyFont="1" borderId="10" fillId="0" fontId="5" numFmtId="0" xfId="0"/>
    <xf applyBorder="1" applyFont="1" borderId="14" fillId="0" fontId="5" numFmtId="0" xfId="0"/>
    <xf applyBorder="1" applyFont="1" borderId="11" fillId="0" fontId="5" numFmtId="0" xfId="0"/>
    <xf applyBorder="1" applyFont="1" borderId="5" fillId="0" fontId="6" numFmtId="0" xfId="0"/>
    <xf applyBorder="1" applyFont="1" borderId="13" fillId="0" fontId="5" numFmtId="0" xfId="0"/>
    <xf applyBorder="1" applyFont="1" borderId="5" fillId="0" fontId="0" numFmtId="0" xfId="0"/>
    <xf applyAlignment="1" applyBorder="1" applyFont="1" applyNumberFormat="1" borderId="1" fillId="0" fontId="3" numFmtId="1" xfId="0">
      <alignment horizontal="center"/>
    </xf>
    <xf applyAlignment="1" applyBorder="1" applyFont="1" borderId="1" fillId="0" fontId="4" numFmtId="0" xfId="0">
      <alignment horizontal="center" vertical="center"/>
    </xf>
    <xf applyAlignment="1" applyBorder="1" applyFont="1" applyNumberFormat="1" borderId="1" fillId="0" fontId="4" numFmtId="1" xfId="0">
      <alignment horizontal="center" vertical="center"/>
    </xf>
    <xf applyAlignment="1" applyBorder="1" applyFont="1" borderId="1" fillId="0" fontId="10" numFmtId="0" xfId="0">
      <alignment horizontal="center" vertical="center" wrapText="1"/>
    </xf>
    <xf applyAlignment="1" applyBorder="1" applyFont="1" borderId="1" fillId="0" fontId="7" numFmtId="0" xfId="0">
      <alignment horizontal="center" vertical="center"/>
    </xf>
    <xf applyAlignment="1" applyBorder="1" applyFont="1" borderId="1" fillId="0" fontId="0" numFmtId="0" xfId="0">
      <alignment horizontal="center"/>
    </xf>
    <xf applyAlignment="1" applyBorder="1" applyFont="1" borderId="1" fillId="0" fontId="7" numFmtId="0" xfId="0">
      <alignment horizontal="center" vertical="center" wrapText="1"/>
    </xf>
    <xf applyAlignment="1" applyBorder="1" applyFill="1" applyFont="1" borderId="1" fillId="0" fontId="7" numFmtId="0" xfId="0">
      <alignment horizontal="center" vertical="center" wrapText="1"/>
    </xf>
    <xf applyBorder="1" applyNumberFormat="1" borderId="2" fillId="0" fontId="0" numFmtId="165" xfId="0"/>
    <xf applyAlignment="1" applyBorder="1" applyFill="1" applyFont="1" applyNumberFormat="1" borderId="1" fillId="3" fontId="14" numFmtId="2" xfId="0">
      <alignment horizontal="center" vertical="center" wrapText="1"/>
    </xf>
    <xf applyBorder="1" borderId="20" fillId="0" fontId="0" numFmtId="0" xfId="0"/>
    <xf applyBorder="1" applyNumberFormat="1" borderId="18" fillId="0" fontId="0" numFmtId="165" xfId="0"/>
    <xf applyAlignment="1" applyBorder="1" applyFont="1" borderId="1" fillId="0" fontId="0" numFmtId="0" xfId="0">
      <alignment horizontal="center" vertical="center"/>
    </xf>
    <xf applyAlignment="1" applyBorder="1" applyFont="1" borderId="0" fillId="0" fontId="6" numFmtId="0" xfId="0">
      <alignment horizontal="center"/>
    </xf>
    <xf applyAlignment="1" applyFont="1" borderId="0" fillId="0" fontId="0" numFmtId="0" xfId="0">
      <alignment horizontal="center"/>
    </xf>
    <xf applyAlignment="1" applyBorder="1" applyFont="1" borderId="1" fillId="0" fontId="5" numFmtId="0" xfId="0">
      <alignment horizontal="center"/>
    </xf>
    <xf applyAlignment="1" applyBorder="1" applyFont="1" borderId="10" fillId="0" fontId="5" numFmtId="0" xfId="0">
      <alignment horizontal="center"/>
    </xf>
    <xf applyAlignment="1" applyBorder="1" applyFont="1" borderId="5" fillId="0" fontId="5" numFmtId="0" xfId="0">
      <alignment horizontal="center"/>
    </xf>
    <xf applyAlignment="1" applyBorder="1" applyFont="1" borderId="19" fillId="0" fontId="1" numFmtId="0" xfId="0">
      <alignment horizontal="left"/>
    </xf>
    <xf applyAlignment="1" applyBorder="1" applyFont="1" borderId="18" fillId="0" fontId="1" numFmtId="0" xfId="0">
      <alignment horizontal="center"/>
    </xf>
    <xf applyAlignment="1" applyBorder="1" applyFont="1" borderId="22" fillId="0" fontId="1" numFmtId="0" xfId="0">
      <alignment horizontal="center"/>
    </xf>
    <xf applyAlignment="1" applyBorder="1" applyFont="1" borderId="13" fillId="0" fontId="1" numFmtId="0" xfId="0">
      <alignment horizontal="center"/>
    </xf>
    <xf applyAlignment="1" applyBorder="1" applyFont="1" borderId="6" fillId="0" fontId="1" numFmtId="0" xfId="0">
      <alignment horizontal="center"/>
    </xf>
    <xf applyAlignment="1" applyBorder="1" applyFont="1" borderId="15" fillId="0" fontId="0" numFmtId="0" xfId="0">
      <alignment horizontal="left"/>
    </xf>
    <xf applyAlignment="1" applyBorder="1" applyFont="1" borderId="23" fillId="0" fontId="0" numFmtId="0" xfId="0">
      <alignment horizontal="right"/>
    </xf>
    <xf applyAlignment="1" applyBorder="1" applyFont="1" applyNumberFormat="1" borderId="7" fillId="0" fontId="0" numFmtId="2" xfId="0">
      <alignment horizontal="right"/>
    </xf>
    <xf applyAlignment="1" applyBorder="1" applyFont="1" applyNumberFormat="1" borderId="15" fillId="0" fontId="0" numFmtId="2" xfId="0">
      <alignment horizontal="right"/>
    </xf>
    <xf applyBorder="1" borderId="23" fillId="0" fontId="0" numFmtId="0" xfId="0"/>
    <xf applyAlignment="1" applyBorder="1" borderId="23" fillId="0" fontId="0" numFmtId="0" xfId="0">
      <alignment horizontal="right"/>
    </xf>
    <xf applyAlignment="1" applyBorder="1" applyNumberFormat="1" borderId="3" fillId="0" fontId="0" numFmtId="2" xfId="0">
      <alignment horizontal="right"/>
    </xf>
    <xf applyBorder="1" applyNumberFormat="1" borderId="25" fillId="0" fontId="0" numFmtId="2" xfId="0"/>
    <xf applyAlignment="1" applyBorder="1" applyFont="1" borderId="4" fillId="0" fontId="0" numFmtId="0" xfId="0">
      <alignment horizontal="left"/>
    </xf>
    <xf applyAlignment="1" applyBorder="1" applyFont="1" borderId="26" fillId="0" fontId="0" numFmtId="0" xfId="0">
      <alignment horizontal="right"/>
    </xf>
    <xf applyAlignment="1" applyBorder="1" applyFont="1" applyNumberFormat="1" borderId="9" fillId="0" fontId="0" numFmtId="2" xfId="0">
      <alignment horizontal="right"/>
    </xf>
    <xf applyAlignment="1" applyBorder="1" applyFont="1" applyNumberFormat="1" borderId="4" fillId="0" fontId="0" numFmtId="2" xfId="0">
      <alignment horizontal="right"/>
    </xf>
    <xf applyBorder="1" borderId="26" fillId="0" fontId="0" numFmtId="0" xfId="0"/>
    <xf applyBorder="1" applyNumberFormat="1" borderId="28" fillId="0" fontId="0" numFmtId="2" xfId="0"/>
    <xf applyAlignment="1" applyBorder="1" applyFont="1" borderId="4" fillId="0" fontId="16" numFmtId="0" xfId="0">
      <alignment horizontal="left" wrapText="1"/>
    </xf>
    <xf applyAlignment="1" applyBorder="1" applyFont="1" borderId="4" fillId="0" fontId="0" numFmtId="0" xfId="0"/>
    <xf applyAlignment="1" applyBorder="1" applyFont="1" borderId="16" fillId="0" fontId="16" numFmtId="0" xfId="0">
      <alignment horizontal="left"/>
    </xf>
    <xf applyAlignment="1" applyBorder="1" applyFont="1" borderId="29" fillId="0" fontId="0" numFmtId="0" xfId="0">
      <alignment horizontal="right"/>
    </xf>
    <xf applyAlignment="1" applyBorder="1" applyFont="1" applyNumberFormat="1" borderId="17" fillId="0" fontId="0" numFmtId="2" xfId="0">
      <alignment horizontal="right"/>
    </xf>
    <xf applyAlignment="1" applyBorder="1" applyFont="1" applyNumberFormat="1" borderId="14" fillId="0" fontId="0" numFmtId="2" xfId="0">
      <alignment horizontal="right"/>
    </xf>
    <xf applyAlignment="1" applyBorder="1" applyFont="1" borderId="30" fillId="0" fontId="0" numFmtId="0" xfId="0">
      <alignment horizontal="right"/>
    </xf>
    <xf applyAlignment="1" applyBorder="1" applyFont="1" applyNumberFormat="1" borderId="31" fillId="0" fontId="0" numFmtId="2" xfId="0">
      <alignment horizontal="right"/>
    </xf>
    <xf applyAlignment="1" applyBorder="1" applyFont="1" applyNumberFormat="1" borderId="32" fillId="0" fontId="0" numFmtId="2" xfId="0">
      <alignment horizontal="right"/>
    </xf>
    <xf applyBorder="1" borderId="29" fillId="0" fontId="0" numFmtId="0" xfId="0"/>
    <xf applyAlignment="1" applyBorder="1" borderId="29" fillId="0" fontId="0" numFmtId="0" xfId="0">
      <alignment horizontal="right"/>
    </xf>
    <xf applyAlignment="1" applyBorder="1" applyNumberFormat="1" borderId="12" fillId="0" fontId="0" numFmtId="2" xfId="0">
      <alignment horizontal="right"/>
    </xf>
    <xf applyBorder="1" applyNumberFormat="1" borderId="33" fillId="0" fontId="0" numFmtId="2" xfId="0"/>
    <xf applyBorder="1" borderId="32" fillId="0" fontId="0" numFmtId="0" xfId="0"/>
    <xf applyBorder="1" applyNumberFormat="1" borderId="34" fillId="0" fontId="0" numFmtId="2" xfId="0"/>
    <xf applyAlignment="1" applyBorder="1" applyFont="1" borderId="19" fillId="0" fontId="17" numFmtId="0" xfId="0">
      <alignment horizontal="left"/>
    </xf>
    <xf applyAlignment="1" applyBorder="1" applyFont="1" borderId="18" fillId="0" fontId="17" numFmtId="0" xfId="0">
      <alignment horizontal="left"/>
    </xf>
    <xf applyAlignment="1" applyBorder="1" applyFont="1" applyNumberFormat="1" borderId="22" fillId="0" fontId="11" numFmtId="2" xfId="0">
      <alignment horizontal="right"/>
    </xf>
    <xf applyAlignment="1" applyBorder="1" applyFont="1" applyNumberFormat="1" borderId="13" fillId="0" fontId="11" numFmtId="2" xfId="0">
      <alignment horizontal="right"/>
    </xf>
    <xf applyAlignment="1" applyBorder="1" applyFont="1" borderId="18" fillId="0" fontId="17" numFmtId="0" xfId="0">
      <alignment horizontal="right"/>
    </xf>
    <xf applyAlignment="1" applyBorder="1" applyFont="1" applyNumberFormat="1" borderId="22" fillId="0" fontId="1" numFmtId="2" xfId="0">
      <alignment horizontal="right"/>
    </xf>
    <xf applyAlignment="1" applyBorder="1" applyFont="1" applyNumberFormat="1" borderId="13" fillId="0" fontId="1" numFmtId="2" xfId="0">
      <alignment horizontal="right"/>
    </xf>
    <xf applyAlignment="1" applyBorder="1" applyFont="1" applyNumberFormat="1" borderId="5" fillId="0" fontId="1" numFmtId="2" xfId="0">
      <alignment horizontal="right"/>
    </xf>
    <xf applyBorder="1" applyFont="1" applyNumberFormat="1" borderId="6" fillId="0" fontId="1" numFmtId="2" xfId="0"/>
    <xf applyBorder="1" applyFont="1" applyNumberFormat="1" borderId="18" fillId="0" fontId="1" numFmtId="2" xfId="0"/>
    <xf applyBorder="1" applyFont="1" borderId="19" fillId="0" fontId="1" numFmtId="0" xfId="0"/>
    <xf applyBorder="1" applyNumberFormat="1" borderId="6" fillId="0" fontId="0" numFmtId="2" xfId="0"/>
    <xf applyAlignment="1" applyBorder="1" applyFont="1" borderId="14" fillId="0" fontId="0" numFmtId="0" xfId="0"/>
    <xf applyAlignment="1" applyBorder="1" applyFont="1" applyNumberFormat="1" borderId="18" fillId="0" fontId="17" numFmtId="1" xfId="0">
      <alignment horizontal="left"/>
    </xf>
    <xf applyBorder="1" applyFont="1" applyNumberFormat="1" borderId="13" fillId="0" fontId="1" numFmtId="2" xfId="0"/>
    <xf applyBorder="1" applyFont="1" borderId="6" fillId="0" fontId="1" numFmtId="0" xfId="0"/>
    <xf applyAlignment="1" applyBorder="1" applyFont="1" borderId="32" fillId="0" fontId="0" numFmtId="0" xfId="0"/>
    <xf applyAlignment="1" applyBorder="1" applyFont="1" applyNumberFormat="1" borderId="30" fillId="0" fontId="0" numFmtId="1" xfId="0"/>
    <xf applyAlignment="1" applyBorder="1" applyFont="1" applyNumberFormat="1" borderId="30" fillId="0" fontId="0" numFmtId="1" xfId="0">
      <alignment horizontal="right"/>
    </xf>
    <xf applyAlignment="1" applyBorder="1" applyFont="1" applyNumberFormat="1" borderId="18" fillId="0" fontId="17" numFmtId="1" xfId="0">
      <alignment horizontal="right"/>
    </xf>
    <xf applyAlignment="1" applyBorder="1" borderId="15" fillId="0" fontId="0" numFmtId="0" xfId="0">
      <alignment horizontal="left"/>
    </xf>
    <xf applyAlignment="1" applyBorder="1" borderId="14" fillId="0" fontId="0" numFmtId="0" xfId="0">
      <alignment horizontal="left"/>
    </xf>
    <xf applyAlignment="1" applyBorder="1" applyFont="1" borderId="19" fillId="0" fontId="17" numFmtId="0" xfId="0">
      <alignment horizontal="left" vertical="center"/>
    </xf>
    <xf applyAlignment="1" applyBorder="1" borderId="4" fillId="0" fontId="0" numFmtId="0" xfId="0">
      <alignment horizontal="left"/>
    </xf>
    <xf applyAlignment="1" applyBorder="1" applyFont="1" borderId="14" fillId="0" fontId="0" numFmtId="0" xfId="0">
      <alignment wrapText="1"/>
    </xf>
    <xf applyAlignment="1" applyBorder="1" applyFont="1" borderId="29" fillId="0" fontId="0" numFmtId="0" xfId="0">
      <alignment wrapText="1"/>
    </xf>
    <xf applyAlignment="1" applyBorder="1" applyFont="1" borderId="35" fillId="0" fontId="0" numFmtId="0" xfId="0">
      <alignment horizontal="right"/>
    </xf>
    <xf applyAlignment="1" applyBorder="1" applyFont="1" borderId="5" fillId="0" fontId="17" numFmtId="0" xfId="0">
      <alignment horizontal="left"/>
    </xf>
    <xf applyNumberFormat="1" borderId="0" fillId="0" fontId="0" numFmtId="2" xfId="0"/>
    <xf applyFill="1" borderId="0" fillId="2" fontId="0" numFmtId="0" xfId="0"/>
    <xf applyFill="1" applyFont="1" borderId="0" fillId="2" fontId="1" numFmtId="0" xfId="0"/>
    <xf applyFill="1" applyFont="1" borderId="0" fillId="2" fontId="0" numFmtId="0" xfId="0"/>
    <xf applyAlignment="1" applyBorder="1" applyFont="1" applyNumberFormat="1" borderId="23" fillId="0" fontId="0" numFmtId="1" xfId="0">
      <alignment horizontal="right"/>
    </xf>
    <xf applyAlignment="1" applyBorder="1" applyFont="1" applyNumberFormat="1" borderId="26" fillId="0" fontId="0" numFmtId="1" xfId="0">
      <alignment horizontal="right"/>
    </xf>
    <xf applyAlignment="1" applyBorder="1" applyFont="1" applyNumberFormat="1" borderId="29" fillId="0" fontId="0" numFmtId="1" xfId="0">
      <alignment horizontal="right"/>
    </xf>
    <xf applyAlignment="1" applyBorder="1" applyFont="1" applyNumberFormat="1" borderId="26" fillId="0" fontId="0" numFmtId="1" xfId="0"/>
    <xf applyAlignment="1" applyBorder="1" applyFont="1" applyNumberFormat="1" borderId="1" fillId="0" fontId="0" numFmtId="2" xfId="0">
      <alignment horizontal="center" vertical="center"/>
    </xf>
    <xf applyAlignment="1" applyBorder="1" applyFont="1" borderId="3" fillId="0" fontId="4" numFmtId="0" xfId="0">
      <alignment horizontal="center" vertical="center"/>
    </xf>
    <xf applyAlignment="1" applyBorder="1" applyFont="1" borderId="25" fillId="0" fontId="4" numFmtId="0" xfId="0">
      <alignment horizontal="center" vertical="center"/>
    </xf>
    <xf applyAlignment="1" applyBorder="1" applyFont="1" applyNumberFormat="1" borderId="9" fillId="0" fontId="3" numFmtId="1" xfId="0">
      <alignment horizontal="center" vertical="center"/>
    </xf>
    <xf applyAlignment="1" applyBorder="1" applyFont="1" applyNumberFormat="1" borderId="3" fillId="0" fontId="4" numFmtId="165" xfId="0">
      <alignment horizontal="center" vertical="center"/>
    </xf>
    <xf applyAlignment="1" applyBorder="1" applyFont="1" borderId="1" fillId="0" fontId="10" numFmtId="0" xfId="0">
      <alignment horizontal="center" wrapText="1"/>
    </xf>
    <xf applyAlignment="1" applyBorder="1" applyFont="1" applyNumberFormat="1" borderId="7" fillId="0" fontId="3" numFmtId="1" xfId="0">
      <alignment horizontal="center" vertical="center"/>
    </xf>
    <xf applyAlignment="1" applyBorder="1" applyFont="1" applyNumberFormat="1" borderId="3" fillId="0" fontId="4" numFmtId="2" xfId="0">
      <alignment horizontal="center" vertical="center"/>
    </xf>
    <xf applyAlignment="1" applyBorder="1" applyFont="1" applyNumberFormat="1" borderId="1" fillId="0" fontId="4" numFmtId="165" xfId="0">
      <alignment horizontal="center" vertical="center"/>
    </xf>
    <xf applyAlignment="1" applyBorder="1" applyFont="1" applyNumberFormat="1" borderId="1" fillId="0" fontId="4" numFmtId="2" xfId="0">
      <alignment horizontal="center" vertical="center"/>
    </xf>
    <xf applyAlignment="1" applyBorder="1" applyFill="1" applyFont="1" applyNumberFormat="1" borderId="9" fillId="2" fontId="3" numFmtId="1" xfId="0">
      <alignment horizontal="center" vertical="center"/>
    </xf>
    <xf applyAlignment="1" applyBorder="1" applyFont="1" borderId="9" fillId="0" fontId="3" numFmtId="0" xfId="0">
      <alignment horizontal="center" vertical="center"/>
    </xf>
    <xf applyAlignment="1" applyBorder="1" applyFont="1" applyNumberFormat="1" borderId="25" fillId="0" fontId="4" numFmtId="165" xfId="0">
      <alignment horizontal="center" vertical="center"/>
    </xf>
    <xf applyAlignment="1" applyBorder="1" applyFont="1" borderId="10" fillId="0" fontId="4" numFmtId="0" xfId="0">
      <alignment horizontal="center" vertical="center"/>
    </xf>
    <xf applyBorder="1" applyFont="1" applyNumberFormat="1" borderId="5" fillId="0" fontId="18" numFmtId="1" xfId="0"/>
    <xf applyBorder="1" applyFont="1" applyNumberFormat="1" borderId="6" fillId="0" fontId="18" numFmtId="1" xfId="0"/>
    <xf applyBorder="1" applyFont="1" applyNumberFormat="1" borderId="21" fillId="0" fontId="18" numFmtId="1" xfId="0"/>
    <xf applyBorder="1" applyFont="1" applyNumberFormat="1" borderId="6" fillId="0" fontId="3" numFmtId="1" xfId="0"/>
    <xf applyBorder="1" applyNumberFormat="1" borderId="23" fillId="0" fontId="0" numFmtId="1" xfId="0"/>
    <xf applyBorder="1" applyNumberFormat="1" borderId="26" fillId="0" fontId="0" numFmtId="1" xfId="0"/>
    <xf applyBorder="1" applyNumberFormat="1" borderId="29" fillId="0" fontId="0" numFmtId="1" xfId="0"/>
    <xf applyAlignment="1" applyBorder="1" applyFont="1" applyNumberFormat="1" borderId="50" fillId="0" fontId="4" numFmtId="165" xfId="0">
      <alignment horizontal="center" vertical="center"/>
    </xf>
    <xf applyAlignment="1" applyBorder="1" applyFont="1" applyNumberFormat="1" borderId="26" fillId="0" fontId="4" numFmtId="165" xfId="0">
      <alignment horizontal="center" vertical="center"/>
    </xf>
    <xf applyAlignment="1" applyBorder="1" applyFont="1" applyNumberFormat="1" borderId="15" fillId="0" fontId="4" numFmtId="165" xfId="0">
      <alignment horizontal="center" vertical="center"/>
    </xf>
    <xf applyAlignment="1" applyBorder="1" applyFont="1" borderId="15" fillId="0" fontId="4" numFmtId="0" xfId="0">
      <alignment horizontal="center" vertical="center"/>
    </xf>
    <xf applyAlignment="1" applyBorder="1" applyFont="1" applyNumberFormat="1" borderId="4" fillId="0" fontId="4" numFmtId="165" xfId="0">
      <alignment horizontal="center" vertical="center"/>
    </xf>
    <xf applyBorder="1" applyFont="1" applyNumberFormat="1" borderId="13" fillId="0" fontId="18" numFmtId="1" xfId="0"/>
    <xf applyAlignment="1" applyBorder="1" applyFill="1" applyFont="1" applyNumberFormat="1" borderId="1" fillId="4" fontId="20" numFmtId="1" xfId="0">
      <alignment horizontal="center" vertical="center"/>
    </xf>
    <xf applyBorder="1" applyFont="1" applyNumberFormat="1" borderId="18" fillId="0" fontId="18" numFmtId="165" xfId="0"/>
    <xf applyAlignment="1" applyBorder="1" applyFill="1" applyFont="1" applyNumberFormat="1" borderId="4" fillId="2" fontId="4" numFmtId="165" xfId="0">
      <alignment horizontal="center" vertical="center"/>
    </xf>
    <xf applyBorder="1" applyFont="1" applyNumberFormat="1" borderId="1" fillId="0" fontId="0" numFmtId="165" xfId="0"/>
    <xf applyAlignment="1" applyBorder="1" applyFont="1" borderId="1" fillId="0" fontId="13" numFmtId="0" xfId="0">
      <alignment horizontal="center" vertical="center"/>
    </xf>
    <xf applyAlignment="1" applyBorder="1" applyFont="1" borderId="4" fillId="0" fontId="9" numFmtId="0" xfId="0">
      <alignment horizontal="center" vertical="center"/>
    </xf>
    <xf applyAlignment="1" applyBorder="1" applyFont="1" borderId="1" fillId="0" fontId="9" numFmtId="0" xfId="0">
      <alignment horizontal="center" vertical="center"/>
    </xf>
    <xf applyAlignment="1" applyBorder="1" applyFont="1" applyNumberFormat="1" borderId="1" fillId="0" fontId="0" numFmtId="1" xfId="0">
      <alignment horizontal="center" vertical="center"/>
    </xf>
    <xf applyAlignment="1" applyBorder="1" applyFont="1" applyNumberFormat="1" borderId="1" fillId="0" fontId="0" numFmtId="165" xfId="0">
      <alignment horizontal="center" vertical="center"/>
    </xf>
    <xf applyAlignment="1" applyBorder="1" applyFont="1" applyNumberFormat="1" borderId="1" fillId="0" fontId="18" numFmtId="165" xfId="0">
      <alignment horizontal="center" vertical="top" wrapText="1"/>
    </xf>
    <xf applyBorder="1" applyFont="1" borderId="36" fillId="0" fontId="0" numFmtId="0" xfId="0"/>
    <xf applyAlignment="1" applyBorder="1" applyFont="1" borderId="45" fillId="0" fontId="0" numFmtId="0" xfId="0">
      <alignment horizontal="center" vertical="center"/>
    </xf>
    <xf applyAlignment="1" applyBorder="1" applyFont="1" borderId="46" fillId="0" fontId="0" numFmtId="0" xfId="0">
      <alignment horizontal="center" vertical="center"/>
    </xf>
    <xf applyBorder="1" applyFill="1" applyFont="1" borderId="38" fillId="2" fontId="1" numFmtId="0" xfId="0"/>
    <xf applyBorder="1" applyFont="1" borderId="40" fillId="0" fontId="0" numFmtId="0" xfId="0"/>
    <xf applyBorder="1" applyFont="1" borderId="41" fillId="0" fontId="0" numFmtId="0" xfId="0"/>
    <xf applyAlignment="1" applyBorder="1" applyFont="1" borderId="36" fillId="0" fontId="0" numFmtId="0" xfId="0">
      <alignment horizontal="center" vertical="center"/>
    </xf>
    <xf applyAlignment="1" applyBorder="1" applyFont="1" borderId="27" fillId="0" fontId="0" numFmtId="0" xfId="0">
      <alignment horizontal="left" vertical="center"/>
    </xf>
    <xf applyAlignment="1" applyBorder="1" applyFont="1" borderId="28" fillId="0" fontId="0" numFmtId="0" xfId="0">
      <alignment horizontal="center" vertical="center"/>
    </xf>
    <xf applyAlignment="1" applyBorder="1" applyFont="1" borderId="43" fillId="0" fontId="0" numFmtId="0" xfId="0">
      <alignment horizontal="left" vertical="center"/>
    </xf>
    <xf applyAlignment="1" applyBorder="1" applyFont="1" applyNumberFormat="1" borderId="40" fillId="0" fontId="18" numFmtId="2" xfId="0">
      <alignment horizontal="center" vertical="top" wrapText="1"/>
    </xf>
    <xf applyAlignment="1" applyBorder="1" applyFont="1" applyNumberFormat="1" borderId="40" fillId="0" fontId="18" numFmtId="165" xfId="0">
      <alignment horizontal="center" vertical="top" wrapText="1"/>
    </xf>
    <xf applyAlignment="1" applyBorder="1" applyFill="1" applyFont="1" applyNumberFormat="1" borderId="1" fillId="3" fontId="14" numFmtId="1" xfId="0">
      <alignment horizontal="center" vertical="center" wrapText="1"/>
    </xf>
    <xf applyAlignment="1" applyBorder="1" applyFill="1" applyFont="1" applyNumberFormat="1" borderId="1" fillId="5" fontId="20" numFmtId="1" xfId="0">
      <alignment horizontal="center" vertical="center"/>
    </xf>
    <xf applyAlignment="1" applyBorder="1" applyFont="1" borderId="1" fillId="0" fontId="18" numFmtId="0" xfId="0">
      <alignment horizontal="center" vertical="top" wrapText="1"/>
    </xf>
    <xf applyAlignment="1" applyBorder="1" applyFill="1" applyFont="1" borderId="1" fillId="0" fontId="18" numFmtId="0" xfId="0">
      <alignment horizontal="center" vertical="top" wrapText="1"/>
    </xf>
    <xf applyAlignment="1" applyBorder="1" borderId="1" fillId="0" fontId="0" numFmtId="0" xfId="0">
      <alignment horizontal="center" vertical="center" wrapText="1"/>
    </xf>
    <xf applyAlignment="1" applyBorder="1" applyFill="1" applyFont="1" applyNumberFormat="1" borderId="1" fillId="0" fontId="22" numFmtId="1" xfId="0">
      <alignment horizontal="center" vertical="top" wrapText="1"/>
    </xf>
    <xf applyAlignment="1" applyBorder="1" applyFont="1" borderId="1" fillId="0" fontId="12" numFmtId="0" xfId="0">
      <alignment horizontal="center" vertical="center"/>
    </xf>
    <xf applyAlignment="1" applyBorder="1" applyFill="1" applyFont="1" borderId="1" fillId="3" fontId="15" numFmtId="0" xfId="0">
      <alignment horizontal="center" vertical="center" wrapText="1"/>
    </xf>
    <xf applyAlignment="1" applyBorder="1" applyFont="1" borderId="1" fillId="0" fontId="12" numFmtId="0" xfId="0">
      <alignment vertical="center"/>
    </xf>
    <xf applyAlignment="1" applyBorder="1" applyFont="1" applyNumberFormat="1" borderId="1" fillId="0" fontId="12" numFmtId="1" xfId="0">
      <alignment horizontal="center" vertical="center"/>
    </xf>
    <xf applyAlignment="1" applyBorder="1" applyFill="1" applyFont="1" applyNumberFormat="1" borderId="1" fillId="3" fontId="15" numFmtId="1" xfId="0">
      <alignment horizontal="center" vertical="center" wrapText="1"/>
    </xf>
    <xf applyAlignment="1" applyBorder="1" applyNumberFormat="1" borderId="1" fillId="0" fontId="0" numFmtId="165" xfId="0">
      <alignment vertical="center"/>
    </xf>
    <xf applyAlignment="1" applyBorder="1" applyFont="1" borderId="10" fillId="0" fontId="12" numFmtId="0" xfId="0">
      <alignment horizontal="center" vertical="center"/>
    </xf>
    <xf applyAlignment="1" applyBorder="1" applyFill="1" applyFont="1" borderId="10" fillId="3" fontId="15" numFmtId="0" xfId="0">
      <alignment horizontal="center" vertical="center" wrapText="1"/>
    </xf>
    <xf applyAlignment="1" applyBorder="1" applyNumberFormat="1" borderId="10" fillId="0" fontId="0" numFmtId="165" xfId="0">
      <alignment vertical="center"/>
    </xf>
    <xf applyAlignment="1" applyBorder="1" applyFont="1" borderId="5" fillId="0" fontId="12" numFmtId="0" xfId="0">
      <alignment horizontal="center" vertical="center"/>
    </xf>
    <xf applyAlignment="1" applyBorder="1" applyFont="1" borderId="5" fillId="0" fontId="12" numFmtId="0" xfId="0">
      <alignment vertical="center"/>
    </xf>
    <xf applyAlignment="1" applyBorder="1" borderId="5" fillId="0" fontId="0" numFmtId="0" xfId="0">
      <alignment vertical="center"/>
    </xf>
    <xf applyAlignment="1" applyBorder="1" applyNumberFormat="1" borderId="5" fillId="0" fontId="0" numFmtId="165" xfId="0">
      <alignment vertical="center"/>
    </xf>
    <xf applyAlignment="1" applyBorder="1" applyNumberFormat="1" borderId="5" fillId="0" fontId="0" numFmtId="2" xfId="0">
      <alignment vertical="center"/>
    </xf>
    <xf applyAlignment="1" applyBorder="1" applyNumberFormat="1" borderId="23" fillId="0" fontId="0" numFmtId="1" xfId="0">
      <alignment horizontal="right"/>
    </xf>
    <xf applyAlignment="1" applyBorder="1" applyNumberFormat="1" borderId="26" fillId="0" fontId="0" numFmtId="1" xfId="0">
      <alignment horizontal="right"/>
    </xf>
    <xf applyAlignment="1" applyBorder="1" applyNumberFormat="1" borderId="29" fillId="0" fontId="0" numFmtId="1" xfId="0">
      <alignment horizontal="right"/>
    </xf>
    <xf applyFill="1" applyNumberFormat="1" borderId="0" fillId="2" fontId="0" numFmtId="165" xfId="0"/>
    <xf applyNumberFormat="1" borderId="0" fillId="0" fontId="0" numFmtId="165" xfId="0"/>
    <xf applyFont="1" applyNumberFormat="1" borderId="0" fillId="0" fontId="21" numFmtId="1" xfId="0"/>
    <xf applyAlignment="1" applyBorder="1" applyFont="1" borderId="1" fillId="0" fontId="18" numFmtId="0" xfId="0">
      <alignment horizontal="center" vertical="center"/>
    </xf>
    <xf applyAlignment="1" applyBorder="1" applyFont="1" applyNumberFormat="1" borderId="1" fillId="0" fontId="18" numFmtId="165" xfId="0">
      <alignment horizontal="center"/>
    </xf>
    <xf applyAlignment="1" applyBorder="1" applyFont="1" applyNumberFormat="1" borderId="1" fillId="0" fontId="18" numFmtId="2" xfId="0">
      <alignment horizontal="center"/>
    </xf>
    <xf applyAlignment="1" applyBorder="1" applyFont="1" applyNumberFormat="1" borderId="1" fillId="0" fontId="18" numFmtId="2" xfId="0">
      <alignment horizontal="center" vertical="center"/>
    </xf>
    <xf applyBorder="1" applyFont="1" applyNumberFormat="1" borderId="18" fillId="0" fontId="3" numFmtId="164" xfId="0"/>
    <xf applyFont="1" borderId="0" fillId="0" fontId="18" numFmtId="0" xfId="0"/>
    <xf applyAlignment="1" applyBorder="1" applyFont="1" borderId="0" fillId="0" fontId="23" numFmtId="0" xfId="0">
      <alignment horizontal="center"/>
    </xf>
    <xf applyFont="1" borderId="0" fillId="0" fontId="23" numFmtId="0" xfId="0"/>
    <xf applyFont="1" borderId="0" fillId="0" fontId="19" numFmtId="0" xfId="0"/>
    <xf applyAlignment="1" applyBorder="1" applyFont="1" borderId="4" fillId="0" fontId="19" numFmtId="0" xfId="0">
      <alignment vertical="center"/>
    </xf>
    <xf applyAlignment="1" applyBorder="1" applyFont="1" borderId="1" fillId="0" fontId="19" numFmtId="0" xfId="0">
      <alignment horizontal="center"/>
    </xf>
    <xf applyAlignment="1" applyBorder="1" applyFont="1" borderId="1" fillId="0" fontId="30" numFmtId="0" xfId="0">
      <alignment horizontal="center" vertical="center" wrapText="1"/>
    </xf>
    <xf applyAlignment="1" applyBorder="1" applyFont="1" borderId="1" fillId="0" fontId="19" numFmtId="0" xfId="0">
      <alignment horizontal="center" vertical="center" wrapText="1"/>
    </xf>
    <xf applyAlignment="1" applyBorder="1" applyFont="1" borderId="9" fillId="0" fontId="31" numFmtId="0" xfId="0">
      <alignment horizontal="center" vertical="center" wrapText="1"/>
    </xf>
    <xf applyBorder="1" applyFont="1" borderId="1" fillId="0" fontId="19" numFmtId="0" xfId="0"/>
    <xf applyBorder="1" applyFont="1" applyNumberFormat="1" borderId="1" fillId="0" fontId="18" numFmtId="2" xfId="0"/>
    <xf applyAlignment="1" applyBorder="1" applyFont="1" applyNumberFormat="1" borderId="1" fillId="0" fontId="18" numFmtId="1" xfId="0">
      <alignment horizontal="center"/>
    </xf>
    <xf applyAlignment="1" applyBorder="1" applyFont="1" applyNumberFormat="1" borderId="1" fillId="0" fontId="19" numFmtId="1" xfId="0">
      <alignment horizontal="center"/>
    </xf>
    <xf applyBorder="1" applyFont="1" applyNumberFormat="1" borderId="1" fillId="0" fontId="18" numFmtId="1" xfId="0"/>
    <xf applyAlignment="1" applyBorder="1" applyFill="1" applyFont="1" borderId="1" fillId="2" fontId="18" numFmtId="0" xfId="0">
      <alignment horizontal="center"/>
    </xf>
    <xf applyBorder="1" applyFont="1" applyNumberFormat="1" borderId="1" fillId="0" fontId="19" numFmtId="1" xfId="0"/>
    <xf applyAlignment="1" applyBorder="1" applyFont="1" borderId="1" fillId="0" fontId="18" numFmtId="0" xfId="0">
      <alignment vertical="center"/>
    </xf>
    <xf applyAlignment="1" applyBorder="1" applyFont="1" borderId="1" fillId="0" fontId="18" numFmtId="0" xfId="0"/>
    <xf applyBorder="1" applyFont="1" borderId="4" fillId="0" fontId="18" numFmtId="0" xfId="0"/>
    <xf applyBorder="1" applyFont="1" borderId="0" fillId="0" fontId="18" numFmtId="0" xfId="0"/>
    <xf applyBorder="1" applyFont="1" borderId="3" fillId="0" fontId="18" numFmtId="0" xfId="0"/>
    <xf applyAlignment="1" applyBorder="1" applyFont="1" borderId="4" fillId="0" fontId="18" numFmtId="0" xfId="0"/>
    <xf applyAlignment="1" applyBorder="1" applyFont="1" borderId="2" fillId="0" fontId="18" numFmtId="0" xfId="0"/>
    <xf applyAlignment="1" applyBorder="1" applyFont="1" borderId="9" fillId="0" fontId="18" numFmtId="0" xfId="0"/>
    <xf applyAlignment="1" applyFont="1" borderId="0" fillId="0" fontId="18" numFmtId="0" xfId="0">
      <alignment horizontal="center"/>
    </xf>
    <xf applyAlignment="1" applyBorder="1" applyFont="1" borderId="0" fillId="0" fontId="23" numFmtId="0" xfId="0">
      <alignment wrapText="1"/>
    </xf>
    <xf applyAlignment="1" applyBorder="1" applyFont="1" applyNumberFormat="1" borderId="15" fillId="0" fontId="4" numFmtId="2" xfId="0">
      <alignment horizontal="center" vertical="center"/>
    </xf>
    <xf applyBorder="1" applyFont="1" borderId="1" fillId="0" fontId="10" numFmtId="0" xfId="0"/>
    <xf applyBorder="1" applyFont="1" applyNumberFormat="1" borderId="1" fillId="0" fontId="17" numFmtId="165" xfId="0"/>
    <xf applyAlignment="1" applyBorder="1" applyNumberFormat="1" borderId="6" fillId="0" fontId="0" numFmtId="165" xfId="0">
      <alignment vertical="center"/>
    </xf>
    <xf applyAlignment="1" applyBorder="1" applyFont="1" borderId="1" fillId="0" fontId="33" numFmtId="0" xfId="0">
      <alignment horizontal="center" vertical="center" wrapText="1"/>
    </xf>
    <xf applyAlignment="1" applyBorder="1" applyFill="1" applyFont="1" borderId="1" fillId="0" fontId="34" numFmtId="0" xfId="0">
      <alignment horizontal="center" vertical="center" wrapText="1"/>
    </xf>
    <xf applyBorder="1" applyFont="1" applyNumberFormat="1" borderId="22" fillId="0" fontId="1" numFmtId="2" xfId="0"/>
    <xf applyBorder="1" applyFont="1" applyNumberFormat="1" borderId="18" fillId="0" fontId="17" numFmtId="2" xfId="0"/>
    <xf applyAlignment="1" applyBorder="1" applyFont="1" borderId="51" fillId="0" fontId="0" numFmtId="0" xfId="0">
      <alignment horizontal="center" vertical="center"/>
    </xf>
    <xf applyAlignment="1" applyBorder="1" applyFont="1" borderId="4" fillId="0" fontId="0" numFmtId="0" xfId="0">
      <alignment horizontal="center" vertical="center"/>
    </xf>
    <xf applyAlignment="1" applyBorder="1" applyFont="1" applyNumberFormat="1" borderId="52" fillId="0" fontId="18" numFmtId="165" xfId="0">
      <alignment horizontal="center" vertical="top" wrapText="1"/>
    </xf>
    <xf applyAlignment="1" applyBorder="1" applyFont="1" applyNumberFormat="1" borderId="52" fillId="0" fontId="18" numFmtId="2" xfId="0">
      <alignment horizontal="center" vertical="top" wrapText="1"/>
    </xf>
    <xf applyAlignment="1" applyBorder="1" applyFont="1" borderId="0" fillId="0" fontId="0" numFmtId="0" xfId="0">
      <alignment horizontal="left" vertical="center"/>
    </xf>
    <xf applyAlignment="1" applyBorder="1" applyFont="1" applyNumberFormat="1" borderId="0" fillId="0" fontId="18" numFmtId="2" xfId="0">
      <alignment horizontal="center" vertical="top" wrapText="1"/>
    </xf>
    <xf applyAlignment="1" applyBorder="1" applyFont="1" applyNumberFormat="1" borderId="0" fillId="0" fontId="18" numFmtId="1" xfId="0">
      <alignment horizontal="center" vertical="top" wrapText="1"/>
    </xf>
    <xf applyBorder="1" applyNumberFormat="1" borderId="26" fillId="0" fontId="0" numFmtId="2" xfId="0"/>
    <xf borderId="0" fillId="0" fontId="0" numFmtId="0" xfId="0"/>
    <xf applyAlignment="1" applyBorder="1" applyFont="1" applyNumberFormat="1" borderId="3" fillId="0" fontId="18" numFmtId="1" xfId="0">
      <alignment horizontal="center" vertical="top" wrapText="1"/>
    </xf>
    <xf applyAlignment="1" applyBorder="1" applyFont="1" applyNumberFormat="1" borderId="3" fillId="0" fontId="18" numFmtId="165" xfId="0">
      <alignment horizontal="center" vertical="top" wrapText="1"/>
    </xf>
    <xf applyAlignment="1" applyBorder="1" applyFont="1" applyNumberFormat="1" borderId="41" fillId="0" fontId="18" numFmtId="165" xfId="0">
      <alignment horizontal="center" vertical="top" wrapText="1"/>
    </xf>
    <xf applyNumberFormat="1" borderId="0" fillId="0" fontId="0" numFmtId="1" xfId="0"/>
    <xf applyFill="1" applyFont="1" applyNumberFormat="1" borderId="0" fillId="2" fontId="1" numFmtId="1" xfId="0"/>
    <xf applyFill="1" applyNumberFormat="1" borderId="0" fillId="2" fontId="0" numFmtId="1" xfId="0"/>
    <xf applyAlignment="1" applyBorder="1" applyFill="1" applyFont="1" applyNumberFormat="1" borderId="1" fillId="0" fontId="18" numFmtId="2" xfId="0">
      <alignment horizontal="center" vertical="top" wrapText="1"/>
    </xf>
    <xf applyAlignment="1" applyBorder="1" applyFill="1" applyFont="1" applyNumberFormat="1" borderId="9" fillId="0" fontId="18" numFmtId="2" xfId="0">
      <alignment horizontal="center" vertical="top" wrapText="1"/>
    </xf>
    <xf applyFont="1" applyNumberFormat="1" borderId="0" fillId="0" fontId="18" numFmtId="2" xfId="0"/>
    <xf applyBorder="1" applyFont="1" applyNumberFormat="1" borderId="40" fillId="0" fontId="0" numFmtId="165" xfId="0"/>
    <xf applyAlignment="1" applyBorder="1" applyFont="1" applyNumberFormat="1" borderId="1" fillId="0" fontId="18" numFmtId="1" xfId="0">
      <alignment horizontal="center" vertical="center"/>
    </xf>
    <xf applyAlignment="1" applyBorder="1" applyFont="1" borderId="20" fillId="0" fontId="1" numFmtId="0" xfId="0">
      <alignment horizontal="center"/>
    </xf>
    <xf applyAlignment="1" applyBorder="1" applyNumberFormat="1" borderId="7" fillId="0" fontId="0" numFmtId="2" xfId="0">
      <alignment horizontal="right"/>
    </xf>
    <xf applyAlignment="1" applyBorder="1" applyNumberFormat="1" borderId="31" fillId="0" fontId="0" numFmtId="2" xfId="0">
      <alignment horizontal="right"/>
    </xf>
    <xf applyAlignment="1" applyBorder="1" applyNumberFormat="1" borderId="35" fillId="0" fontId="0" numFmtId="1" xfId="0">
      <alignment horizontal="right"/>
    </xf>
    <xf applyBorder="1" applyNumberFormat="1" borderId="7" fillId="0" fontId="0" numFmtId="2" xfId="0"/>
    <xf applyBorder="1" applyNumberFormat="1" borderId="31" fillId="0" fontId="0" numFmtId="2" xfId="0"/>
    <xf applyBorder="1" applyNumberFormat="1" borderId="30" fillId="0" fontId="0" numFmtId="1" xfId="0"/>
    <xf applyBorder="1" borderId="30" fillId="0" fontId="0" numFmtId="0" xfId="0"/>
    <xf applyBorder="1" applyFont="1" applyNumberFormat="1" borderId="20" fillId="0" fontId="1" numFmtId="2" xfId="0"/>
    <xf applyBorder="1" applyNumberFormat="1" borderId="23" fillId="0" fontId="0" numFmtId="2" xfId="0"/>
    <xf applyBorder="1" applyNumberFormat="1" borderId="22" fillId="0" fontId="0" numFmtId="2" xfId="0"/>
    <xf applyBorder="1" applyFont="1" borderId="18" fillId="0" fontId="1" numFmtId="0" xfId="0"/>
    <xf applyBorder="1" applyFont="1" borderId="1" fillId="0" fontId="17" numFmtId="0" xfId="0"/>
    <xf applyBorder="1" applyFont="1" borderId="1" fillId="0" fontId="36" numFmtId="0" xfId="0"/>
    <xf applyBorder="1" applyFill="1" applyFont="1" borderId="1" fillId="2" fontId="17" numFmtId="0" xfId="0"/>
    <xf applyBorder="1" applyFill="1" applyFont="1" borderId="1" fillId="2" fontId="36" numFmtId="0" xfId="0"/>
    <xf applyBorder="1" borderId="48" fillId="0" fontId="0" numFmtId="0" xfId="0"/>
    <xf applyAlignment="1" applyBorder="1" applyFont="1" borderId="18" fillId="0" fontId="1" numFmtId="0" xfId="0">
      <alignment horizontal="right"/>
    </xf>
    <xf applyAlignment="1" applyBorder="1" applyFont="1" borderId="26" fillId="0" fontId="16" numFmtId="0" xfId="0">
      <alignment horizontal="right" wrapText="1"/>
    </xf>
    <xf applyAlignment="1" applyBorder="1" applyFont="1" borderId="29" fillId="0" fontId="16" numFmtId="0" xfId="0">
      <alignment horizontal="right"/>
    </xf>
    <xf applyAlignment="1" applyBorder="1" applyFont="1" borderId="18" fillId="0" fontId="17" numFmtId="0" xfId="0">
      <alignment horizontal="right" vertical="center"/>
    </xf>
    <xf applyAlignment="1" applyBorder="1" borderId="26" fillId="0" fontId="0" numFmtId="0" xfId="0">
      <alignment horizontal="right"/>
    </xf>
    <xf applyAlignment="1" applyBorder="1" applyFont="1" borderId="29" fillId="0" fontId="0" numFmtId="0" xfId="0">
      <alignment horizontal="right" wrapText="1"/>
    </xf>
    <xf applyBorder="1" applyFill="1" applyFont="1" borderId="0" fillId="2" fontId="36" numFmtId="0" xfId="0"/>
    <xf applyBorder="1" applyNumberFormat="1" borderId="29" fillId="0" fontId="0" numFmtId="2" xfId="0"/>
    <xf applyAlignment="1" applyBorder="1" applyFont="1" applyNumberFormat="1" borderId="18" fillId="0" fontId="17" numFmtId="2" xfId="0">
      <alignment horizontal="left"/>
    </xf>
    <xf applyBorder="1" applyNumberFormat="1" borderId="30" fillId="0" fontId="0" numFmtId="2" xfId="0"/>
    <xf applyBorder="1" applyFont="1" borderId="0" fillId="0" fontId="1" numFmtId="0" xfId="0"/>
    <xf applyBorder="1" applyNumberFormat="1" borderId="0" fillId="0" fontId="0" numFmtId="2" xfId="0"/>
    <xf applyBorder="1" applyNumberFormat="1" borderId="9" fillId="0" fontId="0" numFmtId="2" xfId="0"/>
    <xf applyBorder="1" applyNumberFormat="1" borderId="17" fillId="0" fontId="0" numFmtId="2" xfId="0"/>
    <xf applyBorder="1" applyFont="1" borderId="20" fillId="0" fontId="1" numFmtId="0" xfId="0"/>
    <xf applyAlignment="1" applyBorder="1" applyFont="1" borderId="18" fillId="0" fontId="1" numFmtId="0" xfId="0">
      <alignment horizontal="center" vertical="center"/>
    </xf>
    <xf applyFont="1" borderId="0" fillId="0" fontId="36" numFmtId="0" xfId="0"/>
    <xf applyAlignment="1" applyBorder="1" applyFont="1" borderId="18" fillId="0" fontId="17" numFmtId="0" xfId="0">
      <alignment horizontal="center"/>
    </xf>
    <xf applyBorder="1" applyFont="1" applyNumberFormat="1" borderId="1" fillId="0" fontId="18" numFmtId="166" xfId="0"/>
    <xf applyBorder="1" applyFill="1" applyFont="1" borderId="1" fillId="2" fontId="18" numFmtId="0" xfId="0"/>
    <xf applyBorder="1" borderId="1" fillId="0" fontId="0" numFmtId="0" xfId="0"/>
    <xf applyBorder="1" applyFont="1" borderId="9" fillId="0" fontId="18" numFmtId="0" xfId="0"/>
    <xf applyBorder="1" applyFont="1" borderId="1" fillId="0" fontId="18" numFmtId="0" xfId="0"/>
    <xf applyFont="1" applyNumberFormat="1" borderId="0" fillId="0" fontId="18" numFmtId="14" xfId="0"/>
    <xf applyBorder="1" applyFont="1" applyNumberFormat="1" borderId="49" fillId="0" fontId="18" numFmtId="165" xfId="0"/>
    <xf applyAlignment="1" applyBorder="1" applyFont="1" applyNumberFormat="1" borderId="35" fillId="0" fontId="4" numFmtId="165" xfId="0">
      <alignment horizontal="center" vertical="center"/>
    </xf>
    <xf applyAlignment="1" applyBorder="1" applyFont="1" applyNumberFormat="1" borderId="9" fillId="0" fontId="3" numFmtId="2" xfId="0">
      <alignment horizontal="center" vertical="center"/>
    </xf>
    <xf applyAlignment="1" applyFont="1" borderId="0" fillId="0" fontId="37" numFmtId="0" xfId="0"/>
    <xf applyAlignment="1" applyBorder="1" applyFont="1" borderId="0" fillId="0" fontId="17" numFmtId="0" xfId="0">
      <alignment horizontal="center"/>
    </xf>
    <xf applyAlignment="1" applyBorder="1" borderId="0" fillId="0" fontId="0" numFmtId="0" xfId="0">
      <alignment horizontal="center" vertical="center"/>
    </xf>
    <xf applyBorder="1" applyNumberFormat="1" borderId="3" fillId="0" fontId="0" numFmtId="2" xfId="0"/>
    <xf applyBorder="1" applyNumberFormat="1" borderId="24" fillId="0" fontId="0" numFmtId="2" xfId="0"/>
    <xf applyBorder="1" applyNumberFormat="1" borderId="27" fillId="0" fontId="0" numFmtId="2" xfId="0"/>
    <xf applyBorder="1" applyNumberFormat="1" borderId="53" fillId="0" fontId="0" numFmtId="2" xfId="0"/>
    <xf applyBorder="1" applyNumberFormat="1" borderId="10" fillId="0" fontId="0" numFmtId="2" xfId="0"/>
    <xf applyBorder="1" applyNumberFormat="1" borderId="5" fillId="0" fontId="0" numFmtId="2" xfId="0"/>
    <xf applyBorder="1" applyNumberFormat="1" borderId="54" fillId="0" fontId="0" numFmtId="2" xfId="0"/>
    <xf applyBorder="1" applyNumberFormat="1" borderId="12" fillId="0" fontId="0" numFmtId="2" xfId="0"/>
    <xf applyBorder="1" applyFont="1" applyNumberFormat="1" borderId="0" fillId="0" fontId="37" numFmtId="1" xfId="0"/>
    <xf applyAlignment="1" applyBorder="1" applyFont="1" borderId="11" fillId="0" fontId="1" numFmtId="0" xfId="0">
      <alignment horizontal="center"/>
    </xf>
    <xf applyAlignment="1" applyBorder="1" applyFont="1" borderId="5" fillId="0" fontId="1" numFmtId="0" xfId="0">
      <alignment horizontal="center"/>
    </xf>
    <xf applyAlignment="1" applyBorder="1" applyFont="1" borderId="19" fillId="0" fontId="38" numFmtId="0" xfId="0">
      <alignment horizontal="left"/>
    </xf>
    <xf applyAlignment="1" applyBorder="1" applyNumberFormat="1" borderId="27" fillId="0" fontId="0" numFmtId="2" xfId="0">
      <alignment horizontal="center"/>
    </xf>
    <xf applyAlignment="1" applyBorder="1" applyNumberFormat="1" borderId="1" fillId="0" fontId="0" numFmtId="2" xfId="0">
      <alignment horizontal="center"/>
    </xf>
    <xf applyAlignment="1" applyBorder="1" applyFont="1" borderId="19" fillId="0" fontId="38" numFmtId="0" xfId="0">
      <alignment horizontal="left" vertical="center"/>
    </xf>
    <xf applyAlignment="1" applyBorder="1" applyNumberFormat="1" borderId="38" fillId="0" fontId="0" numFmtId="2" xfId="0">
      <alignment horizontal="center"/>
    </xf>
    <xf applyAlignment="1" applyBorder="1" applyNumberFormat="1" borderId="40" fillId="0" fontId="0" numFmtId="2" xfId="0">
      <alignment horizontal="center"/>
    </xf>
    <xf applyBorder="1" applyFont="1" applyNumberFormat="1" borderId="11" fillId="0" fontId="1" numFmtId="2" xfId="0"/>
    <xf applyAlignment="1" applyBorder="1" applyFont="1" borderId="11" fillId="0" fontId="1" numFmtId="0" xfId="0">
      <alignment horizontal="center" vertical="center"/>
    </xf>
    <xf applyAlignment="1" applyBorder="1" applyFont="1" borderId="5" fillId="0" fontId="1" numFmtId="0" xfId="0">
      <alignment horizontal="center" vertical="center"/>
    </xf>
    <xf applyAlignment="1" applyBorder="1" applyFont="1" borderId="6" fillId="0" fontId="1" numFmtId="0" xfId="0">
      <alignment horizontal="center" vertical="center"/>
    </xf>
    <xf applyAlignment="1" applyBorder="1" applyFont="1" borderId="22" fillId="0" fontId="1" numFmtId="0" xfId="0">
      <alignment horizontal="center" vertical="center"/>
    </xf>
    <xf applyBorder="1" borderId="19" fillId="0" fontId="0" numFmtId="0" xfId="0"/>
    <xf applyBorder="1" borderId="28" fillId="0" fontId="0" numFmtId="0" xfId="0"/>
    <xf applyAlignment="1" applyBorder="1" applyNumberFormat="1" borderId="40" fillId="0" fontId="0" numFmtId="1" xfId="0">
      <alignment horizontal="center"/>
    </xf>
    <xf applyBorder="1" applyNumberFormat="1" borderId="41" fillId="0" fontId="0" numFmtId="1" xfId="0"/>
    <xf applyAlignment="1" applyBorder="1" applyFont="1" borderId="55" fillId="0" fontId="38" numFmtId="0" xfId="0">
      <alignment horizontal="left"/>
    </xf>
    <xf applyAlignment="1" applyBorder="1" applyNumberFormat="1" borderId="24" fillId="0" fontId="0" numFmtId="2" xfId="0">
      <alignment horizontal="center"/>
    </xf>
    <xf applyAlignment="1" applyBorder="1" applyNumberFormat="1" borderId="3" fillId="0" fontId="0" numFmtId="2" xfId="0">
      <alignment horizontal="center"/>
    </xf>
    <xf applyAlignment="1" applyBorder="1" applyNumberFormat="1" borderId="3" fillId="0" fontId="0" numFmtId="1" xfId="0">
      <alignment horizontal="center"/>
    </xf>
    <xf applyBorder="1" applyNumberFormat="1" borderId="25" fillId="0" fontId="0" numFmtId="1" xfId="0"/>
    <xf applyAlignment="1" applyBorder="1" applyFont="1" borderId="3" fillId="0" fontId="19" numFmtId="0" xfId="0">
      <alignment horizontal="center" wrapText="1"/>
    </xf>
    <xf applyAlignment="1" applyBorder="1" applyFont="1" borderId="7" fillId="0" fontId="19" numFmtId="0" xfId="0">
      <alignment horizontal="center" wrapText="1"/>
    </xf>
    <xf applyAlignment="1" applyBorder="1" applyFont="1" applyNumberFormat="1" borderId="1" fillId="0" fontId="12" numFmtId="1" xfId="0">
      <alignment vertical="center"/>
    </xf>
    <xf applyAlignment="1" applyBorder="1" applyFont="1" borderId="1" fillId="0" fontId="25" numFmtId="0" xfId="0">
      <alignment horizontal="center" vertical="center" wrapText="1"/>
    </xf>
    <xf applyAlignment="1" applyBorder="1" applyFont="1" borderId="1" fillId="0" fontId="26" numFmtId="0" xfId="0">
      <alignment horizontal="center" vertical="center"/>
    </xf>
    <xf applyAlignment="1" applyBorder="1" applyFont="1" borderId="1" fillId="0" fontId="26" numFmtId="0" xfId="0">
      <alignment horizontal="center" vertical="center" wrapText="1"/>
    </xf>
    <xf applyAlignment="1" applyBorder="1" applyFont="1" borderId="1" fillId="0" fontId="29" numFmtId="0" xfId="0">
      <alignment horizontal="center" vertical="center" wrapText="1"/>
    </xf>
    <xf applyAlignment="1" applyBorder="1" applyFont="1" borderId="16" fillId="0" fontId="18" numFmtId="0" xfId="0"/>
    <xf applyAlignment="1" applyBorder="1" applyFill="1" applyFont="1" applyNumberFormat="1" borderId="1" fillId="0" fontId="18" numFmtId="1" xfId="0">
      <alignment horizontal="center"/>
    </xf>
    <xf applyAlignment="1" applyBorder="1" applyFont="1" borderId="2" fillId="0" fontId="25" numFmtId="0" xfId="0">
      <alignment horizontal="center" vertical="center" wrapText="1"/>
    </xf>
    <xf applyAlignment="1" applyFont="1" borderId="0" fillId="0" fontId="19" numFmtId="0" xfId="0">
      <alignment vertical="center"/>
    </xf>
    <xf applyAlignment="1" applyBorder="1" applyFont="1" borderId="0" fillId="0" fontId="19" numFmtId="0" xfId="0">
      <alignment horizontal="center" vertical="center"/>
    </xf>
    <xf applyAlignment="1" applyBorder="1" applyFill="1" applyFont="1" borderId="0" fillId="0" fontId="32" numFmtId="0" xfId="0">
      <alignment horizontal="center" vertical="center"/>
    </xf>
    <xf applyAlignment="1" applyBorder="1" applyFill="1" applyFont="1" borderId="1" fillId="0" fontId="32" numFmtId="0" xfId="0">
      <alignment horizontal="center" vertical="center"/>
    </xf>
    <xf applyBorder="1" applyFont="1" applyNumberFormat="1" borderId="10" fillId="0" fontId="19" numFmtId="1" xfId="0"/>
    <xf applyBorder="1" applyFont="1" applyNumberFormat="1" borderId="4" fillId="0" fontId="19" numFmtId="164" xfId="0"/>
    <xf applyAlignment="1" applyBorder="1" applyFont="1" applyNumberFormat="1" borderId="9" fillId="0" fontId="18" numFmtId="1" xfId="0">
      <alignment horizontal="center"/>
    </xf>
    <xf applyBorder="1" applyFont="1" borderId="3" fillId="0" fontId="19" numFmtId="0" xfId="0"/>
    <xf applyBorder="1" applyFont="1" applyNumberFormat="1" borderId="27" fillId="0" fontId="18" numFmtId="166" xfId="0"/>
    <xf applyBorder="1" applyFont="1" applyNumberFormat="1" borderId="28" fillId="0" fontId="18" numFmtId="2" xfId="0"/>
    <xf applyBorder="1" applyFont="1" applyNumberFormat="1" borderId="38" fillId="0" fontId="18" numFmtId="166" xfId="0"/>
    <xf applyBorder="1" applyFont="1" applyNumberFormat="1" borderId="40" fillId="0" fontId="18" numFmtId="166" xfId="0"/>
    <xf applyBorder="1" applyFont="1" applyNumberFormat="1" borderId="41" fillId="0" fontId="18" numFmtId="2" xfId="0"/>
    <xf applyAlignment="1" applyBorder="1" applyFont="1" applyNumberFormat="1" borderId="4" fillId="0" fontId="18" numFmtId="1" xfId="0">
      <alignment horizontal="center"/>
    </xf>
    <xf applyBorder="1" applyFont="1" applyNumberFormat="1" borderId="4" fillId="0" fontId="18" numFmtId="1" xfId="0"/>
    <xf applyBorder="1" applyFont="1" applyNumberFormat="1" borderId="3" fillId="0" fontId="19" numFmtId="1" xfId="0"/>
    <xf applyBorder="1" applyFont="1" borderId="27" fillId="0" fontId="18" numFmtId="0" xfId="0"/>
    <xf applyBorder="1" applyFont="1" borderId="28" fillId="0" fontId="18" numFmtId="0" xfId="0"/>
    <xf applyBorder="1" applyFont="1" borderId="38" fillId="0" fontId="18" numFmtId="0" xfId="0"/>
    <xf applyBorder="1" applyFont="1" borderId="40" fillId="0" fontId="18" numFmtId="0" xfId="0"/>
    <xf applyBorder="1" applyFont="1" borderId="41" fillId="0" fontId="18" numFmtId="0" xfId="0"/>
    <xf applyAlignment="1" applyBorder="1" applyFont="1" borderId="28" fillId="0" fontId="18" numFmtId="0" xfId="0">
      <alignment horizontal="right"/>
    </xf>
    <xf applyAlignment="1" applyBorder="1" applyFont="1" borderId="27" fillId="0" fontId="18" numFmtId="0" xfId="0">
      <alignment horizontal="right"/>
    </xf>
    <xf applyBorder="1" applyFill="1" applyFont="1" borderId="27" fillId="2" fontId="18" numFmtId="0" xfId="0"/>
    <xf applyBorder="1" applyFill="1" applyFont="1" borderId="27" fillId="2" fontId="29" numFmtId="0" xfId="0"/>
    <xf applyBorder="1" borderId="27" fillId="0" fontId="0" numFmtId="0" xfId="0"/>
    <xf applyBorder="1" borderId="38" fillId="0" fontId="0" numFmtId="0" xfId="0"/>
    <xf applyAlignment="1" applyBorder="1" applyFont="1" borderId="28" fillId="0" fontId="18" numFmtId="0" xfId="0">
      <alignment vertical="center"/>
    </xf>
    <xf applyAlignment="1" applyBorder="1" applyFont="1" borderId="4" fillId="0" fontId="18" numFmtId="0" xfId="0">
      <alignment horizontal="center" vertical="center"/>
    </xf>
    <xf applyAlignment="1" applyBorder="1" applyFont="1" borderId="27" fillId="0" fontId="18" numFmtId="0" xfId="0">
      <alignment horizontal="center"/>
    </xf>
    <xf applyAlignment="1" applyBorder="1" applyFont="1" borderId="28" fillId="0" fontId="18" numFmtId="0" xfId="0">
      <alignment horizontal="center"/>
    </xf>
    <xf applyAlignment="1" applyBorder="1" applyFont="1" borderId="27" fillId="0" fontId="18" numFmtId="0" xfId="0">
      <alignment horizontal="center" vertical="center"/>
    </xf>
    <xf applyAlignment="1" applyBorder="1" applyFont="1" borderId="38" fillId="0" fontId="18" numFmtId="0" xfId="0">
      <alignment horizontal="center"/>
    </xf>
    <xf applyAlignment="1" applyBorder="1" applyFont="1" borderId="41" fillId="0" fontId="18" numFmtId="0" xfId="0">
      <alignment horizontal="center"/>
    </xf>
    <xf applyBorder="1" applyFont="1" borderId="56" fillId="0" fontId="18" numFmtId="0" xfId="0"/>
    <xf applyAlignment="1" applyBorder="1" applyFont="1" borderId="9" fillId="0" fontId="18" numFmtId="0" xfId="0">
      <alignment horizontal="center" vertical="center"/>
    </xf>
    <xf applyAlignment="1" applyBorder="1" applyFont="1" borderId="10" fillId="0" fontId="19" numFmtId="0" xfId="0">
      <alignment vertical="center"/>
    </xf>
    <xf applyAlignment="1" applyBorder="1" applyFont="1" borderId="3" fillId="0" fontId="18" numFmtId="0" xfId="0"/>
    <xf applyAlignment="1" applyBorder="1" applyFont="1" borderId="26" fillId="0" fontId="18" numFmtId="0" xfId="0">
      <alignment horizontal="center"/>
    </xf>
    <xf applyAlignment="1" applyBorder="1" applyFont="1" borderId="35" fillId="0" fontId="18" numFmtId="0" xfId="0">
      <alignment horizontal="center"/>
    </xf>
    <xf applyBorder="1" applyFont="1" borderId="57" fillId="0" fontId="18" numFmtId="0" xfId="0"/>
    <xf applyAlignment="1" applyBorder="1" applyFont="1" borderId="40" fillId="0" fontId="18" numFmtId="0" xfId="0">
      <alignment horizontal="center"/>
    </xf>
    <xf applyAlignment="1" applyBorder="1" borderId="28" fillId="0" fontId="0" numFmtId="0" xfId="0">
      <alignment horizontal="center"/>
    </xf>
    <xf applyBorder="1" applyFont="1" applyNumberFormat="1" borderId="40" fillId="0" fontId="0" numFmtId="1" xfId="0"/>
    <xf applyBorder="1" applyFont="1" borderId="25" fillId="0" fontId="18" numFmtId="0" xfId="0"/>
    <xf applyAlignment="1" applyBorder="1" applyFont="1" applyNumberFormat="1" borderId="1" fillId="0" fontId="3" numFmtId="2" xfId="0">
      <alignment horizontal="center" vertical="center"/>
    </xf>
    <xf applyBorder="1" borderId="24" fillId="0" fontId="0" numFmtId="0" xfId="0"/>
    <xf applyBorder="1" borderId="25" fillId="0" fontId="0" numFmtId="0" xfId="0"/>
    <xf applyAlignment="1" applyBorder="1" applyFont="1" borderId="25" fillId="0" fontId="18" numFmtId="0" xfId="0">
      <alignment horizontal="center"/>
    </xf>
    <xf applyAlignment="1" applyBorder="1" applyFont="1" borderId="57" fillId="0" fontId="18" numFmtId="0" xfId="0">
      <alignment horizontal="center"/>
    </xf>
    <xf applyAlignment="1" applyBorder="1" applyFont="1" borderId="40" fillId="0" fontId="19" numFmtId="0" xfId="0">
      <alignment horizontal="center" vertical="center"/>
    </xf>
    <xf applyAlignment="1" applyBorder="1" applyFont="1" borderId="23" fillId="0" fontId="18" numFmtId="0" xfId="0">
      <alignment horizontal="center" vertical="center"/>
    </xf>
    <xf applyAlignment="1" applyBorder="1" applyFont="1" applyNumberFormat="1" borderId="23" fillId="0" fontId="4" numFmtId="165" xfId="0">
      <alignment horizontal="center" vertical="center"/>
    </xf>
    <xf applyBorder="1" applyFont="1" borderId="24" fillId="0" fontId="18" numFmtId="0" xfId="0"/>
    <xf applyBorder="1" applyFont="1" applyNumberFormat="1" borderId="27" fillId="0" fontId="18" numFmtId="165" xfId="0"/>
    <xf applyAlignment="1" applyBorder="1" applyFont="1" applyNumberFormat="1" borderId="1" fillId="0" fontId="21" numFmtId="1" xfId="0">
      <alignment horizontal="center"/>
    </xf>
    <xf applyAlignment="1" applyBorder="1" applyFont="1" applyNumberFormat="1" borderId="1" fillId="0" fontId="21" numFmtId="2" xfId="0">
      <alignment horizontal="center"/>
    </xf>
    <xf applyBorder="1" applyFont="1" applyNumberFormat="1" borderId="1" fillId="0" fontId="18" numFmtId="165" xfId="0"/>
    <xf applyBorder="1" applyFont="1" applyNumberFormat="1" borderId="24" fillId="0" fontId="18" numFmtId="166" xfId="0"/>
    <xf applyBorder="1" applyFont="1" applyNumberFormat="1" borderId="3" fillId="0" fontId="18" numFmtId="166" xfId="0"/>
    <xf applyBorder="1" applyFill="1" applyFont="1" borderId="3" fillId="2" fontId="18" numFmtId="0" xfId="0"/>
    <xf applyAlignment="1" applyBorder="1" applyFont="1" borderId="24" fillId="0" fontId="18" numFmtId="0" xfId="0">
      <alignment horizontal="center"/>
    </xf>
    <xf applyAlignment="1" applyBorder="1" applyFont="1" borderId="23" fillId="0" fontId="18" numFmtId="0" xfId="0">
      <alignment horizontal="center"/>
    </xf>
    <xf applyAlignment="1" applyBorder="1" applyFont="1" applyNumberFormat="1" borderId="25" fillId="0" fontId="18" numFmtId="166" xfId="0">
      <alignment horizontal="center"/>
    </xf>
    <xf applyAlignment="1" applyBorder="1" borderId="25" fillId="0" fontId="0" numFmtId="0" xfId="0">
      <alignment horizontal="center"/>
    </xf>
    <xf applyAlignment="1" applyBorder="1" applyFont="1" borderId="1" fillId="0" fontId="19" numFmtId="0" xfId="0">
      <alignment vertical="center"/>
    </xf>
    <xf applyBorder="1" applyFill="1" applyFont="1" borderId="28" fillId="2" fontId="18" numFmtId="0" xfId="0"/>
    <xf applyAlignment="1" applyBorder="1" applyFont="1" applyNumberFormat="1" borderId="28" fillId="0" fontId="4" numFmtId="165" xfId="0">
      <alignment horizontal="center" vertical="center"/>
    </xf>
    <xf applyAlignment="1" applyBorder="1" applyFont="1" borderId="1" fillId="0" fontId="18" numFmtId="0" xfId="0">
      <alignment horizontal="center"/>
    </xf>
    <xf applyAlignment="1" applyBorder="1" borderId="1" fillId="0" fontId="0" numFmtId="0" xfId="0">
      <alignment horizontal="center"/>
    </xf>
    <xf applyAlignment="1" applyBorder="1" applyFill="1" applyFont="1" applyNumberFormat="1" borderId="1" fillId="0" fontId="22" numFmtId="165" xfId="0">
      <alignment horizontal="center" vertical="center" wrapText="1"/>
    </xf>
    <xf applyAlignment="1" applyFont="1" borderId="0" fillId="0" fontId="18" numFmtId="0" xfId="0">
      <alignment horizontal="center" vertical="center"/>
    </xf>
    <xf applyAlignment="1" applyBorder="1" applyFill="1" applyFont="1" borderId="1" fillId="2" fontId="4" numFmtId="0" xfId="0">
      <alignment horizontal="center" vertical="center"/>
    </xf>
    <xf applyBorder="1" applyFont="1" applyNumberFormat="1" borderId="22" fillId="0" fontId="19" numFmtId="1" xfId="0"/>
    <xf applyBorder="1" applyFont="1" applyNumberFormat="1" borderId="5" fillId="0" fontId="18" numFmtId="2" xfId="0"/>
    <xf applyBorder="1" applyFont="1" applyNumberFormat="1" borderId="60" fillId="0" fontId="3" numFmtId="164" xfId="0"/>
    <xf applyBorder="1" applyFont="1" applyNumberFormat="1" borderId="23" fillId="0" fontId="3" numFmtId="164" xfId="0"/>
    <xf applyBorder="1" applyFont="1" applyNumberFormat="1" borderId="49" fillId="0" fontId="3" numFmtId="164" xfId="0"/>
    <xf applyBorder="1" applyNumberFormat="1" borderId="0" fillId="0" fontId="0" numFmtId="1" xfId="0"/>
    <xf applyAlignment="1" applyBorder="1" applyFont="1" applyNumberFormat="1" borderId="1" fillId="0" fontId="21" numFmtId="165" xfId="0">
      <alignment horizontal="center"/>
    </xf>
    <xf applyAlignment="1" applyBorder="1" applyFont="1" borderId="1" fillId="0" fontId="21" numFmtId="0" xfId="0">
      <alignment horizontal="center"/>
    </xf>
    <xf applyAlignment="1" applyBorder="1" applyFont="1" applyNumberFormat="1" borderId="15" fillId="0" fontId="39" numFmtId="165" xfId="0">
      <alignment horizontal="center" vertical="center"/>
    </xf>
    <xf applyAlignment="1" applyBorder="1" applyFont="1" applyNumberFormat="1" borderId="4" fillId="0" fontId="39" numFmtId="165" xfId="0">
      <alignment horizontal="center" vertical="center"/>
    </xf>
    <xf applyAlignment="1" applyBorder="1" applyFont="1" applyNumberFormat="1" borderId="15" fillId="0" fontId="39" numFmtId="2" xfId="0">
      <alignment horizontal="center" vertical="center"/>
    </xf>
    <xf applyAlignment="1" applyBorder="1" applyFont="1" applyNumberFormat="1" borderId="1" fillId="0" fontId="39" numFmtId="1" xfId="0">
      <alignment horizontal="center" vertical="center"/>
    </xf>
    <xf applyAlignment="1" applyBorder="1" applyFont="1" applyNumberFormat="1" borderId="1" fillId="0" fontId="40" numFmtId="1" xfId="0">
      <alignment horizontal="center"/>
    </xf>
    <xf applyAlignment="1" applyBorder="1" applyFont="1" borderId="4" fillId="0" fontId="21" numFmtId="0" xfId="0">
      <alignment horizontal="center"/>
    </xf>
    <xf applyAlignment="1" applyBorder="1" applyFont="1" borderId="7" fillId="0" fontId="19" numFmtId="0" xfId="0">
      <alignment horizontal="center" vertical="center" wrapText="1"/>
    </xf>
    <xf applyAlignment="1" applyBorder="1" applyFont="1" borderId="0" fillId="0" fontId="18" numFmtId="0" xfId="0">
      <alignment horizontal="center"/>
    </xf>
    <xf applyBorder="1" applyFont="1" applyNumberFormat="1" borderId="0" fillId="0" fontId="19" numFmtId="1" xfId="0"/>
    <xf applyAlignment="1" applyBorder="1" applyFont="1" applyNumberFormat="1" borderId="1" fillId="0" fontId="18" numFmtId="166" xfId="0">
      <alignment horizontal="center"/>
    </xf>
    <xf applyBorder="1" applyNumberFormat="1" borderId="1" fillId="0" fontId="0" numFmtId="167" xfId="0"/>
    <xf applyAlignment="1" applyBorder="1" applyFont="1" applyNumberFormat="1" borderId="1" fillId="0" fontId="21" numFmtId="166" xfId="0">
      <alignment horizontal="center"/>
    </xf>
    <xf applyAlignment="1" applyBorder="1" applyFont="1" borderId="1" fillId="0" fontId="39" numFmtId="0" xfId="0">
      <alignment horizontal="center" vertical="center"/>
    </xf>
    <xf applyAlignment="1" applyBorder="1" applyFill="1" applyFont="1" borderId="1" fillId="2" fontId="39" numFmtId="0" xfId="0">
      <alignment horizontal="center" vertical="center"/>
    </xf>
    <xf applyAlignment="1" applyBorder="1" applyFont="1" borderId="3" fillId="0" fontId="39" numFmtId="0" xfId="0">
      <alignment horizontal="center" vertical="center"/>
    </xf>
    <xf applyBorder="1" applyFont="1" borderId="45" fillId="0" fontId="18" numFmtId="0" xfId="0"/>
    <xf applyBorder="1" applyFont="1" borderId="46" fillId="0" fontId="18" numFmtId="0" xfId="0"/>
    <xf applyBorder="1" applyFont="1" borderId="36" fillId="0" fontId="18" numFmtId="0" xfId="0"/>
    <xf applyBorder="1" borderId="36" fillId="0" fontId="0" numFmtId="0" xfId="0"/>
    <xf applyBorder="1" borderId="46" fillId="0" fontId="0" numFmtId="0" xfId="0"/>
    <xf applyAlignment="1" applyBorder="1" applyFont="1" borderId="36" fillId="0" fontId="18" numFmtId="0" xfId="0">
      <alignment horizontal="center"/>
    </xf>
    <xf applyAlignment="1" applyBorder="1" applyFont="1" borderId="46" fillId="0" fontId="18" numFmtId="0" xfId="0">
      <alignment horizontal="center"/>
    </xf>
    <xf applyBorder="1" applyFont="1" borderId="53" fillId="0" fontId="18" numFmtId="0" xfId="0"/>
    <xf applyAlignment="1" applyBorder="1" applyFont="1" borderId="60" fillId="0" fontId="18" numFmtId="0" xfId="0">
      <alignment horizontal="center"/>
    </xf>
    <xf applyBorder="1" applyFont="1" applyNumberFormat="1" borderId="28" fillId="0" fontId="18" numFmtId="166" xfId="0"/>
    <xf applyAlignment="1" applyBorder="1" applyFont="1" borderId="45" fillId="0" fontId="18" numFmtId="0" xfId="0">
      <alignment horizontal="center"/>
    </xf>
    <xf applyAlignment="1" applyBorder="1" applyFont="1" borderId="32" fillId="0" fontId="19" numFmtId="0" xfId="0">
      <alignment horizontal="center" vertical="center" wrapText="1"/>
    </xf>
    <xf applyAlignment="1" applyBorder="1" applyFont="1" borderId="32" fillId="0" fontId="19" numFmtId="0" xfId="0">
      <alignment vertical="center" wrapText="1"/>
    </xf>
    <xf applyAlignment="1" applyBorder="1" applyFont="1" borderId="60" fillId="0" fontId="19" numFmtId="0" xfId="0">
      <alignment vertical="center" wrapText="1"/>
    </xf>
    <xf applyAlignment="1" applyBorder="1" applyFont="1" borderId="8" fillId="0" fontId="19" numFmtId="0" xfId="0">
      <alignment horizontal="center" vertical="center" wrapText="1"/>
    </xf>
    <xf applyAlignment="1" applyBorder="1" applyFont="1" borderId="7" fillId="0" fontId="18" numFmtId="0" xfId="0">
      <alignment horizontal="center"/>
    </xf>
    <xf applyAlignment="1" applyBorder="1" applyFont="1" borderId="4" fillId="0" fontId="18" numFmtId="0" xfId="0">
      <alignment horizontal="center"/>
    </xf>
    <xf applyAlignment="1" applyBorder="1" applyFont="1" borderId="2" fillId="0" fontId="18" numFmtId="0" xfId="0">
      <alignment horizontal="center"/>
    </xf>
    <xf applyAlignment="1" applyBorder="1" applyFont="1" borderId="9" fillId="0" fontId="18" numFmtId="0" xfId="0">
      <alignment horizontal="center"/>
    </xf>
    <xf applyAlignment="1" applyBorder="1" applyFont="1" borderId="3" fillId="0" fontId="18" numFmtId="0" xfId="0">
      <alignment horizontal="center"/>
    </xf>
    <xf applyAlignment="1" applyBorder="1" applyFont="1" borderId="3" fillId="0" fontId="19" numFmtId="0" xfId="0">
      <alignment horizontal="center" vertical="center" wrapText="1"/>
    </xf>
    <xf applyAlignment="1" applyBorder="1" applyFont="1" borderId="10" fillId="0" fontId="19" numFmtId="0" xfId="0">
      <alignment horizontal="center" vertical="center"/>
    </xf>
    <xf applyAlignment="1" applyBorder="1" applyFont="1" borderId="1" fillId="0" fontId="19" numFmtId="0" xfId="0">
      <alignment horizontal="center" vertical="center"/>
    </xf>
    <xf applyAlignment="1" applyBorder="1" applyFont="1" borderId="9" fillId="0" fontId="19" numFmtId="0" xfId="0">
      <alignment horizontal="center" vertical="center" wrapText="1"/>
    </xf>
    <xf applyAlignment="1" applyBorder="1" applyFont="1" borderId="19" fillId="0" fontId="11" numFmtId="0" xfId="0">
      <alignment horizontal="center" vertical="center"/>
    </xf>
    <xf applyAlignment="1" applyBorder="1" applyFont="1" borderId="9" fillId="0" fontId="18" numFmtId="0" xfId="0">
      <alignment horizontal="center"/>
    </xf>
    <xf applyBorder="1" applyFont="1" borderId="34" fillId="0" fontId="18" numFmtId="0" xfId="0"/>
    <xf applyAlignment="1" applyBorder="1" applyFont="1" applyNumberFormat="1" borderId="1" fillId="0" fontId="12" numFmtId="2" xfId="0">
      <alignment vertical="center"/>
    </xf>
    <xf applyBorder="1" applyFont="1" applyNumberFormat="1" borderId="25" fillId="0" fontId="18" numFmtId="2" xfId="0"/>
    <xf applyAlignment="1" applyBorder="1" applyFont="1" applyNumberFormat="1" borderId="4" fillId="0" fontId="21" numFmtId="1" xfId="0">
      <alignment horizontal="center"/>
    </xf>
    <xf applyAlignment="1" applyBorder="1" applyFont="1" applyNumberFormat="1" borderId="4" fillId="0" fontId="4" numFmtId="2" xfId="0">
      <alignment horizontal="center" vertical="center"/>
    </xf>
    <xf applyAlignment="1" applyBorder="1" applyFont="1" applyNumberFormat="1" borderId="5" fillId="0" fontId="12" numFmtId="2" xfId="0">
      <alignment horizontal="center" vertical="center"/>
    </xf>
    <xf applyAlignment="1" applyBorder="1" applyFont="1" applyNumberFormat="1" borderId="1" fillId="0" fontId="5" numFmtId="1" xfId="0">
      <alignment horizontal="center"/>
    </xf>
    <xf applyBorder="1" applyFont="1" applyNumberFormat="1" borderId="4" fillId="0" fontId="5" numFmtId="2" xfId="0"/>
    <xf applyAlignment="1" applyBorder="1" applyFont="1" applyNumberFormat="1" borderId="1" fillId="0" fontId="5" numFmtId="2" xfId="0">
      <alignment horizontal="center"/>
    </xf>
    <xf applyAlignment="1" applyBorder="1" applyFill="1" applyFont="1" applyNumberFormat="1" borderId="4" fillId="2" fontId="39" numFmtId="165" xfId="0">
      <alignment horizontal="center" vertical="center"/>
    </xf>
    <xf applyBorder="1" applyFont="1" borderId="2" fillId="0" fontId="18" numFmtId="0" xfId="0"/>
    <xf applyAlignment="1" applyBorder="1" applyFont="1" applyNumberFormat="1" borderId="3" fillId="0" fontId="4" numFmtId="1" xfId="0">
      <alignment horizontal="center" vertical="center"/>
    </xf>
    <xf applyBorder="1" applyFont="1" borderId="61" fillId="0" fontId="18" numFmtId="0" xfId="0"/>
    <xf applyAlignment="1" applyBorder="1" applyFont="1" borderId="35" fillId="0" fontId="18" numFmtId="0" xfId="0">
      <alignment horizontal="center" vertical="center" wrapText="1"/>
    </xf>
    <xf applyBorder="1" applyFont="1" applyNumberFormat="1" borderId="45" fillId="0" fontId="19" numFmtId="1" xfId="0"/>
    <xf applyAlignment="1" applyBorder="1" applyFont="1" borderId="53" fillId="0" fontId="18" numFmtId="0" xfId="0">
      <alignment horizontal="center"/>
    </xf>
    <xf applyAlignment="1" applyBorder="1" applyFont="1" borderId="34" fillId="0" fontId="18" numFmtId="0" xfId="0">
      <alignment horizontal="center"/>
    </xf>
    <xf applyAlignment="1" applyFont="1" applyNumberFormat="1" borderId="0" fillId="0" fontId="18" numFmtId="165" xfId="0">
      <alignment horizontal="center" vertical="center"/>
    </xf>
    <xf applyAlignment="1" applyBorder="1" applyFont="1" applyNumberFormat="1" borderId="3" fillId="0" fontId="4" numFmtId="166" xfId="0">
      <alignment horizontal="center" vertical="center"/>
    </xf>
    <xf applyAlignment="1" applyBorder="1" applyFont="1" borderId="60" fillId="0" fontId="18" numFmtId="0" xfId="0">
      <alignment horizontal="center" vertical="center" wrapText="1"/>
    </xf>
    <xf applyAlignment="1" applyBorder="1" applyFont="1" applyNumberFormat="1" borderId="1" fillId="0" fontId="19" numFmtId="2" xfId="0">
      <alignment horizontal="center"/>
    </xf>
    <xf applyAlignment="1" applyBorder="1" applyFont="1" applyNumberFormat="1" borderId="1" fillId="0" fontId="19" numFmtId="2" xfId="0">
      <alignment horizontal="center" vertical="center"/>
    </xf>
    <xf applyAlignment="1" applyBorder="1" applyFont="1" borderId="9" fillId="0" fontId="18" numFmtId="0" xfId="0">
      <alignment horizontal="center"/>
    </xf>
    <xf applyBorder="1" applyFill="1" applyFont="1" borderId="36" fillId="2" fontId="18" numFmtId="0" xfId="0"/>
    <xf applyBorder="1" borderId="62" fillId="0" fontId="0" numFmtId="0" xfId="0"/>
    <xf applyBorder="1" borderId="39" fillId="0" fontId="0" numFmtId="0" xfId="0"/>
    <xf applyAlignment="1" applyBorder="1" applyFont="1" applyNumberFormat="1" borderId="28" fillId="0" fontId="18" numFmtId="166" xfId="0">
      <alignment horizontal="center"/>
    </xf>
    <xf applyBorder="1" applyFont="1" borderId="60" fillId="0" fontId="18" numFmtId="0" xfId="0"/>
    <xf applyBorder="1" applyFont="1" borderId="26" fillId="0" fontId="18" numFmtId="0" xfId="0"/>
    <xf applyAlignment="1" applyBorder="1" applyFont="1" borderId="9" fillId="0" fontId="18" numFmtId="0" xfId="0">
      <alignment horizontal="center"/>
    </xf>
    <xf applyAlignment="1" applyBorder="1" applyFont="1" applyNumberFormat="1" borderId="9" fillId="0" fontId="18" numFmtId="165" xfId="0">
      <alignment horizontal="center"/>
    </xf>
    <xf applyAlignment="1" applyBorder="1" applyFont="1" borderId="9" fillId="0" fontId="18" numFmtId="0" xfId="0">
      <alignment horizontal="center"/>
    </xf>
    <xf applyAlignment="1" applyBorder="1" applyFont="1" borderId="9" fillId="0" fontId="18" numFmtId="0" xfId="0">
      <alignment horizontal="center"/>
    </xf>
    <xf applyAlignment="1" applyBorder="1" applyFont="1" borderId="9" fillId="0" fontId="18" numFmtId="0" xfId="0">
      <alignment horizontal="center"/>
    </xf>
    <xf applyAlignment="1" applyBorder="1" applyFont="1" borderId="9" fillId="0" fontId="18" numFmtId="0" xfId="0">
      <alignment horizontal="center"/>
    </xf>
    <xf applyAlignment="1" applyBorder="1" applyFont="1" borderId="9" fillId="0" fontId="18" numFmtId="0" xfId="0">
      <alignment horizontal="center"/>
    </xf>
    <xf applyAlignment="1" applyBorder="1" applyFont="1" borderId="9" fillId="0" fontId="18" numFmtId="0" xfId="0">
      <alignment horizontal="center"/>
    </xf>
    <xf applyAlignment="1" applyBorder="1" applyFont="1" borderId="9" fillId="0" fontId="18" numFmtId="0" xfId="0">
      <alignment horizontal="center"/>
    </xf>
    <xf applyAlignment="1" applyBorder="1" applyFont="1" borderId="9" fillId="0" fontId="18" numFmtId="0" xfId="0">
      <alignment horizontal="center"/>
    </xf>
    <xf applyAlignment="1" applyBorder="1" applyFont="1" borderId="9" fillId="0" fontId="18" numFmtId="0" xfId="0">
      <alignment horizontal="center"/>
    </xf>
    <xf applyAlignment="1" applyBorder="1" applyFont="1" borderId="10" fillId="0" fontId="19" numFmtId="0" xfId="0">
      <alignment horizontal="center" vertical="center"/>
    </xf>
    <xf applyAlignment="1" applyBorder="1" applyFont="1" borderId="3" fillId="0" fontId="19" numFmtId="0" xfId="0">
      <alignment horizontal="center" vertical="center" wrapText="1"/>
    </xf>
    <xf applyAlignment="1" applyBorder="1" applyFont="1" borderId="9" fillId="0" fontId="19" numFmtId="0" xfId="0">
      <alignment horizontal="center" vertical="center" wrapText="1"/>
    </xf>
    <xf applyAlignment="1" applyBorder="1" applyFont="1" borderId="1" fillId="0" fontId="19" numFmtId="0" xfId="0">
      <alignment horizontal="center" vertical="center"/>
    </xf>
    <xf applyAlignment="1" applyBorder="1" applyFont="1" borderId="7" fillId="0" fontId="18" numFmtId="0" xfId="0">
      <alignment horizontal="center"/>
    </xf>
    <xf applyAlignment="1" applyBorder="1" applyFont="1" borderId="4" fillId="0" fontId="18" numFmtId="0" xfId="0">
      <alignment horizontal="center"/>
    </xf>
    <xf applyAlignment="1" applyBorder="1" applyFont="1" borderId="2" fillId="0" fontId="18" numFmtId="0" xfId="0">
      <alignment horizontal="center"/>
    </xf>
    <xf applyAlignment="1" applyBorder="1" applyFont="1" borderId="9" fillId="0" fontId="18" numFmtId="0" xfId="0">
      <alignment horizontal="center"/>
    </xf>
    <xf applyAlignment="1" applyBorder="1" applyFont="1" borderId="3" fillId="0" fontId="18" numFmtId="0" xfId="0">
      <alignment horizontal="center"/>
    </xf>
    <xf applyBorder="1" borderId="37" fillId="0" fontId="0" numFmtId="0" xfId="0"/>
    <xf applyBorder="1" borderId="63" fillId="0" fontId="0" numFmtId="0" xfId="0"/>
    <xf applyAlignment="1" applyBorder="1" applyFont="1" borderId="4" fillId="0" fontId="18" numFmtId="0" xfId="0">
      <alignment horizontal="center"/>
    </xf>
    <xf applyAlignment="1" applyBorder="1" applyFont="1" borderId="9" fillId="0" fontId="18" numFmtId="0" xfId="0">
      <alignment horizontal="center"/>
    </xf>
    <xf applyBorder="1" applyFont="1" applyNumberFormat="1" borderId="27" fillId="0" fontId="18" numFmtId="1" xfId="0"/>
    <xf applyBorder="1" applyFont="1" applyNumberFormat="1" borderId="24" fillId="0" fontId="18" numFmtId="1" xfId="0"/>
    <xf applyBorder="1" applyFont="1" applyNumberFormat="1" borderId="3" fillId="0" fontId="18" numFmtId="1" xfId="0"/>
    <xf applyAlignment="1" borderId="0" fillId="0" fontId="0" numFmtId="0" xfId="0">
      <alignment horizontal="center" vertical="center"/>
    </xf>
    <xf applyAlignment="1" applyBorder="1" applyFont="1" borderId="7" fillId="0" fontId="18" numFmtId="0" xfId="0">
      <alignment horizontal="center"/>
    </xf>
    <xf applyAlignment="1" applyBorder="1" applyFont="1" borderId="4" fillId="0" fontId="18" numFmtId="0" xfId="0">
      <alignment horizontal="center"/>
    </xf>
    <xf applyAlignment="1" applyBorder="1" applyFont="1" borderId="2" fillId="0" fontId="18" numFmtId="0" xfId="0">
      <alignment horizontal="center"/>
    </xf>
    <xf applyAlignment="1" applyBorder="1" applyFont="1" borderId="9" fillId="0" fontId="18" numFmtId="0" xfId="0">
      <alignment horizontal="center"/>
    </xf>
    <xf applyAlignment="1" applyBorder="1" applyFont="1" borderId="3" fillId="0" fontId="18" numFmtId="0" xfId="0">
      <alignment horizontal="center"/>
    </xf>
    <xf applyAlignment="1" applyBorder="1" applyFont="1" borderId="3" fillId="0" fontId="19" numFmtId="0" xfId="0">
      <alignment horizontal="center" vertical="center" wrapText="1"/>
    </xf>
    <xf applyAlignment="1" applyBorder="1" applyFont="1" borderId="10" fillId="0" fontId="19" numFmtId="0" xfId="0">
      <alignment horizontal="center" vertical="center"/>
    </xf>
    <xf applyAlignment="1" applyBorder="1" applyFont="1" borderId="9" fillId="0" fontId="19" numFmtId="0" xfId="0">
      <alignment horizontal="center" vertical="center" wrapText="1"/>
    </xf>
    <xf applyAlignment="1" applyBorder="1" applyFont="1" borderId="1" fillId="0" fontId="19" numFmtId="0" xfId="0">
      <alignment horizontal="center" vertical="center"/>
    </xf>
    <xf applyAlignment="1" applyBorder="1" applyFont="1" applyNumberFormat="1" borderId="9" fillId="0" fontId="18" numFmtId="2" xfId="0">
      <alignment horizontal="center"/>
    </xf>
    <xf applyBorder="1" applyFont="1" applyNumberFormat="1" borderId="36" fillId="0" fontId="18" numFmtId="1" xfId="0"/>
    <xf applyBorder="1" applyFont="1" applyNumberFormat="1" borderId="37" fillId="0" fontId="18" numFmtId="1" xfId="0"/>
    <xf applyBorder="1" applyFont="1" applyNumberFormat="1" borderId="28" fillId="0" fontId="18" numFmtId="1" xfId="0"/>
    <xf applyBorder="1" applyFont="1" applyNumberFormat="1" borderId="33" fillId="0" fontId="18" numFmtId="1" xfId="0"/>
    <xf applyBorder="1" applyFont="1" applyNumberFormat="1" borderId="38" fillId="0" fontId="18" numFmtId="1" xfId="0"/>
    <xf applyBorder="1" applyFont="1" applyNumberFormat="1" borderId="41" fillId="0" fontId="18" numFmtId="1" xfId="0"/>
    <xf applyBorder="1" applyFont="1" applyNumberFormat="1" borderId="25" fillId="0" fontId="18" numFmtId="1" xfId="0"/>
    <xf applyBorder="1" applyFont="1" applyNumberFormat="1" borderId="61" fillId="0" fontId="18" numFmtId="1" xfId="0"/>
    <xf applyAlignment="1" applyBorder="1" applyFont="1" applyNumberFormat="1" borderId="28" fillId="0" fontId="18" numFmtId="1" xfId="0">
      <alignment horizontal="right"/>
    </xf>
    <xf applyBorder="1" applyFill="1" applyFont="1" applyNumberFormat="1" borderId="27" fillId="2" fontId="18" numFmtId="1" xfId="0"/>
    <xf applyBorder="1" applyFill="1" applyFont="1" applyNumberFormat="1" borderId="28" fillId="2" fontId="18" numFmtId="1" xfId="0"/>
    <xf applyAlignment="1" applyBorder="1" applyFont="1" applyNumberFormat="1" borderId="4" fillId="0" fontId="18" numFmtId="2" xfId="0">
      <alignment horizontal="center"/>
    </xf>
    <xf applyAlignment="1" applyBorder="1" applyFont="1" applyNumberFormat="1" borderId="4" fillId="0" fontId="18" numFmtId="165" xfId="0">
      <alignment horizontal="center"/>
    </xf>
    <xf applyAlignment="1" applyBorder="1" applyFont="1" applyNumberFormat="1" borderId="27" fillId="0" fontId="18" numFmtId="166" xfId="0">
      <alignment horizontal="right"/>
    </xf>
    <xf applyAlignment="1" applyBorder="1" applyFont="1" applyNumberFormat="1" borderId="28" fillId="0" fontId="18" numFmtId="166" xfId="0">
      <alignment horizontal="right"/>
    </xf>
    <xf applyBorder="1" applyFont="1" applyNumberFormat="1" borderId="41" fillId="0" fontId="18" numFmtId="166" xfId="0"/>
    <xf applyAlignment="1" applyBorder="1" applyFont="1" applyNumberFormat="1" borderId="27" fillId="0" fontId="18" numFmtId="1" xfId="0">
      <alignment horizontal="right"/>
    </xf>
    <xf applyBorder="1" applyFont="1" applyNumberFormat="1" borderId="4" fillId="0" fontId="18" numFmtId="165" xfId="0"/>
    <xf applyBorder="1" applyFont="1" applyNumberFormat="1" borderId="9" fillId="0" fontId="18" numFmtId="2" xfId="0"/>
    <xf applyAlignment="1" applyBorder="1" applyFont="1" applyNumberFormat="1" borderId="27" fillId="0" fontId="18" numFmtId="1" xfId="0">
      <alignment horizontal="center"/>
    </xf>
    <xf applyAlignment="1" applyBorder="1" applyFont="1" applyNumberFormat="1" borderId="28" fillId="0" fontId="18" numFmtId="1" xfId="0">
      <alignment horizontal="center"/>
    </xf>
    <xf applyAlignment="1" applyBorder="1" applyFont="1" applyNumberFormat="1" borderId="27" fillId="0" fontId="18" numFmtId="1" xfId="0">
      <alignment horizontal="center" vertical="center"/>
    </xf>
    <xf applyAlignment="1" applyBorder="1" applyFont="1" applyNumberFormat="1" borderId="38" fillId="0" fontId="18" numFmtId="1" xfId="0">
      <alignment horizontal="center"/>
    </xf>
    <xf applyAlignment="1" applyBorder="1" applyFont="1" applyNumberFormat="1" borderId="41" fillId="0" fontId="18" numFmtId="1" xfId="0">
      <alignment horizontal="center"/>
    </xf>
    <xf applyBorder="1" applyFont="1" applyNumberFormat="1" borderId="46" fillId="0" fontId="18" numFmtId="1" xfId="0"/>
    <xf applyAlignment="1" applyBorder="1" applyFont="1" applyNumberFormat="1" borderId="26" fillId="0" fontId="18" numFmtId="2" xfId="0">
      <alignment horizontal="center"/>
    </xf>
    <xf applyAlignment="1" applyBorder="1" applyFont="1" applyNumberFormat="1" borderId="26" fillId="0" fontId="18" numFmtId="1" xfId="0">
      <alignment horizontal="center"/>
    </xf>
    <xf applyAlignment="1" applyBorder="1" applyFont="1" applyNumberFormat="1" borderId="9" fillId="0" fontId="18" numFmtId="2" xfId="0">
      <alignment horizontal="center" vertical="center"/>
    </xf>
    <xf applyBorder="1" applyNumberFormat="1" borderId="27" fillId="0" fontId="0" numFmtId="1" xfId="0"/>
    <xf applyBorder="1" applyFont="1" applyNumberFormat="1" borderId="57" fillId="0" fontId="18" numFmtId="1" xfId="0"/>
    <xf applyBorder="1" applyNumberFormat="1" borderId="24" fillId="0" fontId="0" numFmtId="1" xfId="0"/>
    <xf applyBorder="1" applyNumberFormat="1" borderId="28" fillId="0" fontId="0" numFmtId="1" xfId="0"/>
    <xf applyBorder="1" applyNumberFormat="1" borderId="38" fillId="0" fontId="0" numFmtId="1" xfId="0"/>
    <xf applyBorder="1" applyFont="1" applyNumberFormat="1" borderId="56" fillId="0" fontId="18" numFmtId="1" xfId="0"/>
    <xf applyAlignment="1" applyBorder="1" applyFont="1" applyNumberFormat="1" borderId="46" fillId="0" fontId="18" numFmtId="1" xfId="0">
      <alignment horizontal="center"/>
    </xf>
    <xf applyBorder="1" applyFont="1" applyNumberFormat="1" borderId="45" fillId="0" fontId="18" numFmtId="1" xfId="0"/>
    <xf applyBorder="1" applyFont="1" applyNumberFormat="1" borderId="40" fillId="0" fontId="18" numFmtId="1" xfId="0"/>
    <xf applyAlignment="1" applyBorder="1" applyFont="1" applyNumberFormat="1" borderId="24" fillId="0" fontId="18" numFmtId="1" xfId="0">
      <alignment horizontal="center"/>
    </xf>
    <xf applyAlignment="1" applyBorder="1" applyFont="1" applyNumberFormat="1" borderId="61" fillId="0" fontId="18" numFmtId="1" xfId="0">
      <alignment horizontal="center"/>
    </xf>
    <xf applyAlignment="1" applyBorder="1" applyFont="1" applyNumberFormat="1" borderId="60" fillId="0" fontId="18" numFmtId="1" xfId="0">
      <alignment horizontal="center" vertical="center"/>
    </xf>
    <xf applyAlignment="1" applyBorder="1" applyFont="1" applyNumberFormat="1" borderId="26" fillId="0" fontId="18" numFmtId="1" xfId="0">
      <alignment horizontal="center" vertical="center"/>
    </xf>
    <xf applyAlignment="1" applyBorder="1" applyFont="1" applyNumberFormat="1" borderId="35" fillId="0" fontId="18" numFmtId="1" xfId="0">
      <alignment horizontal="center" vertical="center"/>
    </xf>
    <xf applyAlignment="1" applyBorder="1" applyFont="1" applyNumberFormat="1" borderId="35" fillId="0" fontId="18" numFmtId="1" xfId="0">
      <alignment horizontal="center"/>
    </xf>
    <xf applyAlignment="1" applyBorder="1" applyFont="1" applyNumberFormat="1" borderId="4" fillId="0" fontId="18" numFmtId="1" xfId="0">
      <alignment horizontal="center" vertical="center"/>
    </xf>
    <xf applyAlignment="1" applyBorder="1" applyFont="1" applyNumberFormat="1" borderId="23" fillId="0" fontId="18" numFmtId="2" xfId="0">
      <alignment horizontal="center" vertical="center"/>
    </xf>
    <xf applyAlignment="1" applyBorder="1" applyFont="1" applyNumberFormat="1" borderId="23" fillId="0" fontId="18" numFmtId="1" xfId="0">
      <alignment horizontal="center" vertical="center"/>
    </xf>
    <xf applyAlignment="1" applyBorder="1" applyFont="1" applyNumberFormat="1" borderId="1" fillId="0" fontId="18" numFmtId="3" xfId="0">
      <alignment horizontal="center"/>
    </xf>
    <xf applyAlignment="1" applyBorder="1" applyFont="1" applyNumberFormat="1" borderId="36" fillId="0" fontId="18" numFmtId="3" xfId="0">
      <alignment horizontal="center"/>
    </xf>
    <xf applyAlignment="1" applyBorder="1" applyFont="1" applyNumberFormat="1" borderId="45" fillId="0" fontId="18" numFmtId="3" xfId="0">
      <alignment horizontal="center"/>
    </xf>
    <xf applyAlignment="1" applyBorder="1" applyFont="1" applyNumberFormat="1" borderId="46" fillId="0" fontId="18" numFmtId="3" xfId="0">
      <alignment horizontal="center"/>
    </xf>
    <xf applyBorder="1" applyFont="1" applyNumberFormat="1" borderId="27" fillId="0" fontId="18" numFmtId="3" xfId="0"/>
    <xf applyBorder="1" applyFont="1" applyNumberFormat="1" borderId="1" fillId="0" fontId="18" numFmtId="3" xfId="0"/>
    <xf applyAlignment="1" applyBorder="1" applyFont="1" applyNumberFormat="1" borderId="28" fillId="0" fontId="18" numFmtId="3" xfId="0">
      <alignment horizontal="center"/>
    </xf>
    <xf applyAlignment="1" applyBorder="1" applyFont="1" applyNumberFormat="1" borderId="27" fillId="0" fontId="18" numFmtId="3" xfId="0">
      <alignment horizontal="center"/>
    </xf>
    <xf applyAlignment="1" applyBorder="1" applyFont="1" applyNumberFormat="1" borderId="38" fillId="0" fontId="18" numFmtId="3" xfId="0">
      <alignment horizontal="center"/>
    </xf>
    <xf applyAlignment="1" applyBorder="1" applyFont="1" applyNumberFormat="1" borderId="40" fillId="0" fontId="18" numFmtId="3" xfId="0">
      <alignment horizontal="center"/>
    </xf>
    <xf applyAlignment="1" applyBorder="1" applyFont="1" applyNumberFormat="1" borderId="41" fillId="0" fontId="18" numFmtId="3" xfId="0">
      <alignment horizontal="center"/>
    </xf>
    <xf applyAlignment="1" applyBorder="1" applyNumberFormat="1" borderId="25" fillId="0" fontId="0" numFmtId="3" xfId="0">
      <alignment horizontal="center"/>
    </xf>
    <xf applyAlignment="1" applyBorder="1" applyNumberFormat="1" borderId="28" fillId="0" fontId="0" numFmtId="3" xfId="0">
      <alignment horizontal="center"/>
    </xf>
    <xf applyAlignment="1" applyBorder="1" applyFont="1" applyNumberFormat="1" borderId="57" fillId="0" fontId="18" numFmtId="3" xfId="0">
      <alignment horizontal="center"/>
    </xf>
    <xf applyAlignment="1" applyBorder="1" applyFont="1" applyNumberFormat="1" borderId="26" fillId="0" fontId="18" numFmtId="3" xfId="0">
      <alignment horizontal="center"/>
    </xf>
    <xf applyAlignment="1" applyBorder="1" applyFont="1" applyNumberFormat="1" borderId="35" fillId="0" fontId="18" numFmtId="3" xfId="0">
      <alignment horizontal="center"/>
    </xf>
    <xf applyAlignment="1" applyBorder="1" applyFont="1" applyNumberFormat="1" borderId="36" fillId="0" fontId="18" numFmtId="3" xfId="0">
      <alignment horizontal="center" vertical="center"/>
    </xf>
    <xf applyAlignment="1" applyBorder="1" applyFont="1" applyNumberFormat="1" borderId="46" fillId="0" fontId="18" numFmtId="1" xfId="0">
      <alignment horizontal="center" vertical="center"/>
    </xf>
    <xf applyAlignment="1" applyBorder="1" applyFont="1" applyNumberFormat="1" borderId="27" fillId="0" fontId="18" numFmtId="3" xfId="0">
      <alignment horizontal="center" vertical="center"/>
    </xf>
    <xf applyAlignment="1" applyBorder="1" applyFont="1" applyNumberFormat="1" borderId="28" fillId="0" fontId="18" numFmtId="1" xfId="0">
      <alignment horizontal="center" vertical="center"/>
    </xf>
    <xf applyAlignment="1" applyBorder="1" applyFont="1" borderId="28" fillId="0" fontId="18" numFmtId="0" xfId="0">
      <alignment horizontal="center" vertical="center"/>
    </xf>
    <xf applyAlignment="1" applyBorder="1" applyFont="1" applyNumberFormat="1" borderId="38" fillId="0" fontId="18" numFmtId="3" xfId="0">
      <alignment horizontal="center" vertical="center"/>
    </xf>
    <xf applyAlignment="1" applyBorder="1" applyFont="1" applyNumberFormat="1" borderId="41" fillId="0" fontId="18" numFmtId="1" xfId="0">
      <alignment horizontal="center" vertical="center"/>
    </xf>
    <xf applyAlignment="1" applyBorder="1" applyFont="1" applyNumberFormat="1" borderId="28" fillId="0" fontId="18" numFmtId="3" xfId="0">
      <alignment horizontal="center" vertical="center"/>
    </xf>
    <xf applyAlignment="1" applyBorder="1" applyFont="1" applyNumberFormat="1" borderId="24" fillId="0" fontId="18" numFmtId="3" xfId="0">
      <alignment horizontal="center" vertical="center"/>
    </xf>
    <xf applyAlignment="1" applyBorder="1" applyFont="1" applyNumberFormat="1" borderId="15" fillId="0" fontId="18" numFmtId="1" xfId="0">
      <alignment horizontal="center" vertical="center"/>
    </xf>
    <xf applyAlignment="1" applyBorder="1" applyFont="1" borderId="40" fillId="0" fontId="18" numFmtId="0" xfId="0">
      <alignment horizontal="center" vertical="center"/>
    </xf>
    <xf applyAlignment="1" applyBorder="1" applyFont="1" applyNumberFormat="1" borderId="41" fillId="0" fontId="18" numFmtId="3" xfId="0">
      <alignment horizontal="center" vertical="center"/>
    </xf>
    <xf applyAlignment="1" applyBorder="1" applyFont="1" borderId="45" fillId="0" fontId="18" numFmtId="0" xfId="0">
      <alignment horizontal="center" vertical="center"/>
    </xf>
    <xf applyAlignment="1" applyBorder="1" applyFill="1" applyFont="1" borderId="1" fillId="2" fontId="18" numFmtId="0" xfId="0">
      <alignment horizontal="center" vertical="center"/>
    </xf>
    <xf applyAlignment="1" applyBorder="1" borderId="1" fillId="0" fontId="0" numFmtId="0" xfId="0">
      <alignment horizontal="center" vertical="center"/>
    </xf>
    <xf applyAlignment="1" applyBorder="1" applyFont="1" applyNumberFormat="1" borderId="24" fillId="0" fontId="18" numFmtId="1" xfId="0">
      <alignment horizontal="center" vertical="center"/>
    </xf>
    <xf applyAlignment="1" applyBorder="1" applyFont="1" applyNumberFormat="1" borderId="25" fillId="0" fontId="18" numFmtId="1" xfId="0">
      <alignment horizontal="center" vertical="center"/>
    </xf>
    <xf applyAlignment="1" applyBorder="1" applyFont="1" applyNumberFormat="1" borderId="27" fillId="0" fontId="18" numFmtId="166" xfId="0">
      <alignment horizontal="center" vertical="center"/>
    </xf>
    <xf applyAlignment="1" applyBorder="1" applyFont="1" applyNumberFormat="1" borderId="28" fillId="0" fontId="18" numFmtId="166" xfId="0">
      <alignment horizontal="center" vertical="center"/>
    </xf>
    <xf applyAlignment="1" applyBorder="1" applyFont="1" applyNumberFormat="1" borderId="38" fillId="0" fontId="18" numFmtId="166" xfId="0">
      <alignment horizontal="center" vertical="center"/>
    </xf>
    <xf applyAlignment="1" applyBorder="1" applyFont="1" applyNumberFormat="1" borderId="41" fillId="0" fontId="18" numFmtId="166" xfId="0">
      <alignment horizontal="center" vertical="center"/>
    </xf>
    <xf applyAlignment="1" applyBorder="1" applyFill="1" applyFont="1" applyNumberFormat="1" borderId="27" fillId="2" fontId="18" numFmtId="1" xfId="0">
      <alignment horizontal="center" vertical="center"/>
    </xf>
    <xf applyAlignment="1" applyBorder="1" applyFill="1" applyFont="1" applyNumberFormat="1" borderId="28" fillId="2" fontId="18" numFmtId="1" xfId="0">
      <alignment horizontal="center" vertical="center"/>
    </xf>
    <xf applyAlignment="1" applyBorder="1" applyFont="1" applyNumberFormat="1" borderId="38" fillId="0" fontId="18" numFmtId="1" xfId="0">
      <alignment horizontal="center" vertical="center"/>
    </xf>
    <xf applyAlignment="1" applyBorder="1" applyFont="1" applyNumberFormat="1" borderId="61" fillId="0" fontId="18" numFmtId="1" xfId="0">
      <alignment horizontal="center" vertical="center"/>
    </xf>
    <xf applyAlignment="1" applyBorder="1" applyFont="1" applyNumberFormat="1" borderId="36" fillId="0" fontId="18" numFmtId="1" xfId="0">
      <alignment horizontal="center" vertical="center"/>
    </xf>
    <xf applyAlignment="1" applyBorder="1" applyFont="1" applyNumberFormat="1" borderId="37" fillId="0" fontId="18" numFmtId="1" xfId="0">
      <alignment horizontal="center" vertical="center"/>
    </xf>
    <xf applyAlignment="1" applyBorder="1" applyFont="1" applyNumberFormat="1" borderId="33" fillId="0" fontId="18" numFmtId="1" xfId="0">
      <alignment horizontal="center" vertical="center"/>
    </xf>
    <xf applyAlignment="1" applyBorder="1" applyFont="1" borderId="25" fillId="0" fontId="18" numFmtId="0" xfId="0">
      <alignment horizontal="center" vertical="center"/>
    </xf>
    <xf applyAlignment="1" applyBorder="1" applyFont="1" borderId="41" fillId="0" fontId="18" numFmtId="0" xfId="0">
      <alignment horizontal="center" vertical="center"/>
    </xf>
    <xf applyAlignment="1" applyBorder="1" applyFont="1" applyNumberFormat="1" borderId="1" fillId="0" fontId="18" numFmtId="3" xfId="0">
      <alignment horizontal="center" vertical="center"/>
    </xf>
    <xf applyAlignment="1" applyBorder="1" applyFont="1" applyNumberFormat="1" borderId="3" fillId="0" fontId="18" numFmtId="3" xfId="0">
      <alignment horizontal="center" vertical="center"/>
    </xf>
    <xf applyAlignment="1" applyBorder="1" applyFont="1" applyNumberFormat="1" borderId="40" fillId="0" fontId="18" numFmtId="3" xfId="0">
      <alignment horizontal="center" vertical="center"/>
    </xf>
    <xf applyAlignment="1" applyBorder="1" applyFont="1" applyNumberFormat="1" borderId="25" fillId="0" fontId="18" numFmtId="3" xfId="0">
      <alignment horizontal="center" vertical="center"/>
    </xf>
    <xf applyAlignment="1" applyBorder="1" applyFont="1" applyNumberFormat="1" borderId="36" fillId="0" fontId="18" numFmtId="3" xfId="0">
      <alignment horizontal="center" shrinkToFit="1" vertical="center"/>
    </xf>
    <xf applyAlignment="1" applyBorder="1" applyFont="1" applyNumberFormat="1" borderId="46" fillId="0" fontId="18" numFmtId="3" xfId="0">
      <alignment horizontal="center" shrinkToFit="1" vertical="center"/>
    </xf>
    <xf applyAlignment="1" applyBorder="1" applyFont="1" applyNumberFormat="1" borderId="27" fillId="0" fontId="18" numFmtId="3" xfId="0">
      <alignment horizontal="center" shrinkToFit="1" vertical="center"/>
    </xf>
    <xf applyAlignment="1" applyBorder="1" applyFont="1" applyNumberFormat="1" borderId="28" fillId="0" fontId="18" numFmtId="3" xfId="0">
      <alignment horizontal="center" shrinkToFit="1" vertical="center"/>
    </xf>
    <xf applyAlignment="1" applyBorder="1" applyFont="1" applyNumberFormat="1" borderId="38" fillId="0" fontId="18" numFmtId="3" xfId="0">
      <alignment horizontal="center" shrinkToFit="1" vertical="center"/>
    </xf>
    <xf applyAlignment="1" applyBorder="1" applyFont="1" applyNumberFormat="1" borderId="41" fillId="0" fontId="18" numFmtId="3" xfId="0">
      <alignment horizontal="center" shrinkToFit="1" vertical="center"/>
    </xf>
    <xf applyAlignment="1" applyBorder="1" applyNumberFormat="1" borderId="27" fillId="0" fontId="0" numFmtId="1" xfId="0">
      <alignment horizontal="center" vertical="center"/>
    </xf>
    <xf applyAlignment="1" applyBorder="1" applyFont="1" applyNumberFormat="1" borderId="57" fillId="0" fontId="18" numFmtId="1" xfId="0">
      <alignment horizontal="center" vertical="center"/>
    </xf>
    <xf applyAlignment="1" applyBorder="1" applyNumberFormat="1" borderId="24" fillId="0" fontId="0" numFmtId="1" xfId="0">
      <alignment horizontal="center" vertical="center"/>
    </xf>
    <xf applyAlignment="1" applyBorder="1" applyNumberFormat="1" borderId="25" fillId="0" fontId="0" numFmtId="1" xfId="0">
      <alignment horizontal="center" vertical="center"/>
    </xf>
    <xf applyAlignment="1" applyBorder="1" applyNumberFormat="1" borderId="28" fillId="0" fontId="0" numFmtId="1" xfId="0">
      <alignment horizontal="center" vertical="center"/>
    </xf>
    <xf applyAlignment="1" applyBorder="1" borderId="27" fillId="0" fontId="0" numFmtId="0" xfId="0">
      <alignment horizontal="center" vertical="center"/>
    </xf>
    <xf applyAlignment="1" applyBorder="1" applyNumberFormat="1" borderId="38" fillId="0" fontId="0" numFmtId="1" xfId="0">
      <alignment horizontal="center" vertical="center"/>
    </xf>
    <xf applyAlignment="1" applyBorder="1" applyFont="1" applyNumberFormat="1" borderId="56" fillId="0" fontId="18" numFmtId="1" xfId="0">
      <alignment horizontal="center" vertical="center"/>
    </xf>
    <xf applyAlignment="1" applyBorder="1" applyFont="1" applyNumberFormat="1" borderId="45" fillId="0" fontId="18" numFmtId="1" xfId="0">
      <alignment horizontal="center" vertical="center"/>
    </xf>
    <xf applyAlignment="1" applyBorder="1" applyNumberFormat="1" borderId="1" fillId="0" fontId="0" numFmtId="1" xfId="0">
      <alignment horizontal="center" vertical="center"/>
    </xf>
    <xf applyAlignment="1" applyNumberFormat="1" borderId="0" fillId="0" fontId="0" numFmtId="1" xfId="0">
      <alignment horizontal="center" vertical="center"/>
    </xf>
    <xf applyAlignment="1" applyBorder="1" applyFont="1" applyNumberFormat="1" borderId="40" fillId="0" fontId="18" numFmtId="1" xfId="0">
      <alignment horizontal="center" vertical="center"/>
    </xf>
    <xf applyAlignment="1" applyBorder="1" applyFont="1" borderId="15" fillId="0" fontId="18" numFmtId="0" xfId="0">
      <alignment horizontal="center"/>
    </xf>
    <xf applyAlignment="1" applyBorder="1" applyFont="1" borderId="8" fillId="0" fontId="18" numFmtId="0" xfId="0">
      <alignment horizontal="center"/>
    </xf>
    <xf applyAlignment="1" applyBorder="1" applyFont="1" borderId="7" fillId="0" fontId="18" numFmtId="0" xfId="0">
      <alignment horizontal="center"/>
    </xf>
    <xf applyAlignment="1" applyBorder="1" applyFont="1" borderId="4" fillId="0" fontId="18" numFmtId="0" xfId="0">
      <alignment horizontal="center"/>
    </xf>
    <xf applyAlignment="1" applyBorder="1" applyFont="1" borderId="2" fillId="0" fontId="18" numFmtId="0" xfId="0">
      <alignment horizontal="center"/>
    </xf>
    <xf applyAlignment="1" applyBorder="1" applyFont="1" borderId="9" fillId="0" fontId="18" numFmtId="0" xfId="0">
      <alignment horizontal="center"/>
    </xf>
    <xf applyAlignment="1" applyBorder="1" applyFont="1" borderId="3" fillId="0" fontId="18" numFmtId="0" xfId="0">
      <alignment horizontal="center"/>
    </xf>
    <xf applyAlignment="1" applyBorder="1" applyFont="1" borderId="11" fillId="0" fontId="1" numFmtId="0" xfId="0">
      <alignment horizontal="center" vertical="center" wrapText="1"/>
    </xf>
    <xf applyAlignment="1" applyBorder="1" applyFont="1" borderId="5" fillId="0" fontId="1" numFmtId="0" xfId="0">
      <alignment horizontal="center" vertical="center" wrapText="1"/>
    </xf>
    <xf applyAlignment="1" applyBorder="1" applyFont="1" borderId="55" fillId="0" fontId="37" numFmtId="0" xfId="0">
      <alignment horizontal="center" vertical="center"/>
    </xf>
    <xf applyAlignment="1" applyBorder="1" applyFont="1" borderId="59" fillId="0" fontId="37" numFmtId="0" xfId="0">
      <alignment horizontal="center" vertical="center"/>
    </xf>
    <xf applyAlignment="1" applyBorder="1" applyFont="1" borderId="58" fillId="0" fontId="37" numFmtId="0" xfId="0">
      <alignment horizontal="center" vertical="center"/>
    </xf>
    <xf applyAlignment="1" applyBorder="1" applyFill="1" applyFont="1" borderId="19" fillId="6" fontId="19" numFmtId="0" xfId="0">
      <alignment horizontal="center" vertical="center"/>
    </xf>
    <xf applyAlignment="1" applyBorder="1" applyFill="1" applyFont="1" borderId="21" fillId="6" fontId="19" numFmtId="0" xfId="0">
      <alignment horizontal="center" vertical="center"/>
    </xf>
    <xf applyAlignment="1" applyBorder="1" applyFill="1" applyFont="1" borderId="20" fillId="6" fontId="19" numFmtId="0" xfId="0">
      <alignment horizontal="center" vertical="center"/>
    </xf>
    <xf applyAlignment="1" applyBorder="1" applyFont="1" borderId="11" fillId="0" fontId="37" numFmtId="0" xfId="0">
      <alignment horizontal="center" vertical="center"/>
    </xf>
    <xf applyAlignment="1" applyBorder="1" applyFont="1" borderId="5" fillId="0" fontId="37" numFmtId="0" xfId="0">
      <alignment horizontal="center" vertical="center"/>
    </xf>
    <xf applyAlignment="1" applyBorder="1" applyFont="1" borderId="6" fillId="0" fontId="37" numFmtId="0" xfId="0">
      <alignment horizontal="center" vertical="center"/>
    </xf>
    <xf applyAlignment="1" applyBorder="1" borderId="8" fillId="0" fontId="0" numFmtId="0" xfId="0">
      <alignment horizontal="center" wrapText="1"/>
    </xf>
    <xf applyAlignment="1" applyBorder="1" borderId="7" fillId="0" fontId="0" numFmtId="0" xfId="0">
      <alignment horizontal="center" wrapText="1"/>
    </xf>
    <xf applyAlignment="1" applyBorder="1" applyFont="1" borderId="45" fillId="0" fontId="27" numFmtId="0" xfId="0">
      <alignment horizontal="center" textRotation="90" vertical="center" wrapText="1"/>
    </xf>
    <xf applyAlignment="1" applyBorder="1" applyFont="1" borderId="40" fillId="0" fontId="27" numFmtId="0" xfId="0">
      <alignment horizontal="center" textRotation="90" vertical="center" wrapText="1"/>
    </xf>
    <xf applyAlignment="1" applyBorder="1" applyFont="1" borderId="46" fillId="0" fontId="27" numFmtId="0" xfId="0">
      <alignment horizontal="center" textRotation="90" vertical="center" wrapText="1"/>
    </xf>
    <xf applyAlignment="1" applyBorder="1" applyFont="1" borderId="41" fillId="0" fontId="27" numFmtId="0" xfId="0">
      <alignment horizontal="center" textRotation="90" vertical="center" wrapText="1"/>
    </xf>
    <xf applyAlignment="1" applyBorder="1" applyFont="1" borderId="48" fillId="0" fontId="27" numFmtId="0" xfId="0">
      <alignment horizontal="center" textRotation="90" vertical="center" wrapText="1"/>
    </xf>
    <xf applyAlignment="1" applyBorder="1" applyFont="1" borderId="49" fillId="0" fontId="27" numFmtId="0" xfId="0">
      <alignment horizontal="center" textRotation="90" vertical="center" wrapText="1"/>
    </xf>
    <xf applyAlignment="1" applyBorder="1" applyFont="1" borderId="44" fillId="0" fontId="31" numFmtId="0" xfId="0">
      <alignment horizontal="center" textRotation="90" vertical="center" wrapText="1"/>
    </xf>
    <xf applyAlignment="1" applyBorder="1" applyFont="1" borderId="47" fillId="0" fontId="31" numFmtId="0" xfId="0">
      <alignment horizontal="center" textRotation="90" vertical="center" wrapText="1"/>
    </xf>
    <xf applyAlignment="1" applyBorder="1" applyFont="1" borderId="45" fillId="0" fontId="19" numFmtId="0" xfId="0">
      <alignment horizontal="center" textRotation="90" vertical="center"/>
    </xf>
    <xf applyAlignment="1" applyBorder="1" applyFont="1" borderId="40" fillId="0" fontId="19" numFmtId="0" xfId="0">
      <alignment horizontal="center" textRotation="90" vertical="center"/>
    </xf>
    <xf applyAlignment="1" applyBorder="1" applyFont="1" borderId="37" fillId="0" fontId="19" numFmtId="0" xfId="0">
      <alignment horizontal="center" textRotation="90" vertical="center"/>
    </xf>
    <xf applyAlignment="1" applyBorder="1" applyFont="1" borderId="39" fillId="0" fontId="19" numFmtId="0" xfId="0">
      <alignment horizontal="center" textRotation="90" vertical="center"/>
    </xf>
    <xf applyAlignment="1" applyBorder="1" applyFont="1" borderId="44" fillId="0" fontId="27" numFmtId="0" xfId="0">
      <alignment horizontal="center" textRotation="90" vertical="center"/>
    </xf>
    <xf applyAlignment="1" applyBorder="1" applyFont="1" borderId="47" fillId="0" fontId="27" numFmtId="0" xfId="0">
      <alignment horizontal="center" textRotation="90" vertical="center"/>
    </xf>
    <xf applyAlignment="1" applyBorder="1" applyFont="1" borderId="45" fillId="0" fontId="27" numFmtId="0" xfId="0">
      <alignment horizontal="center" textRotation="90" vertical="center"/>
    </xf>
    <xf applyAlignment="1" applyBorder="1" applyFont="1" borderId="40" fillId="0" fontId="27" numFmtId="0" xfId="0">
      <alignment horizontal="center" textRotation="90" vertical="center"/>
    </xf>
    <xf applyAlignment="1" applyBorder="1" applyFont="1" borderId="44" fillId="0" fontId="27" numFmtId="0" xfId="0">
      <alignment horizontal="center" textRotation="90" vertical="center" wrapText="1"/>
    </xf>
    <xf applyAlignment="1" applyBorder="1" applyFont="1" borderId="47" fillId="0" fontId="27" numFmtId="0" xfId="0">
      <alignment horizontal="center" textRotation="90" vertical="center" wrapText="1"/>
    </xf>
    <xf applyAlignment="1" applyBorder="1" applyFont="1" borderId="10" fillId="0" fontId="19" numFmtId="0" xfId="0">
      <alignment horizontal="center" vertical="center" wrapText="1"/>
    </xf>
    <xf applyAlignment="1" applyBorder="1" applyFont="1" borderId="3" fillId="0" fontId="19" numFmtId="0" xfId="0">
      <alignment horizontal="center" vertical="center" wrapText="1"/>
    </xf>
    <xf applyAlignment="1" applyBorder="1" applyFont="1" borderId="42" fillId="0" fontId="19" numFmtId="0" xfId="0">
      <alignment horizontal="center" vertical="center"/>
    </xf>
    <xf applyAlignment="1" applyBorder="1" applyFont="1" borderId="43" fillId="0" fontId="19" numFmtId="0" xfId="0">
      <alignment horizontal="center" vertical="center"/>
    </xf>
    <xf applyAlignment="1" applyBorder="1" applyFont="1" borderId="36" fillId="0" fontId="27" numFmtId="0" xfId="0">
      <alignment horizontal="center" textRotation="90" vertical="center"/>
    </xf>
    <xf applyAlignment="1" applyBorder="1" applyFont="1" borderId="38" fillId="0" fontId="27" numFmtId="0" xfId="0">
      <alignment horizontal="center" textRotation="90" vertical="center"/>
    </xf>
    <xf applyAlignment="1" applyBorder="1" applyFill="1" applyFont="1" borderId="4" fillId="6" fontId="19" numFmtId="0" xfId="0">
      <alignment horizontal="center" vertical="center" wrapText="1"/>
    </xf>
    <xf applyAlignment="1" applyBorder="1" applyFill="1" applyFont="1" borderId="2" fillId="6" fontId="19" numFmtId="0" xfId="0">
      <alignment horizontal="center" vertical="center" wrapText="1"/>
    </xf>
    <xf applyAlignment="1" applyBorder="1" applyFill="1" applyFont="1" borderId="9" fillId="6" fontId="19" numFmtId="0" xfId="0">
      <alignment horizontal="center" vertical="center" wrapText="1"/>
    </xf>
    <xf applyAlignment="1" applyBorder="1" applyFont="1" borderId="4" fillId="0" fontId="23" numFmtId="0" xfId="0">
      <alignment horizontal="center" vertical="center" wrapText="1"/>
    </xf>
    <xf applyAlignment="1" applyBorder="1" applyFont="1" borderId="9" fillId="0" fontId="23" numFmtId="0" xfId="0">
      <alignment horizontal="center" vertical="center" wrapText="1"/>
    </xf>
    <xf applyAlignment="1" applyBorder="1" applyFont="1" borderId="10" fillId="0" fontId="18" numFmtId="0" xfId="0">
      <alignment horizontal="center" textRotation="90" vertical="center" wrapText="1"/>
    </xf>
    <xf applyAlignment="1" applyBorder="1" applyFont="1" borderId="3" fillId="0" fontId="18" numFmtId="0" xfId="0">
      <alignment horizontal="center" textRotation="90" vertical="center" wrapText="1"/>
    </xf>
    <xf applyAlignment="1" applyBorder="1" applyFont="1" borderId="10" fillId="0" fontId="19" numFmtId="0" xfId="0">
      <alignment horizontal="center" vertical="center"/>
    </xf>
    <xf applyAlignment="1" applyBorder="1" applyFont="1" borderId="3" fillId="0" fontId="19" numFmtId="0" xfId="0">
      <alignment horizontal="center" vertical="center"/>
    </xf>
    <xf applyAlignment="1" applyBorder="1" applyFont="1" borderId="4" fillId="0" fontId="19" numFmtId="0" xfId="0">
      <alignment horizontal="center" vertical="center"/>
    </xf>
    <xf applyAlignment="1" applyBorder="1" applyFont="1" borderId="2" fillId="0" fontId="19" numFmtId="0" xfId="0">
      <alignment horizontal="center" vertical="center"/>
    </xf>
    <xf applyAlignment="1" applyBorder="1" applyFont="1" borderId="9" fillId="0" fontId="19" numFmtId="0" xfId="0">
      <alignment horizontal="center" vertical="center"/>
    </xf>
    <xf applyAlignment="1" applyBorder="1" applyFont="1" borderId="4" fillId="0" fontId="23" numFmtId="0" xfId="0">
      <alignment horizontal="center" vertical="center"/>
    </xf>
    <xf applyAlignment="1" applyBorder="1" applyFont="1" borderId="9" fillId="0" fontId="23" numFmtId="0" xfId="0">
      <alignment horizontal="center" vertical="center"/>
    </xf>
    <xf applyAlignment="1" applyBorder="1" applyFont="1" borderId="12" fillId="0" fontId="19" numFmtId="0" xfId="0">
      <alignment horizontal="center" vertical="center"/>
    </xf>
    <xf applyAlignment="1" applyBorder="1" applyFont="1" borderId="4" fillId="0" fontId="19" numFmtId="0" xfId="0">
      <alignment horizontal="center" vertical="center" wrapText="1"/>
    </xf>
    <xf applyAlignment="1" applyBorder="1" applyFont="1" borderId="9" fillId="0" fontId="19" numFmtId="0" xfId="0">
      <alignment horizontal="center" vertical="center" wrapText="1"/>
    </xf>
    <xf applyAlignment="1" applyBorder="1" applyFont="1" borderId="4" fillId="0" fontId="27" numFmtId="0" xfId="0">
      <alignment horizontal="center" vertical="center"/>
    </xf>
    <xf applyAlignment="1" applyBorder="1" applyFont="1" borderId="9" fillId="0" fontId="27" numFmtId="0" xfId="0">
      <alignment horizontal="center" vertical="center"/>
    </xf>
    <xf applyAlignment="1" applyBorder="1" applyFont="1" borderId="1" fillId="0" fontId="19" numFmtId="0" xfId="0">
      <alignment horizontal="center" vertical="center"/>
    </xf>
    <xf applyAlignment="1" applyBorder="1" applyFill="1" applyFont="1" borderId="1" fillId="6" fontId="19" numFmtId="0" xfId="0">
      <alignment horizontal="center" vertical="center"/>
    </xf>
    <xf applyAlignment="1" applyBorder="1" applyFill="1" applyFont="1" borderId="4" fillId="6" fontId="27" numFmtId="0" xfId="0">
      <alignment horizontal="center" vertical="center" wrapText="1"/>
    </xf>
    <xf applyAlignment="1" applyBorder="1" applyFill="1" applyFont="1" borderId="2" fillId="6" fontId="27" numFmtId="0" xfId="0">
      <alignment horizontal="center" vertical="center" wrapText="1"/>
    </xf>
    <xf applyAlignment="1" applyBorder="1" applyFill="1" applyFont="1" borderId="9" fillId="6" fontId="27" numFmtId="0" xfId="0">
      <alignment horizontal="center" vertical="center" wrapText="1"/>
    </xf>
    <xf applyAlignment="1" applyBorder="1" applyFont="1" borderId="4" fillId="0" fontId="28" numFmtId="0" xfId="0">
      <alignment horizontal="center" vertical="center"/>
    </xf>
    <xf applyAlignment="1" applyBorder="1" applyFont="1" borderId="9" fillId="0" fontId="28" numFmtId="0" xfId="0">
      <alignment horizontal="center" vertical="center"/>
    </xf>
    <xf applyAlignment="1" applyBorder="1" applyFont="1" borderId="19" fillId="0" fontId="37" numFmtId="0" xfId="0">
      <alignment horizontal="center"/>
    </xf>
    <xf applyAlignment="1" applyBorder="1" applyFont="1" borderId="21" fillId="0" fontId="37" numFmtId="0" xfId="0">
      <alignment horizontal="center"/>
    </xf>
    <xf applyAlignment="1" applyBorder="1" applyFont="1" borderId="20" fillId="0" fontId="37" numFmtId="0" xfId="0">
      <alignment horizontal="center"/>
    </xf>
    <xf applyAlignment="1" applyBorder="1" applyFont="1" borderId="14" fillId="0" fontId="19" numFmtId="0" xfId="0">
      <alignment horizontal="center" vertical="center"/>
    </xf>
    <xf applyAlignment="1" applyBorder="1" applyFont="1" borderId="16" fillId="0" fontId="19" numFmtId="0" xfId="0">
      <alignment horizontal="center" vertical="center"/>
    </xf>
    <xf applyAlignment="1" applyBorder="1" applyFont="1" borderId="17" fillId="0" fontId="19" numFmtId="0" xfId="0">
      <alignment horizontal="center" vertical="center"/>
    </xf>
    <xf applyAlignment="1" applyBorder="1" applyFont="1" borderId="10" fillId="0" fontId="24" numFmtId="0" xfId="0">
      <alignment horizontal="center" vertical="center" wrapText="1"/>
    </xf>
    <xf applyAlignment="1" applyBorder="1" applyFont="1" borderId="3" fillId="0" fontId="24" numFmtId="0" xfId="0">
      <alignment horizontal="center" vertical="center" wrapText="1"/>
    </xf>
    <xf applyAlignment="1" applyBorder="1" applyFont="1" borderId="4" fillId="0" fontId="23" numFmtId="0" xfId="0">
      <alignment horizontal="center"/>
    </xf>
    <xf applyAlignment="1" applyBorder="1" applyFont="1" borderId="2" fillId="0" fontId="23" numFmtId="0" xfId="0">
      <alignment horizontal="center"/>
    </xf>
    <xf applyAlignment="1" applyBorder="1" applyFont="1" borderId="9" fillId="0" fontId="23" numFmtId="0" xfId="0">
      <alignment horizontal="center"/>
    </xf>
    <xf applyAlignment="1" applyBorder="1" applyFont="1" borderId="1" fillId="0" fontId="23" numFmtId="0" xfId="0">
      <alignment horizontal="center"/>
    </xf>
    <xf applyAlignment="1" applyBorder="1" applyFill="1" applyFont="1" borderId="4" fillId="6" fontId="19" numFmtId="0" xfId="0">
      <alignment horizontal="center" vertical="center"/>
    </xf>
    <xf applyAlignment="1" applyBorder="1" applyFill="1" applyFont="1" borderId="2" fillId="6" fontId="19" numFmtId="0" xfId="0">
      <alignment horizontal="center" vertical="center"/>
    </xf>
    <xf applyAlignment="1" applyBorder="1" applyFill="1" applyFont="1" borderId="9" fillId="6" fontId="19" numFmtId="0" xfId="0">
      <alignment horizontal="center" vertical="center"/>
    </xf>
    <xf applyAlignment="1" applyBorder="1" applyFont="1" borderId="2" fillId="0" fontId="23" numFmtId="0" xfId="0">
      <alignment horizontal="center" vertical="center"/>
    </xf>
    <xf applyAlignment="1" applyBorder="1" applyFont="1" borderId="0" fillId="0" fontId="23" numFmtId="0" xfId="0">
      <alignment horizontal="center" wrapText="1"/>
    </xf>
    <xf applyAlignment="1" applyFont="1" borderId="0" fillId="0" fontId="2" numFmtId="0" xfId="0">
      <alignment horizontal="center" vertical="center"/>
    </xf>
    <xf applyAlignment="1" applyBorder="1" applyFont="1" borderId="2" fillId="0" fontId="27" numFmtId="0" xfId="0">
      <alignment horizontal="center" vertical="center"/>
    </xf>
    <xf applyAlignment="1" applyBorder="1" applyFont="1" borderId="32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31" fillId="0" fontId="0" numFmtId="0" xfId="0">
      <alignment horizontal="center" vertical="center"/>
    </xf>
    <xf applyAlignment="1" applyBorder="1" applyFont="1" borderId="11" fillId="0" fontId="17" numFmtId="0" xfId="0">
      <alignment horizontal="center"/>
    </xf>
    <xf applyAlignment="1" applyBorder="1" applyFont="1" borderId="5" fillId="0" fontId="17" numFmtId="0" xfId="0">
      <alignment horizontal="center"/>
    </xf>
    <xf applyAlignment="1" applyBorder="1" applyFont="1" borderId="6" fillId="0" fontId="17" numFmtId="0" xfId="0">
      <alignment horizontal="center"/>
    </xf>
    <xf applyAlignment="1" applyBorder="1" applyFont="1" borderId="1" fillId="0" fontId="18" numFmtId="0" xfId="0">
      <alignment horizontal="center" vertical="center" wrapText="1"/>
    </xf>
    <xf applyAlignment="1" applyBorder="1" applyFont="1" borderId="1" fillId="0" fontId="18" numFmtId="0" xfId="0">
      <alignment horizontal="center" wrapText="1"/>
    </xf>
    <xf applyAlignment="1" applyBorder="1" applyFont="1" borderId="11" fillId="0" fontId="11" numFmtId="0" xfId="0">
      <alignment horizontal="center" vertical="center"/>
    </xf>
    <xf applyAlignment="1" applyBorder="1" applyFont="1" borderId="5" fillId="0" fontId="11" numFmtId="0" xfId="0">
      <alignment horizontal="center" vertical="center"/>
    </xf>
    <xf applyAlignment="1" applyBorder="1" applyFont="1" borderId="6" fillId="0" fontId="11" numFmtId="0" xfId="0">
      <alignment horizontal="center" vertical="center"/>
    </xf>
    <xf applyAlignment="1" applyBorder="1" applyFont="1" borderId="22" fillId="0" fontId="11" numFmtId="0" xfId="0">
      <alignment horizontal="center" vertical="center"/>
    </xf>
    <xf applyAlignment="1" applyBorder="1" applyFont="1" borderId="13" fillId="0" fontId="11" numFmtId="0" xfId="0">
      <alignment horizontal="center" vertical="center"/>
    </xf>
    <xf applyAlignment="1" applyBorder="1" applyFont="1" borderId="19" fillId="0" fontId="17" numFmtId="0" xfId="0">
      <alignment horizontal="center"/>
    </xf>
    <xf applyAlignment="1" applyBorder="1" applyFont="1" borderId="21" fillId="0" fontId="17" numFmtId="0" xfId="0">
      <alignment horizontal="center"/>
    </xf>
    <xf applyAlignment="1" applyBorder="1" applyFont="1" borderId="20" fillId="0" fontId="17" numFmtId="0" xfId="0">
      <alignment horizontal="center"/>
    </xf>
    <xf applyAlignment="1" applyFont="1" borderId="0" fillId="0" fontId="11" numFmtId="0" xfId="0">
      <alignment horizontal="left" vertical="center"/>
    </xf>
    <xf applyAlignment="1" applyBorder="1" applyFont="1" borderId="0" fillId="0" fontId="11" numFmtId="0" xfId="0">
      <alignment horizontal="left" vertical="center"/>
    </xf>
    <xf applyAlignment="1" applyBorder="1" applyFont="1" borderId="19" fillId="0" fontId="11" numFmtId="0" xfId="0">
      <alignment horizontal="center" vertical="center"/>
    </xf>
    <xf applyAlignment="1" applyBorder="1" applyFont="1" borderId="21" fillId="0" fontId="11" numFmtId="0" xfId="0">
      <alignment horizontal="center" vertical="center"/>
    </xf>
  </cellXfs>
  <cellStyles count="37">
    <cellStyle builtinId="0" name="Обычный" xfId="0"/>
    <cellStyle name="Обычный 10" xfId="10"/>
    <cellStyle name="Обычный 11" xfId="11"/>
    <cellStyle name="Обычный 12" xfId="12"/>
    <cellStyle name="Обычный 13" xfId="13"/>
    <cellStyle name="Обычный 14" xfId="14"/>
    <cellStyle name="Обычный 15" xfId="15"/>
    <cellStyle name="Обычный 16" xfId="16"/>
    <cellStyle name="Обычный 17" xfId="17"/>
    <cellStyle name="Обычный 18" xfId="18"/>
    <cellStyle name="Обычный 19" xfId="19"/>
    <cellStyle name="Обычный 2" xfId="1"/>
    <cellStyle name="Обычный 2 2" xfId="2"/>
    <cellStyle name="Обычный 2 3" xfId="31"/>
    <cellStyle name="Обычный 2 4" xfId="32"/>
    <cellStyle name="Обычный 2 5" xfId="33"/>
    <cellStyle name="Обычный 2 6" xfId="34"/>
    <cellStyle name="Обычный 2 7" xfId="35"/>
    <cellStyle name="Обычный 2 8" xfId="36"/>
    <cellStyle name="Обычный 20" xfId="20"/>
    <cellStyle name="Обычный 21" xfId="21"/>
    <cellStyle name="Обычный 22" xfId="22"/>
    <cellStyle name="Обычный 23" xfId="23"/>
    <cellStyle name="Обычный 24" xfId="24"/>
    <cellStyle name="Обычный 25" xfId="25"/>
    <cellStyle name="Обычный 26" xfId="26"/>
    <cellStyle name="Обычный 27" xfId="27"/>
    <cellStyle name="Обычный 28" xfId="28"/>
    <cellStyle name="Обычный 29" xfId="29"/>
    <cellStyle name="Обычный 3" xfId="3"/>
    <cellStyle name="Обычный 30" xfId="30"/>
    <cellStyle name="Обычный 4" xfId="4"/>
    <cellStyle name="Обычный 5" xfId="5"/>
    <cellStyle name="Обычный 6" xfId="6"/>
    <cellStyle name="Обычный 7" xfId="7"/>
    <cellStyle name="Обычный 8" xfId="8"/>
    <cellStyle name="Обычный 9" xfId="9"/>
  </cellStyles>
  <dxfs count="4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calcChain.xml" Type="http://schemas.openxmlformats.org/officeDocument/2006/relationships/calcChain"/>
<Relationship Id="rId11" Target="vbaProject.bin" Type="http://schemas.microsoft.com/office/2006/relationships/vbaProjec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theme/theme1.xml" Type="http://schemas.openxmlformats.org/officeDocument/2006/relationships/theme"/>
<Relationship Id="rId8" Target="styles.xml" Type="http://schemas.openxmlformats.org/officeDocument/2006/relationships/styles"/>
<Relationship Id="rId9" Target="sharedStrings.xml" Type="http://schemas.openxmlformats.org/officeDocument/2006/relationships/sharedStrings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539769462770832E-2"/>
          <c:y val="9.1782593389748202E-2"/>
          <c:w val="0.97213236816823556"/>
          <c:h val="0.81225031081641108"/>
        </c:manualLayout>
      </c:layout>
      <c:lineChart>
        <c:grouping val="standard"/>
        <c:varyColors val="0"/>
        <c:ser>
          <c:idx val="0"/>
          <c:order val="0"/>
          <c:tx>
            <c:v>ГПП ПС№6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'январь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'январь 2017'!$F$5:$F$66</c:f>
              <c:numCache>
                <c:formatCode>0</c:formatCode>
                <c:ptCount val="62"/>
                <c:pt idx="0">
                  <c:v>13243.200000002253</c:v>
                </c:pt>
                <c:pt idx="1">
                  <c:v>13569.5999999989</c:v>
                </c:pt>
                <c:pt idx="2">
                  <c:v>13247.999999998865</c:v>
                </c:pt>
                <c:pt idx="3">
                  <c:v>13588.800000000629</c:v>
                </c:pt>
                <c:pt idx="4">
                  <c:v>14078.400000002148</c:v>
                </c:pt>
                <c:pt idx="5">
                  <c:v>13780.799999998271</c:v>
                </c:pt>
                <c:pt idx="6">
                  <c:v>13027.199999999721</c:v>
                </c:pt>
                <c:pt idx="7">
                  <c:v>13190.40000000241</c:v>
                </c:pt>
                <c:pt idx="8">
                  <c:v>13137.599999998201</c:v>
                </c:pt>
                <c:pt idx="9">
                  <c:v>13972.800000000279</c:v>
                </c:pt>
                <c:pt idx="10">
                  <c:v>13535.999999998603</c:v>
                </c:pt>
                <c:pt idx="11">
                  <c:v>13665.600000000995</c:v>
                </c:pt>
                <c:pt idx="12">
                  <c:v>13598.400000000402</c:v>
                </c:pt>
                <c:pt idx="13">
                  <c:v>13540.799999999581</c:v>
                </c:pt>
                <c:pt idx="14">
                  <c:v>13224.000000000524</c:v>
                </c:pt>
                <c:pt idx="15">
                  <c:v>13982.400000000052</c:v>
                </c:pt>
                <c:pt idx="16">
                  <c:v>12926.39999999883</c:v>
                </c:pt>
                <c:pt idx="17">
                  <c:v>13871.999999999389</c:v>
                </c:pt>
                <c:pt idx="18">
                  <c:v>13872.000000001572</c:v>
                </c:pt>
                <c:pt idx="19">
                  <c:v>12580.799999998271</c:v>
                </c:pt>
                <c:pt idx="20">
                  <c:v>13641.600000002654</c:v>
                </c:pt>
                <c:pt idx="21">
                  <c:v>13310.399999998481</c:v>
                </c:pt>
                <c:pt idx="22">
                  <c:v>13334.399999999005</c:v>
                </c:pt>
                <c:pt idx="23">
                  <c:v>13564.800000000105</c:v>
                </c:pt>
                <c:pt idx="24">
                  <c:v>13257.600000000821</c:v>
                </c:pt>
                <c:pt idx="25">
                  <c:v>13353.600000000733</c:v>
                </c:pt>
                <c:pt idx="26">
                  <c:v>13521.600000000035</c:v>
                </c:pt>
                <c:pt idx="27">
                  <c:v>13382.400000000052</c:v>
                </c:pt>
                <c:pt idx="28">
                  <c:v>13257.600000000821</c:v>
                </c:pt>
                <c:pt idx="29">
                  <c:v>13579.199999998673</c:v>
                </c:pt>
                <c:pt idx="30">
                  <c:v>13065.600000000995</c:v>
                </c:pt>
                <c:pt idx="31">
                  <c:v>13660.799999997835</c:v>
                </c:pt>
                <c:pt idx="32">
                  <c:v>13756.79999999993</c:v>
                </c:pt>
                <c:pt idx="33">
                  <c:v>13843.20000000007</c:v>
                </c:pt>
                <c:pt idx="34">
                  <c:v>13416.000000000349</c:v>
                </c:pt>
                <c:pt idx="35">
                  <c:v>13219.199999999546</c:v>
                </c:pt>
                <c:pt idx="36">
                  <c:v>13569.600000001083</c:v>
                </c:pt>
                <c:pt idx="37">
                  <c:v>13555.199999998149</c:v>
                </c:pt>
                <c:pt idx="38">
                  <c:v>13065.600000003178</c:v>
                </c:pt>
                <c:pt idx="39">
                  <c:v>13228.799999999319</c:v>
                </c:pt>
                <c:pt idx="40">
                  <c:v>12729.60000000021</c:v>
                </c:pt>
                <c:pt idx="41">
                  <c:v>13036.799999999494</c:v>
                </c:pt>
                <c:pt idx="42">
                  <c:v>12383.999999999651</c:v>
                </c:pt>
                <c:pt idx="43">
                  <c:v>12379.200000000856</c:v>
                </c:pt>
                <c:pt idx="44">
                  <c:v>12907.199999999284</c:v>
                </c:pt>
                <c:pt idx="45">
                  <c:v>12379.200000000856</c:v>
                </c:pt>
                <c:pt idx="46">
                  <c:v>12566.399999999703</c:v>
                </c:pt>
                <c:pt idx="47">
                  <c:v>12691.199999998935</c:v>
                </c:pt>
                <c:pt idx="48">
                  <c:v>12158.399999999529</c:v>
                </c:pt>
                <c:pt idx="49">
                  <c:v>13190.400000000227</c:v>
                </c:pt>
                <c:pt idx="50">
                  <c:v>13032.000000000698</c:v>
                </c:pt>
                <c:pt idx="51">
                  <c:v>13238.399999999092</c:v>
                </c:pt>
                <c:pt idx="52">
                  <c:v>12403.20000000138</c:v>
                </c:pt>
                <c:pt idx="53">
                  <c:v>12662.399999999616</c:v>
                </c:pt>
                <c:pt idx="54">
                  <c:v>13127.999999998428</c:v>
                </c:pt>
                <c:pt idx="55">
                  <c:v>13089.600000001519</c:v>
                </c:pt>
                <c:pt idx="56">
                  <c:v>12595.200000001205</c:v>
                </c:pt>
                <c:pt idx="57">
                  <c:v>12983.999999999651</c:v>
                </c:pt>
                <c:pt idx="58">
                  <c:v>13003.199999999197</c:v>
                </c:pt>
                <c:pt idx="59">
                  <c:v>13132.800000001589</c:v>
                </c:pt>
                <c:pt idx="60">
                  <c:v>12340.799999999581</c:v>
                </c:pt>
                <c:pt idx="61">
                  <c:v>13166.399999999703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F-4057-829A-BEA0B43095FC}"/>
            </c:ext>
          </c:extLst>
        </c:ser>
        <c:ser>
          <c:idx val="1"/>
          <c:order val="1"/>
          <c:tx>
            <c:v>ПС№6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'январь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'январь 2017'!$K$5:$K$66</c:f>
              <c:numCache>
                <c:formatCode>General</c:formatCode>
                <c:ptCount val="62"/>
                <c:pt idx="0">
                  <c:v>13228.80000000041</c:v>
                </c:pt>
                <c:pt idx="1">
                  <c:v>13175.999999999476</c:v>
                </c:pt>
                <c:pt idx="2">
                  <c:v>13041.600000000471</c:v>
                </c:pt>
                <c:pt idx="3">
                  <c:v>13679.999999999563</c:v>
                </c:pt>
                <c:pt idx="4">
                  <c:v>14116.800000000148</c:v>
                </c:pt>
                <c:pt idx="5">
                  <c:v>13497.599999999511</c:v>
                </c:pt>
                <c:pt idx="6">
                  <c:v>13008.000000000175</c:v>
                </c:pt>
                <c:pt idx="7">
                  <c:v>13483.200000000943</c:v>
                </c:pt>
                <c:pt idx="8">
                  <c:v>12791.999999999825</c:v>
                </c:pt>
                <c:pt idx="9">
                  <c:v>14279.999999999563</c:v>
                </c:pt>
                <c:pt idx="10">
                  <c:v>13473.600000000079</c:v>
                </c:pt>
                <c:pt idx="11">
                  <c:v>13977.600000000166</c:v>
                </c:pt>
                <c:pt idx="12">
                  <c:v>14020.800000000236</c:v>
                </c:pt>
                <c:pt idx="13">
                  <c:v>13243.20000000007</c:v>
                </c:pt>
                <c:pt idx="14">
                  <c:v>13646.400000000358</c:v>
                </c:pt>
                <c:pt idx="15">
                  <c:v>14164.800000000105</c:v>
                </c:pt>
                <c:pt idx="16">
                  <c:v>12983.999999998559</c:v>
                </c:pt>
                <c:pt idx="17">
                  <c:v>13804.800000000978</c:v>
                </c:pt>
                <c:pt idx="18">
                  <c:v>13531.199999999808</c:v>
                </c:pt>
                <c:pt idx="19">
                  <c:v>13070.39999999979</c:v>
                </c:pt>
                <c:pt idx="20">
                  <c:v>13828.80000000041</c:v>
                </c:pt>
                <c:pt idx="21">
                  <c:v>13857.599999999729</c:v>
                </c:pt>
                <c:pt idx="22">
                  <c:v>13603.200000000288</c:v>
                </c:pt>
                <c:pt idx="23">
                  <c:v>13823.999999999432</c:v>
                </c:pt>
                <c:pt idx="24">
                  <c:v>13416.000000000349</c:v>
                </c:pt>
                <c:pt idx="25">
                  <c:v>13497.600000000602</c:v>
                </c:pt>
                <c:pt idx="26">
                  <c:v>13132.799999999406</c:v>
                </c:pt>
                <c:pt idx="27">
                  <c:v>14030.400000000009</c:v>
                </c:pt>
                <c:pt idx="28">
                  <c:v>13353.599999999642</c:v>
                </c:pt>
                <c:pt idx="29">
                  <c:v>13651.200000000244</c:v>
                </c:pt>
                <c:pt idx="30">
                  <c:v>13228.80000000041</c:v>
                </c:pt>
                <c:pt idx="31">
                  <c:v>13785.599999999249</c:v>
                </c:pt>
                <c:pt idx="32">
                  <c:v>13752.000000000044</c:v>
                </c:pt>
                <c:pt idx="33">
                  <c:v>13324.800000000323</c:v>
                </c:pt>
                <c:pt idx="34">
                  <c:v>13262.399999999616</c:v>
                </c:pt>
                <c:pt idx="35">
                  <c:v>12830.400000000009</c:v>
                </c:pt>
                <c:pt idx="36">
                  <c:v>14001.60000000069</c:v>
                </c:pt>
                <c:pt idx="37">
                  <c:v>13012.800000000061</c:v>
                </c:pt>
                <c:pt idx="38">
                  <c:v>13219.199999999546</c:v>
                </c:pt>
                <c:pt idx="39">
                  <c:v>13464.000000000306</c:v>
                </c:pt>
                <c:pt idx="40">
                  <c:v>12134.400000000096</c:v>
                </c:pt>
                <c:pt idx="41">
                  <c:v>12816.000000000349</c:v>
                </c:pt>
                <c:pt idx="42">
                  <c:v>12671.999999999389</c:v>
                </c:pt>
                <c:pt idx="43">
                  <c:v>12321.599999998944</c:v>
                </c:pt>
                <c:pt idx="44">
                  <c:v>12604.800000000978</c:v>
                </c:pt>
                <c:pt idx="45">
                  <c:v>12576.000000000568</c:v>
                </c:pt>
                <c:pt idx="46">
                  <c:v>12201.599999999598</c:v>
                </c:pt>
                <c:pt idx="47">
                  <c:v>13243.199999998978</c:v>
                </c:pt>
                <c:pt idx="48">
                  <c:v>11932.800000000498</c:v>
                </c:pt>
                <c:pt idx="49">
                  <c:v>12758.399999999529</c:v>
                </c:pt>
                <c:pt idx="50">
                  <c:v>13228.800000001502</c:v>
                </c:pt>
                <c:pt idx="51">
                  <c:v>13300.799999998708</c:v>
                </c:pt>
                <c:pt idx="52">
                  <c:v>12633.600000000297</c:v>
                </c:pt>
                <c:pt idx="53">
                  <c:v>12254.400000000533</c:v>
                </c:pt>
                <c:pt idx="54">
                  <c:v>12768.000000000393</c:v>
                </c:pt>
                <c:pt idx="55">
                  <c:v>13636.799999999494</c:v>
                </c:pt>
                <c:pt idx="56">
                  <c:v>12139.199999999983</c:v>
                </c:pt>
                <c:pt idx="57">
                  <c:v>12777.600000000166</c:v>
                </c:pt>
                <c:pt idx="58">
                  <c:v>13190.399999999136</c:v>
                </c:pt>
                <c:pt idx="59">
                  <c:v>13252.800000000934</c:v>
                </c:pt>
                <c:pt idx="60">
                  <c:v>12100.799999999799</c:v>
                </c:pt>
                <c:pt idx="61">
                  <c:v>13132.799999999406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F-4057-829A-BEA0B43095FC}"/>
            </c:ext>
          </c:extLst>
        </c:ser>
        <c:ser>
          <c:idx val="2"/>
          <c:order val="2"/>
          <c:tx>
            <c:v>ТП-18</c:v>
          </c:tx>
          <c:spPr>
            <a:ln w="76200"/>
          </c:spPr>
          <c:marker>
            <c:symbol val="none"/>
          </c:marker>
          <c:cat>
            <c:numRef>
              <c:f>'январь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'январь 2017'!$P$5:$P$66</c:f>
              <c:numCache>
                <c:formatCode>General</c:formatCode>
                <c:ptCount val="62"/>
                <c:pt idx="0">
                  <c:v>1853.9999999999509</c:v>
                </c:pt>
                <c:pt idx="1">
                  <c:v>1947.5999999999885</c:v>
                </c:pt>
                <c:pt idx="2">
                  <c:v>1841.4000000000442</c:v>
                </c:pt>
                <c:pt idx="3">
                  <c:v>1974.599999999964</c:v>
                </c:pt>
                <c:pt idx="4">
                  <c:v>1724.399999999946</c:v>
                </c:pt>
                <c:pt idx="5">
                  <c:v>1870.1999999999771</c:v>
                </c:pt>
                <c:pt idx="6">
                  <c:v>1704.6000000000049</c:v>
                </c:pt>
                <c:pt idx="7">
                  <c:v>1848.6000000000786</c:v>
                </c:pt>
                <c:pt idx="8">
                  <c:v>1691.9999999998936</c:v>
                </c:pt>
                <c:pt idx="9">
                  <c:v>1949.4000000001506</c:v>
                </c:pt>
                <c:pt idx="10">
                  <c:v>1976.3999999999214</c:v>
                </c:pt>
                <c:pt idx="11">
                  <c:v>1826.9999999999754</c:v>
                </c:pt>
                <c:pt idx="12">
                  <c:v>1783.7999999999738</c:v>
                </c:pt>
                <c:pt idx="13">
                  <c:v>1875.600000000054</c:v>
                </c:pt>
                <c:pt idx="14">
                  <c:v>1782.0000000000164</c:v>
                </c:pt>
                <c:pt idx="15">
                  <c:v>1886.4000000000033</c:v>
                </c:pt>
                <c:pt idx="16">
                  <c:v>1699.199999999928</c:v>
                </c:pt>
                <c:pt idx="17">
                  <c:v>1942.2000000001162</c:v>
                </c:pt>
                <c:pt idx="18">
                  <c:v>1755.0000000000409</c:v>
                </c:pt>
                <c:pt idx="19">
                  <c:v>1875.5999999998494</c:v>
                </c:pt>
                <c:pt idx="20">
                  <c:v>1735.2000000000999</c:v>
                </c:pt>
                <c:pt idx="21">
                  <c:v>1871.9999999999345</c:v>
                </c:pt>
                <c:pt idx="22">
                  <c:v>1720.8000000000311</c:v>
                </c:pt>
                <c:pt idx="23">
                  <c:v>1792.7999999999656</c:v>
                </c:pt>
                <c:pt idx="24">
                  <c:v>1630.800000000113</c:v>
                </c:pt>
                <c:pt idx="25">
                  <c:v>1785.5999999999312</c:v>
                </c:pt>
                <c:pt idx="26">
                  <c:v>1668.6000000000377</c:v>
                </c:pt>
                <c:pt idx="27">
                  <c:v>1960.1999999998952</c:v>
                </c:pt>
                <c:pt idx="28">
                  <c:v>1614.6000000000868</c:v>
                </c:pt>
                <c:pt idx="29">
                  <c:v>1808.9999999999918</c:v>
                </c:pt>
                <c:pt idx="30">
                  <c:v>1654.1999999999689</c:v>
                </c:pt>
                <c:pt idx="31">
                  <c:v>1697.3999999999705</c:v>
                </c:pt>
                <c:pt idx="32">
                  <c:v>1592.9999999999836</c:v>
                </c:pt>
                <c:pt idx="33">
                  <c:v>1722.5999999999885</c:v>
                </c:pt>
                <c:pt idx="34">
                  <c:v>1697.4000000001752</c:v>
                </c:pt>
                <c:pt idx="35">
                  <c:v>1781.9999999998117</c:v>
                </c:pt>
                <c:pt idx="36">
                  <c:v>2678.4000000001015</c:v>
                </c:pt>
                <c:pt idx="37">
                  <c:v>1737.0000000000573</c:v>
                </c:pt>
                <c:pt idx="38">
                  <c:v>1625.400000000036</c:v>
                </c:pt>
                <c:pt idx="39">
                  <c:v>1771.2000000000671</c:v>
                </c:pt>
                <c:pt idx="40">
                  <c:v>1538.9999999998281</c:v>
                </c:pt>
                <c:pt idx="41">
                  <c:v>1746.0000000000491</c:v>
                </c:pt>
                <c:pt idx="42">
                  <c:v>1706.3999999999623</c:v>
                </c:pt>
                <c:pt idx="43">
                  <c:v>1785.6000000001359</c:v>
                </c:pt>
                <c:pt idx="44">
                  <c:v>1643.4000000000196</c:v>
                </c:pt>
                <c:pt idx="45">
                  <c:v>1693.799999999851</c:v>
                </c:pt>
                <c:pt idx="46">
                  <c:v>1551.6000000001441</c:v>
                </c:pt>
                <c:pt idx="47">
                  <c:v>1861.1999999999853</c:v>
                </c:pt>
                <c:pt idx="48">
                  <c:v>1384.2000000000098</c:v>
                </c:pt>
                <c:pt idx="49">
                  <c:v>1807.2000000000344</c:v>
                </c:pt>
                <c:pt idx="50">
                  <c:v>1762.1999999998707</c:v>
                </c:pt>
                <c:pt idx="51">
                  <c:v>1859.4000000000278</c:v>
                </c:pt>
                <c:pt idx="52">
                  <c:v>1791.0000000000082</c:v>
                </c:pt>
                <c:pt idx="53">
                  <c:v>1823.4000000000606</c:v>
                </c:pt>
                <c:pt idx="54">
                  <c:v>1796.3999999998805</c:v>
                </c:pt>
                <c:pt idx="55">
                  <c:v>2039.4000000000688</c:v>
                </c:pt>
                <c:pt idx="56">
                  <c:v>1738.8000000000147</c:v>
                </c:pt>
                <c:pt idx="57">
                  <c:v>1940.3999999999542</c:v>
                </c:pt>
                <c:pt idx="58">
                  <c:v>1882.8000000000884</c:v>
                </c:pt>
                <c:pt idx="59">
                  <c:v>2021.3999999998805</c:v>
                </c:pt>
                <c:pt idx="60">
                  <c:v>1834.2000000000098</c:v>
                </c:pt>
                <c:pt idx="61">
                  <c:v>1969.2000000000917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F-4057-829A-BEA0B43095FC}"/>
            </c:ext>
          </c:extLst>
        </c:ser>
        <c:ser>
          <c:idx val="3"/>
          <c:order val="3"/>
          <c:tx>
            <c:v>ПСУ-26</c:v>
          </c:tx>
          <c:spPr>
            <a:ln w="76200">
              <a:prstDash val="solid"/>
            </a:ln>
          </c:spPr>
          <c:marker>
            <c:symbol val="none"/>
          </c:marker>
          <c:cat>
            <c:numRef>
              <c:f>'январь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'январь 2017'!$T$5:$T$66</c:f>
              <c:numCache>
                <c:formatCode>General</c:formatCode>
                <c:ptCount val="62"/>
                <c:pt idx="0">
                  <c:v>324</c:v>
                </c:pt>
                <c:pt idx="1">
                  <c:v>372</c:v>
                </c:pt>
                <c:pt idx="2">
                  <c:v>288</c:v>
                </c:pt>
                <c:pt idx="3">
                  <c:v>420</c:v>
                </c:pt>
                <c:pt idx="4">
                  <c:v>288</c:v>
                </c:pt>
                <c:pt idx="5">
                  <c:v>408</c:v>
                </c:pt>
                <c:pt idx="6">
                  <c:v>288</c:v>
                </c:pt>
                <c:pt idx="7">
                  <c:v>408</c:v>
                </c:pt>
                <c:pt idx="8">
                  <c:v>300</c:v>
                </c:pt>
                <c:pt idx="9">
                  <c:v>408</c:v>
                </c:pt>
                <c:pt idx="10">
                  <c:v>336</c:v>
                </c:pt>
                <c:pt idx="11">
                  <c:v>432</c:v>
                </c:pt>
                <c:pt idx="12">
                  <c:v>288</c:v>
                </c:pt>
                <c:pt idx="13">
                  <c:v>420</c:v>
                </c:pt>
                <c:pt idx="14">
                  <c:v>252</c:v>
                </c:pt>
                <c:pt idx="15">
                  <c:v>408</c:v>
                </c:pt>
                <c:pt idx="16">
                  <c:v>300</c:v>
                </c:pt>
                <c:pt idx="17">
                  <c:v>408</c:v>
                </c:pt>
                <c:pt idx="18">
                  <c:v>312</c:v>
                </c:pt>
                <c:pt idx="19">
                  <c:v>372</c:v>
                </c:pt>
                <c:pt idx="20">
                  <c:v>288</c:v>
                </c:pt>
                <c:pt idx="21">
                  <c:v>336</c:v>
                </c:pt>
                <c:pt idx="22">
                  <c:v>288</c:v>
                </c:pt>
                <c:pt idx="23">
                  <c:v>384</c:v>
                </c:pt>
                <c:pt idx="24">
                  <c:v>264</c:v>
                </c:pt>
                <c:pt idx="25">
                  <c:v>360</c:v>
                </c:pt>
                <c:pt idx="26">
                  <c:v>276</c:v>
                </c:pt>
                <c:pt idx="27">
                  <c:v>396</c:v>
                </c:pt>
                <c:pt idx="28">
                  <c:v>276</c:v>
                </c:pt>
                <c:pt idx="29">
                  <c:v>396</c:v>
                </c:pt>
                <c:pt idx="30">
                  <c:v>276</c:v>
                </c:pt>
                <c:pt idx="31">
                  <c:v>372</c:v>
                </c:pt>
                <c:pt idx="32">
                  <c:v>300</c:v>
                </c:pt>
                <c:pt idx="33">
                  <c:v>384</c:v>
                </c:pt>
                <c:pt idx="34">
                  <c:v>288</c:v>
                </c:pt>
                <c:pt idx="35">
                  <c:v>396</c:v>
                </c:pt>
                <c:pt idx="36">
                  <c:v>312</c:v>
                </c:pt>
                <c:pt idx="37">
                  <c:v>384</c:v>
                </c:pt>
                <c:pt idx="38">
                  <c:v>324</c:v>
                </c:pt>
                <c:pt idx="39">
                  <c:v>408</c:v>
                </c:pt>
                <c:pt idx="40">
                  <c:v>288</c:v>
                </c:pt>
                <c:pt idx="41">
                  <c:v>396</c:v>
                </c:pt>
                <c:pt idx="42">
                  <c:v>300</c:v>
                </c:pt>
                <c:pt idx="43">
                  <c:v>420</c:v>
                </c:pt>
                <c:pt idx="44">
                  <c:v>300</c:v>
                </c:pt>
                <c:pt idx="45">
                  <c:v>372</c:v>
                </c:pt>
                <c:pt idx="46">
                  <c:v>276</c:v>
                </c:pt>
                <c:pt idx="47">
                  <c:v>420</c:v>
                </c:pt>
                <c:pt idx="48">
                  <c:v>276</c:v>
                </c:pt>
                <c:pt idx="49">
                  <c:v>420</c:v>
                </c:pt>
                <c:pt idx="50">
                  <c:v>276</c:v>
                </c:pt>
                <c:pt idx="51">
                  <c:v>420</c:v>
                </c:pt>
                <c:pt idx="52">
                  <c:v>348</c:v>
                </c:pt>
                <c:pt idx="53">
                  <c:v>396</c:v>
                </c:pt>
                <c:pt idx="54">
                  <c:v>324</c:v>
                </c:pt>
                <c:pt idx="55">
                  <c:v>456</c:v>
                </c:pt>
                <c:pt idx="56">
                  <c:v>300</c:v>
                </c:pt>
                <c:pt idx="57">
                  <c:v>432</c:v>
                </c:pt>
                <c:pt idx="58">
                  <c:v>324</c:v>
                </c:pt>
                <c:pt idx="59">
                  <c:v>456</c:v>
                </c:pt>
                <c:pt idx="60">
                  <c:v>324</c:v>
                </c:pt>
                <c:pt idx="61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0F-4057-829A-BEA0B43095FC}"/>
            </c:ext>
          </c:extLst>
        </c:ser>
        <c:ser>
          <c:idx val="4"/>
          <c:order val="4"/>
          <c:tx>
            <c:v>РП-22</c:v>
          </c:tx>
          <c:spPr>
            <a:ln w="76200">
              <a:prstDash val="sysDot"/>
            </a:ln>
          </c:spPr>
          <c:marker>
            <c:symbol val="none"/>
          </c:marker>
          <c:cat>
            <c:numRef>
              <c:f>'январь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'январь 2017'!$X$5:$X$66</c:f>
              <c:numCache>
                <c:formatCode>General</c:formatCode>
                <c:ptCount val="62"/>
                <c:pt idx="0">
                  <c:v>1520</c:v>
                </c:pt>
                <c:pt idx="1">
                  <c:v>1472</c:v>
                </c:pt>
                <c:pt idx="2">
                  <c:v>1552</c:v>
                </c:pt>
                <c:pt idx="3">
                  <c:v>1568</c:v>
                </c:pt>
                <c:pt idx="4">
                  <c:v>1408</c:v>
                </c:pt>
                <c:pt idx="5">
                  <c:v>1408</c:v>
                </c:pt>
                <c:pt idx="6">
                  <c:v>1392</c:v>
                </c:pt>
                <c:pt idx="7">
                  <c:v>1456</c:v>
                </c:pt>
                <c:pt idx="8">
                  <c:v>1376</c:v>
                </c:pt>
                <c:pt idx="9">
                  <c:v>1440</c:v>
                </c:pt>
                <c:pt idx="10">
                  <c:v>1488</c:v>
                </c:pt>
                <c:pt idx="11">
                  <c:v>1584</c:v>
                </c:pt>
                <c:pt idx="12">
                  <c:v>1472</c:v>
                </c:pt>
                <c:pt idx="13">
                  <c:v>1408</c:v>
                </c:pt>
                <c:pt idx="14">
                  <c:v>1408</c:v>
                </c:pt>
                <c:pt idx="15">
                  <c:v>1584</c:v>
                </c:pt>
                <c:pt idx="16">
                  <c:v>1376</c:v>
                </c:pt>
                <c:pt idx="17">
                  <c:v>1488</c:v>
                </c:pt>
                <c:pt idx="18">
                  <c:v>1424</c:v>
                </c:pt>
                <c:pt idx="19">
                  <c:v>1488</c:v>
                </c:pt>
                <c:pt idx="20">
                  <c:v>1488</c:v>
                </c:pt>
                <c:pt idx="21">
                  <c:v>1440</c:v>
                </c:pt>
                <c:pt idx="22">
                  <c:v>1392</c:v>
                </c:pt>
                <c:pt idx="23">
                  <c:v>1264</c:v>
                </c:pt>
                <c:pt idx="24">
                  <c:v>1504</c:v>
                </c:pt>
                <c:pt idx="25">
                  <c:v>1312</c:v>
                </c:pt>
                <c:pt idx="26">
                  <c:v>1392</c:v>
                </c:pt>
                <c:pt idx="27">
                  <c:v>1600</c:v>
                </c:pt>
                <c:pt idx="28">
                  <c:v>1344</c:v>
                </c:pt>
                <c:pt idx="29">
                  <c:v>1360</c:v>
                </c:pt>
                <c:pt idx="30">
                  <c:v>1376</c:v>
                </c:pt>
                <c:pt idx="31">
                  <c:v>1312</c:v>
                </c:pt>
                <c:pt idx="32">
                  <c:v>1248</c:v>
                </c:pt>
                <c:pt idx="33">
                  <c:v>1296</c:v>
                </c:pt>
                <c:pt idx="34">
                  <c:v>1376</c:v>
                </c:pt>
                <c:pt idx="35">
                  <c:v>1392</c:v>
                </c:pt>
                <c:pt idx="36">
                  <c:v>1408</c:v>
                </c:pt>
                <c:pt idx="37">
                  <c:v>1232</c:v>
                </c:pt>
                <c:pt idx="38">
                  <c:v>1360</c:v>
                </c:pt>
                <c:pt idx="39">
                  <c:v>1376</c:v>
                </c:pt>
                <c:pt idx="40">
                  <c:v>1200</c:v>
                </c:pt>
                <c:pt idx="41">
                  <c:v>1344</c:v>
                </c:pt>
                <c:pt idx="42">
                  <c:v>1360</c:v>
                </c:pt>
                <c:pt idx="43">
                  <c:v>1344</c:v>
                </c:pt>
                <c:pt idx="44">
                  <c:v>1328</c:v>
                </c:pt>
                <c:pt idx="45">
                  <c:v>1264</c:v>
                </c:pt>
                <c:pt idx="46">
                  <c:v>1296</c:v>
                </c:pt>
                <c:pt idx="47">
                  <c:v>1408</c:v>
                </c:pt>
                <c:pt idx="48">
                  <c:v>1056</c:v>
                </c:pt>
                <c:pt idx="49">
                  <c:v>1424</c:v>
                </c:pt>
                <c:pt idx="50">
                  <c:v>1360</c:v>
                </c:pt>
                <c:pt idx="51">
                  <c:v>1456</c:v>
                </c:pt>
                <c:pt idx="52">
                  <c:v>1424</c:v>
                </c:pt>
                <c:pt idx="53">
                  <c:v>1360</c:v>
                </c:pt>
                <c:pt idx="54">
                  <c:v>1456</c:v>
                </c:pt>
                <c:pt idx="55">
                  <c:v>1584</c:v>
                </c:pt>
                <c:pt idx="56">
                  <c:v>1408</c:v>
                </c:pt>
                <c:pt idx="57">
                  <c:v>1504</c:v>
                </c:pt>
                <c:pt idx="58">
                  <c:v>1472</c:v>
                </c:pt>
                <c:pt idx="59">
                  <c:v>1568</c:v>
                </c:pt>
                <c:pt idx="60">
                  <c:v>1536</c:v>
                </c:pt>
                <c:pt idx="61">
                  <c:v>1456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0F-4057-829A-BEA0B43095FC}"/>
            </c:ext>
          </c:extLst>
        </c:ser>
        <c:ser>
          <c:idx val="5"/>
          <c:order val="5"/>
          <c:tx>
            <c:v>ТП-16</c:v>
          </c:tx>
          <c:spPr>
            <a:ln cmpd="sng" w="76200">
              <a:prstDash val="solid"/>
            </a:ln>
          </c:spPr>
          <c:marker>
            <c:symbol val="none"/>
          </c:marker>
          <c:cat>
            <c:numRef>
              <c:f>'январь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'январь 2017'!$AD$5:$AD$66</c:f>
              <c:numCache>
                <c:formatCode>General</c:formatCode>
                <c:ptCount val="62"/>
                <c:pt idx="0">
                  <c:v>538.19999999990955</c:v>
                </c:pt>
                <c:pt idx="1">
                  <c:v>522.00000000003683</c:v>
                </c:pt>
                <c:pt idx="2">
                  <c:v>532.79999999998608</c:v>
                </c:pt>
                <c:pt idx="3">
                  <c:v>540.00000000002046</c:v>
                </c:pt>
                <c:pt idx="4">
                  <c:v>612.00000000000614</c:v>
                </c:pt>
                <c:pt idx="5">
                  <c:v>588.59999999999673</c:v>
                </c:pt>
                <c:pt idx="6">
                  <c:v>617.39999999998076</c:v>
                </c:pt>
                <c:pt idx="7">
                  <c:v>584.99999999997954</c:v>
                </c:pt>
                <c:pt idx="8">
                  <c:v>592.20000000006507</c:v>
                </c:pt>
                <c:pt idx="9">
                  <c:v>584.99999999992838</c:v>
                </c:pt>
                <c:pt idx="10">
                  <c:v>599.40000000009945</c:v>
                </c:pt>
                <c:pt idx="11">
                  <c:v>588.59999999994557</c:v>
                </c:pt>
                <c:pt idx="12">
                  <c:v>531.00000000002865</c:v>
                </c:pt>
                <c:pt idx="13">
                  <c:v>552.60000000002947</c:v>
                </c:pt>
                <c:pt idx="14">
                  <c:v>457.19999999998322</c:v>
                </c:pt>
                <c:pt idx="15">
                  <c:v>554.39999999993574</c:v>
                </c:pt>
                <c:pt idx="16">
                  <c:v>480.60000000004379</c:v>
                </c:pt>
                <c:pt idx="17">
                  <c:v>520.19999999997708</c:v>
                </c:pt>
                <c:pt idx="18">
                  <c:v>531.00000000002865</c:v>
                </c:pt>
                <c:pt idx="19">
                  <c:v>498.60000000002742</c:v>
                </c:pt>
                <c:pt idx="20">
                  <c:v>523.79999999989195</c:v>
                </c:pt>
                <c:pt idx="21">
                  <c:v>473.40000000000941</c:v>
                </c:pt>
                <c:pt idx="22">
                  <c:v>522.00000000003683</c:v>
                </c:pt>
                <c:pt idx="23">
                  <c:v>468.00000000008595</c:v>
                </c:pt>
                <c:pt idx="24">
                  <c:v>547.19999999995252</c:v>
                </c:pt>
                <c:pt idx="25">
                  <c:v>480.59999999999263</c:v>
                </c:pt>
                <c:pt idx="26">
                  <c:v>448.19999999994025</c:v>
                </c:pt>
                <c:pt idx="27">
                  <c:v>505.8000000000618</c:v>
                </c:pt>
                <c:pt idx="28">
                  <c:v>469.79999999999222</c:v>
                </c:pt>
                <c:pt idx="29">
                  <c:v>471.60000000000082</c:v>
                </c:pt>
                <c:pt idx="30">
                  <c:v>552.59999999997831</c:v>
                </c:pt>
                <c:pt idx="31">
                  <c:v>491.4000000000442</c:v>
                </c:pt>
                <c:pt idx="32">
                  <c:v>554.3999999999869</c:v>
                </c:pt>
                <c:pt idx="33">
                  <c:v>491.39999999999304</c:v>
                </c:pt>
                <c:pt idx="34">
                  <c:v>599.39999999994598</c:v>
                </c:pt>
                <c:pt idx="35">
                  <c:v>538.20000000006303</c:v>
                </c:pt>
                <c:pt idx="36">
                  <c:v>642.59999999999877</c:v>
                </c:pt>
                <c:pt idx="37">
                  <c:v>563.39999999997872</c:v>
                </c:pt>
                <c:pt idx="38">
                  <c:v>599.39999999994598</c:v>
                </c:pt>
                <c:pt idx="39">
                  <c:v>572.40000000007285</c:v>
                </c:pt>
                <c:pt idx="40">
                  <c:v>462.59999999995784</c:v>
                </c:pt>
                <c:pt idx="41">
                  <c:v>534.59999999999468</c:v>
                </c:pt>
                <c:pt idx="42">
                  <c:v>468.00000000003479</c:v>
                </c:pt>
                <c:pt idx="43">
                  <c:v>548.99999999996112</c:v>
                </c:pt>
                <c:pt idx="44">
                  <c:v>590.40000000005648</c:v>
                </c:pt>
                <c:pt idx="45">
                  <c:v>538.20000000001187</c:v>
                </c:pt>
                <c:pt idx="46">
                  <c:v>554.3999999999869</c:v>
                </c:pt>
                <c:pt idx="47">
                  <c:v>599.39999999994598</c:v>
                </c:pt>
                <c:pt idx="48">
                  <c:v>536.40000000000327</c:v>
                </c:pt>
                <c:pt idx="49">
                  <c:v>540.00000000002046</c:v>
                </c:pt>
                <c:pt idx="50">
                  <c:v>646.20000000001596</c:v>
                </c:pt>
                <c:pt idx="51">
                  <c:v>552.59999999997831</c:v>
                </c:pt>
                <c:pt idx="52">
                  <c:v>611.99999999995498</c:v>
                </c:pt>
                <c:pt idx="53">
                  <c:v>522.00000000003683</c:v>
                </c:pt>
                <c:pt idx="54">
                  <c:v>505.80000000001064</c:v>
                </c:pt>
                <c:pt idx="55">
                  <c:v>550.79999999996971</c:v>
                </c:pt>
                <c:pt idx="56">
                  <c:v>473.40000000000941</c:v>
                </c:pt>
                <c:pt idx="57">
                  <c:v>525.60000000000286</c:v>
                </c:pt>
                <c:pt idx="58">
                  <c:v>655.20000000005894</c:v>
                </c:pt>
                <c:pt idx="59">
                  <c:v>602.99999999991201</c:v>
                </c:pt>
                <c:pt idx="60">
                  <c:v>558.00000000010641</c:v>
                </c:pt>
                <c:pt idx="61">
                  <c:v>615.60000000002333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0F-4057-829A-BEA0B43095FC}"/>
            </c:ext>
          </c:extLst>
        </c:ser>
        <c:ser>
          <c:idx val="6"/>
          <c:order val="6"/>
          <c:tx>
            <c:v>ЭГД</c:v>
          </c:tx>
          <c:spPr>
            <a:ln>
              <a:prstDash val="sysDash"/>
            </a:ln>
          </c:spPr>
          <c:marker>
            <c:symbol val="none"/>
          </c:marker>
          <c:cat>
            <c:numRef>
              <c:f>'январь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'январь 2017'!$AI$5:$AI$66</c:f>
              <c:numCache>
                <c:formatCode>General</c:formatCode>
                <c:ptCount val="62"/>
                <c:pt idx="0">
                  <c:v>10737.600000000384</c:v>
                </c:pt>
                <c:pt idx="1">
                  <c:v>10617.599999999948</c:v>
                </c:pt>
                <c:pt idx="2">
                  <c:v>10569.599999999991</c:v>
                </c:pt>
                <c:pt idx="3">
                  <c:v>11063.999999999214</c:v>
                </c:pt>
                <c:pt idx="4">
                  <c:v>11683.200000000943</c:v>
                </c:pt>
                <c:pt idx="5">
                  <c:v>10936.799999999494</c:v>
                </c:pt>
                <c:pt idx="6">
                  <c:v>10598.400000000402</c:v>
                </c:pt>
                <c:pt idx="7">
                  <c:v>10939.199999999983</c:v>
                </c:pt>
                <c:pt idx="8">
                  <c:v>10855</c:v>
                </c:pt>
                <c:pt idx="9">
                  <c:v>10575</c:v>
                </c:pt>
                <c:pt idx="10">
                  <c:v>10560</c:v>
                </c:pt>
                <c:pt idx="11">
                  <c:v>11040</c:v>
                </c:pt>
                <c:pt idx="12">
                  <c:v>11280</c:v>
                </c:pt>
                <c:pt idx="13">
                  <c:v>10320</c:v>
                </c:pt>
                <c:pt idx="14">
                  <c:v>11040</c:v>
                </c:pt>
                <c:pt idx="15">
                  <c:v>11280</c:v>
                </c:pt>
                <c:pt idx="16">
                  <c:v>10320</c:v>
                </c:pt>
                <c:pt idx="17">
                  <c:v>11040</c:v>
                </c:pt>
                <c:pt idx="18">
                  <c:v>10560</c:v>
                </c:pt>
                <c:pt idx="19">
                  <c:v>10320</c:v>
                </c:pt>
                <c:pt idx="20">
                  <c:v>11040</c:v>
                </c:pt>
                <c:pt idx="21">
                  <c:v>11040</c:v>
                </c:pt>
                <c:pt idx="22">
                  <c:v>11040</c:v>
                </c:pt>
                <c:pt idx="23">
                  <c:v>11040</c:v>
                </c:pt>
                <c:pt idx="24">
                  <c:v>11040</c:v>
                </c:pt>
                <c:pt idx="25">
                  <c:v>10800</c:v>
                </c:pt>
                <c:pt idx="26">
                  <c:v>10800</c:v>
                </c:pt>
                <c:pt idx="27">
                  <c:v>10800</c:v>
                </c:pt>
                <c:pt idx="28">
                  <c:v>10800</c:v>
                </c:pt>
                <c:pt idx="29">
                  <c:v>11040</c:v>
                </c:pt>
                <c:pt idx="30">
                  <c:v>10560</c:v>
                </c:pt>
                <c:pt idx="31">
                  <c:v>11280</c:v>
                </c:pt>
                <c:pt idx="32">
                  <c:v>11040</c:v>
                </c:pt>
                <c:pt idx="33">
                  <c:v>10800</c:v>
                </c:pt>
                <c:pt idx="34">
                  <c:v>10560</c:v>
                </c:pt>
                <c:pt idx="35">
                  <c:v>10080</c:v>
                </c:pt>
                <c:pt idx="36">
                  <c:v>11280</c:v>
                </c:pt>
                <c:pt idx="37">
                  <c:v>10320</c:v>
                </c:pt>
                <c:pt idx="38">
                  <c:v>10820</c:v>
                </c:pt>
                <c:pt idx="39">
                  <c:v>11023.199999999633</c:v>
                </c:pt>
                <c:pt idx="40">
                  <c:v>10036.800000000585</c:v>
                </c:pt>
                <c:pt idx="41">
                  <c:v>10444.799999999668</c:v>
                </c:pt>
                <c:pt idx="42">
                  <c:v>10406.400000000576</c:v>
                </c:pt>
                <c:pt idx="43">
                  <c:v>9900</c:v>
                </c:pt>
                <c:pt idx="44">
                  <c:v>10754.399999999441</c:v>
                </c:pt>
                <c:pt idx="45">
                  <c:v>9775.1999999996769</c:v>
                </c:pt>
                <c:pt idx="46">
                  <c:v>10010.400000000664</c:v>
                </c:pt>
                <c:pt idx="47">
                  <c:v>10679.999999999563</c:v>
                </c:pt>
                <c:pt idx="48">
                  <c:v>9928.8000000004104</c:v>
                </c:pt>
                <c:pt idx="49">
                  <c:v>10269.599999999991</c:v>
                </c:pt>
                <c:pt idx="50">
                  <c:v>10759.199999999328</c:v>
                </c:pt>
                <c:pt idx="51">
                  <c:v>10785.600000000341</c:v>
                </c:pt>
                <c:pt idx="52">
                  <c:v>10130.400000000009</c:v>
                </c:pt>
                <c:pt idx="53">
                  <c:v>9823.1999999996333</c:v>
                </c:pt>
                <c:pt idx="54">
                  <c:v>10509.600000000864</c:v>
                </c:pt>
                <c:pt idx="55">
                  <c:v>10814.399999999659</c:v>
                </c:pt>
                <c:pt idx="56">
                  <c:v>9837.6000000003842</c:v>
                </c:pt>
                <c:pt idx="57">
                  <c:v>10219.199999999546</c:v>
                </c:pt>
                <c:pt idx="58">
                  <c:v>10547.999999999956</c:v>
                </c:pt>
                <c:pt idx="59">
                  <c:v>10516.800000000148</c:v>
                </c:pt>
                <c:pt idx="60">
                  <c:v>9614.3999999996595</c:v>
                </c:pt>
                <c:pt idx="61">
                  <c:v>10447.200000000157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0F-4057-829A-BEA0B43095FC}"/>
            </c:ext>
          </c:extLst>
        </c:ser>
        <c:ser>
          <c:idx val="7"/>
          <c:order val="7"/>
          <c:tx>
            <c:v>МАШ. ЗАЛ</c:v>
          </c:tx>
          <c:spPr>
            <a:ln cmpd="tri">
              <a:solidFill>
                <a:srgbClr val="00B050"/>
              </a:solidFill>
              <a:prstDash val="sysDot"/>
            </a:ln>
          </c:spPr>
          <c:marker>
            <c:symbol val="none"/>
          </c:marker>
          <c:cat>
            <c:numRef>
              <c:f>'январь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'январь 2017'!$AU$5:$AU$66</c:f>
              <c:numCache>
                <c:formatCode>0</c:formatCode>
                <c:ptCount val="62"/>
                <c:pt idx="0">
                  <c:v>11185.000000002343</c:v>
                </c:pt>
                <c:pt idx="1">
                  <c:v>11575.599999998863</c:v>
                </c:pt>
                <c:pt idx="2">
                  <c:v>11163.199999998878</c:v>
                </c:pt>
                <c:pt idx="3">
                  <c:v>11480.800000000609</c:v>
                </c:pt>
                <c:pt idx="4">
                  <c:v>12058.400000002142</c:v>
                </c:pt>
                <c:pt idx="5">
                  <c:v>11784.199999998275</c:v>
                </c:pt>
                <c:pt idx="6">
                  <c:v>11017.799999999739</c:v>
                </c:pt>
                <c:pt idx="7">
                  <c:v>11149.40000000243</c:v>
                </c:pt>
                <c:pt idx="8">
                  <c:v>11169.399999998137</c:v>
                </c:pt>
                <c:pt idx="9">
                  <c:v>11947.80000000035</c:v>
                </c:pt>
                <c:pt idx="10">
                  <c:v>11448.599999998503</c:v>
                </c:pt>
                <c:pt idx="11">
                  <c:v>11493.00000000105</c:v>
                </c:pt>
                <c:pt idx="12">
                  <c:v>11595.400000000373</c:v>
                </c:pt>
                <c:pt idx="13">
                  <c:v>11580.199999999551</c:v>
                </c:pt>
                <c:pt idx="14">
                  <c:v>11358.800000000541</c:v>
                </c:pt>
                <c:pt idx="15">
                  <c:v>11844.000000000116</c:v>
                </c:pt>
                <c:pt idx="16">
                  <c:v>11069.799999998786</c:v>
                </c:pt>
                <c:pt idx="17">
                  <c:v>11863.799999999412</c:v>
                </c:pt>
                <c:pt idx="18">
                  <c:v>11917.000000001543</c:v>
                </c:pt>
                <c:pt idx="19">
                  <c:v>10594.199999998244</c:v>
                </c:pt>
                <c:pt idx="20">
                  <c:v>11629.800000002762</c:v>
                </c:pt>
                <c:pt idx="21">
                  <c:v>11396.999999998472</c:v>
                </c:pt>
                <c:pt idx="22">
                  <c:v>11420.399999998968</c:v>
                </c:pt>
                <c:pt idx="23">
                  <c:v>11832.800000000019</c:v>
                </c:pt>
                <c:pt idx="24">
                  <c:v>11206.400000000867</c:v>
                </c:pt>
                <c:pt idx="25">
                  <c:v>11561.00000000074</c:v>
                </c:pt>
                <c:pt idx="26">
                  <c:v>11681.400000000094</c:v>
                </c:pt>
                <c:pt idx="27">
                  <c:v>11276.599999999991</c:v>
                </c:pt>
                <c:pt idx="28">
                  <c:v>11443.800000000829</c:v>
                </c:pt>
                <c:pt idx="29">
                  <c:v>11747.599999998673</c:v>
                </c:pt>
                <c:pt idx="30">
                  <c:v>11137.000000001017</c:v>
                </c:pt>
                <c:pt idx="31">
                  <c:v>11857.39999999779</c:v>
                </c:pt>
                <c:pt idx="32">
                  <c:v>11954.399999999943</c:v>
                </c:pt>
                <c:pt idx="33">
                  <c:v>12055.800000000077</c:v>
                </c:pt>
                <c:pt idx="34">
                  <c:v>11440.600000000402</c:v>
                </c:pt>
                <c:pt idx="35">
                  <c:v>11288.999999999483</c:v>
                </c:pt>
                <c:pt idx="36">
                  <c:v>11519.000000001084</c:v>
                </c:pt>
                <c:pt idx="37">
                  <c:v>11759.799999998169</c:v>
                </c:pt>
                <c:pt idx="38">
                  <c:v>11106.200000003231</c:v>
                </c:pt>
                <c:pt idx="39">
                  <c:v>11280.399999999247</c:v>
                </c:pt>
                <c:pt idx="40">
                  <c:v>11067.000000000251</c:v>
                </c:pt>
                <c:pt idx="41">
                  <c:v>11158.199999999499</c:v>
                </c:pt>
                <c:pt idx="42">
                  <c:v>10555.999999999616</c:v>
                </c:pt>
                <c:pt idx="43">
                  <c:v>10486.200000000894</c:v>
                </c:pt>
                <c:pt idx="44">
                  <c:v>10988.799999999228</c:v>
                </c:pt>
                <c:pt idx="45">
                  <c:v>10577.000000000844</c:v>
                </c:pt>
                <c:pt idx="46">
                  <c:v>10715.999999999716</c:v>
                </c:pt>
                <c:pt idx="47">
                  <c:v>10683.799999998988</c:v>
                </c:pt>
                <c:pt idx="48">
                  <c:v>10565.999999999525</c:v>
                </c:pt>
                <c:pt idx="49">
                  <c:v>11226.400000000207</c:v>
                </c:pt>
                <c:pt idx="50">
                  <c:v>11025.800000000683</c:v>
                </c:pt>
                <c:pt idx="51">
                  <c:v>11229.799999999113</c:v>
                </c:pt>
                <c:pt idx="52">
                  <c:v>10367.200000001425</c:v>
                </c:pt>
                <c:pt idx="53">
                  <c:v>10780.399999999579</c:v>
                </c:pt>
                <c:pt idx="54">
                  <c:v>11166.199999998418</c:v>
                </c:pt>
                <c:pt idx="55">
                  <c:v>10954.800000001549</c:v>
                </c:pt>
                <c:pt idx="56">
                  <c:v>10713.800000001196</c:v>
                </c:pt>
                <c:pt idx="57">
                  <c:v>10954.399999999649</c:v>
                </c:pt>
                <c:pt idx="58">
                  <c:v>10875.999999999138</c:v>
                </c:pt>
                <c:pt idx="59">
                  <c:v>10961.800000001676</c:v>
                </c:pt>
                <c:pt idx="60">
                  <c:v>10246.799999999475</c:v>
                </c:pt>
                <c:pt idx="61">
                  <c:v>11094.799999999679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0F-4057-829A-BEA0B43095FC}"/>
            </c:ext>
          </c:extLst>
        </c:ser>
        <c:ser>
          <c:idx val="8"/>
          <c:order val="8"/>
          <c:tx>
            <c:v>план</c:v>
          </c:tx>
          <c:spPr>
            <a:ln cap="flat" cmpd="thickThin">
              <a:solidFill>
                <a:srgbClr val="FA6262"/>
              </a:solidFill>
              <a:miter lim="800000"/>
            </a:ln>
          </c:spPr>
          <c:marker>
            <c:symbol val="none"/>
          </c:marker>
          <c:cat>
            <c:numRef>
              <c:f>'январь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'январь 2017'!$AW$5:$AW$66</c:f>
              <c:numCache>
                <c:formatCode>0.00</c:formatCode>
                <c:ptCount val="62"/>
                <c:pt idx="0">
                  <c:v>11282.301725806452</c:v>
                </c:pt>
                <c:pt idx="1">
                  <c:v>11282.301725806452</c:v>
                </c:pt>
                <c:pt idx="2">
                  <c:v>11282.301725806452</c:v>
                </c:pt>
                <c:pt idx="3">
                  <c:v>11282.301725806452</c:v>
                </c:pt>
                <c:pt idx="4">
                  <c:v>11282.301725806452</c:v>
                </c:pt>
                <c:pt idx="5">
                  <c:v>11282.301725806452</c:v>
                </c:pt>
                <c:pt idx="6">
                  <c:v>11282.301725806452</c:v>
                </c:pt>
                <c:pt idx="7">
                  <c:v>11282.301725806452</c:v>
                </c:pt>
                <c:pt idx="8">
                  <c:v>11282.301725806452</c:v>
                </c:pt>
                <c:pt idx="9">
                  <c:v>11282.301725806452</c:v>
                </c:pt>
                <c:pt idx="10">
                  <c:v>11282.301725806452</c:v>
                </c:pt>
                <c:pt idx="11">
                  <c:v>11282.301725806452</c:v>
                </c:pt>
                <c:pt idx="12">
                  <c:v>11282.301725806452</c:v>
                </c:pt>
                <c:pt idx="13">
                  <c:v>11282.301725806452</c:v>
                </c:pt>
                <c:pt idx="14">
                  <c:v>11282.301725806452</c:v>
                </c:pt>
                <c:pt idx="15">
                  <c:v>11282.301725806452</c:v>
                </c:pt>
                <c:pt idx="16">
                  <c:v>11282.301725806452</c:v>
                </c:pt>
                <c:pt idx="17">
                  <c:v>11282.301725806452</c:v>
                </c:pt>
                <c:pt idx="18">
                  <c:v>11282.301725806452</c:v>
                </c:pt>
                <c:pt idx="19">
                  <c:v>11282.301725806452</c:v>
                </c:pt>
                <c:pt idx="20">
                  <c:v>11282.301725806452</c:v>
                </c:pt>
                <c:pt idx="21">
                  <c:v>11282.301725806452</c:v>
                </c:pt>
                <c:pt idx="22">
                  <c:v>11282.301725806452</c:v>
                </c:pt>
                <c:pt idx="23">
                  <c:v>11282.301725806452</c:v>
                </c:pt>
                <c:pt idx="24">
                  <c:v>11282.301725806452</c:v>
                </c:pt>
                <c:pt idx="25">
                  <c:v>11282.301725806452</c:v>
                </c:pt>
                <c:pt idx="26">
                  <c:v>11282.301725806452</c:v>
                </c:pt>
                <c:pt idx="27">
                  <c:v>11282.301725806452</c:v>
                </c:pt>
                <c:pt idx="28">
                  <c:v>11282.301725806452</c:v>
                </c:pt>
                <c:pt idx="29">
                  <c:v>11282.301725806452</c:v>
                </c:pt>
                <c:pt idx="30">
                  <c:v>11282.301725806452</c:v>
                </c:pt>
                <c:pt idx="31">
                  <c:v>11282.301725806452</c:v>
                </c:pt>
                <c:pt idx="32">
                  <c:v>11282.301725806452</c:v>
                </c:pt>
                <c:pt idx="33">
                  <c:v>11282.301725806452</c:v>
                </c:pt>
                <c:pt idx="34">
                  <c:v>11282.301725806452</c:v>
                </c:pt>
                <c:pt idx="35">
                  <c:v>11282.301725806452</c:v>
                </c:pt>
                <c:pt idx="36">
                  <c:v>11282.301725806452</c:v>
                </c:pt>
                <c:pt idx="37">
                  <c:v>11282.301725806452</c:v>
                </c:pt>
                <c:pt idx="38">
                  <c:v>11282.301725806452</c:v>
                </c:pt>
                <c:pt idx="39">
                  <c:v>11282.301725806452</c:v>
                </c:pt>
                <c:pt idx="40">
                  <c:v>11282.301725806452</c:v>
                </c:pt>
                <c:pt idx="41">
                  <c:v>11282.301725806452</c:v>
                </c:pt>
                <c:pt idx="42">
                  <c:v>11282.301725806452</c:v>
                </c:pt>
                <c:pt idx="43">
                  <c:v>11282.301725806452</c:v>
                </c:pt>
                <c:pt idx="44">
                  <c:v>11282.301725806452</c:v>
                </c:pt>
                <c:pt idx="45">
                  <c:v>11282.301725806452</c:v>
                </c:pt>
                <c:pt idx="46">
                  <c:v>11282.301725806452</c:v>
                </c:pt>
                <c:pt idx="47">
                  <c:v>11282.301725806452</c:v>
                </c:pt>
                <c:pt idx="48">
                  <c:v>11282.301725806452</c:v>
                </c:pt>
                <c:pt idx="49">
                  <c:v>11282.301725806452</c:v>
                </c:pt>
                <c:pt idx="50">
                  <c:v>11282.301725806452</c:v>
                </c:pt>
                <c:pt idx="51">
                  <c:v>11282.301725806452</c:v>
                </c:pt>
                <c:pt idx="52">
                  <c:v>11282.301725806452</c:v>
                </c:pt>
                <c:pt idx="53">
                  <c:v>11282.301725806452</c:v>
                </c:pt>
                <c:pt idx="54">
                  <c:v>11282.301725806452</c:v>
                </c:pt>
                <c:pt idx="55">
                  <c:v>11282.301725806452</c:v>
                </c:pt>
                <c:pt idx="56">
                  <c:v>11282.301725806452</c:v>
                </c:pt>
                <c:pt idx="57">
                  <c:v>11282.301725806452</c:v>
                </c:pt>
                <c:pt idx="58">
                  <c:v>11282.301725806452</c:v>
                </c:pt>
                <c:pt idx="59">
                  <c:v>11282.301725806452</c:v>
                </c:pt>
                <c:pt idx="60">
                  <c:v>11282.301725806452</c:v>
                </c:pt>
                <c:pt idx="61">
                  <c:v>11283.301725806499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0F-4057-829A-BEA0B4309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39264"/>
        <c:axId val="90165632"/>
      </c:lineChart>
      <c:catAx>
        <c:axId val="9013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4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0165632"/>
        <c:crosses val="autoZero"/>
        <c:auto val="1"/>
        <c:lblAlgn val="ctr"/>
        <c:lblOffset val="100"/>
        <c:noMultiLvlLbl val="0"/>
      </c:catAx>
      <c:valAx>
        <c:axId val="90165632"/>
        <c:scaling>
          <c:orientation val="minMax"/>
          <c:max val="150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4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0139264"/>
        <c:crosses val="autoZero"/>
        <c:crossBetween val="between"/>
        <c:majorUnit val="500"/>
        <c:minorUnit val="50"/>
      </c:valAx>
    </c:plotArea>
    <c:legend>
      <c:legendPos val="b"/>
      <c:layout>
        <c:manualLayout>
          <c:xMode val="edge"/>
          <c:yMode val="edge"/>
          <c:x val="0.34946404687351595"/>
          <c:y val="0.93590221426056885"/>
          <c:w val="0.30186285790804757"/>
          <c:h val="6.4097785739432533E-2"/>
        </c:manualLayout>
      </c:layout>
      <c:overlay val="0"/>
      <c:txPr>
        <a:bodyPr/>
        <a:lstStyle/>
        <a:p>
          <a:pPr>
            <a:defRPr b="0" baseline="0" i="0" strike="noStrike" sz="135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0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footer="0.30000000000000032" header="0.30000000000000032" l="0.70000000000000062" r="0.70000000000000062" t="0.75000000000001465"/>
    <c:pageSetup orientation="landscape" paperSize="9"/>
  </c:printSettings>
</c:chartSpace>
</file>

<file path=xl/charts/chart10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855103218480765E-2"/>
          <c:y val="2.3759628883598827E-2"/>
          <c:w val="0.8764275164982388"/>
          <c:h val="0.82315112336286567"/>
        </c:manualLayout>
      </c:layout>
      <c:lineChart>
        <c:grouping val="standard"/>
        <c:varyColors val="0"/>
        <c:ser>
          <c:idx val="0"/>
          <c:order val="0"/>
          <c:tx>
            <c:v>фенольная</c:v>
          </c:tx>
          <c:marker>
            <c:symbol val="none"/>
          </c:marker>
          <c:cat>
            <c:numRef>
              <c:f>'февраль 2017'!$BV$5:$BV$64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'февраль 2017'!$BZ$5:$BZ$66</c:f>
              <c:numCache>
                <c:formatCode>0</c:formatCode>
                <c:ptCount val="62"/>
                <c:pt idx="0">
                  <c:v>256.75999999995639</c:v>
                </c:pt>
                <c:pt idx="1">
                  <c:v>267.90000000002181</c:v>
                </c:pt>
                <c:pt idx="2">
                  <c:v>246.32000000001966</c:v>
                </c:pt>
                <c:pt idx="3">
                  <c:v>257.37999999997601</c:v>
                </c:pt>
                <c:pt idx="4">
                  <c:v>244.68000000002178</c:v>
                </c:pt>
                <c:pt idx="5">
                  <c:v>240.67999999999785</c:v>
                </c:pt>
                <c:pt idx="6">
                  <c:v>250.33999999998258</c:v>
                </c:pt>
                <c:pt idx="7">
                  <c:v>236.56000000001526</c:v>
                </c:pt>
                <c:pt idx="8">
                  <c:v>230.42000000000002</c:v>
                </c:pt>
                <c:pt idx="9">
                  <c:v>260.81999999998686</c:v>
                </c:pt>
                <c:pt idx="10">
                  <c:v>245.19999999999342</c:v>
                </c:pt>
                <c:pt idx="11">
                  <c:v>247.22000000002623</c:v>
                </c:pt>
                <c:pt idx="12">
                  <c:v>249.01999999999774</c:v>
                </c:pt>
                <c:pt idx="13">
                  <c:v>249.55999999996294</c:v>
                </c:pt>
                <c:pt idx="14">
                  <c:v>263.96000000004591</c:v>
                </c:pt>
                <c:pt idx="15">
                  <c:v>233.1799999999977</c:v>
                </c:pt>
                <c:pt idx="16">
                  <c:v>255.93999999999127</c:v>
                </c:pt>
                <c:pt idx="17">
                  <c:v>264.32000000000443</c:v>
                </c:pt>
                <c:pt idx="18">
                  <c:v>263.84000000000441</c:v>
                </c:pt>
                <c:pt idx="19">
                  <c:v>243.99999999995416</c:v>
                </c:pt>
                <c:pt idx="20">
                  <c:v>238.02000000003488</c:v>
                </c:pt>
                <c:pt idx="21">
                  <c:v>259.58000000001516</c:v>
                </c:pt>
                <c:pt idx="22">
                  <c:v>243.83999999995424</c:v>
                </c:pt>
                <c:pt idx="23">
                  <c:v>246.54000000001304</c:v>
                </c:pt>
                <c:pt idx="24">
                  <c:v>246.22</c:v>
                </c:pt>
                <c:pt idx="25">
                  <c:v>258.11999999998261</c:v>
                </c:pt>
                <c:pt idx="26">
                  <c:v>256.32000000001085</c:v>
                </c:pt>
                <c:pt idx="27">
                  <c:v>248.44000000000435</c:v>
                </c:pt>
                <c:pt idx="28">
                  <c:v>248.49999999999781</c:v>
                </c:pt>
                <c:pt idx="29">
                  <c:v>258.62000000000222</c:v>
                </c:pt>
                <c:pt idx="30">
                  <c:v>235.80000000001746</c:v>
                </c:pt>
                <c:pt idx="31">
                  <c:v>256.61999999998909</c:v>
                </c:pt>
                <c:pt idx="32">
                  <c:v>270.66000000001964</c:v>
                </c:pt>
                <c:pt idx="33">
                  <c:v>247.05999999995853</c:v>
                </c:pt>
                <c:pt idx="34">
                  <c:v>233.84000000000228</c:v>
                </c:pt>
                <c:pt idx="35">
                  <c:v>236.92000000000206</c:v>
                </c:pt>
                <c:pt idx="36">
                  <c:v>249.16000000003066</c:v>
                </c:pt>
                <c:pt idx="37">
                  <c:v>279.67999999996266</c:v>
                </c:pt>
                <c:pt idx="38">
                  <c:v>247.92000000000456</c:v>
                </c:pt>
                <c:pt idx="39">
                  <c:v>228.66000000000213</c:v>
                </c:pt>
                <c:pt idx="40">
                  <c:v>163.00000000004133</c:v>
                </c:pt>
                <c:pt idx="41">
                  <c:v>249.5799999999565</c:v>
                </c:pt>
                <c:pt idx="42">
                  <c:v>249.32000000000215</c:v>
                </c:pt>
                <c:pt idx="43">
                  <c:v>256.44000000001085</c:v>
                </c:pt>
                <c:pt idx="44">
                  <c:v>236.36000000002838</c:v>
                </c:pt>
                <c:pt idx="45">
                  <c:v>247.63999999999129</c:v>
                </c:pt>
                <c:pt idx="46">
                  <c:v>234.77999999998246</c:v>
                </c:pt>
                <c:pt idx="47">
                  <c:v>253.42000000000667</c:v>
                </c:pt>
                <c:pt idx="48">
                  <c:v>258.82000000000204</c:v>
                </c:pt>
                <c:pt idx="49">
                  <c:v>234.34000000002413</c:v>
                </c:pt>
                <c:pt idx="50">
                  <c:v>254.71999999998474</c:v>
                </c:pt>
                <c:pt idx="51">
                  <c:v>258.84000000000867</c:v>
                </c:pt>
                <c:pt idx="52">
                  <c:v>236.95999999998691</c:v>
                </c:pt>
                <c:pt idx="53">
                  <c:v>254.7799999999782</c:v>
                </c:pt>
                <c:pt idx="54">
                  <c:v>251.62000000000887</c:v>
                </c:pt>
                <c:pt idx="55">
                  <c:v>229.7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2-499D-BD41-74E14F075226}"/>
            </c:ext>
          </c:extLst>
        </c:ser>
        <c:ser>
          <c:idx val="1"/>
          <c:order val="1"/>
          <c:tx>
            <c:v>обесфенолка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'февраль 2017'!$BV$5:$BV$64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'февраль 2017'!$CC$5:$CC$66</c:f>
              <c:numCache>
                <c:formatCode>General</c:formatCode>
                <c:ptCount val="62"/>
                <c:pt idx="0">
                  <c:v>110.88000000000648</c:v>
                </c:pt>
                <c:pt idx="1">
                  <c:v>118.47999999999047</c:v>
                </c:pt>
                <c:pt idx="2">
                  <c:v>106.08000000000175</c:v>
                </c:pt>
                <c:pt idx="3">
                  <c:v>104.07999999999447</c:v>
                </c:pt>
                <c:pt idx="4">
                  <c:v>114.96000000001004</c:v>
                </c:pt>
                <c:pt idx="5">
                  <c:v>103.75999999999294</c:v>
                </c:pt>
                <c:pt idx="6">
                  <c:v>110.40000000000873</c:v>
                </c:pt>
                <c:pt idx="7">
                  <c:v>108.63999999999578</c:v>
                </c:pt>
                <c:pt idx="8">
                  <c:v>106.71999999999571</c:v>
                </c:pt>
                <c:pt idx="9">
                  <c:v>121.28000000000611</c:v>
                </c:pt>
                <c:pt idx="10">
                  <c:v>116.23999999999796</c:v>
                </c:pt>
                <c:pt idx="11">
                  <c:v>104.96000000000095</c:v>
                </c:pt>
                <c:pt idx="12">
                  <c:v>125.11999999999716</c:v>
                </c:pt>
                <c:pt idx="13">
                  <c:v>119.44000000000415</c:v>
                </c:pt>
                <c:pt idx="14">
                  <c:v>117.7599999999984</c:v>
                </c:pt>
                <c:pt idx="15">
                  <c:v>116.79999999999382</c:v>
                </c:pt>
                <c:pt idx="16">
                  <c:v>114.88000000001193</c:v>
                </c:pt>
                <c:pt idx="17">
                  <c:v>72.879999999995562</c:v>
                </c:pt>
                <c:pt idx="18">
                  <c:v>50.959999999995489</c:v>
                </c:pt>
                <c:pt idx="19">
                  <c:v>45.999999999994543</c:v>
                </c:pt>
                <c:pt idx="20">
                  <c:v>55.280000000002474</c:v>
                </c:pt>
                <c:pt idx="21">
                  <c:v>51.040000000011787</c:v>
                </c:pt>
                <c:pt idx="22">
                  <c:v>50.159999999996217</c:v>
                </c:pt>
                <c:pt idx="23">
                  <c:v>45.039999999999054</c:v>
                </c:pt>
                <c:pt idx="24">
                  <c:v>50.799999999999272</c:v>
                </c:pt>
                <c:pt idx="25">
                  <c:v>49.440000000004147</c:v>
                </c:pt>
                <c:pt idx="26">
                  <c:v>48.000000000001819</c:v>
                </c:pt>
                <c:pt idx="27">
                  <c:v>47.119999999995343</c:v>
                </c:pt>
                <c:pt idx="28">
                  <c:v>56.480000000001382</c:v>
                </c:pt>
                <c:pt idx="29">
                  <c:v>48.959999999997308</c:v>
                </c:pt>
                <c:pt idx="30">
                  <c:v>48.320000000003347</c:v>
                </c:pt>
                <c:pt idx="31">
                  <c:v>69.120000000002619</c:v>
                </c:pt>
                <c:pt idx="32">
                  <c:v>53.679999999994834</c:v>
                </c:pt>
                <c:pt idx="33">
                  <c:v>48.159999999998035</c:v>
                </c:pt>
                <c:pt idx="34">
                  <c:v>47.920000000003711</c:v>
                </c:pt>
                <c:pt idx="35">
                  <c:v>52.240000000001601</c:v>
                </c:pt>
                <c:pt idx="36">
                  <c:v>50.720000000001164</c:v>
                </c:pt>
                <c:pt idx="37">
                  <c:v>52.479999999995925</c:v>
                </c:pt>
                <c:pt idx="38">
                  <c:v>48.239999999996144</c:v>
                </c:pt>
                <c:pt idx="39">
                  <c:v>49.680000000007567</c:v>
                </c:pt>
                <c:pt idx="40">
                  <c:v>23.919999999998254</c:v>
                </c:pt>
                <c:pt idx="41">
                  <c:v>47.839999999996508</c:v>
                </c:pt>
                <c:pt idx="42">
                  <c:v>52.080000000005384</c:v>
                </c:pt>
                <c:pt idx="43">
                  <c:v>52.319999999999709</c:v>
                </c:pt>
                <c:pt idx="44">
                  <c:v>39.75999999999658</c:v>
                </c:pt>
                <c:pt idx="45">
                  <c:v>40.640000000003056</c:v>
                </c:pt>
                <c:pt idx="46">
                  <c:v>51.83999999999287</c:v>
                </c:pt>
                <c:pt idx="47">
                  <c:v>65.92000000000553</c:v>
                </c:pt>
                <c:pt idx="48">
                  <c:v>68.559999999997672</c:v>
                </c:pt>
                <c:pt idx="49">
                  <c:v>65.68000000000211</c:v>
                </c:pt>
                <c:pt idx="50">
                  <c:v>65.919999999996435</c:v>
                </c:pt>
                <c:pt idx="51">
                  <c:v>69.120000000002619</c:v>
                </c:pt>
                <c:pt idx="52">
                  <c:v>66.159999999999854</c:v>
                </c:pt>
                <c:pt idx="53">
                  <c:v>52.560000000003129</c:v>
                </c:pt>
                <c:pt idx="54">
                  <c:v>62.799999999997453</c:v>
                </c:pt>
                <c:pt idx="55">
                  <c:v>60.799999999999272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2-499D-BD41-74E14F075226}"/>
            </c:ext>
          </c:extLst>
        </c:ser>
        <c:ser>
          <c:idx val="2"/>
          <c:order val="2"/>
          <c:tx>
            <c:v>Отд оч ст вод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'февраль 2017'!$BV$5:$BV$64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'февраль 2017'!$CE$5:$CE$66</c:f>
              <c:numCache>
                <c:formatCode>0</c:formatCode>
                <c:ptCount val="62"/>
                <c:pt idx="0">
                  <c:v>367.63999999996287</c:v>
                </c:pt>
                <c:pt idx="1">
                  <c:v>386.38000000001227</c:v>
                </c:pt>
                <c:pt idx="2">
                  <c:v>352.40000000002141</c:v>
                </c:pt>
                <c:pt idx="3">
                  <c:v>361.45999999997048</c:v>
                </c:pt>
                <c:pt idx="4">
                  <c:v>359.64000000003182</c:v>
                </c:pt>
                <c:pt idx="5">
                  <c:v>344.43999999999079</c:v>
                </c:pt>
                <c:pt idx="6">
                  <c:v>360.73999999999131</c:v>
                </c:pt>
                <c:pt idx="7">
                  <c:v>345.20000000001107</c:v>
                </c:pt>
                <c:pt idx="8">
                  <c:v>337.13999999999572</c:v>
                </c:pt>
                <c:pt idx="9">
                  <c:v>382.09999999999297</c:v>
                </c:pt>
                <c:pt idx="10">
                  <c:v>361.43999999999141</c:v>
                </c:pt>
                <c:pt idx="11">
                  <c:v>352.18000000002718</c:v>
                </c:pt>
                <c:pt idx="12">
                  <c:v>374.13999999999487</c:v>
                </c:pt>
                <c:pt idx="13">
                  <c:v>368.99999999996709</c:v>
                </c:pt>
                <c:pt idx="14">
                  <c:v>381.72000000004431</c:v>
                </c:pt>
                <c:pt idx="15">
                  <c:v>349.97999999999149</c:v>
                </c:pt>
                <c:pt idx="16">
                  <c:v>370.82000000000323</c:v>
                </c:pt>
                <c:pt idx="17">
                  <c:v>337.2</c:v>
                </c:pt>
                <c:pt idx="18">
                  <c:v>314.7999999999999</c:v>
                </c:pt>
                <c:pt idx="19">
                  <c:v>289.99999999994873</c:v>
                </c:pt>
                <c:pt idx="20">
                  <c:v>293.30000000003736</c:v>
                </c:pt>
                <c:pt idx="21">
                  <c:v>310.62000000002695</c:v>
                </c:pt>
                <c:pt idx="22">
                  <c:v>293.99999999995043</c:v>
                </c:pt>
                <c:pt idx="23">
                  <c:v>291.58000000001209</c:v>
                </c:pt>
                <c:pt idx="24">
                  <c:v>297.0199999999993</c:v>
                </c:pt>
                <c:pt idx="25">
                  <c:v>307.55999999998676</c:v>
                </c:pt>
                <c:pt idx="26">
                  <c:v>304.32000000001267</c:v>
                </c:pt>
                <c:pt idx="27">
                  <c:v>295.55999999999972</c:v>
                </c:pt>
                <c:pt idx="28">
                  <c:v>304.97999999999922</c:v>
                </c:pt>
                <c:pt idx="29">
                  <c:v>307.57999999999953</c:v>
                </c:pt>
                <c:pt idx="30">
                  <c:v>284.12000000002081</c:v>
                </c:pt>
                <c:pt idx="31">
                  <c:v>325.73999999999171</c:v>
                </c:pt>
                <c:pt idx="32">
                  <c:v>324.34000000001447</c:v>
                </c:pt>
                <c:pt idx="33">
                  <c:v>295.2199999999566</c:v>
                </c:pt>
                <c:pt idx="34">
                  <c:v>281.76000000000602</c:v>
                </c:pt>
                <c:pt idx="35">
                  <c:v>289.16000000000366</c:v>
                </c:pt>
                <c:pt idx="36">
                  <c:v>299.88000000003183</c:v>
                </c:pt>
                <c:pt idx="37">
                  <c:v>332.15999999995859</c:v>
                </c:pt>
                <c:pt idx="38">
                  <c:v>296.16000000000071</c:v>
                </c:pt>
                <c:pt idx="39">
                  <c:v>278.3400000000097</c:v>
                </c:pt>
                <c:pt idx="40">
                  <c:v>186.92000000003958</c:v>
                </c:pt>
                <c:pt idx="41">
                  <c:v>297.41999999995301</c:v>
                </c:pt>
                <c:pt idx="42">
                  <c:v>301.40000000000754</c:v>
                </c:pt>
                <c:pt idx="43">
                  <c:v>308.76000000001056</c:v>
                </c:pt>
                <c:pt idx="44">
                  <c:v>276.12000000002496</c:v>
                </c:pt>
                <c:pt idx="45">
                  <c:v>288.27999999999435</c:v>
                </c:pt>
                <c:pt idx="46">
                  <c:v>286.61999999997533</c:v>
                </c:pt>
                <c:pt idx="47">
                  <c:v>319.3400000000122</c:v>
                </c:pt>
                <c:pt idx="48">
                  <c:v>327.37999999999971</c:v>
                </c:pt>
                <c:pt idx="49">
                  <c:v>300.02000000002624</c:v>
                </c:pt>
                <c:pt idx="50">
                  <c:v>320.63999999998117</c:v>
                </c:pt>
                <c:pt idx="51">
                  <c:v>327.96000000001129</c:v>
                </c:pt>
                <c:pt idx="52">
                  <c:v>303.11999999998676</c:v>
                </c:pt>
                <c:pt idx="53">
                  <c:v>307.33999999998133</c:v>
                </c:pt>
                <c:pt idx="54">
                  <c:v>314.42000000000633</c:v>
                </c:pt>
                <c:pt idx="55">
                  <c:v>290.49999999999926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92-499D-BD41-74E14F075226}"/>
            </c:ext>
          </c:extLst>
        </c:ser>
        <c:ser>
          <c:idx val="3"/>
          <c:order val="3"/>
          <c:tx>
            <c:v>план</c:v>
          </c:tx>
          <c:marker>
            <c:symbol val="none"/>
          </c:marker>
          <c:cat>
            <c:numRef>
              <c:f>'февраль 2017'!$BV$5:$BV$64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'февраль 2017'!$CG$5:$CG$66</c:f>
              <c:numCache>
                <c:formatCode>0.0</c:formatCode>
                <c:ptCount val="62"/>
                <c:pt idx="0">
                  <c:v>488.41071428571428</c:v>
                </c:pt>
                <c:pt idx="1">
                  <c:v>488.4</c:v>
                </c:pt>
                <c:pt idx="2">
                  <c:v>488.4</c:v>
                </c:pt>
                <c:pt idx="3">
                  <c:v>488.4</c:v>
                </c:pt>
                <c:pt idx="4">
                  <c:v>488.4</c:v>
                </c:pt>
                <c:pt idx="5">
                  <c:v>488.4</c:v>
                </c:pt>
                <c:pt idx="6">
                  <c:v>488.4</c:v>
                </c:pt>
                <c:pt idx="7">
                  <c:v>488.4</c:v>
                </c:pt>
                <c:pt idx="8">
                  <c:v>488.4</c:v>
                </c:pt>
                <c:pt idx="9">
                  <c:v>488.4</c:v>
                </c:pt>
                <c:pt idx="10">
                  <c:v>488.4</c:v>
                </c:pt>
                <c:pt idx="11">
                  <c:v>488.4</c:v>
                </c:pt>
                <c:pt idx="12">
                  <c:v>488.4</c:v>
                </c:pt>
                <c:pt idx="13">
                  <c:v>488.4</c:v>
                </c:pt>
                <c:pt idx="14">
                  <c:v>488.4</c:v>
                </c:pt>
                <c:pt idx="15">
                  <c:v>488.4</c:v>
                </c:pt>
                <c:pt idx="16">
                  <c:v>488.4</c:v>
                </c:pt>
                <c:pt idx="17">
                  <c:v>488.4</c:v>
                </c:pt>
                <c:pt idx="18">
                  <c:v>488.4</c:v>
                </c:pt>
                <c:pt idx="19">
                  <c:v>488.4</c:v>
                </c:pt>
                <c:pt idx="20">
                  <c:v>488.4</c:v>
                </c:pt>
                <c:pt idx="21">
                  <c:v>488.4</c:v>
                </c:pt>
                <c:pt idx="22">
                  <c:v>488.4</c:v>
                </c:pt>
                <c:pt idx="23">
                  <c:v>488.4</c:v>
                </c:pt>
                <c:pt idx="24">
                  <c:v>488.4</c:v>
                </c:pt>
                <c:pt idx="25">
                  <c:v>488.4</c:v>
                </c:pt>
                <c:pt idx="26">
                  <c:v>488.4</c:v>
                </c:pt>
                <c:pt idx="27">
                  <c:v>488.4</c:v>
                </c:pt>
                <c:pt idx="28">
                  <c:v>488.4</c:v>
                </c:pt>
                <c:pt idx="29">
                  <c:v>488.4</c:v>
                </c:pt>
                <c:pt idx="30">
                  <c:v>488.4</c:v>
                </c:pt>
                <c:pt idx="31">
                  <c:v>488.4</c:v>
                </c:pt>
                <c:pt idx="32">
                  <c:v>488.4</c:v>
                </c:pt>
                <c:pt idx="33">
                  <c:v>488.4</c:v>
                </c:pt>
                <c:pt idx="34">
                  <c:v>488.4</c:v>
                </c:pt>
                <c:pt idx="35">
                  <c:v>488.4</c:v>
                </c:pt>
                <c:pt idx="36">
                  <c:v>488.4</c:v>
                </c:pt>
                <c:pt idx="37">
                  <c:v>488.4</c:v>
                </c:pt>
                <c:pt idx="38">
                  <c:v>488.4</c:v>
                </c:pt>
                <c:pt idx="39">
                  <c:v>488.4</c:v>
                </c:pt>
                <c:pt idx="40">
                  <c:v>488.4</c:v>
                </c:pt>
                <c:pt idx="41">
                  <c:v>488.4</c:v>
                </c:pt>
                <c:pt idx="42">
                  <c:v>488.4</c:v>
                </c:pt>
                <c:pt idx="43">
                  <c:v>488.4</c:v>
                </c:pt>
                <c:pt idx="44">
                  <c:v>488.4</c:v>
                </c:pt>
                <c:pt idx="45">
                  <c:v>488.4</c:v>
                </c:pt>
                <c:pt idx="46">
                  <c:v>488.4</c:v>
                </c:pt>
                <c:pt idx="47">
                  <c:v>488.4</c:v>
                </c:pt>
                <c:pt idx="48">
                  <c:v>488.4</c:v>
                </c:pt>
                <c:pt idx="49">
                  <c:v>488.4</c:v>
                </c:pt>
                <c:pt idx="50">
                  <c:v>488.4</c:v>
                </c:pt>
                <c:pt idx="51">
                  <c:v>488.4</c:v>
                </c:pt>
                <c:pt idx="52">
                  <c:v>488.4</c:v>
                </c:pt>
                <c:pt idx="53">
                  <c:v>488.4</c:v>
                </c:pt>
                <c:pt idx="54">
                  <c:v>488.4</c:v>
                </c:pt>
                <c:pt idx="55">
                  <c:v>488.4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92-499D-BD41-74E14F07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42784"/>
        <c:axId val="91152768"/>
      </c:lineChart>
      <c:catAx>
        <c:axId val="911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1152768"/>
        <c:crosses val="autoZero"/>
        <c:auto val="1"/>
        <c:lblAlgn val="ctr"/>
        <c:lblOffset val="100"/>
        <c:noMultiLvlLbl val="0"/>
      </c:catAx>
      <c:valAx>
        <c:axId val="91152768"/>
        <c:scaling>
          <c:orientation val="minMax"/>
          <c:max val="5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2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1142784"/>
        <c:crosses val="autoZero"/>
        <c:crossBetween val="between"/>
        <c:majorUnit val="50"/>
        <c:minorUnit val="10"/>
      </c:valAx>
    </c:plotArea>
    <c:legend>
      <c:legendPos val="r"/>
      <c:layout>
        <c:manualLayout>
          <c:xMode val="edge"/>
          <c:yMode val="edge"/>
          <c:x val="9.2825672170208748E-2"/>
          <c:y val="0.92839282413641966"/>
          <c:w val="0.72639145894394463"/>
          <c:h val="4.5227585988371177E-2"/>
        </c:manualLayout>
      </c:layout>
      <c:overlay val="0"/>
      <c:txPr>
        <a:bodyPr/>
        <a:lstStyle/>
        <a:p>
          <a:pPr>
            <a:defRPr b="0" baseline="0" i="0" strike="noStrike" sz="140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0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footer="0.30000000000000032" header="0.30000000000000032" l="0.70000000000000062" r="0.70000000000000062" t="0.75000000000001465"/>
    <c:pageSetup orientation="landscape" paperSize="9"/>
  </c:printSettings>
</c:chartSpace>
</file>

<file path=xl/charts/chart1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451293019117923E-2"/>
          <c:y val="1.8153734717443703E-2"/>
          <c:w val="0.91078601989789998"/>
          <c:h val="0.81591485735956315"/>
        </c:manualLayout>
      </c:layout>
      <c:lineChart>
        <c:grouping val="standard"/>
        <c:varyColors val="0"/>
        <c:ser>
          <c:idx val="0"/>
          <c:order val="0"/>
          <c:tx>
            <c:v>РП-12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'февраль 2017'!$CM$5:$CM$66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2017'!$CQ$5:$CQ$66</c:f>
              <c:numCache>
                <c:formatCode>General</c:formatCode>
                <c:ptCount val="62"/>
                <c:pt idx="0">
                  <c:v>1232.039999999979</c:v>
                </c:pt>
                <c:pt idx="1">
                  <c:v>1136.0400000000664</c:v>
                </c:pt>
                <c:pt idx="2">
                  <c:v>1193.7600000000384</c:v>
                </c:pt>
                <c:pt idx="3">
                  <c:v>1214.759999999842</c:v>
                </c:pt>
                <c:pt idx="4">
                  <c:v>1294.6800000000803</c:v>
                </c:pt>
                <c:pt idx="5">
                  <c:v>1217.9999999999563</c:v>
                </c:pt>
                <c:pt idx="6">
                  <c:v>1180.2000000001135</c:v>
                </c:pt>
                <c:pt idx="7">
                  <c:v>1272.3599999997896</c:v>
                </c:pt>
                <c:pt idx="8">
                  <c:v>1350.9600000001956</c:v>
                </c:pt>
                <c:pt idx="9">
                  <c:v>1248.7199999999939</c:v>
                </c:pt>
                <c:pt idx="10">
                  <c:v>1309.0800000000672</c:v>
                </c:pt>
                <c:pt idx="11">
                  <c:v>1316.3999999998123</c:v>
                </c:pt>
                <c:pt idx="12">
                  <c:v>1323.7199999999939</c:v>
                </c:pt>
                <c:pt idx="13">
                  <c:v>1263.4800000001633</c:v>
                </c:pt>
                <c:pt idx="14">
                  <c:v>1271.5199999998367</c:v>
                </c:pt>
                <c:pt idx="15">
                  <c:v>1280.6400000000576</c:v>
                </c:pt>
                <c:pt idx="16">
                  <c:v>1223.1599999999162</c:v>
                </c:pt>
                <c:pt idx="17">
                  <c:v>1250.4000000000087</c:v>
                </c:pt>
                <c:pt idx="18">
                  <c:v>1377.4800000000323</c:v>
                </c:pt>
                <c:pt idx="19">
                  <c:v>1204.7999999999956</c:v>
                </c:pt>
                <c:pt idx="20">
                  <c:v>1153.9200000001074</c:v>
                </c:pt>
                <c:pt idx="21">
                  <c:v>1236.4799999999013</c:v>
                </c:pt>
                <c:pt idx="22">
                  <c:v>1239.7200000001249</c:v>
                </c:pt>
                <c:pt idx="23">
                  <c:v>1259.159999999938</c:v>
                </c:pt>
                <c:pt idx="24">
                  <c:v>1245.6000000001222</c:v>
                </c:pt>
                <c:pt idx="25">
                  <c:v>1213.0799999999363</c:v>
                </c:pt>
                <c:pt idx="26">
                  <c:v>1271.8799999998009</c:v>
                </c:pt>
                <c:pt idx="27">
                  <c:v>1191.000000000131</c:v>
                </c:pt>
                <c:pt idx="28">
                  <c:v>1274.5200000000114</c:v>
                </c:pt>
                <c:pt idx="29">
                  <c:v>1199.7599999999511</c:v>
                </c:pt>
                <c:pt idx="30">
                  <c:v>1227.6000000000568</c:v>
                </c:pt>
                <c:pt idx="31">
                  <c:v>1325.519999999924</c:v>
                </c:pt>
                <c:pt idx="32">
                  <c:v>1212.8399999999965</c:v>
                </c:pt>
                <c:pt idx="33">
                  <c:v>1247.1600000001126</c:v>
                </c:pt>
                <c:pt idx="34">
                  <c:v>1267.8000000000611</c:v>
                </c:pt>
                <c:pt idx="35">
                  <c:v>1190.9999999998035</c:v>
                </c:pt>
                <c:pt idx="36">
                  <c:v>1314.2400000000271</c:v>
                </c:pt>
                <c:pt idx="37">
                  <c:v>1307.4000000000524</c:v>
                </c:pt>
                <c:pt idx="38">
                  <c:v>1322.9999999999563</c:v>
                </c:pt>
                <c:pt idx="39">
                  <c:v>1343.1600000001345</c:v>
                </c:pt>
                <c:pt idx="40">
                  <c:v>1277.9999999998472</c:v>
                </c:pt>
                <c:pt idx="41">
                  <c:v>1274.2799999999625</c:v>
                </c:pt>
                <c:pt idx="42">
                  <c:v>1260.9600000000864</c:v>
                </c:pt>
                <c:pt idx="43">
                  <c:v>1313.6400000001231</c:v>
                </c:pt>
                <c:pt idx="44">
                  <c:v>1355.7599999998638</c:v>
                </c:pt>
                <c:pt idx="45">
                  <c:v>1295.2799999999843</c:v>
                </c:pt>
                <c:pt idx="46">
                  <c:v>1289.3999999999869</c:v>
                </c:pt>
                <c:pt idx="47">
                  <c:v>1344.8400000000402</c:v>
                </c:pt>
                <c:pt idx="48">
                  <c:v>1270.320000000138</c:v>
                </c:pt>
                <c:pt idx="49">
                  <c:v>1253.7599999999293</c:v>
                </c:pt>
                <c:pt idx="50">
                  <c:v>1433.8799999998446</c:v>
                </c:pt>
                <c:pt idx="51">
                  <c:v>1349.5200000001205</c:v>
                </c:pt>
                <c:pt idx="52">
                  <c:v>1363.0799999999363</c:v>
                </c:pt>
                <c:pt idx="53">
                  <c:v>1299.7200000000157</c:v>
                </c:pt>
                <c:pt idx="54">
                  <c:v>1357.6800000000367</c:v>
                </c:pt>
                <c:pt idx="55">
                  <c:v>1295.2799999998751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2-414D-8B4E-00826CE12709}"/>
            </c:ext>
          </c:extLst>
        </c:ser>
        <c:ser>
          <c:idx val="1"/>
          <c:order val="1"/>
          <c:tx>
            <c:v>РП-22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'февраль 2017'!$CM$5:$CM$66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2017'!$CU$5:$CU$66</c:f>
              <c:numCache>
                <c:formatCode>General</c:formatCode>
                <c:ptCount val="62"/>
                <c:pt idx="0">
                  <c:v>1536</c:v>
                </c:pt>
                <c:pt idx="1">
                  <c:v>1600</c:v>
                </c:pt>
                <c:pt idx="2">
                  <c:v>1472</c:v>
                </c:pt>
                <c:pt idx="3">
                  <c:v>1504</c:v>
                </c:pt>
                <c:pt idx="4">
                  <c:v>1504</c:v>
                </c:pt>
                <c:pt idx="5">
                  <c:v>1520</c:v>
                </c:pt>
                <c:pt idx="6">
                  <c:v>1552</c:v>
                </c:pt>
                <c:pt idx="7">
                  <c:v>1536</c:v>
                </c:pt>
                <c:pt idx="8">
                  <c:v>1552</c:v>
                </c:pt>
                <c:pt idx="9">
                  <c:v>1648</c:v>
                </c:pt>
                <c:pt idx="10">
                  <c:v>1584</c:v>
                </c:pt>
                <c:pt idx="11">
                  <c:v>1584</c:v>
                </c:pt>
                <c:pt idx="12">
                  <c:v>1680</c:v>
                </c:pt>
                <c:pt idx="13">
                  <c:v>1664</c:v>
                </c:pt>
                <c:pt idx="14">
                  <c:v>1696</c:v>
                </c:pt>
                <c:pt idx="15">
                  <c:v>1520</c:v>
                </c:pt>
                <c:pt idx="16">
                  <c:v>1648</c:v>
                </c:pt>
                <c:pt idx="17">
                  <c:v>1680</c:v>
                </c:pt>
                <c:pt idx="18">
                  <c:v>1536</c:v>
                </c:pt>
                <c:pt idx="19">
                  <c:v>1632</c:v>
                </c:pt>
                <c:pt idx="20">
                  <c:v>1600</c:v>
                </c:pt>
                <c:pt idx="21">
                  <c:v>1664</c:v>
                </c:pt>
                <c:pt idx="22">
                  <c:v>1632</c:v>
                </c:pt>
                <c:pt idx="23">
                  <c:v>1600</c:v>
                </c:pt>
                <c:pt idx="24">
                  <c:v>1632</c:v>
                </c:pt>
                <c:pt idx="25">
                  <c:v>1728</c:v>
                </c:pt>
                <c:pt idx="26">
                  <c:v>1600</c:v>
                </c:pt>
                <c:pt idx="27">
                  <c:v>1680</c:v>
                </c:pt>
                <c:pt idx="28">
                  <c:v>1632</c:v>
                </c:pt>
                <c:pt idx="29">
                  <c:v>1680</c:v>
                </c:pt>
                <c:pt idx="30">
                  <c:v>1648</c:v>
                </c:pt>
                <c:pt idx="31">
                  <c:v>1632</c:v>
                </c:pt>
                <c:pt idx="32">
                  <c:v>1696</c:v>
                </c:pt>
                <c:pt idx="33">
                  <c:v>1680</c:v>
                </c:pt>
                <c:pt idx="34">
                  <c:v>1600</c:v>
                </c:pt>
                <c:pt idx="35">
                  <c:v>1712</c:v>
                </c:pt>
                <c:pt idx="36">
                  <c:v>1568</c:v>
                </c:pt>
                <c:pt idx="37">
                  <c:v>1696</c:v>
                </c:pt>
                <c:pt idx="38">
                  <c:v>1648</c:v>
                </c:pt>
                <c:pt idx="39">
                  <c:v>1584</c:v>
                </c:pt>
                <c:pt idx="40">
                  <c:v>1584</c:v>
                </c:pt>
                <c:pt idx="41">
                  <c:v>1568</c:v>
                </c:pt>
                <c:pt idx="42">
                  <c:v>1472</c:v>
                </c:pt>
                <c:pt idx="43">
                  <c:v>1424</c:v>
                </c:pt>
                <c:pt idx="44">
                  <c:v>1536</c:v>
                </c:pt>
                <c:pt idx="45">
                  <c:v>1600</c:v>
                </c:pt>
                <c:pt idx="46">
                  <c:v>1680</c:v>
                </c:pt>
                <c:pt idx="47">
                  <c:v>1520</c:v>
                </c:pt>
                <c:pt idx="48">
                  <c:v>1728</c:v>
                </c:pt>
                <c:pt idx="49">
                  <c:v>1648</c:v>
                </c:pt>
                <c:pt idx="50">
                  <c:v>1536</c:v>
                </c:pt>
                <c:pt idx="51">
                  <c:v>1648</c:v>
                </c:pt>
                <c:pt idx="52">
                  <c:v>1536</c:v>
                </c:pt>
                <c:pt idx="53">
                  <c:v>1712</c:v>
                </c:pt>
                <c:pt idx="54">
                  <c:v>1648</c:v>
                </c:pt>
                <c:pt idx="55">
                  <c:v>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2-414D-8B4E-00826CE12709}"/>
            </c:ext>
          </c:extLst>
        </c:ser>
        <c:ser>
          <c:idx val="2"/>
          <c:order val="2"/>
          <c:tx>
            <c:v>РП-15</c:v>
          </c:tx>
          <c:marker>
            <c:symbol val="none"/>
          </c:marker>
          <c:cat>
            <c:numRef>
              <c:f>'февраль 2017'!$CM$5:$CM$66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2017'!$CX$5:$CX$66</c:f>
              <c:numCache>
                <c:formatCode>General</c:formatCode>
                <c:ptCount val="62"/>
                <c:pt idx="0">
                  <c:v>27.419999999999618</c:v>
                </c:pt>
                <c:pt idx="1">
                  <c:v>1.5600000000006276</c:v>
                </c:pt>
                <c:pt idx="2">
                  <c:v>18.600000000000136</c:v>
                </c:pt>
                <c:pt idx="3">
                  <c:v>0.12000000000057298</c:v>
                </c:pt>
                <c:pt idx="4">
                  <c:v>16.980000000000928</c:v>
                </c:pt>
                <c:pt idx="5">
                  <c:v>0.12000000000057298</c:v>
                </c:pt>
                <c:pt idx="6">
                  <c:v>0.11999999999716238</c:v>
                </c:pt>
                <c:pt idx="7">
                  <c:v>11.880000000002156</c:v>
                </c:pt>
                <c:pt idx="8">
                  <c:v>2.580000000000382</c:v>
                </c:pt>
                <c:pt idx="9">
                  <c:v>17.819999999998117</c:v>
                </c:pt>
                <c:pt idx="10">
                  <c:v>11.579999999999018</c:v>
                </c:pt>
                <c:pt idx="11">
                  <c:v>7.8600000000017189</c:v>
                </c:pt>
                <c:pt idx="12">
                  <c:v>17.580000000000382</c:v>
                </c:pt>
                <c:pt idx="13">
                  <c:v>5.2199999999993452</c:v>
                </c:pt>
                <c:pt idx="14">
                  <c:v>49.199999999999591</c:v>
                </c:pt>
                <c:pt idx="15">
                  <c:v>31.739999999999782</c:v>
                </c:pt>
                <c:pt idx="16">
                  <c:v>12.2</c:v>
                </c:pt>
                <c:pt idx="17">
                  <c:v>11.520000000000437</c:v>
                </c:pt>
                <c:pt idx="18">
                  <c:v>69.719999999998663</c:v>
                </c:pt>
                <c:pt idx="19">
                  <c:v>9.4199999999989359</c:v>
                </c:pt>
                <c:pt idx="20">
                  <c:v>17.459999999999809</c:v>
                </c:pt>
                <c:pt idx="21">
                  <c:v>0.48000000000229193</c:v>
                </c:pt>
                <c:pt idx="22">
                  <c:v>0.17999999999915417</c:v>
                </c:pt>
                <c:pt idx="23">
                  <c:v>16.2600000000009</c:v>
                </c:pt>
                <c:pt idx="24">
                  <c:v>11.820000000000164</c:v>
                </c:pt>
                <c:pt idx="25">
                  <c:v>1.3799999999980628</c:v>
                </c:pt>
                <c:pt idx="26">
                  <c:v>22.0799999999997</c:v>
                </c:pt>
                <c:pt idx="27">
                  <c:v>9.1800000000012005</c:v>
                </c:pt>
                <c:pt idx="28">
                  <c:v>7.9799999999988813</c:v>
                </c:pt>
                <c:pt idx="29">
                  <c:v>0.12000000000057298</c:v>
                </c:pt>
                <c:pt idx="30">
                  <c:v>35.219999999999345</c:v>
                </c:pt>
                <c:pt idx="31">
                  <c:v>13.380000000000791</c:v>
                </c:pt>
                <c:pt idx="32">
                  <c:v>6.6599999999993997</c:v>
                </c:pt>
                <c:pt idx="33">
                  <c:v>0.12000000000057298</c:v>
                </c:pt>
                <c:pt idx="34">
                  <c:v>5.9999999998581188E-2</c:v>
                </c:pt>
                <c:pt idx="35">
                  <c:v>14.220000000001392</c:v>
                </c:pt>
                <c:pt idx="36">
                  <c:v>4.1400000000010095</c:v>
                </c:pt>
                <c:pt idx="37">
                  <c:v>5.9999999998581188E-2</c:v>
                </c:pt>
                <c:pt idx="38">
                  <c:v>17.700000000000955</c:v>
                </c:pt>
                <c:pt idx="39">
                  <c:v>2.5199999999983902</c:v>
                </c:pt>
                <c:pt idx="40">
                  <c:v>22.020000000001119</c:v>
                </c:pt>
                <c:pt idx="41">
                  <c:v>0.17999999999915417</c:v>
                </c:pt>
                <c:pt idx="42">
                  <c:v>26.340000000001282</c:v>
                </c:pt>
                <c:pt idx="43">
                  <c:v>24.180000000001201</c:v>
                </c:pt>
                <c:pt idx="44">
                  <c:v>6.1799999999971078</c:v>
                </c:pt>
                <c:pt idx="45">
                  <c:v>6.0000000001991793E-2</c:v>
                </c:pt>
                <c:pt idx="46">
                  <c:v>8.3400000000006003</c:v>
                </c:pt>
                <c:pt idx="47">
                  <c:v>12.119999999999891</c:v>
                </c:pt>
                <c:pt idx="48">
                  <c:v>9.3600000000003547</c:v>
                </c:pt>
                <c:pt idx="49">
                  <c:v>1.9199999999989359</c:v>
                </c:pt>
                <c:pt idx="50">
                  <c:v>1.5600000000006276</c:v>
                </c:pt>
                <c:pt idx="51">
                  <c:v>21.179999999997108</c:v>
                </c:pt>
                <c:pt idx="52">
                  <c:v>19.800000000002456</c:v>
                </c:pt>
                <c:pt idx="53">
                  <c:v>11.100000000000136</c:v>
                </c:pt>
                <c:pt idx="54">
                  <c:v>3.7200000000007094</c:v>
                </c:pt>
                <c:pt idx="55">
                  <c:v>8.7599999999974898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2-414D-8B4E-00826CE12709}"/>
            </c:ext>
          </c:extLst>
        </c:ser>
        <c:ser>
          <c:idx val="3"/>
          <c:order val="3"/>
          <c:tx>
            <c:v>Бензольное</c:v>
          </c:tx>
          <c:spPr>
            <a:ln>
              <a:prstDash val="sysDash"/>
            </a:ln>
          </c:spPr>
          <c:marker>
            <c:symbol val="none"/>
          </c:marker>
          <c:cat>
            <c:numRef>
              <c:f>'февраль 2017'!$CM$5:$CM$66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2017'!$CZ$5:$CZ$66</c:f>
              <c:numCache>
                <c:formatCode>General</c:formatCode>
                <c:ptCount val="62"/>
                <c:pt idx="0">
                  <c:v>2795.4599999999787</c:v>
                </c:pt>
                <c:pt idx="1">
                  <c:v>2737.6000000000668</c:v>
                </c:pt>
                <c:pt idx="2">
                  <c:v>2684.3600000000388</c:v>
                </c:pt>
                <c:pt idx="3">
                  <c:v>2718.8799999998428</c:v>
                </c:pt>
                <c:pt idx="4">
                  <c:v>2815.6600000000813</c:v>
                </c:pt>
                <c:pt idx="5">
                  <c:v>2738.1199999999571</c:v>
                </c:pt>
                <c:pt idx="6">
                  <c:v>2732.3200000001107</c:v>
                </c:pt>
                <c:pt idx="7">
                  <c:v>2820.2399999997915</c:v>
                </c:pt>
                <c:pt idx="8">
                  <c:v>2905.540000000196</c:v>
                </c:pt>
                <c:pt idx="9">
                  <c:v>2914.5399999999918</c:v>
                </c:pt>
                <c:pt idx="10">
                  <c:v>2904.6600000000662</c:v>
                </c:pt>
                <c:pt idx="11">
                  <c:v>2908.2599999998138</c:v>
                </c:pt>
                <c:pt idx="12">
                  <c:v>3021.2999999999943</c:v>
                </c:pt>
                <c:pt idx="13">
                  <c:v>2932.7000000001626</c:v>
                </c:pt>
                <c:pt idx="14">
                  <c:v>3016.7199999998365</c:v>
                </c:pt>
                <c:pt idx="15">
                  <c:v>2832.3800000000574</c:v>
                </c:pt>
                <c:pt idx="16">
                  <c:v>2883.359999999916</c:v>
                </c:pt>
                <c:pt idx="17">
                  <c:v>2941.9200000000092</c:v>
                </c:pt>
                <c:pt idx="18">
                  <c:v>2983.2000000000307</c:v>
                </c:pt>
                <c:pt idx="19">
                  <c:v>2846.2199999999948</c:v>
                </c:pt>
                <c:pt idx="20">
                  <c:v>2771.3800000001074</c:v>
                </c:pt>
                <c:pt idx="21">
                  <c:v>2900.9599999999036</c:v>
                </c:pt>
                <c:pt idx="22">
                  <c:v>2871.9000000001242</c:v>
                </c:pt>
                <c:pt idx="23">
                  <c:v>2875.4199999999391</c:v>
                </c:pt>
                <c:pt idx="24">
                  <c:v>2889.4200000001224</c:v>
                </c:pt>
                <c:pt idx="25">
                  <c:v>2942.4599999999346</c:v>
                </c:pt>
                <c:pt idx="26">
                  <c:v>2893.9599999998009</c:v>
                </c:pt>
                <c:pt idx="27">
                  <c:v>2880.1800000001322</c:v>
                </c:pt>
                <c:pt idx="28">
                  <c:v>2914.50000000001</c:v>
                </c:pt>
                <c:pt idx="29">
                  <c:v>2879.8799999999519</c:v>
                </c:pt>
                <c:pt idx="30">
                  <c:v>2910.8200000000561</c:v>
                </c:pt>
                <c:pt idx="31">
                  <c:v>2970.8999999999251</c:v>
                </c:pt>
                <c:pt idx="32">
                  <c:v>2915.4999999999959</c:v>
                </c:pt>
                <c:pt idx="33">
                  <c:v>2927.2800000001134</c:v>
                </c:pt>
                <c:pt idx="34">
                  <c:v>2867.8600000000597</c:v>
                </c:pt>
                <c:pt idx="35">
                  <c:v>2917.2199999998047</c:v>
                </c:pt>
                <c:pt idx="36">
                  <c:v>2886.3800000000283</c:v>
                </c:pt>
                <c:pt idx="37">
                  <c:v>3003.460000000051</c:v>
                </c:pt>
                <c:pt idx="38">
                  <c:v>2988.6999999999571</c:v>
                </c:pt>
                <c:pt idx="39">
                  <c:v>2929.6800000001331</c:v>
                </c:pt>
                <c:pt idx="40">
                  <c:v>2884.0199999998486</c:v>
                </c:pt>
                <c:pt idx="41">
                  <c:v>2842.4599999999618</c:v>
                </c:pt>
                <c:pt idx="42">
                  <c:v>2759.3000000000875</c:v>
                </c:pt>
                <c:pt idx="43">
                  <c:v>2761.8200000001243</c:v>
                </c:pt>
                <c:pt idx="44">
                  <c:v>2897.9399999998609</c:v>
                </c:pt>
                <c:pt idx="45">
                  <c:v>2895.3399999999865</c:v>
                </c:pt>
                <c:pt idx="46">
                  <c:v>2977.7399999999875</c:v>
                </c:pt>
                <c:pt idx="47">
                  <c:v>2876.9600000000401</c:v>
                </c:pt>
                <c:pt idx="48">
                  <c:v>3007.6800000001385</c:v>
                </c:pt>
                <c:pt idx="49">
                  <c:v>2903.6799999999284</c:v>
                </c:pt>
                <c:pt idx="50">
                  <c:v>2971.439999999845</c:v>
                </c:pt>
                <c:pt idx="51">
                  <c:v>3018.7000000001176</c:v>
                </c:pt>
                <c:pt idx="52">
                  <c:v>2918.8799999999387</c:v>
                </c:pt>
                <c:pt idx="53">
                  <c:v>3022.8200000000161</c:v>
                </c:pt>
                <c:pt idx="54">
                  <c:v>3009.4000000000374</c:v>
                </c:pt>
                <c:pt idx="55">
                  <c:v>2824.0399999998726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82-414D-8B4E-00826CE12709}"/>
            </c:ext>
          </c:extLst>
        </c:ser>
        <c:ser>
          <c:idx val="4"/>
          <c:order val="4"/>
          <c:tx>
            <c:v>план</c:v>
          </c:tx>
          <c:marker>
            <c:symbol val="none"/>
          </c:marker>
          <c:cat>
            <c:numRef>
              <c:f>'февраль 2017'!$CM$5:$CM$66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2017'!$DB$5:$DB$66</c:f>
              <c:numCache>
                <c:formatCode>0.0</c:formatCode>
                <c:ptCount val="62"/>
                <c:pt idx="0">
                  <c:v>2638.0178571428573</c:v>
                </c:pt>
                <c:pt idx="1">
                  <c:v>2638</c:v>
                </c:pt>
                <c:pt idx="2">
                  <c:v>2638</c:v>
                </c:pt>
                <c:pt idx="3">
                  <c:v>2638</c:v>
                </c:pt>
                <c:pt idx="4">
                  <c:v>2638</c:v>
                </c:pt>
                <c:pt idx="5">
                  <c:v>2638</c:v>
                </c:pt>
                <c:pt idx="6">
                  <c:v>2638</c:v>
                </c:pt>
                <c:pt idx="7">
                  <c:v>2638</c:v>
                </c:pt>
                <c:pt idx="8">
                  <c:v>2638</c:v>
                </c:pt>
                <c:pt idx="9">
                  <c:v>2638</c:v>
                </c:pt>
                <c:pt idx="10">
                  <c:v>2638</c:v>
                </c:pt>
                <c:pt idx="11">
                  <c:v>2638</c:v>
                </c:pt>
                <c:pt idx="12">
                  <c:v>2638</c:v>
                </c:pt>
                <c:pt idx="13">
                  <c:v>2638</c:v>
                </c:pt>
                <c:pt idx="14">
                  <c:v>2638</c:v>
                </c:pt>
                <c:pt idx="15">
                  <c:v>2638</c:v>
                </c:pt>
                <c:pt idx="16">
                  <c:v>2638</c:v>
                </c:pt>
                <c:pt idx="17">
                  <c:v>2638</c:v>
                </c:pt>
                <c:pt idx="18">
                  <c:v>2638</c:v>
                </c:pt>
                <c:pt idx="19">
                  <c:v>2638</c:v>
                </c:pt>
                <c:pt idx="20">
                  <c:v>2638</c:v>
                </c:pt>
                <c:pt idx="21">
                  <c:v>2638</c:v>
                </c:pt>
                <c:pt idx="22">
                  <c:v>2638</c:v>
                </c:pt>
                <c:pt idx="23">
                  <c:v>2638</c:v>
                </c:pt>
                <c:pt idx="24">
                  <c:v>2638</c:v>
                </c:pt>
                <c:pt idx="25">
                  <c:v>2638</c:v>
                </c:pt>
                <c:pt idx="26">
                  <c:v>2638</c:v>
                </c:pt>
                <c:pt idx="27">
                  <c:v>2638</c:v>
                </c:pt>
                <c:pt idx="28">
                  <c:v>2638</c:v>
                </c:pt>
                <c:pt idx="29">
                  <c:v>2638</c:v>
                </c:pt>
                <c:pt idx="30">
                  <c:v>2638</c:v>
                </c:pt>
                <c:pt idx="31">
                  <c:v>2638</c:v>
                </c:pt>
                <c:pt idx="32">
                  <c:v>2638</c:v>
                </c:pt>
                <c:pt idx="33">
                  <c:v>2638</c:v>
                </c:pt>
                <c:pt idx="34">
                  <c:v>2638</c:v>
                </c:pt>
                <c:pt idx="35">
                  <c:v>2638</c:v>
                </c:pt>
                <c:pt idx="36">
                  <c:v>2638</c:v>
                </c:pt>
                <c:pt idx="37">
                  <c:v>2638</c:v>
                </c:pt>
                <c:pt idx="38">
                  <c:v>2638</c:v>
                </c:pt>
                <c:pt idx="39">
                  <c:v>2638</c:v>
                </c:pt>
                <c:pt idx="40">
                  <c:v>2638</c:v>
                </c:pt>
                <c:pt idx="41">
                  <c:v>2638</c:v>
                </c:pt>
                <c:pt idx="42">
                  <c:v>2638</c:v>
                </c:pt>
                <c:pt idx="43">
                  <c:v>2638</c:v>
                </c:pt>
                <c:pt idx="44">
                  <c:v>2638</c:v>
                </c:pt>
                <c:pt idx="45">
                  <c:v>2638</c:v>
                </c:pt>
                <c:pt idx="46">
                  <c:v>2638</c:v>
                </c:pt>
                <c:pt idx="47">
                  <c:v>2638</c:v>
                </c:pt>
                <c:pt idx="48">
                  <c:v>2638</c:v>
                </c:pt>
                <c:pt idx="49">
                  <c:v>2638</c:v>
                </c:pt>
                <c:pt idx="50">
                  <c:v>2638</c:v>
                </c:pt>
                <c:pt idx="51">
                  <c:v>2638</c:v>
                </c:pt>
                <c:pt idx="52">
                  <c:v>2638</c:v>
                </c:pt>
                <c:pt idx="53">
                  <c:v>2638</c:v>
                </c:pt>
                <c:pt idx="54">
                  <c:v>2638</c:v>
                </c:pt>
                <c:pt idx="55">
                  <c:v>2638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82-414D-8B4E-00826CE12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04224"/>
        <c:axId val="91222400"/>
      </c:lineChart>
      <c:catAx>
        <c:axId val="9120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1222400"/>
        <c:crosses val="autoZero"/>
        <c:auto val="1"/>
        <c:lblAlgn val="ctr"/>
        <c:lblOffset val="100"/>
        <c:noMultiLvlLbl val="0"/>
      </c:catAx>
      <c:valAx>
        <c:axId val="91222400"/>
        <c:scaling>
          <c:orientation val="minMax"/>
          <c:max val="3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1204224"/>
        <c:crosses val="autoZero"/>
        <c:crossBetween val="between"/>
        <c:majorUnit val="50"/>
        <c:minorUnit val="12"/>
      </c:valAx>
    </c:plotArea>
    <c:legend>
      <c:legendPos val="r"/>
      <c:layout>
        <c:manualLayout>
          <c:xMode val="edge"/>
          <c:yMode val="edge"/>
          <c:x val="5.9282078044339034E-2"/>
          <c:y val="0.88196657403118728"/>
          <c:w val="0.9083227169703203"/>
          <c:h val="7.807678451958211E-2"/>
        </c:manualLayout>
      </c:layout>
      <c:overlay val="0"/>
      <c:txPr>
        <a:bodyPr/>
        <a:lstStyle/>
        <a:p>
          <a:pPr>
            <a:defRPr b="0" baseline="0" i="0" strike="noStrike" sz="118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0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footer="0.30000000000000032" header="0.30000000000000032" l="0.70000000000000062" r="0.70000000000000062" t="0.75000000000001465"/>
    <c:pageSetup orientation="landscape" paperSize="9"/>
  </c:printSettings>
</c:chartSpace>
</file>

<file path=xl/charts/chart1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029309411714955E-2"/>
          <c:y val="3.0557755616434992E-2"/>
          <c:w val="0.88809372125278052"/>
          <c:h val="0.77734091087016965"/>
        </c:manualLayout>
      </c:layout>
      <c:lineChart>
        <c:grouping val="standard"/>
        <c:varyColors val="0"/>
        <c:ser>
          <c:idx val="0"/>
          <c:order val="0"/>
          <c:tx>
            <c:v>РП-24</c:v>
          </c:tx>
          <c:marker>
            <c:symbol val="none"/>
          </c:marker>
          <c:cat>
            <c:numRef>
              <c:f>'февраль 2017'!$DH$5:$DH$66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2017'!$DL$5:$DL$66</c:f>
              <c:numCache>
                <c:formatCode>General</c:formatCode>
                <c:ptCount val="62"/>
                <c:pt idx="0">
                  <c:v>849.6000000000663</c:v>
                </c:pt>
                <c:pt idx="1">
                  <c:v>880.19999999995662</c:v>
                </c:pt>
                <c:pt idx="2">
                  <c:v>714.59999999998445</c:v>
                </c:pt>
                <c:pt idx="3">
                  <c:v>729.00000000005321</c:v>
                </c:pt>
                <c:pt idx="4">
                  <c:v>723.59999999997626</c:v>
                </c:pt>
                <c:pt idx="5">
                  <c:v>754.20000000007121</c:v>
                </c:pt>
                <c:pt idx="6">
                  <c:v>714.59999999998445</c:v>
                </c:pt>
                <c:pt idx="7">
                  <c:v>746.99999999993452</c:v>
                </c:pt>
                <c:pt idx="8">
                  <c:v>720.00000000006139</c:v>
                </c:pt>
                <c:pt idx="9">
                  <c:v>725.3999999999337</c:v>
                </c:pt>
                <c:pt idx="10">
                  <c:v>743.40000000001965</c:v>
                </c:pt>
                <c:pt idx="11">
                  <c:v>763.20000000006303</c:v>
                </c:pt>
                <c:pt idx="12">
                  <c:v>752.40000000001146</c:v>
                </c:pt>
                <c:pt idx="13">
                  <c:v>809.99999999997954</c:v>
                </c:pt>
                <c:pt idx="14">
                  <c:v>655.19999999995662</c:v>
                </c:pt>
                <c:pt idx="15">
                  <c:v>691.20000000002619</c:v>
                </c:pt>
                <c:pt idx="16">
                  <c:v>797.39999999997053</c:v>
                </c:pt>
                <c:pt idx="17">
                  <c:v>783.00000000000409</c:v>
                </c:pt>
                <c:pt idx="18">
                  <c:v>961.19999999998527</c:v>
                </c:pt>
                <c:pt idx="19">
                  <c:v>880.20000000005894</c:v>
                </c:pt>
                <c:pt idx="20">
                  <c:v>705.59999999999263</c:v>
                </c:pt>
                <c:pt idx="21">
                  <c:v>786.59999999991896</c:v>
                </c:pt>
                <c:pt idx="22">
                  <c:v>720.00000000006139</c:v>
                </c:pt>
                <c:pt idx="23">
                  <c:v>739.79999999990014</c:v>
                </c:pt>
                <c:pt idx="24">
                  <c:v>768.60000000003765</c:v>
                </c:pt>
                <c:pt idx="25">
                  <c:v>770.39999999999509</c:v>
                </c:pt>
                <c:pt idx="26">
                  <c:v>793.80000000005566</c:v>
                </c:pt>
                <c:pt idx="27">
                  <c:v>757.79999999998608</c:v>
                </c:pt>
                <c:pt idx="28">
                  <c:v>667.79999999996562</c:v>
                </c:pt>
                <c:pt idx="29">
                  <c:v>916.20000000002619</c:v>
                </c:pt>
                <c:pt idx="30">
                  <c:v>743.40000000001965</c:v>
                </c:pt>
                <c:pt idx="31">
                  <c:v>761.40000000000327</c:v>
                </c:pt>
                <c:pt idx="32">
                  <c:v>774.00000000001228</c:v>
                </c:pt>
                <c:pt idx="33">
                  <c:v>783.00000000000409</c:v>
                </c:pt>
                <c:pt idx="34">
                  <c:v>774.00000000001228</c:v>
                </c:pt>
                <c:pt idx="35">
                  <c:v>784.79999999996153</c:v>
                </c:pt>
                <c:pt idx="36">
                  <c:v>745.19999999997708</c:v>
                </c:pt>
                <c:pt idx="37">
                  <c:v>792.00000000009823</c:v>
                </c:pt>
                <c:pt idx="38">
                  <c:v>759.59999999994352</c:v>
                </c:pt>
                <c:pt idx="39">
                  <c:v>747.00000000003683</c:v>
                </c:pt>
                <c:pt idx="40">
                  <c:v>736.19999999998527</c:v>
                </c:pt>
                <c:pt idx="41">
                  <c:v>748.79999999999427</c:v>
                </c:pt>
                <c:pt idx="42">
                  <c:v>721.79999999991651</c:v>
                </c:pt>
                <c:pt idx="43">
                  <c:v>741.60000000006221</c:v>
                </c:pt>
                <c:pt idx="44">
                  <c:v>725.3999999999337</c:v>
                </c:pt>
                <c:pt idx="45">
                  <c:v>741.60000000006221</c:v>
                </c:pt>
                <c:pt idx="46">
                  <c:v>736.19999999998527</c:v>
                </c:pt>
                <c:pt idx="47">
                  <c:v>745.19999999997708</c:v>
                </c:pt>
                <c:pt idx="48">
                  <c:v>716.4000000000442</c:v>
                </c:pt>
                <c:pt idx="49">
                  <c:v>756.00000000002865</c:v>
                </c:pt>
                <c:pt idx="50">
                  <c:v>718.20000000000164</c:v>
                </c:pt>
                <c:pt idx="51">
                  <c:v>748.79999999999427</c:v>
                </c:pt>
                <c:pt idx="52">
                  <c:v>719.99999999995907</c:v>
                </c:pt>
                <c:pt idx="53">
                  <c:v>741.60000000006221</c:v>
                </c:pt>
                <c:pt idx="54">
                  <c:v>730.79999999990832</c:v>
                </c:pt>
                <c:pt idx="55">
                  <c:v>768.60000000003765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1-41CC-A379-8499AD9ECDB1}"/>
            </c:ext>
          </c:extLst>
        </c:ser>
        <c:ser>
          <c:idx val="1"/>
          <c:order val="1"/>
          <c:tx>
            <c:v>НТВ</c:v>
          </c:tx>
          <c:spPr>
            <a:ln cmpd="sng">
              <a:prstDash val="solid"/>
            </a:ln>
          </c:spPr>
          <c:marker>
            <c:symbol val="none"/>
          </c:marker>
          <c:cat>
            <c:numRef>
              <c:f>'февраль 2017'!$DH$5:$DH$66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2017'!$DR$5:$DR$66</c:f>
              <c:numCache>
                <c:formatCode>General</c:formatCode>
                <c:ptCount val="62"/>
                <c:pt idx="0">
                  <c:v>3396.5999999998985</c:v>
                </c:pt>
                <c:pt idx="1">
                  <c:v>3380.3999999998723</c:v>
                </c:pt>
                <c:pt idx="2">
                  <c:v>3364.1999999998461</c:v>
                </c:pt>
                <c:pt idx="3">
                  <c:v>3353.4000000001015</c:v>
                </c:pt>
                <c:pt idx="4">
                  <c:v>3348.0000000002292</c:v>
                </c:pt>
                <c:pt idx="5">
                  <c:v>3367.799999999761</c:v>
                </c:pt>
                <c:pt idx="6">
                  <c:v>3286.8000000000393</c:v>
                </c:pt>
                <c:pt idx="7">
                  <c:v>3384.0000000001965</c:v>
                </c:pt>
                <c:pt idx="8">
                  <c:v>3373.2000000000426</c:v>
                </c:pt>
                <c:pt idx="9">
                  <c:v>3279.5999999998003</c:v>
                </c:pt>
                <c:pt idx="10">
                  <c:v>3410.9999999999673</c:v>
                </c:pt>
                <c:pt idx="11">
                  <c:v>3367.8000000001703</c:v>
                </c:pt>
                <c:pt idx="12">
                  <c:v>3396.5999999998985</c:v>
                </c:pt>
                <c:pt idx="13">
                  <c:v>3378.5999999999149</c:v>
                </c:pt>
                <c:pt idx="14">
                  <c:v>3358.7999999999738</c:v>
                </c:pt>
                <c:pt idx="15">
                  <c:v>3407.4000000000524</c:v>
                </c:pt>
                <c:pt idx="16">
                  <c:v>3407.4000000000524</c:v>
                </c:pt>
                <c:pt idx="17">
                  <c:v>3375</c:v>
                </c:pt>
                <c:pt idx="18">
                  <c:v>3418.199999999797</c:v>
                </c:pt>
                <c:pt idx="19">
                  <c:v>3360.6000000003405</c:v>
                </c:pt>
                <c:pt idx="20">
                  <c:v>3198.5999999996693</c:v>
                </c:pt>
                <c:pt idx="21">
                  <c:v>3538.8000000002194</c:v>
                </c:pt>
                <c:pt idx="22">
                  <c:v>3355.2000000000589</c:v>
                </c:pt>
                <c:pt idx="23">
                  <c:v>3328.1999999998789</c:v>
                </c:pt>
                <c:pt idx="24">
                  <c:v>3392.9999999999836</c:v>
                </c:pt>
                <c:pt idx="25">
                  <c:v>3306.5999999999804</c:v>
                </c:pt>
                <c:pt idx="26">
                  <c:v>3454.2000000001735</c:v>
                </c:pt>
                <c:pt idx="27">
                  <c:v>3339.0000000000327</c:v>
                </c:pt>
                <c:pt idx="28">
                  <c:v>3355.2000000000589</c:v>
                </c:pt>
                <c:pt idx="29">
                  <c:v>3392.9999999999836</c:v>
                </c:pt>
                <c:pt idx="30">
                  <c:v>3344.399999999905</c:v>
                </c:pt>
                <c:pt idx="31">
                  <c:v>3308.3999999999378</c:v>
                </c:pt>
                <c:pt idx="32">
                  <c:v>3443.4000000000196</c:v>
                </c:pt>
                <c:pt idx="33">
                  <c:v>3347.9999999998199</c:v>
                </c:pt>
                <c:pt idx="34">
                  <c:v>3403.8000000001375</c:v>
                </c:pt>
                <c:pt idx="35">
                  <c:v>3347.9999999998199</c:v>
                </c:pt>
                <c:pt idx="36">
                  <c:v>3317.4000000001342</c:v>
                </c:pt>
                <c:pt idx="37">
                  <c:v>3398.3999999998559</c:v>
                </c:pt>
                <c:pt idx="38">
                  <c:v>3340.7999999999902</c:v>
                </c:pt>
                <c:pt idx="39">
                  <c:v>3353.4000000001015</c:v>
                </c:pt>
                <c:pt idx="40">
                  <c:v>3351.6000000001441</c:v>
                </c:pt>
                <c:pt idx="41">
                  <c:v>3342.5999999999476</c:v>
                </c:pt>
                <c:pt idx="42">
                  <c:v>3349.8000000001866</c:v>
                </c:pt>
                <c:pt idx="43">
                  <c:v>3340.7999999999902</c:v>
                </c:pt>
                <c:pt idx="44">
                  <c:v>3335.3999999997086</c:v>
                </c:pt>
                <c:pt idx="45">
                  <c:v>3358.7999999999738</c:v>
                </c:pt>
                <c:pt idx="46">
                  <c:v>3351.6000000001441</c:v>
                </c:pt>
                <c:pt idx="47">
                  <c:v>3304.8000000000229</c:v>
                </c:pt>
                <c:pt idx="48">
                  <c:v>3365.9999999998035</c:v>
                </c:pt>
                <c:pt idx="49">
                  <c:v>3364.2000000002554</c:v>
                </c:pt>
                <c:pt idx="50">
                  <c:v>3364.1999999998461</c:v>
                </c:pt>
                <c:pt idx="51">
                  <c:v>3340.7999999999902</c:v>
                </c:pt>
                <c:pt idx="52">
                  <c:v>3348.0000000002292</c:v>
                </c:pt>
                <c:pt idx="53">
                  <c:v>3347.9999999998199</c:v>
                </c:pt>
                <c:pt idx="54">
                  <c:v>3364.1999999998461</c:v>
                </c:pt>
                <c:pt idx="55">
                  <c:v>3286.8000000000393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1-41CC-A379-8499AD9ECDB1}"/>
            </c:ext>
          </c:extLst>
        </c:ser>
        <c:ser>
          <c:idx val="2"/>
          <c:order val="2"/>
          <c:tx>
            <c:v>Водооборотка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'февраль 2017'!$DH$5:$DH$66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2017'!$DT$5:$DT$66</c:f>
              <c:numCache>
                <c:formatCode>General</c:formatCode>
                <c:ptCount val="62"/>
                <c:pt idx="0">
                  <c:v>5950.1999999999643</c:v>
                </c:pt>
                <c:pt idx="1">
                  <c:v>5940.5999999998294</c:v>
                </c:pt>
                <c:pt idx="2">
                  <c:v>5758.7999999998301</c:v>
                </c:pt>
                <c:pt idx="3">
                  <c:v>5762.4000000001543</c:v>
                </c:pt>
                <c:pt idx="4">
                  <c:v>5751.6000000002059</c:v>
                </c:pt>
                <c:pt idx="5">
                  <c:v>5813.9999999998327</c:v>
                </c:pt>
                <c:pt idx="6">
                  <c:v>5645.4000000000233</c:v>
                </c:pt>
                <c:pt idx="7">
                  <c:v>5847.000000000131</c:v>
                </c:pt>
                <c:pt idx="8">
                  <c:v>5785.2000000001044</c:v>
                </c:pt>
                <c:pt idx="9">
                  <c:v>5648.9999999997344</c:v>
                </c:pt>
                <c:pt idx="10">
                  <c:v>5870.3999999999869</c:v>
                </c:pt>
                <c:pt idx="11">
                  <c:v>5811.0000000002328</c:v>
                </c:pt>
                <c:pt idx="12">
                  <c:v>5852.99999999991</c:v>
                </c:pt>
                <c:pt idx="13">
                  <c:v>5844.5999999998949</c:v>
                </c:pt>
                <c:pt idx="14">
                  <c:v>5681.9999999999309</c:v>
                </c:pt>
                <c:pt idx="15">
                  <c:v>5790.6000000000786</c:v>
                </c:pt>
                <c:pt idx="16">
                  <c:v>5920.8000000000229</c:v>
                </c:pt>
                <c:pt idx="17">
                  <c:v>5814.0000000000036</c:v>
                </c:pt>
                <c:pt idx="18">
                  <c:v>6095.3999999997823</c:v>
                </c:pt>
                <c:pt idx="19">
                  <c:v>5908.8000000003995</c:v>
                </c:pt>
                <c:pt idx="20">
                  <c:v>5524.1999999996624</c:v>
                </c:pt>
                <c:pt idx="21">
                  <c:v>6077.4000000001379</c:v>
                </c:pt>
                <c:pt idx="22">
                  <c:v>5743.2000000001208</c:v>
                </c:pt>
                <c:pt idx="23">
                  <c:v>5723.999999999779</c:v>
                </c:pt>
                <c:pt idx="24">
                  <c:v>5805.6000000000213</c:v>
                </c:pt>
                <c:pt idx="25">
                  <c:v>5564.9999999999754</c:v>
                </c:pt>
                <c:pt idx="26">
                  <c:v>5856.0000000002292</c:v>
                </c:pt>
                <c:pt idx="27">
                  <c:v>5620.8000000000193</c:v>
                </c:pt>
                <c:pt idx="28">
                  <c:v>5583.0000000000246</c:v>
                </c:pt>
                <c:pt idx="29">
                  <c:v>5845.2000000000098</c:v>
                </c:pt>
                <c:pt idx="30">
                  <c:v>5611.7999999999247</c:v>
                </c:pt>
                <c:pt idx="31">
                  <c:v>5617.7999999999411</c:v>
                </c:pt>
                <c:pt idx="32">
                  <c:v>5669.4000000000324</c:v>
                </c:pt>
                <c:pt idx="33">
                  <c:v>5414.9999999998236</c:v>
                </c:pt>
                <c:pt idx="34">
                  <c:v>4213.8000000001502</c:v>
                </c:pt>
                <c:pt idx="35">
                  <c:v>4132.799999999781</c:v>
                </c:pt>
                <c:pt idx="36">
                  <c:v>4062.6000000001113</c:v>
                </c:pt>
                <c:pt idx="37">
                  <c:v>4190.3999999999542</c:v>
                </c:pt>
                <c:pt idx="38">
                  <c:v>4100.3999999999342</c:v>
                </c:pt>
                <c:pt idx="39">
                  <c:v>4100.4000000001379</c:v>
                </c:pt>
                <c:pt idx="40">
                  <c:v>4087.8000000001293</c:v>
                </c:pt>
                <c:pt idx="41">
                  <c:v>4091.3999999999419</c:v>
                </c:pt>
                <c:pt idx="42">
                  <c:v>4071.6000000001031</c:v>
                </c:pt>
                <c:pt idx="43">
                  <c:v>4082.4000000000524</c:v>
                </c:pt>
                <c:pt idx="44">
                  <c:v>4060.7999999996423</c:v>
                </c:pt>
                <c:pt idx="45">
                  <c:v>4100.400000000036</c:v>
                </c:pt>
                <c:pt idx="46">
                  <c:v>4087.8000000001293</c:v>
                </c:pt>
                <c:pt idx="47">
                  <c:v>5202</c:v>
                </c:pt>
                <c:pt idx="48">
                  <c:v>5546.3999999998478</c:v>
                </c:pt>
                <c:pt idx="49">
                  <c:v>5608.2000000002845</c:v>
                </c:pt>
                <c:pt idx="50">
                  <c:v>5582.3999999998478</c:v>
                </c:pt>
                <c:pt idx="51">
                  <c:v>5577.599999999984</c:v>
                </c:pt>
                <c:pt idx="52">
                  <c:v>5580.0000000001883</c:v>
                </c:pt>
                <c:pt idx="53">
                  <c:v>5565.5999999998821</c:v>
                </c:pt>
                <c:pt idx="54">
                  <c:v>5594.9999999997544</c:v>
                </c:pt>
                <c:pt idx="55">
                  <c:v>5519.4000000000769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1-41CC-A379-8499AD9ECDB1}"/>
            </c:ext>
          </c:extLst>
        </c:ser>
        <c:ser>
          <c:idx val="3"/>
          <c:order val="3"/>
          <c:tx>
            <c:v>план</c:v>
          </c:tx>
          <c:marker>
            <c:symbol val="none"/>
          </c:marker>
          <c:cat>
            <c:numRef>
              <c:f>'февраль 2017'!$DH$5:$DH$66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2017'!$DV$5:$DV$66</c:f>
              <c:numCache>
                <c:formatCode>0.0</c:formatCode>
                <c:ptCount val="62"/>
                <c:pt idx="0">
                  <c:v>5989.8571428571431</c:v>
                </c:pt>
                <c:pt idx="1">
                  <c:v>5989.9</c:v>
                </c:pt>
                <c:pt idx="2">
                  <c:v>5989.9</c:v>
                </c:pt>
                <c:pt idx="3">
                  <c:v>5989.9</c:v>
                </c:pt>
                <c:pt idx="4">
                  <c:v>5989.9</c:v>
                </c:pt>
                <c:pt idx="5">
                  <c:v>5989.9</c:v>
                </c:pt>
                <c:pt idx="6">
                  <c:v>5989.9</c:v>
                </c:pt>
                <c:pt idx="7">
                  <c:v>5989.9</c:v>
                </c:pt>
                <c:pt idx="8">
                  <c:v>5989.9</c:v>
                </c:pt>
                <c:pt idx="9">
                  <c:v>5989.9</c:v>
                </c:pt>
                <c:pt idx="10">
                  <c:v>5989.9</c:v>
                </c:pt>
                <c:pt idx="11">
                  <c:v>5989.9</c:v>
                </c:pt>
                <c:pt idx="12">
                  <c:v>5989.9</c:v>
                </c:pt>
                <c:pt idx="13">
                  <c:v>5989.9</c:v>
                </c:pt>
                <c:pt idx="14">
                  <c:v>5989.9</c:v>
                </c:pt>
                <c:pt idx="15">
                  <c:v>5989.9</c:v>
                </c:pt>
                <c:pt idx="16">
                  <c:v>5989.9</c:v>
                </c:pt>
                <c:pt idx="17">
                  <c:v>5989.9</c:v>
                </c:pt>
                <c:pt idx="18">
                  <c:v>5989.9</c:v>
                </c:pt>
                <c:pt idx="19">
                  <c:v>5989.9</c:v>
                </c:pt>
                <c:pt idx="20">
                  <c:v>5989.9</c:v>
                </c:pt>
                <c:pt idx="21">
                  <c:v>5989.9</c:v>
                </c:pt>
                <c:pt idx="22">
                  <c:v>5989.9</c:v>
                </c:pt>
                <c:pt idx="23">
                  <c:v>5989.9</c:v>
                </c:pt>
                <c:pt idx="24">
                  <c:v>5989.9</c:v>
                </c:pt>
                <c:pt idx="25">
                  <c:v>5989.9</c:v>
                </c:pt>
                <c:pt idx="26">
                  <c:v>5989.9</c:v>
                </c:pt>
                <c:pt idx="27">
                  <c:v>5989.9</c:v>
                </c:pt>
                <c:pt idx="28">
                  <c:v>5989.9</c:v>
                </c:pt>
                <c:pt idx="29">
                  <c:v>5989.9</c:v>
                </c:pt>
                <c:pt idx="30">
                  <c:v>5989.9</c:v>
                </c:pt>
                <c:pt idx="31">
                  <c:v>5989.9</c:v>
                </c:pt>
                <c:pt idx="32">
                  <c:v>5989.9</c:v>
                </c:pt>
                <c:pt idx="33">
                  <c:v>5989.9</c:v>
                </c:pt>
                <c:pt idx="34">
                  <c:v>5989.9</c:v>
                </c:pt>
                <c:pt idx="35">
                  <c:v>5989.9</c:v>
                </c:pt>
                <c:pt idx="36">
                  <c:v>5989.9</c:v>
                </c:pt>
                <c:pt idx="37">
                  <c:v>5989.9</c:v>
                </c:pt>
                <c:pt idx="38">
                  <c:v>5989.9</c:v>
                </c:pt>
                <c:pt idx="39">
                  <c:v>5989.9</c:v>
                </c:pt>
                <c:pt idx="40">
                  <c:v>5989.9</c:v>
                </c:pt>
                <c:pt idx="41">
                  <c:v>5989.9</c:v>
                </c:pt>
                <c:pt idx="42">
                  <c:v>5989.9</c:v>
                </c:pt>
                <c:pt idx="43">
                  <c:v>5989.9</c:v>
                </c:pt>
                <c:pt idx="44">
                  <c:v>5989.9</c:v>
                </c:pt>
                <c:pt idx="45">
                  <c:v>5989.9</c:v>
                </c:pt>
                <c:pt idx="46">
                  <c:v>5989.9</c:v>
                </c:pt>
                <c:pt idx="47">
                  <c:v>5989.9</c:v>
                </c:pt>
                <c:pt idx="48">
                  <c:v>5989.9</c:v>
                </c:pt>
                <c:pt idx="49">
                  <c:v>5989.9</c:v>
                </c:pt>
                <c:pt idx="50">
                  <c:v>5989.9</c:v>
                </c:pt>
                <c:pt idx="51">
                  <c:v>5989.9</c:v>
                </c:pt>
                <c:pt idx="52">
                  <c:v>5989.9</c:v>
                </c:pt>
                <c:pt idx="53">
                  <c:v>5989.9</c:v>
                </c:pt>
                <c:pt idx="54">
                  <c:v>5989.9</c:v>
                </c:pt>
                <c:pt idx="55">
                  <c:v>5989.9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E1-41CC-A379-8499AD9ECDB1}"/>
            </c:ext>
          </c:extLst>
        </c:ser>
        <c:ser>
          <c:idx val="4"/>
          <c:order val="4"/>
          <c:tx>
            <c:v>ГСС</c:v>
          </c:tx>
          <c:marker>
            <c:symbol val="none"/>
          </c:marker>
          <c:cat>
            <c:numRef>
              <c:f>'февраль 2017'!$DH$5:$DH$66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2017'!#REF!</c:f>
              <c:numCache>
                <c:formatCode>General</c:formatCode>
                <c:ptCount val="62"/>
                <c:pt idx="0">
                  <c:v>25.799999999996999</c:v>
                </c:pt>
                <c:pt idx="1">
                  <c:v>20.10000000000219</c:v>
                </c:pt>
                <c:pt idx="2">
                  <c:v>27.000000000002728</c:v>
                </c:pt>
                <c:pt idx="3">
                  <c:v>15.299999999999727</c:v>
                </c:pt>
                <c:pt idx="4">
                  <c:v>22.799999999999727</c:v>
                </c:pt>
                <c:pt idx="5">
                  <c:v>23.099999999999454</c:v>
                </c:pt>
                <c:pt idx="6">
                  <c:v>10.199999999997544</c:v>
                </c:pt>
                <c:pt idx="7">
                  <c:v>10.500000000004096</c:v>
                </c:pt>
                <c:pt idx="8">
                  <c:v>8.0999999999994543</c:v>
                </c:pt>
                <c:pt idx="9">
                  <c:v>18.599999999996733</c:v>
                </c:pt>
                <c:pt idx="10">
                  <c:v>26.700000000002987</c:v>
                </c:pt>
                <c:pt idx="11">
                  <c:v>15.299999999999727</c:v>
                </c:pt>
                <c:pt idx="12">
                  <c:v>21.600000000000833</c:v>
                </c:pt>
                <c:pt idx="13">
                  <c:v>20.399999999995092</c:v>
                </c:pt>
                <c:pt idx="14">
                  <c:v>22.799999999999727</c:v>
                </c:pt>
                <c:pt idx="15">
                  <c:v>14.400000000000546</c:v>
                </c:pt>
                <c:pt idx="16">
                  <c:v>21.000000000001329</c:v>
                </c:pt>
                <c:pt idx="17">
                  <c:v>19.800000000002491</c:v>
                </c:pt>
                <c:pt idx="18">
                  <c:v>24.59999999999809</c:v>
                </c:pt>
                <c:pt idx="19">
                  <c:v>15.599999999999454</c:v>
                </c:pt>
                <c:pt idx="20">
                  <c:v>7.2000000000002728</c:v>
                </c:pt>
                <c:pt idx="21">
                  <c:v>21.900000000000546</c:v>
                </c:pt>
                <c:pt idx="22">
                  <c:v>7.2000000000002728</c:v>
                </c:pt>
                <c:pt idx="23">
                  <c:v>20.10000000000219</c:v>
                </c:pt>
                <c:pt idx="24">
                  <c:v>20.099999999995362</c:v>
                </c:pt>
                <c:pt idx="25">
                  <c:v>24.300000000005184</c:v>
                </c:pt>
                <c:pt idx="26">
                  <c:v>25.799999999996999</c:v>
                </c:pt>
                <c:pt idx="27">
                  <c:v>18.900000000003189</c:v>
                </c:pt>
                <c:pt idx="28">
                  <c:v>21.29999999999427</c:v>
                </c:pt>
                <c:pt idx="29">
                  <c:v>22.5</c:v>
                </c:pt>
                <c:pt idx="30">
                  <c:v>24.000000000005457</c:v>
                </c:pt>
                <c:pt idx="31">
                  <c:v>15.299999999999727</c:v>
                </c:pt>
                <c:pt idx="32">
                  <c:v>21.29999999999427</c:v>
                </c:pt>
                <c:pt idx="33">
                  <c:v>20.10000000000219</c:v>
                </c:pt>
                <c:pt idx="34">
                  <c:v>12.300000000002456</c:v>
                </c:pt>
                <c:pt idx="35">
                  <c:v>15.299999999999727</c:v>
                </c:pt>
                <c:pt idx="36">
                  <c:v>23.099999999999454</c:v>
                </c:pt>
                <c:pt idx="37">
                  <c:v>5.4000000000019099</c:v>
                </c:pt>
                <c:pt idx="38">
                  <c:v>20.69999999999483</c:v>
                </c:pt>
                <c:pt idx="39">
                  <c:v>15</c:v>
                </c:pt>
                <c:pt idx="40">
                  <c:v>26.400000000003189</c:v>
                </c:pt>
                <c:pt idx="41">
                  <c:v>16.799999999998363</c:v>
                </c:pt>
                <c:pt idx="42">
                  <c:v>-39098.699999999997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E1-41CC-A379-8499AD9E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86144"/>
        <c:axId val="91316608"/>
      </c:lineChart>
      <c:catAx>
        <c:axId val="9128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1316608"/>
        <c:crosses val="autoZero"/>
        <c:auto val="1"/>
        <c:lblAlgn val="ctr"/>
        <c:lblOffset val="100"/>
        <c:noMultiLvlLbl val="0"/>
      </c:catAx>
      <c:valAx>
        <c:axId val="91316608"/>
        <c:scaling>
          <c:orientation val="minMax"/>
          <c:max val="6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2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1286144"/>
        <c:crosses val="autoZero"/>
        <c:crossBetween val="between"/>
        <c:majorUnit val="200"/>
        <c:minorUnit val="27.2"/>
      </c:valAx>
    </c:plotArea>
    <c:legend>
      <c:legendPos val="r"/>
      <c:layout>
        <c:manualLayout>
          <c:xMode val="edge"/>
          <c:yMode val="edge"/>
          <c:x val="4.1274074895567635E-2"/>
          <c:y val="0.86484581269154504"/>
          <c:w val="0.92576291079812212"/>
          <c:h val="8.2907838003562273E-2"/>
        </c:manualLayout>
      </c:layout>
      <c:overlay val="0"/>
      <c:txPr>
        <a:bodyPr/>
        <a:lstStyle/>
        <a:p>
          <a:pPr>
            <a:defRPr b="0" baseline="0" i="0" strike="noStrike" sz="118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0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footer="0.30000000000000032" header="0.30000000000000032" l="0.70000000000000062" r="0.70000000000000062" t="0.75000000000001465"/>
    <c:pageSetup orientation="landscape" paperSize="9"/>
  </c:printSettings>
</c:chartSpace>
</file>

<file path=xl/charts/chart1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216057273352951E-2"/>
          <c:y val="1.1319475708590081E-2"/>
          <c:w val="0.95849378781789996"/>
          <c:h val="0.88043182086303251"/>
        </c:manualLayout>
      </c:layout>
      <c:lineChart>
        <c:grouping val="standard"/>
        <c:varyColors val="0"/>
        <c:ser>
          <c:idx val="0"/>
          <c:order val="0"/>
          <c:tx>
            <c:v>Бар.насос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'февраль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2017'!$EG$5:$EG$66</c:f>
              <c:numCache>
                <c:formatCode>General</c:formatCode>
                <c:ptCount val="62"/>
                <c:pt idx="0">
                  <c:v>3955</c:v>
                </c:pt>
                <c:pt idx="1">
                  <c:v>3914.9999999999181</c:v>
                </c:pt>
                <c:pt idx="2">
                  <c:v>3916.7999999998756</c:v>
                </c:pt>
                <c:pt idx="3">
                  <c:v>3857.4000000000524</c:v>
                </c:pt>
                <c:pt idx="4">
                  <c:v>3909.6000000000458</c:v>
                </c:pt>
                <c:pt idx="5">
                  <c:v>3979.8000000000229</c:v>
                </c:pt>
                <c:pt idx="6">
                  <c:v>3830.3999999998723</c:v>
                </c:pt>
                <c:pt idx="7">
                  <c:v>4019.399999999905</c:v>
                </c:pt>
                <c:pt idx="8">
                  <c:v>3878.9999999999509</c:v>
                </c:pt>
                <c:pt idx="9">
                  <c:v>3814.2000000002554</c:v>
                </c:pt>
                <c:pt idx="10">
                  <c:v>4069.7999999999411</c:v>
                </c:pt>
                <c:pt idx="11">
                  <c:v>3924.0000000001146</c:v>
                </c:pt>
                <c:pt idx="12">
                  <c:v>4040.9999999998035</c:v>
                </c:pt>
                <c:pt idx="13">
                  <c:v>4024.8000000001866</c:v>
                </c:pt>
                <c:pt idx="14">
                  <c:v>3934.7999999998592</c:v>
                </c:pt>
                <c:pt idx="15">
                  <c:v>3968.999999999869</c:v>
                </c:pt>
                <c:pt idx="16">
                  <c:v>3963.5999999999967</c:v>
                </c:pt>
                <c:pt idx="17">
                  <c:v>3882.600000000275</c:v>
                </c:pt>
                <c:pt idx="18">
                  <c:v>3929.3999999999869</c:v>
                </c:pt>
                <c:pt idx="19">
                  <c:v>3889.7999999996955</c:v>
                </c:pt>
                <c:pt idx="20">
                  <c:v>3889.8000000001048</c:v>
                </c:pt>
                <c:pt idx="21">
                  <c:v>4042.8000000001703</c:v>
                </c:pt>
                <c:pt idx="22">
                  <c:v>3979.8000000000229</c:v>
                </c:pt>
                <c:pt idx="23">
                  <c:v>3920.3999999997905</c:v>
                </c:pt>
                <c:pt idx="24">
                  <c:v>4051.7999999999574</c:v>
                </c:pt>
                <c:pt idx="25">
                  <c:v>3985.2000000003045</c:v>
                </c:pt>
                <c:pt idx="26">
                  <c:v>4273.2000000000426</c:v>
                </c:pt>
                <c:pt idx="27">
                  <c:v>4084.2000000000098</c:v>
                </c:pt>
                <c:pt idx="28">
                  <c:v>4138.1999999999607</c:v>
                </c:pt>
                <c:pt idx="29">
                  <c:v>4030.1999999996497</c:v>
                </c:pt>
                <c:pt idx="30">
                  <c:v>3981.6000000003896</c:v>
                </c:pt>
                <c:pt idx="31">
                  <c:v>3994.1999999996824</c:v>
                </c:pt>
                <c:pt idx="32">
                  <c:v>4113.0000000001473</c:v>
                </c:pt>
                <c:pt idx="33">
                  <c:v>3960.0000000000819</c:v>
                </c:pt>
                <c:pt idx="34">
                  <c:v>3916.7999999998756</c:v>
                </c:pt>
                <c:pt idx="35">
                  <c:v>3996.0000000000491</c:v>
                </c:pt>
                <c:pt idx="36">
                  <c:v>3920.3999999997905</c:v>
                </c:pt>
                <c:pt idx="37">
                  <c:v>4057.200000000239</c:v>
                </c:pt>
                <c:pt idx="38">
                  <c:v>4019.399999999905</c:v>
                </c:pt>
                <c:pt idx="39">
                  <c:v>3997.8000000000065</c:v>
                </c:pt>
                <c:pt idx="40">
                  <c:v>3960.0000000000819</c:v>
                </c:pt>
                <c:pt idx="41">
                  <c:v>3985.1999999998952</c:v>
                </c:pt>
                <c:pt idx="42">
                  <c:v>3947.3999999999705</c:v>
                </c:pt>
                <c:pt idx="43">
                  <c:v>3929.3999999999869</c:v>
                </c:pt>
                <c:pt idx="44">
                  <c:v>4136.4000000000033</c:v>
                </c:pt>
                <c:pt idx="45">
                  <c:v>4123.799999999892</c:v>
                </c:pt>
                <c:pt idx="46">
                  <c:v>4066.2000000000262</c:v>
                </c:pt>
                <c:pt idx="47">
                  <c:v>3934.8000000002685</c:v>
                </c:pt>
                <c:pt idx="48">
                  <c:v>4019.399999999905</c:v>
                </c:pt>
                <c:pt idx="49">
                  <c:v>4093.199999999797</c:v>
                </c:pt>
                <c:pt idx="50">
                  <c:v>4064.400000000478</c:v>
                </c:pt>
                <c:pt idx="51">
                  <c:v>4037.3999999998887</c:v>
                </c:pt>
                <c:pt idx="52">
                  <c:v>4050</c:v>
                </c:pt>
                <c:pt idx="53">
                  <c:v>4167.0000000000982</c:v>
                </c:pt>
                <c:pt idx="54">
                  <c:v>4125.5999999998494</c:v>
                </c:pt>
                <c:pt idx="55">
                  <c:v>3949.199999999928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7-4D0F-9781-3CBF6C040369}"/>
            </c:ext>
          </c:extLst>
        </c:ser>
        <c:ser>
          <c:idx val="1"/>
          <c:order val="1"/>
          <c:tx>
            <c:v>РП - 26</c:v>
          </c:tx>
          <c:marker>
            <c:symbol val="none"/>
          </c:marker>
          <c:cat>
            <c:numRef>
              <c:f>'февраль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2017'!$EK$5:$EK$66</c:f>
              <c:numCache>
                <c:formatCode>General</c:formatCode>
                <c:ptCount val="62"/>
                <c:pt idx="0">
                  <c:v>273.68000000000166</c:v>
                </c:pt>
                <c:pt idx="1">
                  <c:v>311.59999999999599</c:v>
                </c:pt>
                <c:pt idx="2">
                  <c:v>326.2399999999937</c:v>
                </c:pt>
                <c:pt idx="3">
                  <c:v>415.28000000000219</c:v>
                </c:pt>
                <c:pt idx="4">
                  <c:v>425.2000000000001</c:v>
                </c:pt>
                <c:pt idx="5">
                  <c:v>427.28000000000748</c:v>
                </c:pt>
                <c:pt idx="6">
                  <c:v>420.64000000000078</c:v>
                </c:pt>
                <c:pt idx="7">
                  <c:v>436.15999999999758</c:v>
                </c:pt>
                <c:pt idx="8">
                  <c:v>434.95999999999128</c:v>
                </c:pt>
                <c:pt idx="9">
                  <c:v>421.12000000000762</c:v>
                </c:pt>
                <c:pt idx="10">
                  <c:v>446.31999999999181</c:v>
                </c:pt>
                <c:pt idx="11">
                  <c:v>433.44000000000733</c:v>
                </c:pt>
                <c:pt idx="12">
                  <c:v>420.23999999999205</c:v>
                </c:pt>
                <c:pt idx="13">
                  <c:v>394.0800000000084</c:v>
                </c:pt>
                <c:pt idx="14">
                  <c:v>388.55999999999341</c:v>
                </c:pt>
                <c:pt idx="15">
                  <c:v>412.24000000001553</c:v>
                </c:pt>
                <c:pt idx="16">
                  <c:v>412.39999999999554</c:v>
                </c:pt>
                <c:pt idx="17">
                  <c:v>397.75999999999613</c:v>
                </c:pt>
                <c:pt idx="18">
                  <c:v>400.32000000000636</c:v>
                </c:pt>
                <c:pt idx="19">
                  <c:v>389.76000000000141</c:v>
                </c:pt>
                <c:pt idx="20">
                  <c:v>384.63999999999515</c:v>
                </c:pt>
                <c:pt idx="21">
                  <c:v>417.36000000000558</c:v>
                </c:pt>
                <c:pt idx="22">
                  <c:v>396.31999999999181</c:v>
                </c:pt>
                <c:pt idx="23">
                  <c:v>376.56000000000432</c:v>
                </c:pt>
                <c:pt idx="24">
                  <c:v>363.91999999999598</c:v>
                </c:pt>
                <c:pt idx="25">
                  <c:v>343.67999999999967</c:v>
                </c:pt>
                <c:pt idx="26">
                  <c:v>380.799999999997</c:v>
                </c:pt>
                <c:pt idx="27">
                  <c:v>360.87999999999511</c:v>
                </c:pt>
                <c:pt idx="28">
                  <c:v>367.92000000001053</c:v>
                </c:pt>
                <c:pt idx="29">
                  <c:v>366.95999999999657</c:v>
                </c:pt>
                <c:pt idx="30">
                  <c:v>352.0000000000033</c:v>
                </c:pt>
                <c:pt idx="31">
                  <c:v>361.91999999998842</c:v>
                </c:pt>
                <c:pt idx="32">
                  <c:v>333.200000000015</c:v>
                </c:pt>
                <c:pt idx="33">
                  <c:v>334.63999999999714</c:v>
                </c:pt>
                <c:pt idx="34">
                  <c:v>834.48000000000263</c:v>
                </c:pt>
                <c:pt idx="35">
                  <c:v>810.95999999999526</c:v>
                </c:pt>
                <c:pt idx="36">
                  <c:v>813.99999999999579</c:v>
                </c:pt>
                <c:pt idx="37">
                  <c:v>819.99999999999943</c:v>
                </c:pt>
                <c:pt idx="38">
                  <c:v>812.6400000000101</c:v>
                </c:pt>
                <c:pt idx="39">
                  <c:v>800.55999999998448</c:v>
                </c:pt>
                <c:pt idx="40">
                  <c:v>814.40000000000282</c:v>
                </c:pt>
                <c:pt idx="41">
                  <c:v>816.72000000000423</c:v>
                </c:pt>
                <c:pt idx="42">
                  <c:v>820.64000000000249</c:v>
                </c:pt>
                <c:pt idx="43">
                  <c:v>805.59999999999661</c:v>
                </c:pt>
                <c:pt idx="44">
                  <c:v>780.32000000001005</c:v>
                </c:pt>
                <c:pt idx="45">
                  <c:v>842.95999999998435</c:v>
                </c:pt>
                <c:pt idx="46">
                  <c:v>0</c:v>
                </c:pt>
                <c:pt idx="47">
                  <c:v>851.36000000000558</c:v>
                </c:pt>
                <c:pt idx="48">
                  <c:v>477.11999999999477</c:v>
                </c:pt>
                <c:pt idx="49">
                  <c:v>746.48000000001332</c:v>
                </c:pt>
                <c:pt idx="50">
                  <c:v>373.43999999999284</c:v>
                </c:pt>
                <c:pt idx="51">
                  <c:v>425.5199999999985</c:v>
                </c:pt>
                <c:pt idx="52">
                  <c:v>416.80000000000234</c:v>
                </c:pt>
                <c:pt idx="53">
                  <c:v>423.99999999999409</c:v>
                </c:pt>
                <c:pt idx="54">
                  <c:v>90.560000000004379</c:v>
                </c:pt>
                <c:pt idx="55">
                  <c:v>9.760000000005391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7-4D0F-9781-3CBF6C040369}"/>
            </c:ext>
          </c:extLst>
        </c:ser>
        <c:ser>
          <c:idx val="2"/>
          <c:order val="2"/>
          <c:tx>
            <c:v>РП - 26а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'февраль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2017'!$EO$5:$EO$66</c:f>
              <c:numCache>
                <c:formatCode>General</c:formatCode>
                <c:ptCount val="62"/>
                <c:pt idx="0">
                  <c:v>31.65599999999904</c:v>
                </c:pt>
                <c:pt idx="1">
                  <c:v>32.543999999999869</c:v>
                </c:pt>
                <c:pt idx="2">
                  <c:v>27.972000000001572</c:v>
                </c:pt>
                <c:pt idx="3">
                  <c:v>66.036000000001877</c:v>
                </c:pt>
                <c:pt idx="4">
                  <c:v>66.491999999996551</c:v>
                </c:pt>
                <c:pt idx="5">
                  <c:v>45.456000000000131</c:v>
                </c:pt>
                <c:pt idx="6">
                  <c:v>51.432000000000698</c:v>
                </c:pt>
                <c:pt idx="7">
                  <c:v>46.332000000003973</c:v>
                </c:pt>
                <c:pt idx="8">
                  <c:v>55.739999999999782</c:v>
                </c:pt>
                <c:pt idx="9">
                  <c:v>46.608000000000175</c:v>
                </c:pt>
                <c:pt idx="10">
                  <c:v>34.031999999997424</c:v>
                </c:pt>
                <c:pt idx="11">
                  <c:v>28.584000000000742</c:v>
                </c:pt>
                <c:pt idx="12">
                  <c:v>31.104000000001179</c:v>
                </c:pt>
                <c:pt idx="13">
                  <c:v>29.339999999996508</c:v>
                </c:pt>
                <c:pt idx="14">
                  <c:v>25.248000000003231</c:v>
                </c:pt>
                <c:pt idx="15">
                  <c:v>28.800000000001091</c:v>
                </c:pt>
                <c:pt idx="16">
                  <c:v>26.663999999997031</c:v>
                </c:pt>
                <c:pt idx="17">
                  <c:v>25.763999999999214</c:v>
                </c:pt>
                <c:pt idx="18">
                  <c:v>24.984000000004016</c:v>
                </c:pt>
                <c:pt idx="19">
                  <c:v>25.319999999996071</c:v>
                </c:pt>
                <c:pt idx="20">
                  <c:v>26.003999999998996</c:v>
                </c:pt>
                <c:pt idx="21">
                  <c:v>66.63600000000406</c:v>
                </c:pt>
                <c:pt idx="22">
                  <c:v>36.743999999998778</c:v>
                </c:pt>
                <c:pt idx="23">
                  <c:v>37.188000000001921</c:v>
                </c:pt>
                <c:pt idx="24">
                  <c:v>24.047999999998865</c:v>
                </c:pt>
                <c:pt idx="25">
                  <c:v>25.608000000000175</c:v>
                </c:pt>
                <c:pt idx="26">
                  <c:v>24.635999999998603</c:v>
                </c:pt>
                <c:pt idx="27">
                  <c:v>30.816000000002532</c:v>
                </c:pt>
                <c:pt idx="28">
                  <c:v>25.895999999998821</c:v>
                </c:pt>
                <c:pt idx="29">
                  <c:v>26.93999999999869</c:v>
                </c:pt>
                <c:pt idx="30">
                  <c:v>53.723999999998341</c:v>
                </c:pt>
                <c:pt idx="31">
                  <c:v>34.968000000002576</c:v>
                </c:pt>
                <c:pt idx="32">
                  <c:v>43.56000000000131</c:v>
                </c:pt>
                <c:pt idx="33">
                  <c:v>21.7079999999969</c:v>
                </c:pt>
                <c:pt idx="34">
                  <c:v>22.428000000001703</c:v>
                </c:pt>
                <c:pt idx="35">
                  <c:v>24.443999999997686</c:v>
                </c:pt>
                <c:pt idx="36">
                  <c:v>21.600000000002183</c:v>
                </c:pt>
                <c:pt idx="37">
                  <c:v>21.359999999996944</c:v>
                </c:pt>
                <c:pt idx="38">
                  <c:v>31.416000000004715</c:v>
                </c:pt>
                <c:pt idx="39">
                  <c:v>36.167999999996027</c:v>
                </c:pt>
                <c:pt idx="40">
                  <c:v>27.587999999999738</c:v>
                </c:pt>
                <c:pt idx="41">
                  <c:v>50.472000000001572</c:v>
                </c:pt>
                <c:pt idx="42">
                  <c:v>28.199999999998909</c:v>
                </c:pt>
                <c:pt idx="43">
                  <c:v>23.90400000000227</c:v>
                </c:pt>
                <c:pt idx="44">
                  <c:v>22.307999999999083</c:v>
                </c:pt>
                <c:pt idx="45">
                  <c:v>23.399999999997817</c:v>
                </c:pt>
                <c:pt idx="46">
                  <c:v>25.968000000002576</c:v>
                </c:pt>
                <c:pt idx="47">
                  <c:v>22.895999999998821</c:v>
                </c:pt>
                <c:pt idx="48">
                  <c:v>25.380000000002838</c:v>
                </c:pt>
                <c:pt idx="49">
                  <c:v>22.775999999996202</c:v>
                </c:pt>
                <c:pt idx="50">
                  <c:v>23.736000000000786</c:v>
                </c:pt>
                <c:pt idx="51">
                  <c:v>47.736000000000786</c:v>
                </c:pt>
                <c:pt idx="52">
                  <c:v>44.111999999999171</c:v>
                </c:pt>
                <c:pt idx="53">
                  <c:v>40.620000000002619</c:v>
                </c:pt>
                <c:pt idx="54">
                  <c:v>25.307999999999083</c:v>
                </c:pt>
                <c:pt idx="55">
                  <c:v>29.42399999999725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07-4D0F-9781-3CBF6C040369}"/>
            </c:ext>
          </c:extLst>
        </c:ser>
        <c:ser>
          <c:idx val="5"/>
          <c:order val="3"/>
          <c:tx>
            <c:v>Тр-ры декантеров</c:v>
          </c:tx>
          <c:marker>
            <c:symbol val="none"/>
          </c:marker>
          <c:cat>
            <c:numRef>
              <c:f>'февраль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2017'!$ER$5:$ER$66</c:f>
              <c:numCache>
                <c:formatCode>General</c:formatCode>
                <c:ptCount val="62"/>
                <c:pt idx="0">
                  <c:v>27.280000000000655</c:v>
                </c:pt>
                <c:pt idx="1">
                  <c:v>6.7599999999993088</c:v>
                </c:pt>
                <c:pt idx="2">
                  <c:v>21.279999999999291</c:v>
                </c:pt>
                <c:pt idx="3">
                  <c:v>8.2400000000006912</c:v>
                </c:pt>
                <c:pt idx="4">
                  <c:v>25.879999999999654</c:v>
                </c:pt>
                <c:pt idx="5">
                  <c:v>6.9600000000014006</c:v>
                </c:pt>
                <c:pt idx="6">
                  <c:v>6.5199999999981628</c:v>
                </c:pt>
                <c:pt idx="7">
                  <c:v>6.6399999999998727</c:v>
                </c:pt>
                <c:pt idx="8">
                  <c:v>6.4400000000000546</c:v>
                </c:pt>
                <c:pt idx="9">
                  <c:v>6.1200000000008004</c:v>
                </c:pt>
                <c:pt idx="10">
                  <c:v>19.480000000000928</c:v>
                </c:pt>
                <c:pt idx="11">
                  <c:v>6.8799999999987449</c:v>
                </c:pt>
                <c:pt idx="12">
                  <c:v>12.880000000000109</c:v>
                </c:pt>
                <c:pt idx="13">
                  <c:v>6.6000000000008185</c:v>
                </c:pt>
                <c:pt idx="14">
                  <c:v>13.999999999998636</c:v>
                </c:pt>
                <c:pt idx="15">
                  <c:v>6.4000000000010004</c:v>
                </c:pt>
                <c:pt idx="16">
                  <c:v>10</c:v>
                </c:pt>
                <c:pt idx="17">
                  <c:v>6.4799999999991087</c:v>
                </c:pt>
                <c:pt idx="18">
                  <c:v>16.159999999999854</c:v>
                </c:pt>
                <c:pt idx="19">
                  <c:v>8.2400000000006912</c:v>
                </c:pt>
                <c:pt idx="20">
                  <c:v>7.7199999999993452</c:v>
                </c:pt>
                <c:pt idx="21">
                  <c:v>8.7200000000007094</c:v>
                </c:pt>
                <c:pt idx="22">
                  <c:v>8.3200000000010732</c:v>
                </c:pt>
                <c:pt idx="23">
                  <c:v>8.3999999999991815</c:v>
                </c:pt>
                <c:pt idx="24">
                  <c:v>17.280000000000655</c:v>
                </c:pt>
                <c:pt idx="25">
                  <c:v>6.999999999998181</c:v>
                </c:pt>
                <c:pt idx="26">
                  <c:v>15.160000000000764</c:v>
                </c:pt>
                <c:pt idx="27">
                  <c:v>8.3600000000001273</c:v>
                </c:pt>
                <c:pt idx="28">
                  <c:v>9.5199999999999818</c:v>
                </c:pt>
                <c:pt idx="29">
                  <c:v>8.1600000000003092</c:v>
                </c:pt>
                <c:pt idx="30">
                  <c:v>8.2400000000006912</c:v>
                </c:pt>
                <c:pt idx="31">
                  <c:v>8.4799999999995634</c:v>
                </c:pt>
                <c:pt idx="32">
                  <c:v>8.3600000000001273</c:v>
                </c:pt>
                <c:pt idx="33">
                  <c:v>8.3999999999991815</c:v>
                </c:pt>
                <c:pt idx="34">
                  <c:v>8.5200000000008913</c:v>
                </c:pt>
                <c:pt idx="35">
                  <c:v>8.5599999999999454</c:v>
                </c:pt>
                <c:pt idx="36">
                  <c:v>8.5199999999986176</c:v>
                </c:pt>
                <c:pt idx="37">
                  <c:v>8.5599999999999454</c:v>
                </c:pt>
                <c:pt idx="38">
                  <c:v>8.6000000000012733</c:v>
                </c:pt>
                <c:pt idx="39">
                  <c:v>8.3600000000001273</c:v>
                </c:pt>
                <c:pt idx="40">
                  <c:v>8.3600000000001273</c:v>
                </c:pt>
                <c:pt idx="41">
                  <c:v>8.1999999999993634</c:v>
                </c:pt>
                <c:pt idx="42">
                  <c:v>12.400000000000091</c:v>
                </c:pt>
                <c:pt idx="43">
                  <c:v>6.6000000000008185</c:v>
                </c:pt>
                <c:pt idx="44">
                  <c:v>17.519999999999527</c:v>
                </c:pt>
                <c:pt idx="45">
                  <c:v>6.5200000000004366</c:v>
                </c:pt>
                <c:pt idx="46">
                  <c:v>17.239999999999327</c:v>
                </c:pt>
                <c:pt idx="47">
                  <c:v>8.2799999999997453</c:v>
                </c:pt>
                <c:pt idx="48">
                  <c:v>8.2799999999997453</c:v>
                </c:pt>
                <c:pt idx="49">
                  <c:v>8.2799999999997453</c:v>
                </c:pt>
                <c:pt idx="50">
                  <c:v>8.2400000000006912</c:v>
                </c:pt>
                <c:pt idx="51">
                  <c:v>8.1199999999989814</c:v>
                </c:pt>
                <c:pt idx="52">
                  <c:v>9.8800000000005639</c:v>
                </c:pt>
                <c:pt idx="53">
                  <c:v>6.1200000000008004</c:v>
                </c:pt>
                <c:pt idx="54">
                  <c:v>11.479999999999109</c:v>
                </c:pt>
                <c:pt idx="55">
                  <c:v>6.1599999999998545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07-4D0F-9781-3CBF6C040369}"/>
            </c:ext>
          </c:extLst>
        </c:ser>
        <c:ser>
          <c:idx val="3"/>
          <c:order val="4"/>
          <c:tx>
            <c:v>План</c:v>
          </c:tx>
          <c:marker>
            <c:symbol val="none"/>
          </c:marker>
          <c:cat>
            <c:numRef>
              <c:f>'февраль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2017'!$EV$5:$EV$66</c:f>
              <c:numCache>
                <c:formatCode>0.0</c:formatCode>
                <c:ptCount val="62"/>
                <c:pt idx="0">
                  <c:v>4222.6964285714284</c:v>
                </c:pt>
                <c:pt idx="1">
                  <c:v>4222.7</c:v>
                </c:pt>
                <c:pt idx="2">
                  <c:v>4222.7</c:v>
                </c:pt>
                <c:pt idx="3">
                  <c:v>4222.7</c:v>
                </c:pt>
                <c:pt idx="4">
                  <c:v>4222.7</c:v>
                </c:pt>
                <c:pt idx="5">
                  <c:v>4222.7</c:v>
                </c:pt>
                <c:pt idx="6">
                  <c:v>4222.7</c:v>
                </c:pt>
                <c:pt idx="7">
                  <c:v>4222.7</c:v>
                </c:pt>
                <c:pt idx="8">
                  <c:v>4222.7</c:v>
                </c:pt>
                <c:pt idx="9">
                  <c:v>4222.7</c:v>
                </c:pt>
                <c:pt idx="10">
                  <c:v>4222.7</c:v>
                </c:pt>
                <c:pt idx="11">
                  <c:v>4222.7</c:v>
                </c:pt>
                <c:pt idx="12">
                  <c:v>4222.7</c:v>
                </c:pt>
                <c:pt idx="13">
                  <c:v>4222.7</c:v>
                </c:pt>
                <c:pt idx="14">
                  <c:v>4222.7</c:v>
                </c:pt>
                <c:pt idx="15">
                  <c:v>4222.7</c:v>
                </c:pt>
                <c:pt idx="16">
                  <c:v>4222.7</c:v>
                </c:pt>
                <c:pt idx="17">
                  <c:v>4222.7</c:v>
                </c:pt>
                <c:pt idx="18">
                  <c:v>4222.7</c:v>
                </c:pt>
                <c:pt idx="19">
                  <c:v>4222.7</c:v>
                </c:pt>
                <c:pt idx="20">
                  <c:v>4222.7</c:v>
                </c:pt>
                <c:pt idx="21">
                  <c:v>4222.7</c:v>
                </c:pt>
                <c:pt idx="22">
                  <c:v>4222.7</c:v>
                </c:pt>
                <c:pt idx="23">
                  <c:v>4222.7</c:v>
                </c:pt>
                <c:pt idx="24">
                  <c:v>4222.7</c:v>
                </c:pt>
                <c:pt idx="25">
                  <c:v>4222.7</c:v>
                </c:pt>
                <c:pt idx="26">
                  <c:v>4222.7</c:v>
                </c:pt>
                <c:pt idx="27">
                  <c:v>4222.7</c:v>
                </c:pt>
                <c:pt idx="28">
                  <c:v>4222.7</c:v>
                </c:pt>
                <c:pt idx="29">
                  <c:v>4222.7</c:v>
                </c:pt>
                <c:pt idx="30">
                  <c:v>4222.7</c:v>
                </c:pt>
                <c:pt idx="31">
                  <c:v>4222.7</c:v>
                </c:pt>
                <c:pt idx="32">
                  <c:v>4222.7</c:v>
                </c:pt>
                <c:pt idx="33">
                  <c:v>4222.7</c:v>
                </c:pt>
                <c:pt idx="34">
                  <c:v>4222.7</c:v>
                </c:pt>
                <c:pt idx="35">
                  <c:v>4222.7</c:v>
                </c:pt>
                <c:pt idx="36">
                  <c:v>4222.7</c:v>
                </c:pt>
                <c:pt idx="37">
                  <c:v>4222.7</c:v>
                </c:pt>
                <c:pt idx="38">
                  <c:v>4222.7</c:v>
                </c:pt>
                <c:pt idx="39">
                  <c:v>4222.7</c:v>
                </c:pt>
                <c:pt idx="40">
                  <c:v>4222.7</c:v>
                </c:pt>
                <c:pt idx="41">
                  <c:v>4222.7</c:v>
                </c:pt>
                <c:pt idx="42">
                  <c:v>4222.7</c:v>
                </c:pt>
                <c:pt idx="43">
                  <c:v>4222.7</c:v>
                </c:pt>
                <c:pt idx="44">
                  <c:v>4222.7</c:v>
                </c:pt>
                <c:pt idx="45">
                  <c:v>4222.7</c:v>
                </c:pt>
                <c:pt idx="46">
                  <c:v>4222.7</c:v>
                </c:pt>
                <c:pt idx="47">
                  <c:v>4222.7</c:v>
                </c:pt>
                <c:pt idx="48">
                  <c:v>4222.7</c:v>
                </c:pt>
                <c:pt idx="49">
                  <c:v>4222.7</c:v>
                </c:pt>
                <c:pt idx="50">
                  <c:v>4222.7</c:v>
                </c:pt>
                <c:pt idx="51">
                  <c:v>4222.7</c:v>
                </c:pt>
                <c:pt idx="52">
                  <c:v>4222.7</c:v>
                </c:pt>
                <c:pt idx="53">
                  <c:v>4222.7</c:v>
                </c:pt>
                <c:pt idx="54">
                  <c:v>4222.7</c:v>
                </c:pt>
                <c:pt idx="55">
                  <c:v>4222.7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07-4D0F-9781-3CBF6C040369}"/>
            </c:ext>
          </c:extLst>
        </c:ser>
        <c:ser>
          <c:idx val="4"/>
          <c:order val="5"/>
          <c:tx>
            <c:v>Конденсация</c:v>
          </c:tx>
          <c:marker>
            <c:symbol val="none"/>
          </c:marker>
          <c:cat>
            <c:numRef>
              <c:f>'февраль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2017'!$ET$5:$ET$66</c:f>
              <c:numCache>
                <c:formatCode>General</c:formatCode>
                <c:ptCount val="62"/>
                <c:pt idx="0">
                  <c:v>4013.9359999999997</c:v>
                </c:pt>
                <c:pt idx="1">
                  <c:v>3954.3039999999173</c:v>
                </c:pt>
                <c:pt idx="2">
                  <c:v>3966.0519999998764</c:v>
                </c:pt>
                <c:pt idx="3">
                  <c:v>3931.676000000055</c:v>
                </c:pt>
                <c:pt idx="4">
                  <c:v>4001.972000000042</c:v>
                </c:pt>
                <c:pt idx="5">
                  <c:v>4032.2160000000245</c:v>
                </c:pt>
                <c:pt idx="6">
                  <c:v>3888.3519999998712</c:v>
                </c:pt>
                <c:pt idx="7">
                  <c:v>4072.3719999999089</c:v>
                </c:pt>
                <c:pt idx="8">
                  <c:v>3941.1799999999507</c:v>
                </c:pt>
                <c:pt idx="9">
                  <c:v>3866.9280000002564</c:v>
                </c:pt>
                <c:pt idx="10">
                  <c:v>4123.3119999999399</c:v>
                </c:pt>
                <c:pt idx="11">
                  <c:v>3959.4640000001141</c:v>
                </c:pt>
                <c:pt idx="12">
                  <c:v>4084.9839999998048</c:v>
                </c:pt>
                <c:pt idx="13">
                  <c:v>4060.740000000184</c:v>
                </c:pt>
                <c:pt idx="14">
                  <c:v>3974.0479999998611</c:v>
                </c:pt>
                <c:pt idx="15">
                  <c:v>4004.1999999998711</c:v>
                </c:pt>
                <c:pt idx="16">
                  <c:v>4000.2639999999938</c:v>
                </c:pt>
                <c:pt idx="17">
                  <c:v>3914.8440000002734</c:v>
                </c:pt>
                <c:pt idx="18">
                  <c:v>3970.5439999999908</c:v>
                </c:pt>
                <c:pt idx="19">
                  <c:v>3923.3599999996923</c:v>
                </c:pt>
                <c:pt idx="20">
                  <c:v>3923.5240000001031</c:v>
                </c:pt>
                <c:pt idx="21">
                  <c:v>4118.1560000001755</c:v>
                </c:pt>
                <c:pt idx="22">
                  <c:v>4024.8640000000228</c:v>
                </c:pt>
                <c:pt idx="23">
                  <c:v>3965.9879999997916</c:v>
                </c:pt>
                <c:pt idx="24">
                  <c:v>4093.127999999957</c:v>
                </c:pt>
                <c:pt idx="25">
                  <c:v>4017.8080000003029</c:v>
                </c:pt>
                <c:pt idx="26">
                  <c:v>4312.9960000000419</c:v>
                </c:pt>
                <c:pt idx="27">
                  <c:v>4123.3760000000129</c:v>
                </c:pt>
                <c:pt idx="28">
                  <c:v>4173.61599999996</c:v>
                </c:pt>
                <c:pt idx="29">
                  <c:v>4065.2999999996487</c:v>
                </c:pt>
                <c:pt idx="30">
                  <c:v>4043.5640000003887</c:v>
                </c:pt>
                <c:pt idx="31">
                  <c:v>4037.6479999996845</c:v>
                </c:pt>
                <c:pt idx="32">
                  <c:v>4164.9200000001492</c:v>
                </c:pt>
                <c:pt idx="33">
                  <c:v>3990.1080000000779</c:v>
                </c:pt>
                <c:pt idx="34">
                  <c:v>3947.7479999998782</c:v>
                </c:pt>
                <c:pt idx="35">
                  <c:v>4029.0040000000467</c:v>
                </c:pt>
                <c:pt idx="36">
                  <c:v>3950.5199999997913</c:v>
                </c:pt>
                <c:pt idx="37">
                  <c:v>4087.1200000002359</c:v>
                </c:pt>
                <c:pt idx="38">
                  <c:v>4059.415999999911</c:v>
                </c:pt>
                <c:pt idx="39">
                  <c:v>4042.3280000000027</c:v>
                </c:pt>
                <c:pt idx="40">
                  <c:v>3995.9480000000817</c:v>
                </c:pt>
                <c:pt idx="41">
                  <c:v>4043.8719999998962</c:v>
                </c:pt>
                <c:pt idx="42">
                  <c:v>3987.9999999999695</c:v>
                </c:pt>
                <c:pt idx="43">
                  <c:v>3959.90399999999</c:v>
                </c:pt>
                <c:pt idx="44">
                  <c:v>4176.2280000000019</c:v>
                </c:pt>
                <c:pt idx="45">
                  <c:v>4153.7199999998902</c:v>
                </c:pt>
                <c:pt idx="46">
                  <c:v>4109.4080000000286</c:v>
                </c:pt>
                <c:pt idx="47">
                  <c:v>3965.976000000267</c:v>
                </c:pt>
                <c:pt idx="48">
                  <c:v>4053.0599999999076</c:v>
                </c:pt>
                <c:pt idx="49">
                  <c:v>4124.2559999997929</c:v>
                </c:pt>
                <c:pt idx="50">
                  <c:v>4096.3760000004795</c:v>
                </c:pt>
                <c:pt idx="51">
                  <c:v>4093.2559999998884</c:v>
                </c:pt>
                <c:pt idx="52">
                  <c:v>4103.9920000000002</c:v>
                </c:pt>
                <c:pt idx="53">
                  <c:v>4213.7400000001016</c:v>
                </c:pt>
                <c:pt idx="54">
                  <c:v>4162.387999999848</c:v>
                </c:pt>
                <c:pt idx="55">
                  <c:v>3984.7839999999251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07-4D0F-9781-3CBF6C040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82144"/>
        <c:axId val="91383680"/>
      </c:lineChart>
      <c:catAx>
        <c:axId val="9138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1383680"/>
        <c:crosses val="autoZero"/>
        <c:auto val="1"/>
        <c:lblAlgn val="ctr"/>
        <c:lblOffset val="100"/>
        <c:noMultiLvlLbl val="0"/>
      </c:catAx>
      <c:valAx>
        <c:axId val="91383680"/>
        <c:scaling>
          <c:orientation val="minMax"/>
          <c:max val="45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1382144"/>
        <c:crosses val="autoZero"/>
        <c:crossBetween val="between"/>
        <c:majorUnit val="50"/>
        <c:minorUnit val="18"/>
      </c:valAx>
    </c:plotArea>
    <c:legend>
      <c:legendPos val="r"/>
      <c:layout>
        <c:manualLayout>
          <c:xMode val="edge"/>
          <c:yMode val="edge"/>
          <c:x val="7.0307307006471531E-2"/>
          <c:y val="0.92758320970726638"/>
          <c:w val="0.84419650978742156"/>
          <c:h val="4.2223553577541942E-2"/>
        </c:manualLayout>
      </c:layout>
      <c:overlay val="0"/>
      <c:txPr>
        <a:bodyPr/>
        <a:lstStyle/>
        <a:p>
          <a:pPr>
            <a:defRPr b="0" baseline="0" i="0" strike="noStrike" sz="118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0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4803149606325103" footer="0.31496062992136054" header="0.31496062992136054" l="0.70866141732291565" r="0.70866141732291565" t="0.74803149606325103"/>
    <c:pageSetup orientation="portrait" paperSize="9"/>
  </c:printSettings>
</c:chartSpace>
</file>

<file path=xl/charts/chart1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71879294866228E-2"/>
          <c:y val="3.264496661162665E-2"/>
          <c:w val="0.78250304355091149"/>
          <c:h val="0.91650244372570056"/>
        </c:manualLayout>
      </c:layout>
      <c:lineChart>
        <c:grouping val="standard"/>
        <c:varyColors val="0"/>
        <c:ser>
          <c:idx val="0"/>
          <c:order val="0"/>
          <c:tx>
            <c:v>Сульфатное</c:v>
          </c:tx>
          <c:marker>
            <c:symbol val="none"/>
          </c:marker>
          <c:cat>
            <c:numRef>
              <c:f>'февраль 2017'!$FC$5:$FC$34</c:f>
              <c:numCache>
                <c:formatCode>m/d/yyyy</c:formatCode>
                <c:ptCount val="30"/>
                <c:pt idx="0">
                  <c:v>42768</c:v>
                </c:pt>
                <c:pt idx="1">
                  <c:v>42769</c:v>
                </c:pt>
                <c:pt idx="2">
                  <c:v>42770</c:v>
                </c:pt>
                <c:pt idx="3">
                  <c:v>42771</c:v>
                </c:pt>
                <c:pt idx="4">
                  <c:v>42772</c:v>
                </c:pt>
                <c:pt idx="5">
                  <c:v>42773</c:v>
                </c:pt>
                <c:pt idx="6">
                  <c:v>42774</c:v>
                </c:pt>
                <c:pt idx="7">
                  <c:v>42775</c:v>
                </c:pt>
                <c:pt idx="8">
                  <c:v>42776</c:v>
                </c:pt>
                <c:pt idx="9">
                  <c:v>42777</c:v>
                </c:pt>
                <c:pt idx="10">
                  <c:v>42778</c:v>
                </c:pt>
                <c:pt idx="11">
                  <c:v>42779</c:v>
                </c:pt>
                <c:pt idx="12">
                  <c:v>42780</c:v>
                </c:pt>
                <c:pt idx="13">
                  <c:v>42781</c:v>
                </c:pt>
                <c:pt idx="14">
                  <c:v>42782</c:v>
                </c:pt>
                <c:pt idx="15">
                  <c:v>42783</c:v>
                </c:pt>
                <c:pt idx="16">
                  <c:v>42784</c:v>
                </c:pt>
                <c:pt idx="17">
                  <c:v>42785</c:v>
                </c:pt>
                <c:pt idx="18">
                  <c:v>42786</c:v>
                </c:pt>
                <c:pt idx="19">
                  <c:v>42787</c:v>
                </c:pt>
                <c:pt idx="20">
                  <c:v>42788</c:v>
                </c:pt>
                <c:pt idx="21">
                  <c:v>42789</c:v>
                </c:pt>
                <c:pt idx="22">
                  <c:v>42790</c:v>
                </c:pt>
                <c:pt idx="23">
                  <c:v>42791</c:v>
                </c:pt>
                <c:pt idx="24">
                  <c:v>42792</c:v>
                </c:pt>
                <c:pt idx="25">
                  <c:v>42793</c:v>
                </c:pt>
                <c:pt idx="26">
                  <c:v>42794</c:v>
                </c:pt>
              </c:numCache>
            </c:numRef>
          </c:cat>
          <c:val>
            <c:numRef>
              <c:f>'февраль 2017'!$FE$5:$FE$34</c:f>
              <c:numCache>
                <c:formatCode>General</c:formatCode>
                <c:ptCount val="30"/>
                <c:pt idx="0">
                  <c:v>3001.5999999998485</c:v>
                </c:pt>
                <c:pt idx="1">
                  <c:v>2933.4800000002087</c:v>
                </c:pt>
                <c:pt idx="2">
                  <c:v>3075.8399999997982</c:v>
                </c:pt>
                <c:pt idx="3">
                  <c:v>3232.3999999999705</c:v>
                </c:pt>
                <c:pt idx="4">
                  <c:v>3356.8800000001147</c:v>
                </c:pt>
                <c:pt idx="5">
                  <c:v>2527.2399999999857</c:v>
                </c:pt>
                <c:pt idx="6">
                  <c:v>3613.8400000000888</c:v>
                </c:pt>
                <c:pt idx="7">
                  <c:v>2811.5999999999485</c:v>
                </c:pt>
                <c:pt idx="8">
                  <c:v>3454.0800000000763</c:v>
                </c:pt>
                <c:pt idx="9">
                  <c:v>3428.0000000000132</c:v>
                </c:pt>
                <c:pt idx="10">
                  <c:v>3148.7599999998451</c:v>
                </c:pt>
                <c:pt idx="11">
                  <c:v>3148.7599999998451</c:v>
                </c:pt>
                <c:pt idx="12">
                  <c:v>3644.4400000000928</c:v>
                </c:pt>
                <c:pt idx="13">
                  <c:v>3094.4799999998304</c:v>
                </c:pt>
                <c:pt idx="14">
                  <c:v>3452.8000000002339</c:v>
                </c:pt>
                <c:pt idx="15">
                  <c:v>3300.759999999791</c:v>
                </c:pt>
                <c:pt idx="16">
                  <c:v>3395.3200000001061</c:v>
                </c:pt>
                <c:pt idx="17">
                  <c:v>3453.1200000000058</c:v>
                </c:pt>
                <c:pt idx="18">
                  <c:v>3004.8000000000161</c:v>
                </c:pt>
                <c:pt idx="19">
                  <c:v>3285.1199999999017</c:v>
                </c:pt>
                <c:pt idx="20">
                  <c:v>3214.9200000001861</c:v>
                </c:pt>
                <c:pt idx="21">
                  <c:v>3485.8799999999655</c:v>
                </c:pt>
                <c:pt idx="22">
                  <c:v>3483.5600000000318</c:v>
                </c:pt>
                <c:pt idx="23">
                  <c:v>3641.4399999997613</c:v>
                </c:pt>
                <c:pt idx="24">
                  <c:v>3543.6800000001654</c:v>
                </c:pt>
                <c:pt idx="25">
                  <c:v>3352.879999999991</c:v>
                </c:pt>
                <c:pt idx="26">
                  <c:v>3200.5200000001287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C-467D-BCBD-477EF6697094}"/>
            </c:ext>
          </c:extLst>
        </c:ser>
        <c:ser>
          <c:idx val="1"/>
          <c:order val="1"/>
          <c:tx>
            <c:v>Конденсация</c:v>
          </c:tx>
          <c:marker>
            <c:symbol val="none"/>
          </c:marker>
          <c:cat>
            <c:numRef>
              <c:f>'февраль 2017'!$FC$5:$FC$34</c:f>
              <c:numCache>
                <c:formatCode>m/d/yyyy</c:formatCode>
                <c:ptCount val="30"/>
                <c:pt idx="0">
                  <c:v>42768</c:v>
                </c:pt>
                <c:pt idx="1">
                  <c:v>42769</c:v>
                </c:pt>
                <c:pt idx="2">
                  <c:v>42770</c:v>
                </c:pt>
                <c:pt idx="3">
                  <c:v>42771</c:v>
                </c:pt>
                <c:pt idx="4">
                  <c:v>42772</c:v>
                </c:pt>
                <c:pt idx="5">
                  <c:v>42773</c:v>
                </c:pt>
                <c:pt idx="6">
                  <c:v>42774</c:v>
                </c:pt>
                <c:pt idx="7">
                  <c:v>42775</c:v>
                </c:pt>
                <c:pt idx="8">
                  <c:v>42776</c:v>
                </c:pt>
                <c:pt idx="9">
                  <c:v>42777</c:v>
                </c:pt>
                <c:pt idx="10">
                  <c:v>42778</c:v>
                </c:pt>
                <c:pt idx="11">
                  <c:v>42779</c:v>
                </c:pt>
                <c:pt idx="12">
                  <c:v>42780</c:v>
                </c:pt>
                <c:pt idx="13">
                  <c:v>42781</c:v>
                </c:pt>
                <c:pt idx="14">
                  <c:v>42782</c:v>
                </c:pt>
                <c:pt idx="15">
                  <c:v>42783</c:v>
                </c:pt>
                <c:pt idx="16">
                  <c:v>42784</c:v>
                </c:pt>
                <c:pt idx="17">
                  <c:v>42785</c:v>
                </c:pt>
                <c:pt idx="18">
                  <c:v>42786</c:v>
                </c:pt>
                <c:pt idx="19">
                  <c:v>42787</c:v>
                </c:pt>
                <c:pt idx="20">
                  <c:v>42788</c:v>
                </c:pt>
                <c:pt idx="21">
                  <c:v>42789</c:v>
                </c:pt>
                <c:pt idx="22">
                  <c:v>42790</c:v>
                </c:pt>
                <c:pt idx="23">
                  <c:v>42791</c:v>
                </c:pt>
                <c:pt idx="24">
                  <c:v>42792</c:v>
                </c:pt>
                <c:pt idx="25">
                  <c:v>42793</c:v>
                </c:pt>
                <c:pt idx="26">
                  <c:v>42794</c:v>
                </c:pt>
              </c:numCache>
            </c:numRef>
          </c:cat>
          <c:val>
            <c:numRef>
              <c:f>'февраль 2017'!$FM$5:$FM$34</c:f>
              <c:numCache>
                <c:formatCode>0.00</c:formatCode>
                <c:ptCount val="30"/>
                <c:pt idx="0">
                  <c:v>7897.7279999999319</c:v>
                </c:pt>
                <c:pt idx="1">
                  <c:v>8034.1880000000665</c:v>
                </c:pt>
                <c:pt idx="2">
                  <c:v>7960.7239999997801</c:v>
                </c:pt>
                <c:pt idx="3">
                  <c:v>7808.1080000002075</c:v>
                </c:pt>
                <c:pt idx="4">
                  <c:v>8082.7760000000535</c:v>
                </c:pt>
                <c:pt idx="5">
                  <c:v>8145.7239999999892</c:v>
                </c:pt>
                <c:pt idx="6">
                  <c:v>7978.2479999997322</c:v>
                </c:pt>
                <c:pt idx="7">
                  <c:v>7915.1080000002676</c:v>
                </c:pt>
                <c:pt idx="8">
                  <c:v>7893.903999999683</c:v>
                </c:pt>
                <c:pt idx="9">
                  <c:v>8041.6800000002786</c:v>
                </c:pt>
                <c:pt idx="10">
                  <c:v>7990.8519999998143</c:v>
                </c:pt>
                <c:pt idx="11">
                  <c:v>8110.9360000002598</c:v>
                </c:pt>
                <c:pt idx="12">
                  <c:v>8436.372000000054</c:v>
                </c:pt>
                <c:pt idx="13">
                  <c:v>8238.9159999996082</c:v>
                </c:pt>
                <c:pt idx="14">
                  <c:v>8081.2120000000732</c:v>
                </c:pt>
                <c:pt idx="15">
                  <c:v>8155.0280000002267</c:v>
                </c:pt>
                <c:pt idx="16">
                  <c:v>7976.7519999999249</c:v>
                </c:pt>
                <c:pt idx="17">
                  <c:v>8037.6400000000267</c:v>
                </c:pt>
                <c:pt idx="18">
                  <c:v>8101.7439999999133</c:v>
                </c:pt>
                <c:pt idx="19">
                  <c:v>8039.8199999999779</c:v>
                </c:pt>
                <c:pt idx="20">
                  <c:v>7947.9039999999595</c:v>
                </c:pt>
                <c:pt idx="21">
                  <c:v>8329.9479999998912</c:v>
                </c:pt>
                <c:pt idx="22">
                  <c:v>8075.3840000002947</c:v>
                </c:pt>
                <c:pt idx="23">
                  <c:v>8177.3159999997006</c:v>
                </c:pt>
                <c:pt idx="24">
                  <c:v>8189.632000000368</c:v>
                </c:pt>
                <c:pt idx="25">
                  <c:v>8317.7320000001018</c:v>
                </c:pt>
                <c:pt idx="26">
                  <c:v>8147.1719999997731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C-467D-BCBD-477EF6697094}"/>
            </c:ext>
          </c:extLst>
        </c:ser>
        <c:ser>
          <c:idx val="2"/>
          <c:order val="2"/>
          <c:tx>
            <c:v>Отклонения нормы</c:v>
          </c:tx>
          <c:marker>
            <c:symbol val="none"/>
          </c:marker>
          <c:cat>
            <c:numRef>
              <c:f>'февраль 2017'!$FC$5:$FC$34</c:f>
              <c:numCache>
                <c:formatCode>m/d/yyyy</c:formatCode>
                <c:ptCount val="30"/>
                <c:pt idx="0">
                  <c:v>42768</c:v>
                </c:pt>
                <c:pt idx="1">
                  <c:v>42769</c:v>
                </c:pt>
                <c:pt idx="2">
                  <c:v>42770</c:v>
                </c:pt>
                <c:pt idx="3">
                  <c:v>42771</c:v>
                </c:pt>
                <c:pt idx="4">
                  <c:v>42772</c:v>
                </c:pt>
                <c:pt idx="5">
                  <c:v>42773</c:v>
                </c:pt>
                <c:pt idx="6">
                  <c:v>42774</c:v>
                </c:pt>
                <c:pt idx="7">
                  <c:v>42775</c:v>
                </c:pt>
                <c:pt idx="8">
                  <c:v>42776</c:v>
                </c:pt>
                <c:pt idx="9">
                  <c:v>42777</c:v>
                </c:pt>
                <c:pt idx="10">
                  <c:v>42778</c:v>
                </c:pt>
                <c:pt idx="11">
                  <c:v>42779</c:v>
                </c:pt>
                <c:pt idx="12">
                  <c:v>42780</c:v>
                </c:pt>
                <c:pt idx="13">
                  <c:v>42781</c:v>
                </c:pt>
                <c:pt idx="14">
                  <c:v>42782</c:v>
                </c:pt>
                <c:pt idx="15">
                  <c:v>42783</c:v>
                </c:pt>
                <c:pt idx="16">
                  <c:v>42784</c:v>
                </c:pt>
                <c:pt idx="17">
                  <c:v>42785</c:v>
                </c:pt>
                <c:pt idx="18">
                  <c:v>42786</c:v>
                </c:pt>
                <c:pt idx="19">
                  <c:v>42787</c:v>
                </c:pt>
                <c:pt idx="20">
                  <c:v>42788</c:v>
                </c:pt>
                <c:pt idx="21">
                  <c:v>42789</c:v>
                </c:pt>
                <c:pt idx="22">
                  <c:v>42790</c:v>
                </c:pt>
                <c:pt idx="23">
                  <c:v>42791</c:v>
                </c:pt>
                <c:pt idx="24">
                  <c:v>42792</c:v>
                </c:pt>
                <c:pt idx="25">
                  <c:v>42793</c:v>
                </c:pt>
                <c:pt idx="26">
                  <c:v>42794</c:v>
                </c:pt>
              </c:numCache>
            </c:numRef>
          </c:cat>
          <c:val>
            <c:numRef>
              <c:f>'февраль 2017'!$FU$5:$FU$34</c:f>
              <c:numCache>
                <c:formatCode>General</c:formatCode>
                <c:ptCount val="30"/>
                <c:pt idx="0">
                  <c:v>5403.2399999998815</c:v>
                </c:pt>
                <c:pt idx="1">
                  <c:v>5553.7800000000389</c:v>
                </c:pt>
                <c:pt idx="2">
                  <c:v>5552.5599999999022</c:v>
                </c:pt>
                <c:pt idx="3">
                  <c:v>5820.0800000001873</c:v>
                </c:pt>
                <c:pt idx="4">
                  <c:v>5812.91999999988</c:v>
                </c:pt>
                <c:pt idx="5">
                  <c:v>5954.0000000001564</c:v>
                </c:pt>
                <c:pt idx="6">
                  <c:v>5849.099999999894</c:v>
                </c:pt>
                <c:pt idx="7">
                  <c:v>5825.2799999999252</c:v>
                </c:pt>
                <c:pt idx="8">
                  <c:v>5829.4200000000255</c:v>
                </c:pt>
                <c:pt idx="9">
                  <c:v>5672.3400000000111</c:v>
                </c:pt>
                <c:pt idx="10">
                  <c:v>5747.3200000000634</c:v>
                </c:pt>
                <c:pt idx="11">
                  <c:v>5831.8800000000574</c:v>
                </c:pt>
                <c:pt idx="12">
                  <c:v>5774.139999999933</c:v>
                </c:pt>
                <c:pt idx="13">
                  <c:v>5794.3799999999619</c:v>
                </c:pt>
                <c:pt idx="14">
                  <c:v>5881.7199999999812</c:v>
                </c:pt>
                <c:pt idx="15">
                  <c:v>5842.7800000001098</c:v>
                </c:pt>
                <c:pt idx="16">
                  <c:v>5785.0799999998644</c:v>
                </c:pt>
                <c:pt idx="17">
                  <c:v>5889.8400000000793</c:v>
                </c:pt>
                <c:pt idx="18">
                  <c:v>5918.3800000000901</c:v>
                </c:pt>
                <c:pt idx="19">
                  <c:v>5726.4799999998104</c:v>
                </c:pt>
                <c:pt idx="20">
                  <c:v>5521.1200000002118</c:v>
                </c:pt>
                <c:pt idx="21">
                  <c:v>5793.2799999998479</c:v>
                </c:pt>
                <c:pt idx="22">
                  <c:v>5854.700000000028</c:v>
                </c:pt>
                <c:pt idx="23">
                  <c:v>5911.360000000067</c:v>
                </c:pt>
                <c:pt idx="24">
                  <c:v>5990.139999999963</c:v>
                </c:pt>
                <c:pt idx="25">
                  <c:v>5941.6999999999553</c:v>
                </c:pt>
                <c:pt idx="26">
                  <c:v>5833.4399999999096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8C-467D-BCBD-477EF6697094}"/>
            </c:ext>
          </c:extLst>
        </c:ser>
        <c:ser>
          <c:idx val="3"/>
          <c:order val="3"/>
          <c:tx>
            <c:v>Отд.оч.ст.вод</c:v>
          </c:tx>
          <c:marker>
            <c:symbol val="none"/>
          </c:marker>
          <c:cat>
            <c:numRef>
              <c:f>'февраль 2017'!$FC$5:$FC$34</c:f>
              <c:numCache>
                <c:formatCode>m/d/yyyy</c:formatCode>
                <c:ptCount val="30"/>
                <c:pt idx="0">
                  <c:v>42768</c:v>
                </c:pt>
                <c:pt idx="1">
                  <c:v>42769</c:v>
                </c:pt>
                <c:pt idx="2">
                  <c:v>42770</c:v>
                </c:pt>
                <c:pt idx="3">
                  <c:v>42771</c:v>
                </c:pt>
                <c:pt idx="4">
                  <c:v>42772</c:v>
                </c:pt>
                <c:pt idx="5">
                  <c:v>42773</c:v>
                </c:pt>
                <c:pt idx="6">
                  <c:v>42774</c:v>
                </c:pt>
                <c:pt idx="7">
                  <c:v>42775</c:v>
                </c:pt>
                <c:pt idx="8">
                  <c:v>42776</c:v>
                </c:pt>
                <c:pt idx="9">
                  <c:v>42777</c:v>
                </c:pt>
                <c:pt idx="10">
                  <c:v>42778</c:v>
                </c:pt>
                <c:pt idx="11">
                  <c:v>42779</c:v>
                </c:pt>
                <c:pt idx="12">
                  <c:v>42780</c:v>
                </c:pt>
                <c:pt idx="13">
                  <c:v>42781</c:v>
                </c:pt>
                <c:pt idx="14">
                  <c:v>42782</c:v>
                </c:pt>
                <c:pt idx="15">
                  <c:v>42783</c:v>
                </c:pt>
                <c:pt idx="16">
                  <c:v>42784</c:v>
                </c:pt>
                <c:pt idx="17">
                  <c:v>42785</c:v>
                </c:pt>
                <c:pt idx="18">
                  <c:v>42786</c:v>
                </c:pt>
                <c:pt idx="19">
                  <c:v>42787</c:v>
                </c:pt>
                <c:pt idx="20">
                  <c:v>42788</c:v>
                </c:pt>
                <c:pt idx="21">
                  <c:v>42789</c:v>
                </c:pt>
                <c:pt idx="22">
                  <c:v>42790</c:v>
                </c:pt>
                <c:pt idx="23">
                  <c:v>42791</c:v>
                </c:pt>
                <c:pt idx="24">
                  <c:v>42792</c:v>
                </c:pt>
                <c:pt idx="25">
                  <c:v>42793</c:v>
                </c:pt>
                <c:pt idx="26">
                  <c:v>42794</c:v>
                </c:pt>
              </c:numCache>
            </c:numRef>
          </c:cat>
          <c:val>
            <c:numRef>
              <c:f>'февраль 2017'!$GC$5:$GC$34</c:f>
              <c:numCache>
                <c:formatCode>0</c:formatCode>
                <c:ptCount val="30"/>
                <c:pt idx="0">
                  <c:v>713.85999999999194</c:v>
                </c:pt>
                <c:pt idx="1">
                  <c:v>704.08000000002266</c:v>
                </c:pt>
                <c:pt idx="2">
                  <c:v>705.94000000000233</c:v>
                </c:pt>
                <c:pt idx="3">
                  <c:v>719.23999999998864</c:v>
                </c:pt>
                <c:pt idx="4">
                  <c:v>713.62000000001854</c:v>
                </c:pt>
                <c:pt idx="5">
                  <c:v>743.13999999996201</c:v>
                </c:pt>
                <c:pt idx="6">
                  <c:v>731.70000000003586</c:v>
                </c:pt>
                <c:pt idx="7">
                  <c:v>708.02000000000317</c:v>
                </c:pt>
                <c:pt idx="8">
                  <c:v>604.79999999994857</c:v>
                </c:pt>
                <c:pt idx="9">
                  <c:v>603.92000000006431</c:v>
                </c:pt>
                <c:pt idx="10">
                  <c:v>585.57999999996252</c:v>
                </c:pt>
                <c:pt idx="11">
                  <c:v>604.57999999998606</c:v>
                </c:pt>
                <c:pt idx="12">
                  <c:v>599.88000000001239</c:v>
                </c:pt>
                <c:pt idx="13">
                  <c:v>612.55999999999869</c:v>
                </c:pt>
                <c:pt idx="14">
                  <c:v>609.86000000001252</c:v>
                </c:pt>
                <c:pt idx="15">
                  <c:v>619.55999999997107</c:v>
                </c:pt>
                <c:pt idx="16">
                  <c:v>570.92000000000962</c:v>
                </c:pt>
                <c:pt idx="17">
                  <c:v>632.03999999999041</c:v>
                </c:pt>
                <c:pt idx="18">
                  <c:v>574.50000000001046</c:v>
                </c:pt>
                <c:pt idx="19">
                  <c:v>484.33999999999259</c:v>
                </c:pt>
                <c:pt idx="20">
                  <c:v>610.16000000001804</c:v>
                </c:pt>
                <c:pt idx="21">
                  <c:v>564.4000000000193</c:v>
                </c:pt>
                <c:pt idx="22">
                  <c:v>605.95999999998753</c:v>
                </c:pt>
                <c:pt idx="23">
                  <c:v>627.40000000002601</c:v>
                </c:pt>
                <c:pt idx="24">
                  <c:v>648.59999999999241</c:v>
                </c:pt>
                <c:pt idx="25">
                  <c:v>610.45999999996809</c:v>
                </c:pt>
                <c:pt idx="26">
                  <c:v>604.92000000000553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8C-467D-BCBD-477EF6697094}"/>
            </c:ext>
          </c:extLst>
        </c:ser>
        <c:ser>
          <c:idx val="4"/>
          <c:order val="4"/>
          <c:tx>
            <c:v>Оборотка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'февраль 2017'!$FC$5:$FC$34</c:f>
              <c:numCache>
                <c:formatCode>m/d/yyyy</c:formatCode>
                <c:ptCount val="30"/>
                <c:pt idx="0">
                  <c:v>42768</c:v>
                </c:pt>
                <c:pt idx="1">
                  <c:v>42769</c:v>
                </c:pt>
                <c:pt idx="2">
                  <c:v>42770</c:v>
                </c:pt>
                <c:pt idx="3">
                  <c:v>42771</c:v>
                </c:pt>
                <c:pt idx="4">
                  <c:v>42772</c:v>
                </c:pt>
                <c:pt idx="5">
                  <c:v>42773</c:v>
                </c:pt>
                <c:pt idx="6">
                  <c:v>42774</c:v>
                </c:pt>
                <c:pt idx="7">
                  <c:v>42775</c:v>
                </c:pt>
                <c:pt idx="8">
                  <c:v>42776</c:v>
                </c:pt>
                <c:pt idx="9">
                  <c:v>42777</c:v>
                </c:pt>
                <c:pt idx="10">
                  <c:v>42778</c:v>
                </c:pt>
                <c:pt idx="11">
                  <c:v>42779</c:v>
                </c:pt>
                <c:pt idx="12">
                  <c:v>42780</c:v>
                </c:pt>
                <c:pt idx="13">
                  <c:v>42781</c:v>
                </c:pt>
                <c:pt idx="14">
                  <c:v>42782</c:v>
                </c:pt>
                <c:pt idx="15">
                  <c:v>42783</c:v>
                </c:pt>
                <c:pt idx="16">
                  <c:v>42784</c:v>
                </c:pt>
                <c:pt idx="17">
                  <c:v>42785</c:v>
                </c:pt>
                <c:pt idx="18">
                  <c:v>42786</c:v>
                </c:pt>
                <c:pt idx="19">
                  <c:v>42787</c:v>
                </c:pt>
                <c:pt idx="20">
                  <c:v>42788</c:v>
                </c:pt>
                <c:pt idx="21">
                  <c:v>42789</c:v>
                </c:pt>
                <c:pt idx="22">
                  <c:v>42790</c:v>
                </c:pt>
                <c:pt idx="23">
                  <c:v>42791</c:v>
                </c:pt>
                <c:pt idx="24">
                  <c:v>42792</c:v>
                </c:pt>
                <c:pt idx="25">
                  <c:v>42793</c:v>
                </c:pt>
                <c:pt idx="26">
                  <c:v>42794</c:v>
                </c:pt>
              </c:numCache>
            </c:numRef>
          </c:cat>
          <c:val>
            <c:numRef>
              <c:f>'февраль 2017'!$GK$5:$GK$34</c:f>
              <c:numCache>
                <c:formatCode>0</c:formatCode>
                <c:ptCount val="30"/>
                <c:pt idx="0">
                  <c:v>11521.199999999986</c:v>
                </c:pt>
                <c:pt idx="1">
                  <c:v>11565.600000000039</c:v>
                </c:pt>
                <c:pt idx="2">
                  <c:v>11492.400000000154</c:v>
                </c:pt>
                <c:pt idx="3">
                  <c:v>11434.199999999837</c:v>
                </c:pt>
                <c:pt idx="4">
                  <c:v>11681.40000000022</c:v>
                </c:pt>
                <c:pt idx="5">
                  <c:v>11697.599999999804</c:v>
                </c:pt>
                <c:pt idx="6">
                  <c:v>11472.600000000009</c:v>
                </c:pt>
                <c:pt idx="7">
                  <c:v>11734.800000000027</c:v>
                </c:pt>
                <c:pt idx="8">
                  <c:v>12004.200000000183</c:v>
                </c:pt>
                <c:pt idx="9">
                  <c:v>11601.5999999998</c:v>
                </c:pt>
                <c:pt idx="10">
                  <c:v>11467.199999999899</c:v>
                </c:pt>
                <c:pt idx="11">
                  <c:v>11370.599999999997</c:v>
                </c:pt>
                <c:pt idx="12">
                  <c:v>11476.800000000248</c:v>
                </c:pt>
                <c:pt idx="13">
                  <c:v>11428.200000000033</c:v>
                </c:pt>
                <c:pt idx="14">
                  <c:v>11229.599999999866</c:v>
                </c:pt>
                <c:pt idx="15">
                  <c:v>11084.399999999856</c:v>
                </c:pt>
                <c:pt idx="16">
                  <c:v>8346.5999999999312</c:v>
                </c:pt>
                <c:pt idx="17">
                  <c:v>8253.0000000000655</c:v>
                </c:pt>
                <c:pt idx="18">
                  <c:v>8200.800000000072</c:v>
                </c:pt>
                <c:pt idx="19">
                  <c:v>8179.2000000000717</c:v>
                </c:pt>
                <c:pt idx="20">
                  <c:v>8154.0000000001555</c:v>
                </c:pt>
                <c:pt idx="21">
                  <c:v>8161.1999999996788</c:v>
                </c:pt>
                <c:pt idx="22">
                  <c:v>9289.8000000001302</c:v>
                </c:pt>
                <c:pt idx="23">
                  <c:v>11154.600000000131</c:v>
                </c:pt>
                <c:pt idx="24">
                  <c:v>11159.999999999833</c:v>
                </c:pt>
                <c:pt idx="25">
                  <c:v>11145.600000000071</c:v>
                </c:pt>
                <c:pt idx="26">
                  <c:v>11114.39999999983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8C-467D-BCBD-477EF6697094}"/>
            </c:ext>
          </c:extLst>
        </c:ser>
        <c:ser>
          <c:idx val="5"/>
          <c:order val="5"/>
          <c:tx>
            <c:v>Маш.зал</c:v>
          </c:tx>
          <c:marker>
            <c:symbol val="none"/>
          </c:marker>
          <c:cat>
            <c:numRef>
              <c:f>'февраль 2017'!$FC$5:$FC$34</c:f>
              <c:numCache>
                <c:formatCode>m/d/yyyy</c:formatCode>
                <c:ptCount val="30"/>
                <c:pt idx="0">
                  <c:v>42768</c:v>
                </c:pt>
                <c:pt idx="1">
                  <c:v>42769</c:v>
                </c:pt>
                <c:pt idx="2">
                  <c:v>42770</c:v>
                </c:pt>
                <c:pt idx="3">
                  <c:v>42771</c:v>
                </c:pt>
                <c:pt idx="4">
                  <c:v>42772</c:v>
                </c:pt>
                <c:pt idx="5">
                  <c:v>42773</c:v>
                </c:pt>
                <c:pt idx="6">
                  <c:v>42774</c:v>
                </c:pt>
                <c:pt idx="7">
                  <c:v>42775</c:v>
                </c:pt>
                <c:pt idx="8">
                  <c:v>42776</c:v>
                </c:pt>
                <c:pt idx="9">
                  <c:v>42777</c:v>
                </c:pt>
                <c:pt idx="10">
                  <c:v>42778</c:v>
                </c:pt>
                <c:pt idx="11">
                  <c:v>42779</c:v>
                </c:pt>
                <c:pt idx="12">
                  <c:v>42780</c:v>
                </c:pt>
                <c:pt idx="13">
                  <c:v>42781</c:v>
                </c:pt>
                <c:pt idx="14">
                  <c:v>42782</c:v>
                </c:pt>
                <c:pt idx="15">
                  <c:v>42783</c:v>
                </c:pt>
                <c:pt idx="16">
                  <c:v>42784</c:v>
                </c:pt>
                <c:pt idx="17">
                  <c:v>42785</c:v>
                </c:pt>
                <c:pt idx="18">
                  <c:v>42786</c:v>
                </c:pt>
                <c:pt idx="19">
                  <c:v>42787</c:v>
                </c:pt>
                <c:pt idx="20">
                  <c:v>42788</c:v>
                </c:pt>
                <c:pt idx="21">
                  <c:v>42789</c:v>
                </c:pt>
                <c:pt idx="22">
                  <c:v>42790</c:v>
                </c:pt>
                <c:pt idx="23">
                  <c:v>42791</c:v>
                </c:pt>
                <c:pt idx="24">
                  <c:v>42792</c:v>
                </c:pt>
                <c:pt idx="25">
                  <c:v>42793</c:v>
                </c:pt>
                <c:pt idx="26">
                  <c:v>42794</c:v>
                </c:pt>
              </c:numCache>
            </c:numRef>
          </c:cat>
          <c:val>
            <c:numRef>
              <c:f>'февраль 2017'!$GS$5:$GS$34</c:f>
              <c:numCache>
                <c:formatCode>0</c:formatCode>
                <c:ptCount val="30"/>
                <c:pt idx="0">
                  <c:v>21000.600000001152</c:v>
                </c:pt>
                <c:pt idx="1">
                  <c:v>22382.999999998738</c:v>
                </c:pt>
                <c:pt idx="2">
                  <c:v>22274.600000001032</c:v>
                </c:pt>
                <c:pt idx="3">
                  <c:v>20755.599999999278</c:v>
                </c:pt>
                <c:pt idx="4">
                  <c:v>22147.800000001218</c:v>
                </c:pt>
                <c:pt idx="5">
                  <c:v>21165.999999998341</c:v>
                </c:pt>
                <c:pt idx="6">
                  <c:v>21828.599999999718</c:v>
                </c:pt>
                <c:pt idx="7">
                  <c:v>21859.99999999897</c:v>
                </c:pt>
                <c:pt idx="8">
                  <c:v>21454.800000002309</c:v>
                </c:pt>
                <c:pt idx="9">
                  <c:v>21802.199999999037</c:v>
                </c:pt>
                <c:pt idx="10">
                  <c:v>22116.20000000035</c:v>
                </c:pt>
                <c:pt idx="11">
                  <c:v>22038.000000000211</c:v>
                </c:pt>
                <c:pt idx="12">
                  <c:v>20714.000000000637</c:v>
                </c:pt>
                <c:pt idx="13">
                  <c:v>20954.400000000045</c:v>
                </c:pt>
                <c:pt idx="14">
                  <c:v>20487.199999998989</c:v>
                </c:pt>
                <c:pt idx="15">
                  <c:v>21037.399999999296</c:v>
                </c:pt>
                <c:pt idx="16">
                  <c:v>20181.599999999697</c:v>
                </c:pt>
                <c:pt idx="17">
                  <c:v>21039.600000000479</c:v>
                </c:pt>
                <c:pt idx="18">
                  <c:v>20610.200000002093</c:v>
                </c:pt>
                <c:pt idx="19">
                  <c:v>20735.799999999159</c:v>
                </c:pt>
                <c:pt idx="20">
                  <c:v>20110.999999999949</c:v>
                </c:pt>
                <c:pt idx="21">
                  <c:v>20555.000000001186</c:v>
                </c:pt>
                <c:pt idx="22">
                  <c:v>19469.799999999617</c:v>
                </c:pt>
                <c:pt idx="23">
                  <c:v>20109.199999999488</c:v>
                </c:pt>
                <c:pt idx="24">
                  <c:v>19735.3999999997</c:v>
                </c:pt>
                <c:pt idx="25">
                  <c:v>19996.000000000655</c:v>
                </c:pt>
                <c:pt idx="26">
                  <c:v>20275.800000001062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8C-467D-BCBD-477EF6697094}"/>
            </c:ext>
          </c:extLst>
        </c:ser>
        <c:ser>
          <c:idx val="6"/>
          <c:order val="6"/>
          <c:tx>
            <c:v>всего цех</c:v>
          </c:tx>
          <c:spPr>
            <a:ln w="571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'февраль 2017'!$FC$5:$FC$34</c:f>
              <c:numCache>
                <c:formatCode>m/d/yyyy</c:formatCode>
                <c:ptCount val="30"/>
                <c:pt idx="0">
                  <c:v>42768</c:v>
                </c:pt>
                <c:pt idx="1">
                  <c:v>42769</c:v>
                </c:pt>
                <c:pt idx="2">
                  <c:v>42770</c:v>
                </c:pt>
                <c:pt idx="3">
                  <c:v>42771</c:v>
                </c:pt>
                <c:pt idx="4">
                  <c:v>42772</c:v>
                </c:pt>
                <c:pt idx="5">
                  <c:v>42773</c:v>
                </c:pt>
                <c:pt idx="6">
                  <c:v>42774</c:v>
                </c:pt>
                <c:pt idx="7">
                  <c:v>42775</c:v>
                </c:pt>
                <c:pt idx="8">
                  <c:v>42776</c:v>
                </c:pt>
                <c:pt idx="9">
                  <c:v>42777</c:v>
                </c:pt>
                <c:pt idx="10">
                  <c:v>42778</c:v>
                </c:pt>
                <c:pt idx="11">
                  <c:v>42779</c:v>
                </c:pt>
                <c:pt idx="12">
                  <c:v>42780</c:v>
                </c:pt>
                <c:pt idx="13">
                  <c:v>42781</c:v>
                </c:pt>
                <c:pt idx="14">
                  <c:v>42782</c:v>
                </c:pt>
                <c:pt idx="15">
                  <c:v>42783</c:v>
                </c:pt>
                <c:pt idx="16">
                  <c:v>42784</c:v>
                </c:pt>
                <c:pt idx="17">
                  <c:v>42785</c:v>
                </c:pt>
                <c:pt idx="18">
                  <c:v>42786</c:v>
                </c:pt>
                <c:pt idx="19">
                  <c:v>42787</c:v>
                </c:pt>
                <c:pt idx="20">
                  <c:v>42788</c:v>
                </c:pt>
                <c:pt idx="21">
                  <c:v>42789</c:v>
                </c:pt>
                <c:pt idx="22">
                  <c:v>42790</c:v>
                </c:pt>
                <c:pt idx="23">
                  <c:v>42791</c:v>
                </c:pt>
                <c:pt idx="24">
                  <c:v>42792</c:v>
                </c:pt>
                <c:pt idx="25">
                  <c:v>42793</c:v>
                </c:pt>
                <c:pt idx="26">
                  <c:v>42794</c:v>
                </c:pt>
              </c:numCache>
            </c:numRef>
          </c:cat>
          <c:val>
            <c:numRef>
              <c:f>'февраль 2017'!$HA$5:$HA$34</c:f>
              <c:numCache>
                <c:formatCode>0</c:formatCode>
                <c:ptCount val="30"/>
                <c:pt idx="0">
                  <c:v>49538.228000000789</c:v>
                </c:pt>
                <c:pt idx="1">
                  <c:v>51174.127999999109</c:v>
                </c:pt>
                <c:pt idx="2">
                  <c:v>51062.064000000668</c:v>
                </c:pt>
                <c:pt idx="3">
                  <c:v>49769.627999999473</c:v>
                </c:pt>
                <c:pt idx="4">
                  <c:v>51795.396000001507</c:v>
                </c:pt>
                <c:pt idx="5">
                  <c:v>50233.703999998237</c:v>
                </c:pt>
                <c:pt idx="6">
                  <c:v>51474.08799999948</c:v>
                </c:pt>
                <c:pt idx="7">
                  <c:v>50854.807999999146</c:v>
                </c:pt>
                <c:pt idx="8">
                  <c:v>51241.204000002224</c:v>
                </c:pt>
                <c:pt idx="9">
                  <c:v>51149.739999999205</c:v>
                </c:pt>
                <c:pt idx="10">
                  <c:v>51055.911999999938</c:v>
                </c:pt>
                <c:pt idx="11">
                  <c:v>51104.756000000358</c:v>
                </c:pt>
                <c:pt idx="12">
                  <c:v>50645.632000000973</c:v>
                </c:pt>
                <c:pt idx="13">
                  <c:v>50122.935999999478</c:v>
                </c:pt>
                <c:pt idx="14">
                  <c:v>49742.391999999149</c:v>
                </c:pt>
                <c:pt idx="15">
                  <c:v>50039.927999999258</c:v>
                </c:pt>
                <c:pt idx="16">
                  <c:v>46256.271999999532</c:v>
                </c:pt>
                <c:pt idx="17">
                  <c:v>47305.240000000646</c:v>
                </c:pt>
                <c:pt idx="18">
                  <c:v>46410.424000002196</c:v>
                </c:pt>
                <c:pt idx="19">
                  <c:v>46450.759999998911</c:v>
                </c:pt>
                <c:pt idx="20">
                  <c:v>45559.104000000487</c:v>
                </c:pt>
                <c:pt idx="21">
                  <c:v>46889.708000000588</c:v>
                </c:pt>
                <c:pt idx="22">
                  <c:v>46779.204000000092</c:v>
                </c:pt>
                <c:pt idx="23">
                  <c:v>49621.315999999177</c:v>
                </c:pt>
                <c:pt idx="24">
                  <c:v>49267.452000000019</c:v>
                </c:pt>
                <c:pt idx="25">
                  <c:v>49364.372000000745</c:v>
                </c:pt>
                <c:pt idx="26">
                  <c:v>49176.252000000706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8C-467D-BCBD-477EF6697094}"/>
            </c:ext>
          </c:extLst>
        </c:ser>
        <c:ser>
          <c:idx val="7"/>
          <c:order val="7"/>
          <c:tx>
            <c:v>План</c:v>
          </c:tx>
          <c:spPr>
            <a:ln w="76200"/>
          </c:spPr>
          <c:marker>
            <c:symbol val="none"/>
          </c:marker>
          <c:cat>
            <c:numRef>
              <c:f>'февраль 2017'!$FC$5:$FC$34</c:f>
              <c:numCache>
                <c:formatCode>m/d/yyyy</c:formatCode>
                <c:ptCount val="30"/>
                <c:pt idx="0">
                  <c:v>42768</c:v>
                </c:pt>
                <c:pt idx="1">
                  <c:v>42769</c:v>
                </c:pt>
                <c:pt idx="2">
                  <c:v>42770</c:v>
                </c:pt>
                <c:pt idx="3">
                  <c:v>42771</c:v>
                </c:pt>
                <c:pt idx="4">
                  <c:v>42772</c:v>
                </c:pt>
                <c:pt idx="5">
                  <c:v>42773</c:v>
                </c:pt>
                <c:pt idx="6">
                  <c:v>42774</c:v>
                </c:pt>
                <c:pt idx="7">
                  <c:v>42775</c:v>
                </c:pt>
                <c:pt idx="8">
                  <c:v>42776</c:v>
                </c:pt>
                <c:pt idx="9">
                  <c:v>42777</c:v>
                </c:pt>
                <c:pt idx="10">
                  <c:v>42778</c:v>
                </c:pt>
                <c:pt idx="11">
                  <c:v>42779</c:v>
                </c:pt>
                <c:pt idx="12">
                  <c:v>42780</c:v>
                </c:pt>
                <c:pt idx="13">
                  <c:v>42781</c:v>
                </c:pt>
                <c:pt idx="14">
                  <c:v>42782</c:v>
                </c:pt>
                <c:pt idx="15">
                  <c:v>42783</c:v>
                </c:pt>
                <c:pt idx="16">
                  <c:v>42784</c:v>
                </c:pt>
                <c:pt idx="17">
                  <c:v>42785</c:v>
                </c:pt>
                <c:pt idx="18">
                  <c:v>42786</c:v>
                </c:pt>
                <c:pt idx="19">
                  <c:v>42787</c:v>
                </c:pt>
                <c:pt idx="20">
                  <c:v>42788</c:v>
                </c:pt>
                <c:pt idx="21">
                  <c:v>42789</c:v>
                </c:pt>
                <c:pt idx="22">
                  <c:v>42790</c:v>
                </c:pt>
                <c:pt idx="23">
                  <c:v>42791</c:v>
                </c:pt>
                <c:pt idx="24">
                  <c:v>42792</c:v>
                </c:pt>
                <c:pt idx="25">
                  <c:v>42793</c:v>
                </c:pt>
                <c:pt idx="26">
                  <c:v>42794</c:v>
                </c:pt>
              </c:numCache>
            </c:numRef>
          </c:cat>
          <c:val>
            <c:numRef>
              <c:f>'февраль 2017'!$HB$5:$HB$34</c:f>
              <c:numCache>
                <c:formatCode>0.00</c:formatCode>
                <c:ptCount val="30"/>
                <c:pt idx="0">
                  <c:v>53341.39</c:v>
                </c:pt>
                <c:pt idx="1">
                  <c:v>53341.39</c:v>
                </c:pt>
                <c:pt idx="2">
                  <c:v>53341.39</c:v>
                </c:pt>
                <c:pt idx="3">
                  <c:v>53341.39</c:v>
                </c:pt>
                <c:pt idx="4">
                  <c:v>53341.39</c:v>
                </c:pt>
                <c:pt idx="5">
                  <c:v>53341.39</c:v>
                </c:pt>
                <c:pt idx="6">
                  <c:v>53341.39</c:v>
                </c:pt>
                <c:pt idx="7">
                  <c:v>53341.39</c:v>
                </c:pt>
                <c:pt idx="8">
                  <c:v>53341.39</c:v>
                </c:pt>
                <c:pt idx="9">
                  <c:v>53341.39</c:v>
                </c:pt>
                <c:pt idx="10">
                  <c:v>53341.39</c:v>
                </c:pt>
                <c:pt idx="11">
                  <c:v>53341.39</c:v>
                </c:pt>
                <c:pt idx="12">
                  <c:v>53341.39</c:v>
                </c:pt>
                <c:pt idx="13">
                  <c:v>53341.39</c:v>
                </c:pt>
                <c:pt idx="14">
                  <c:v>53341.39</c:v>
                </c:pt>
                <c:pt idx="15">
                  <c:v>53341.39</c:v>
                </c:pt>
                <c:pt idx="16">
                  <c:v>53341.39</c:v>
                </c:pt>
                <c:pt idx="17">
                  <c:v>53341.39</c:v>
                </c:pt>
                <c:pt idx="18">
                  <c:v>53341.39</c:v>
                </c:pt>
                <c:pt idx="19">
                  <c:v>53341.39</c:v>
                </c:pt>
                <c:pt idx="20">
                  <c:v>53341.39</c:v>
                </c:pt>
                <c:pt idx="21">
                  <c:v>53341.39</c:v>
                </c:pt>
                <c:pt idx="22">
                  <c:v>53341.39</c:v>
                </c:pt>
                <c:pt idx="23">
                  <c:v>53341.39</c:v>
                </c:pt>
                <c:pt idx="24">
                  <c:v>53341.39</c:v>
                </c:pt>
                <c:pt idx="25">
                  <c:v>53341.39</c:v>
                </c:pt>
                <c:pt idx="26">
                  <c:v>53341.39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8C-467D-BCBD-477EF6697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73024"/>
        <c:axId val="91474944"/>
      </c:lineChart>
      <c:dateAx>
        <c:axId val="91473024"/>
        <c:scaling>
          <c:orientation val="minMax"/>
        </c:scaling>
        <c:delete val="0"/>
        <c:axPos val="b"/>
        <c:title>
          <c:overlay val="0"/>
        </c:title>
        <c:numFmt formatCode="dd/mm/yy;@" sourceLinked="0"/>
        <c:majorTickMark val="none"/>
        <c:minorTickMark val="none"/>
        <c:tickLblPos val="nextTo"/>
        <c:crossAx val="91474944"/>
        <c:crosses val="autoZero"/>
        <c:auto val="1"/>
        <c:lblOffset val="100"/>
        <c:baseTimeUnit val="days"/>
      </c:dateAx>
      <c:valAx>
        <c:axId val="91474944"/>
        <c:scaling>
          <c:orientation val="minMax"/>
          <c:max val="65000"/>
          <c:min val="0"/>
        </c:scaling>
        <c:delete val="0"/>
        <c:axPos val="l"/>
        <c:title>
          <c:overlay val="0"/>
        </c:title>
        <c:numFmt formatCode="General" sourceLinked="1"/>
        <c:majorTickMark val="out"/>
        <c:minorTickMark val="none"/>
        <c:tickLblPos val="nextTo"/>
        <c:crossAx val="91473024"/>
        <c:crosses val="autoZero"/>
        <c:crossBetween val="between"/>
        <c:majorUnit val="500"/>
        <c:minorUnit val="120"/>
      </c:valAx>
    </c:plotArea>
    <c:legend>
      <c:legendPos val="b"/>
      <c:layout>
        <c:manualLayout>
          <c:xMode val="edge"/>
          <c:yMode val="edge"/>
          <c:x val="5.0000014981479893E-2"/>
          <c:y val="0.97911189212955574"/>
          <c:w val="0.89999997003704024"/>
          <c:h val="1.5737893278361663E-2"/>
        </c:manualLayout>
      </c:layout>
      <c:overlay val="0"/>
      <c:txPr>
        <a:bodyPr/>
        <a:lstStyle/>
        <a:p>
          <a:pPr>
            <a:defRPr b="1" sz="1600"/>
          </a:pPr>
          <a:endParaRPr lang="ru-RU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27559055118110226" footer="0.30000000000000032" header="0.30000000000000032" l="0.23622047244094491" r="0.19685039370078738" t="0.19685039370078738"/>
    <c:pageSetup orientation="landscape"/>
  </c:printSettings>
</c:chartSpace>
</file>

<file path=xl/charts/chart1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539769462770853E-2"/>
          <c:y val="9.1782593389748202E-2"/>
          <c:w val="0.97213236816823556"/>
          <c:h val="0.81225031081641108"/>
        </c:manualLayout>
      </c:layout>
      <c:lineChart>
        <c:grouping val="standard"/>
        <c:varyColors val="0"/>
        <c:ser>
          <c:idx val="0"/>
          <c:order val="0"/>
          <c:tx>
            <c:v>ГПП ПС№6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'март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2017'!$F$5:$F$66</c:f>
              <c:numCache>
                <c:formatCode>0</c:formatCode>
                <c:ptCount val="62"/>
                <c:pt idx="0">
                  <c:v>13147.199999997974</c:v>
                </c:pt>
                <c:pt idx="1">
                  <c:v>12446.400000001449</c:v>
                </c:pt>
                <c:pt idx="2">
                  <c:v>12518.399999998655</c:v>
                </c:pt>
                <c:pt idx="3">
                  <c:v>12729.60000000021</c:v>
                </c:pt>
                <c:pt idx="4">
                  <c:v>12369.600000001083</c:v>
                </c:pt>
                <c:pt idx="5">
                  <c:v>12806.400000000576</c:v>
                </c:pt>
                <c:pt idx="6">
                  <c:v>12580.799999998271</c:v>
                </c:pt>
                <c:pt idx="7">
                  <c:v>12753.600000000733</c:v>
                </c:pt>
                <c:pt idx="8">
                  <c:v>12441.599999998289</c:v>
                </c:pt>
                <c:pt idx="9">
                  <c:v>12950.400000001537</c:v>
                </c:pt>
                <c:pt idx="10">
                  <c:v>12451.200000000244</c:v>
                </c:pt>
                <c:pt idx="11">
                  <c:v>12945.599999998376</c:v>
                </c:pt>
                <c:pt idx="12">
                  <c:v>12979.200000003038</c:v>
                </c:pt>
                <c:pt idx="13">
                  <c:v>12825.599999997939</c:v>
                </c:pt>
                <c:pt idx="14">
                  <c:v>12513.59999999986</c:v>
                </c:pt>
                <c:pt idx="15">
                  <c:v>12945.600000000559</c:v>
                </c:pt>
                <c:pt idx="16">
                  <c:v>12595.199999999022</c:v>
                </c:pt>
                <c:pt idx="17">
                  <c:v>12547.20000000234</c:v>
                </c:pt>
                <c:pt idx="18">
                  <c:v>12446.399999999267</c:v>
                </c:pt>
                <c:pt idx="19">
                  <c:v>12412.79999999897</c:v>
                </c:pt>
                <c:pt idx="20">
                  <c:v>12168.000000001484</c:v>
                </c:pt>
                <c:pt idx="21">
                  <c:v>12321.599999997852</c:v>
                </c:pt>
                <c:pt idx="22">
                  <c:v>12081.600000001345</c:v>
                </c:pt>
                <c:pt idx="23">
                  <c:v>12273.599999998987</c:v>
                </c:pt>
                <c:pt idx="24">
                  <c:v>12576.000000001659</c:v>
                </c:pt>
                <c:pt idx="25">
                  <c:v>12019.199999999546</c:v>
                </c:pt>
                <c:pt idx="26">
                  <c:v>12143.999999998778</c:v>
                </c:pt>
                <c:pt idx="27">
                  <c:v>12854.400000001624</c:v>
                </c:pt>
                <c:pt idx="28">
                  <c:v>12700.799999998708</c:v>
                </c:pt>
                <c:pt idx="29">
                  <c:v>12220.799999999144</c:v>
                </c:pt>
                <c:pt idx="30">
                  <c:v>11990.40000000241</c:v>
                </c:pt>
                <c:pt idx="31">
                  <c:v>12144.00000000096</c:v>
                </c:pt>
                <c:pt idx="32">
                  <c:v>12796.79999999862</c:v>
                </c:pt>
                <c:pt idx="33">
                  <c:v>13200</c:v>
                </c:pt>
                <c:pt idx="34">
                  <c:v>12446.399999999267</c:v>
                </c:pt>
                <c:pt idx="35">
                  <c:v>12758.399999999529</c:v>
                </c:pt>
                <c:pt idx="36">
                  <c:v>12369.600000001083</c:v>
                </c:pt>
                <c:pt idx="37">
                  <c:v>12710.400000000664</c:v>
                </c:pt>
                <c:pt idx="38">
                  <c:v>12681.599999999162</c:v>
                </c:pt>
                <c:pt idx="39">
                  <c:v>12787.20000000103</c:v>
                </c:pt>
                <c:pt idx="40">
                  <c:v>12767.999999999302</c:v>
                </c:pt>
                <c:pt idx="41">
                  <c:v>13223.999999998341</c:v>
                </c:pt>
                <c:pt idx="42">
                  <c:v>13200.000000002183</c:v>
                </c:pt>
                <c:pt idx="43">
                  <c:v>13569.5999999989</c:v>
                </c:pt>
                <c:pt idx="44">
                  <c:v>13507.199999999284</c:v>
                </c:pt>
                <c:pt idx="45">
                  <c:v>13171.200000000681</c:v>
                </c:pt>
                <c:pt idx="46">
                  <c:v>12931.199999999808</c:v>
                </c:pt>
                <c:pt idx="47">
                  <c:v>13305.599999999686</c:v>
                </c:pt>
                <c:pt idx="48">
                  <c:v>12974.400000002061</c:v>
                </c:pt>
                <c:pt idx="49">
                  <c:v>12263.999999997031</c:v>
                </c:pt>
                <c:pt idx="50">
                  <c:v>12662.399999999616</c:v>
                </c:pt>
                <c:pt idx="51">
                  <c:v>13814.400000000751</c:v>
                </c:pt>
                <c:pt idx="52">
                  <c:v>13468.800000002375</c:v>
                </c:pt>
                <c:pt idx="53">
                  <c:v>13286.399999997957</c:v>
                </c:pt>
                <c:pt idx="54">
                  <c:v>13123.199999999633</c:v>
                </c:pt>
                <c:pt idx="55">
                  <c:v>13310.400000000664</c:v>
                </c:pt>
                <c:pt idx="56">
                  <c:v>13569.5999999989</c:v>
                </c:pt>
                <c:pt idx="57">
                  <c:v>13776.000000001659</c:v>
                </c:pt>
                <c:pt idx="58">
                  <c:v>10564.799999997922</c:v>
                </c:pt>
                <c:pt idx="59">
                  <c:v>12273.60000000117</c:v>
                </c:pt>
                <c:pt idx="60">
                  <c:v>13555.200000000332</c:v>
                </c:pt>
                <c:pt idx="61">
                  <c:v>13185.600000001432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9-403D-90E9-5110DFF86720}"/>
            </c:ext>
          </c:extLst>
        </c:ser>
        <c:ser>
          <c:idx val="1"/>
          <c:order val="1"/>
          <c:tx>
            <c:v>ПС№6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'март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2017'!$K$5:$K$66</c:f>
              <c:numCache>
                <c:formatCode>0.0</c:formatCode>
                <c:ptCount val="62"/>
                <c:pt idx="0">
                  <c:v>13286.40000000014</c:v>
                </c:pt>
                <c:pt idx="1">
                  <c:v>12700.799999999799</c:v>
                </c:pt>
                <c:pt idx="2">
                  <c:v>12408.000000001266</c:v>
                </c:pt>
                <c:pt idx="3">
                  <c:v>12297.59999999842</c:v>
                </c:pt>
                <c:pt idx="4">
                  <c:v>12331.200000000899</c:v>
                </c:pt>
                <c:pt formatCode="0" idx="5">
                  <c:v>12979.200000000856</c:v>
                </c:pt>
                <c:pt formatCode="0" idx="6">
                  <c:v>12422.400000000926</c:v>
                </c:pt>
                <c:pt formatCode="0" idx="7">
                  <c:v>12724.79999999814</c:v>
                </c:pt>
                <c:pt formatCode="0" idx="8">
                  <c:v>12004.800000000978</c:v>
                </c:pt>
                <c:pt formatCode="0" idx="9">
                  <c:v>13444.799999999668</c:v>
                </c:pt>
                <c:pt formatCode="0" idx="10">
                  <c:v>12532.799999999406</c:v>
                </c:pt>
                <c:pt formatCode="0" idx="11">
                  <c:v>12494.400000000314</c:v>
                </c:pt>
                <c:pt formatCode="0" idx="12">
                  <c:v>13041.59999999938</c:v>
                </c:pt>
                <c:pt formatCode="0" idx="13">
                  <c:v>12715.20000000055</c:v>
                </c:pt>
                <c:pt formatCode="0" idx="14">
                  <c:v>12547.200000001249</c:v>
                </c:pt>
                <c:pt formatCode="0" idx="15">
                  <c:v>12715.199999998367</c:v>
                </c:pt>
                <c:pt formatCode="0" idx="16">
                  <c:v>12532.800000000498</c:v>
                </c:pt>
                <c:pt formatCode="0" idx="17">
                  <c:v>12892.799999999625</c:v>
                </c:pt>
                <c:pt formatCode="0" idx="18">
                  <c:v>12566.400000001886</c:v>
                </c:pt>
                <c:pt formatCode="0" idx="19">
                  <c:v>11817.599999998856</c:v>
                </c:pt>
                <c:pt formatCode="0" idx="20">
                  <c:v>12273.600000000079</c:v>
                </c:pt>
                <c:pt formatCode="0" idx="21">
                  <c:v>12499.200000000201</c:v>
                </c:pt>
                <c:pt formatCode="0" idx="22">
                  <c:v>12081.599999999162</c:v>
                </c:pt>
                <c:pt formatCode="0" idx="23">
                  <c:v>12153.600000000733</c:v>
                </c:pt>
                <c:pt formatCode="0" idx="24">
                  <c:v>12254.399999999441</c:v>
                </c:pt>
                <c:pt formatCode="0" idx="25">
                  <c:v>12321.600000001126</c:v>
                </c:pt>
                <c:pt formatCode="0" idx="26">
                  <c:v>12508.799999997791</c:v>
                </c:pt>
                <c:pt formatCode="0" idx="27">
                  <c:v>12043.20000000007</c:v>
                </c:pt>
                <c:pt formatCode="0" idx="28">
                  <c:v>12763.200000000506</c:v>
                </c:pt>
                <c:pt formatCode="0" idx="29">
                  <c:v>12456.000000001222</c:v>
                </c:pt>
                <c:pt formatCode="0" idx="30">
                  <c:v>12129.60000000021</c:v>
                </c:pt>
                <c:pt formatCode="0" idx="31">
                  <c:v>11716.799999999057</c:v>
                </c:pt>
                <c:pt formatCode="0" idx="32">
                  <c:v>12950.400000001537</c:v>
                </c:pt>
                <c:pt formatCode="0" idx="33">
                  <c:v>13243.199999997887</c:v>
                </c:pt>
                <c:pt formatCode="0" idx="34">
                  <c:v>13252.800000002026</c:v>
                </c:pt>
                <c:pt formatCode="0" idx="35">
                  <c:v>12326.399999996647</c:v>
                </c:pt>
                <c:pt formatCode="0" idx="36">
                  <c:v>12753.600000002916</c:v>
                </c:pt>
                <c:pt formatCode="0" idx="37">
                  <c:v>12815.999999998166</c:v>
                </c:pt>
                <c:pt formatCode="0" idx="38">
                  <c:v>13099.200000001292</c:v>
                </c:pt>
                <c:pt formatCode="0" idx="39">
                  <c:v>13055.99999999904</c:v>
                </c:pt>
                <c:pt formatCode="0" idx="40">
                  <c:v>13440.000000000873</c:v>
                </c:pt>
                <c:pt formatCode="0" idx="41">
                  <c:v>12859.200000000419</c:v>
                </c:pt>
                <c:pt formatCode="0" idx="42">
                  <c:v>13324.799999999232</c:v>
                </c:pt>
                <c:pt formatCode="0" idx="43">
                  <c:v>13147.200000000157</c:v>
                </c:pt>
                <c:pt formatCode="0" idx="44">
                  <c:v>14064.000000001397</c:v>
                </c:pt>
                <c:pt formatCode="0" idx="45">
                  <c:v>13516.799999996874</c:v>
                </c:pt>
                <c:pt formatCode="0" idx="46">
                  <c:v>13089.600000001519</c:v>
                </c:pt>
                <c:pt formatCode="0" idx="47">
                  <c:v>13516.799999999057</c:v>
                </c:pt>
                <c:pt formatCode="0" idx="48">
                  <c:v>12840.000000000873</c:v>
                </c:pt>
                <c:pt formatCode="0" idx="49">
                  <c:v>12820.800000001327</c:v>
                </c:pt>
                <c:pt formatCode="0" idx="50">
                  <c:v>12743.999999998778</c:v>
                </c:pt>
                <c:pt formatCode="0" idx="51">
                  <c:v>13440.000000000873</c:v>
                </c:pt>
                <c:pt formatCode="0" idx="52">
                  <c:v>13953.599999998551</c:v>
                </c:pt>
                <c:pt formatCode="0" idx="53">
                  <c:v>13920.000000002619</c:v>
                </c:pt>
                <c:pt formatCode="0" idx="54">
                  <c:v>12907.199999997101</c:v>
                </c:pt>
                <c:pt formatCode="0" idx="55">
                  <c:v>13612.800000001153</c:v>
                </c:pt>
                <c:pt formatCode="0" idx="56">
                  <c:v>13372.800000000279</c:v>
                </c:pt>
                <c:pt formatCode="0" idx="57">
                  <c:v>13655.99999999904</c:v>
                </c:pt>
                <c:pt formatCode="0" idx="58">
                  <c:v>11337.600000000384</c:v>
                </c:pt>
                <c:pt formatCode="0" idx="59">
                  <c:v>12134.400000001187</c:v>
                </c:pt>
                <c:pt formatCode="0" idx="60">
                  <c:v>13905.599999999686</c:v>
                </c:pt>
                <c:pt formatCode="0" idx="61">
                  <c:v>13670.39999999979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9-403D-90E9-5110DFF86720}"/>
            </c:ext>
          </c:extLst>
        </c:ser>
        <c:ser>
          <c:idx val="2"/>
          <c:order val="2"/>
          <c:tx>
            <c:v>ТП-18</c:v>
          </c:tx>
          <c:spPr>
            <a:ln w="76200"/>
          </c:spPr>
          <c:marker>
            <c:symbol val="none"/>
          </c:marker>
          <c:cat>
            <c:numRef>
              <c:f>'март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2017'!$P$5:$P$66</c:f>
              <c:numCache>
                <c:formatCode>General</c:formatCode>
                <c:ptCount val="62"/>
                <c:pt idx="0">
                  <c:v>1940.3999999999542</c:v>
                </c:pt>
                <c:pt idx="1">
                  <c:v>2163.5999999999967</c:v>
                </c:pt>
                <c:pt idx="2">
                  <c:v>1953.0000000000655</c:v>
                </c:pt>
                <c:pt idx="3">
                  <c:v>2188.8000000002194</c:v>
                </c:pt>
                <c:pt idx="4">
                  <c:v>1970.9999999996398</c:v>
                </c:pt>
                <c:pt idx="5">
                  <c:v>2187.0000000002619</c:v>
                </c:pt>
                <c:pt idx="6">
                  <c:v>1846.7999999997119</c:v>
                </c:pt>
                <c:pt idx="7">
                  <c:v>2300.400000000036</c:v>
                </c:pt>
                <c:pt idx="8">
                  <c:v>2044.8000000003503</c:v>
                </c:pt>
                <c:pt idx="9">
                  <c:v>2366.999999999689</c:v>
                </c:pt>
                <c:pt idx="10">
                  <c:v>2080.7999999999083</c:v>
                </c:pt>
                <c:pt idx="11">
                  <c:v>2230.2000000000589</c:v>
                </c:pt>
                <c:pt idx="12">
                  <c:v>2147.3999999999705</c:v>
                </c:pt>
                <c:pt idx="13">
                  <c:v>2309.4000000002325</c:v>
                </c:pt>
                <c:pt idx="14">
                  <c:v>2125.800000000072</c:v>
                </c:pt>
                <c:pt idx="15">
                  <c:v>2199.599999999964</c:v>
                </c:pt>
                <c:pt idx="16">
                  <c:v>1976.3999999999214</c:v>
                </c:pt>
                <c:pt idx="17">
                  <c:v>2201.3999999999214</c:v>
                </c:pt>
                <c:pt idx="18">
                  <c:v>2007.0000000000164</c:v>
                </c:pt>
                <c:pt idx="19">
                  <c:v>2118.6000000002423</c:v>
                </c:pt>
                <c:pt idx="20">
                  <c:v>1866.5999999996529</c:v>
                </c:pt>
                <c:pt idx="21">
                  <c:v>2241.0000000002128</c:v>
                </c:pt>
                <c:pt idx="22">
                  <c:v>1983.5999999997512</c:v>
                </c:pt>
                <c:pt idx="23">
                  <c:v>1749.6000000003733</c:v>
                </c:pt>
                <c:pt idx="24">
                  <c:v>1916.999999999689</c:v>
                </c:pt>
                <c:pt idx="25">
                  <c:v>2224.8000000001866</c:v>
                </c:pt>
                <c:pt idx="26">
                  <c:v>2033.9999999997872</c:v>
                </c:pt>
                <c:pt idx="27">
                  <c:v>2030.4000000002816</c:v>
                </c:pt>
                <c:pt idx="28">
                  <c:v>2033.9999999997872</c:v>
                </c:pt>
                <c:pt idx="29">
                  <c:v>2196.0000000000491</c:v>
                </c:pt>
                <c:pt idx="30">
                  <c:v>1961.9999999998527</c:v>
                </c:pt>
                <c:pt idx="31">
                  <c:v>2028.6000000003241</c:v>
                </c:pt>
                <c:pt idx="32">
                  <c:v>1859.3999999998232</c:v>
                </c:pt>
                <c:pt idx="33">
                  <c:v>2080.7999999999083</c:v>
                </c:pt>
                <c:pt idx="34">
                  <c:v>1945.8000000002357</c:v>
                </c:pt>
                <c:pt idx="35">
                  <c:v>1875.5999999998494</c:v>
                </c:pt>
                <c:pt idx="36">
                  <c:v>1517.4000000001342</c:v>
                </c:pt>
                <c:pt idx="37">
                  <c:v>2021.4000000000851</c:v>
                </c:pt>
                <c:pt idx="38">
                  <c:v>1821.5999999998985</c:v>
                </c:pt>
                <c:pt idx="39">
                  <c:v>2100.5999999998494</c:v>
                </c:pt>
                <c:pt idx="40">
                  <c:v>1857.600000000275</c:v>
                </c:pt>
                <c:pt idx="41">
                  <c:v>2071.7999999997119</c:v>
                </c:pt>
                <c:pt idx="42">
                  <c:v>2064.6000000002914</c:v>
                </c:pt>
                <c:pt idx="43">
                  <c:v>2302.1999999999935</c:v>
                </c:pt>
                <c:pt idx="44">
                  <c:v>2255.3999999998723</c:v>
                </c:pt>
                <c:pt idx="45">
                  <c:v>2406.5999999999804</c:v>
                </c:pt>
                <c:pt idx="46">
                  <c:v>2178.0000000000655</c:v>
                </c:pt>
                <c:pt idx="47">
                  <c:v>2381.3999999999623</c:v>
                </c:pt>
                <c:pt idx="48">
                  <c:v>1924.2000000001326</c:v>
                </c:pt>
                <c:pt idx="49">
                  <c:v>2183.3999999999378</c:v>
                </c:pt>
                <c:pt idx="50">
                  <c:v>1931.3999999999623</c:v>
                </c:pt>
                <c:pt idx="51">
                  <c:v>2321.9999999999345</c:v>
                </c:pt>
                <c:pt idx="52">
                  <c:v>2276.9999999999754</c:v>
                </c:pt>
                <c:pt idx="53">
                  <c:v>2449.8000000001866</c:v>
                </c:pt>
                <c:pt idx="54">
                  <c:v>2087.9999999999427</c:v>
                </c:pt>
                <c:pt idx="55">
                  <c:v>2363.3999999999787</c:v>
                </c:pt>
                <c:pt idx="56">
                  <c:v>2125.800000000072</c:v>
                </c:pt>
                <c:pt idx="57">
                  <c:v>2084.3999999998232</c:v>
                </c:pt>
                <c:pt idx="58">
                  <c:v>597.59999999998854</c:v>
                </c:pt>
                <c:pt idx="59">
                  <c:v>1294.2000000000917</c:v>
                </c:pt>
                <c:pt idx="60">
                  <c:v>2060.9999999999673</c:v>
                </c:pt>
                <c:pt idx="61">
                  <c:v>24980.400000000078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D9-403D-90E9-5110DFF86720}"/>
            </c:ext>
          </c:extLst>
        </c:ser>
        <c:ser>
          <c:idx val="3"/>
          <c:order val="3"/>
          <c:tx>
            <c:v>ПСУ-26</c:v>
          </c:tx>
          <c:spPr>
            <a:ln w="76200">
              <a:prstDash val="solid"/>
            </a:ln>
          </c:spPr>
          <c:marker>
            <c:symbol val="none"/>
          </c:marker>
          <c:cat>
            <c:numRef>
              <c:f>'март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2017'!$T$5:$T$66</c:f>
              <c:numCache>
                <c:formatCode>General</c:formatCode>
                <c:ptCount val="62"/>
                <c:pt idx="0">
                  <c:v>324</c:v>
                </c:pt>
                <c:pt idx="1">
                  <c:v>396</c:v>
                </c:pt>
                <c:pt idx="2">
                  <c:v>252</c:v>
                </c:pt>
                <c:pt idx="3">
                  <c:v>396</c:v>
                </c:pt>
                <c:pt idx="4">
                  <c:v>264</c:v>
                </c:pt>
                <c:pt idx="5">
                  <c:v>408</c:v>
                </c:pt>
                <c:pt idx="6">
                  <c:v>264</c:v>
                </c:pt>
                <c:pt idx="7">
                  <c:v>396</c:v>
                </c:pt>
                <c:pt idx="8">
                  <c:v>264</c:v>
                </c:pt>
                <c:pt idx="9">
                  <c:v>408</c:v>
                </c:pt>
                <c:pt idx="10">
                  <c:v>264</c:v>
                </c:pt>
                <c:pt idx="11">
                  <c:v>396</c:v>
                </c:pt>
                <c:pt idx="12">
                  <c:v>264</c:v>
                </c:pt>
                <c:pt idx="13">
                  <c:v>420</c:v>
                </c:pt>
                <c:pt idx="14">
                  <c:v>312</c:v>
                </c:pt>
                <c:pt idx="15">
                  <c:v>384</c:v>
                </c:pt>
                <c:pt idx="16">
                  <c:v>288</c:v>
                </c:pt>
                <c:pt idx="17">
                  <c:v>396</c:v>
                </c:pt>
                <c:pt idx="18">
                  <c:v>276</c:v>
                </c:pt>
                <c:pt idx="19">
                  <c:v>384</c:v>
                </c:pt>
                <c:pt idx="20">
                  <c:v>264</c:v>
                </c:pt>
                <c:pt idx="21">
                  <c:v>420</c:v>
                </c:pt>
                <c:pt idx="22">
                  <c:v>276</c:v>
                </c:pt>
                <c:pt idx="23">
                  <c:v>384</c:v>
                </c:pt>
                <c:pt idx="24">
                  <c:v>264</c:v>
                </c:pt>
                <c:pt idx="25">
                  <c:v>408</c:v>
                </c:pt>
                <c:pt idx="26">
                  <c:v>264</c:v>
                </c:pt>
                <c:pt idx="27">
                  <c:v>384</c:v>
                </c:pt>
                <c:pt idx="28">
                  <c:v>252</c:v>
                </c:pt>
                <c:pt idx="29">
                  <c:v>420</c:v>
                </c:pt>
                <c:pt idx="30">
                  <c:v>252</c:v>
                </c:pt>
                <c:pt idx="31">
                  <c:v>420</c:v>
                </c:pt>
                <c:pt idx="32">
                  <c:v>276</c:v>
                </c:pt>
                <c:pt idx="33">
                  <c:v>264</c:v>
                </c:pt>
                <c:pt idx="34">
                  <c:v>456</c:v>
                </c:pt>
                <c:pt idx="35">
                  <c:v>384</c:v>
                </c:pt>
                <c:pt idx="36">
                  <c:v>276</c:v>
                </c:pt>
                <c:pt idx="37">
                  <c:v>408</c:v>
                </c:pt>
                <c:pt idx="38">
                  <c:v>252</c:v>
                </c:pt>
                <c:pt idx="39">
                  <c:v>408</c:v>
                </c:pt>
                <c:pt idx="40">
                  <c:v>264</c:v>
                </c:pt>
                <c:pt idx="41">
                  <c:v>396</c:v>
                </c:pt>
                <c:pt idx="42">
                  <c:v>276</c:v>
                </c:pt>
                <c:pt idx="43">
                  <c:v>432</c:v>
                </c:pt>
                <c:pt idx="44">
                  <c:v>264</c:v>
                </c:pt>
                <c:pt idx="45">
                  <c:v>444</c:v>
                </c:pt>
                <c:pt idx="46">
                  <c:v>264</c:v>
                </c:pt>
                <c:pt idx="47">
                  <c:v>408</c:v>
                </c:pt>
                <c:pt idx="48">
                  <c:v>252</c:v>
                </c:pt>
                <c:pt idx="49">
                  <c:v>408</c:v>
                </c:pt>
                <c:pt idx="50">
                  <c:v>276</c:v>
                </c:pt>
                <c:pt idx="51">
                  <c:v>420</c:v>
                </c:pt>
                <c:pt idx="52">
                  <c:v>252</c:v>
                </c:pt>
                <c:pt idx="53">
                  <c:v>408</c:v>
                </c:pt>
                <c:pt idx="54">
                  <c:v>252</c:v>
                </c:pt>
                <c:pt idx="55">
                  <c:v>396</c:v>
                </c:pt>
                <c:pt idx="56">
                  <c:v>252</c:v>
                </c:pt>
                <c:pt idx="57">
                  <c:v>396</c:v>
                </c:pt>
                <c:pt idx="58">
                  <c:v>252</c:v>
                </c:pt>
                <c:pt idx="59">
                  <c:v>408</c:v>
                </c:pt>
                <c:pt idx="60">
                  <c:v>264</c:v>
                </c:pt>
                <c:pt idx="61">
                  <c:v>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D9-403D-90E9-5110DFF86720}"/>
            </c:ext>
          </c:extLst>
        </c:ser>
        <c:ser>
          <c:idx val="4"/>
          <c:order val="4"/>
          <c:tx>
            <c:v>РП-22</c:v>
          </c:tx>
          <c:spPr>
            <a:ln w="76200">
              <a:prstDash val="sysDot"/>
            </a:ln>
          </c:spPr>
          <c:marker>
            <c:symbol val="none"/>
          </c:marker>
          <c:cat>
            <c:numRef>
              <c:f>'март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2017'!$X$5:$X$66</c:f>
              <c:numCache>
                <c:formatCode>General</c:formatCode>
                <c:ptCount val="62"/>
                <c:pt idx="0">
                  <c:v>1632</c:v>
                </c:pt>
                <c:pt idx="1">
                  <c:v>1776</c:v>
                </c:pt>
                <c:pt idx="2">
                  <c:v>1680</c:v>
                </c:pt>
                <c:pt idx="3">
                  <c:v>1776</c:v>
                </c:pt>
                <c:pt idx="4">
                  <c:v>1680</c:v>
                </c:pt>
                <c:pt idx="5">
                  <c:v>1808</c:v>
                </c:pt>
                <c:pt idx="6">
                  <c:v>1584</c:v>
                </c:pt>
                <c:pt idx="7">
                  <c:v>1856</c:v>
                </c:pt>
                <c:pt idx="8">
                  <c:v>1808</c:v>
                </c:pt>
                <c:pt idx="9">
                  <c:v>1952</c:v>
                </c:pt>
                <c:pt idx="10">
                  <c:v>1792</c:v>
                </c:pt>
                <c:pt idx="11">
                  <c:v>1776</c:v>
                </c:pt>
                <c:pt idx="12">
                  <c:v>1840</c:v>
                </c:pt>
                <c:pt idx="13">
                  <c:v>1920</c:v>
                </c:pt>
                <c:pt idx="14">
                  <c:v>1856</c:v>
                </c:pt>
                <c:pt idx="15">
                  <c:v>1728</c:v>
                </c:pt>
                <c:pt idx="16">
                  <c:v>1680</c:v>
                </c:pt>
                <c:pt idx="17">
                  <c:v>1792</c:v>
                </c:pt>
                <c:pt idx="18">
                  <c:v>1696</c:v>
                </c:pt>
                <c:pt idx="19">
                  <c:v>1712</c:v>
                </c:pt>
                <c:pt idx="20">
                  <c:v>1536</c:v>
                </c:pt>
                <c:pt idx="21">
                  <c:v>1872</c:v>
                </c:pt>
                <c:pt idx="22">
                  <c:v>1696</c:v>
                </c:pt>
                <c:pt idx="23">
                  <c:v>1296</c:v>
                </c:pt>
                <c:pt idx="24">
                  <c:v>1648</c:v>
                </c:pt>
                <c:pt idx="25">
                  <c:v>1824</c:v>
                </c:pt>
                <c:pt idx="26">
                  <c:v>1728</c:v>
                </c:pt>
                <c:pt idx="27">
                  <c:v>1680</c:v>
                </c:pt>
                <c:pt idx="28">
                  <c:v>1664</c:v>
                </c:pt>
                <c:pt idx="29">
                  <c:v>1792</c:v>
                </c:pt>
                <c:pt idx="30">
                  <c:v>1712</c:v>
                </c:pt>
                <c:pt idx="31">
                  <c:v>1536</c:v>
                </c:pt>
                <c:pt idx="32">
                  <c:v>1552</c:v>
                </c:pt>
                <c:pt idx="33">
                  <c:v>1632</c:v>
                </c:pt>
                <c:pt idx="34">
                  <c:v>1680</c:v>
                </c:pt>
                <c:pt idx="35">
                  <c:v>1440</c:v>
                </c:pt>
                <c:pt idx="36">
                  <c:v>1408</c:v>
                </c:pt>
                <c:pt idx="37">
                  <c:v>1440</c:v>
                </c:pt>
                <c:pt idx="38">
                  <c:v>1568</c:v>
                </c:pt>
                <c:pt idx="39">
                  <c:v>1648</c:v>
                </c:pt>
                <c:pt idx="40">
                  <c:v>1632</c:v>
                </c:pt>
                <c:pt idx="41">
                  <c:v>1664</c:v>
                </c:pt>
                <c:pt idx="42">
                  <c:v>1744</c:v>
                </c:pt>
                <c:pt idx="43">
                  <c:v>1808</c:v>
                </c:pt>
                <c:pt idx="44">
                  <c:v>1904</c:v>
                </c:pt>
                <c:pt idx="45">
                  <c:v>1968</c:v>
                </c:pt>
                <c:pt idx="46">
                  <c:v>1888</c:v>
                </c:pt>
                <c:pt idx="47">
                  <c:v>1888</c:v>
                </c:pt>
                <c:pt idx="48">
                  <c:v>1632</c:v>
                </c:pt>
                <c:pt idx="49">
                  <c:v>1776</c:v>
                </c:pt>
                <c:pt idx="50">
                  <c:v>1600</c:v>
                </c:pt>
                <c:pt idx="51">
                  <c:v>1888</c:v>
                </c:pt>
                <c:pt idx="52">
                  <c:v>1904</c:v>
                </c:pt>
                <c:pt idx="53">
                  <c:v>2032</c:v>
                </c:pt>
                <c:pt idx="54">
                  <c:v>1808</c:v>
                </c:pt>
                <c:pt idx="55">
                  <c:v>1888</c:v>
                </c:pt>
                <c:pt idx="56">
                  <c:v>1824</c:v>
                </c:pt>
                <c:pt idx="57">
                  <c:v>1680</c:v>
                </c:pt>
                <c:pt idx="58">
                  <c:v>288</c:v>
                </c:pt>
                <c:pt idx="59">
                  <c:v>864</c:v>
                </c:pt>
                <c:pt idx="60">
                  <c:v>1712</c:v>
                </c:pt>
                <c:pt idx="61">
                  <c:v>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D9-403D-90E9-5110DFF86720}"/>
            </c:ext>
          </c:extLst>
        </c:ser>
        <c:ser>
          <c:idx val="5"/>
          <c:order val="5"/>
          <c:tx>
            <c:v>ТП-16</c:v>
          </c:tx>
          <c:spPr>
            <a:ln cmpd="sng" w="76200">
              <a:prstDash val="solid"/>
            </a:ln>
          </c:spPr>
          <c:marker>
            <c:symbol val="none"/>
          </c:marker>
          <c:cat>
            <c:numRef>
              <c:f>'март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2017'!$AD$5:$AD$66</c:f>
              <c:numCache>
                <c:formatCode>General</c:formatCode>
                <c:ptCount val="62"/>
                <c:pt idx="0">
                  <c:v>532.80000000003724</c:v>
                </c:pt>
                <c:pt idx="1">
                  <c:v>570.59999999996194</c:v>
                </c:pt>
                <c:pt idx="2">
                  <c:v>577.80000000004748</c:v>
                </c:pt>
                <c:pt idx="3">
                  <c:v>523.79999999994311</c:v>
                </c:pt>
                <c:pt idx="4">
                  <c:v>606.59999999998035</c:v>
                </c:pt>
                <c:pt idx="5">
                  <c:v>590.40000000005648</c:v>
                </c:pt>
                <c:pt idx="6">
                  <c:v>516.60000000001105</c:v>
                </c:pt>
                <c:pt idx="7">
                  <c:v>543.59999999993533</c:v>
                </c:pt>
                <c:pt idx="8">
                  <c:v>540.00000000007162</c:v>
                </c:pt>
                <c:pt idx="9">
                  <c:v>597.59999999993738</c:v>
                </c:pt>
                <c:pt idx="10">
                  <c:v>615.60000000002333</c:v>
                </c:pt>
                <c:pt idx="11">
                  <c:v>594.00000000002251</c:v>
                </c:pt>
                <c:pt idx="12">
                  <c:v>619.20000000004052</c:v>
                </c:pt>
                <c:pt idx="13">
                  <c:v>570.6000000000131</c:v>
                </c:pt>
                <c:pt idx="14">
                  <c:v>566.99999999989359</c:v>
                </c:pt>
                <c:pt idx="15">
                  <c:v>613.80000000006589</c:v>
                </c:pt>
                <c:pt idx="16">
                  <c:v>585.0000000000307</c:v>
                </c:pt>
                <c:pt idx="17">
                  <c:v>586.79999999988581</c:v>
                </c:pt>
                <c:pt idx="18">
                  <c:v>662.40000000009331</c:v>
                </c:pt>
                <c:pt idx="19">
                  <c:v>583.19999999997094</c:v>
                </c:pt>
                <c:pt idx="20">
                  <c:v>561.60000000002128</c:v>
                </c:pt>
                <c:pt idx="21">
                  <c:v>563.39999999997872</c:v>
                </c:pt>
                <c:pt idx="22">
                  <c:v>594.00000000002251</c:v>
                </c:pt>
                <c:pt idx="23">
                  <c:v>633.60000000000696</c:v>
                </c:pt>
                <c:pt idx="24">
                  <c:v>647.9999999999734</c:v>
                </c:pt>
                <c:pt idx="25">
                  <c:v>412.20000000002415</c:v>
                </c:pt>
                <c:pt idx="26">
                  <c:v>711.00000000001842</c:v>
                </c:pt>
                <c:pt idx="27">
                  <c:v>538.20000000001187</c:v>
                </c:pt>
                <c:pt idx="28">
                  <c:v>667.79999999996562</c:v>
                </c:pt>
                <c:pt idx="29">
                  <c:v>678.60000000001719</c:v>
                </c:pt>
                <c:pt idx="30">
                  <c:v>502.19999999999345</c:v>
                </c:pt>
                <c:pt idx="31">
                  <c:v>547.19999999990137</c:v>
                </c:pt>
                <c:pt idx="32">
                  <c:v>585.00000000008185</c:v>
                </c:pt>
                <c:pt idx="33">
                  <c:v>628.20000000003233</c:v>
                </c:pt>
                <c:pt idx="34">
                  <c:v>550.79999999991855</c:v>
                </c:pt>
                <c:pt idx="35">
                  <c:v>538.19999999996071</c:v>
                </c:pt>
                <c:pt idx="36">
                  <c:v>536.40000000005443</c:v>
                </c:pt>
                <c:pt idx="37">
                  <c:v>561.60000000002128</c:v>
                </c:pt>
                <c:pt idx="38">
                  <c:v>590.40000000000532</c:v>
                </c:pt>
                <c:pt idx="39">
                  <c:v>540.00000000002046</c:v>
                </c:pt>
                <c:pt idx="40">
                  <c:v>640.79999999999018</c:v>
                </c:pt>
                <c:pt idx="41">
                  <c:v>521.99999999993452</c:v>
                </c:pt>
                <c:pt idx="42">
                  <c:v>606.59999999998035</c:v>
                </c:pt>
                <c:pt idx="43">
                  <c:v>595.8000000000311</c:v>
                </c:pt>
                <c:pt idx="44">
                  <c:v>613.80000000006589</c:v>
                </c:pt>
                <c:pt idx="45">
                  <c:v>590.40000000000532</c:v>
                </c:pt>
                <c:pt idx="46">
                  <c:v>572.40000000002169</c:v>
                </c:pt>
                <c:pt idx="47">
                  <c:v>637.19999999992183</c:v>
                </c:pt>
                <c:pt idx="48">
                  <c:v>509.39999999997667</c:v>
                </c:pt>
                <c:pt idx="49">
                  <c:v>606.60000000003151</c:v>
                </c:pt>
                <c:pt idx="50">
                  <c:v>572.39999999997053</c:v>
                </c:pt>
                <c:pt idx="51">
                  <c:v>558.00000000005525</c:v>
                </c:pt>
                <c:pt idx="52">
                  <c:v>671.40000000003397</c:v>
                </c:pt>
                <c:pt idx="53">
                  <c:v>660.59999999993124</c:v>
                </c:pt>
                <c:pt idx="54">
                  <c:v>601.19999999995457</c:v>
                </c:pt>
                <c:pt idx="55">
                  <c:v>547.20000000000368</c:v>
                </c:pt>
                <c:pt idx="56">
                  <c:v>608.40000000009127</c:v>
                </c:pt>
                <c:pt idx="57">
                  <c:v>862.19999999997299</c:v>
                </c:pt>
                <c:pt idx="58">
                  <c:v>453.59999999996603</c:v>
                </c:pt>
                <c:pt idx="59">
                  <c:v>577.80000000004748</c:v>
                </c:pt>
                <c:pt idx="60">
                  <c:v>617.40000000003192</c:v>
                </c:pt>
                <c:pt idx="61">
                  <c:v>635.39999999996439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D9-403D-90E9-5110DFF86720}"/>
            </c:ext>
          </c:extLst>
        </c:ser>
        <c:ser>
          <c:idx val="6"/>
          <c:order val="6"/>
          <c:tx>
            <c:v>ЭГД</c:v>
          </c:tx>
          <c:spPr>
            <a:ln>
              <a:prstDash val="sysDash"/>
            </a:ln>
          </c:spPr>
          <c:marker>
            <c:symbol val="none"/>
          </c:marker>
          <c:cat>
            <c:numRef>
              <c:f>'март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2017'!$AI$5:$AI$66</c:f>
              <c:numCache>
                <c:formatCode>General</c:formatCode>
                <c:ptCount val="62"/>
                <c:pt idx="0">
                  <c:v>17498.399999999529</c:v>
                </c:pt>
                <c:pt idx="1">
                  <c:v>11772.00000000048</c:v>
                </c:pt>
                <c:pt idx="2">
                  <c:v>9753.599999999642</c:v>
                </c:pt>
                <c:pt idx="3">
                  <c:v>9489.6000000004278</c:v>
                </c:pt>
                <c:pt idx="4">
                  <c:v>9650.3999999993539</c:v>
                </c:pt>
                <c:pt idx="5">
                  <c:v>10099.200000000201</c:v>
                </c:pt>
                <c:pt idx="6">
                  <c:v>9955.2000000003318</c:v>
                </c:pt>
                <c:pt idx="7">
                  <c:v>9787.1999999999389</c:v>
                </c:pt>
                <c:pt idx="8">
                  <c:v>9324.0000000005239</c:v>
                </c:pt>
                <c:pt idx="9">
                  <c:v>10375.199999999677</c:v>
                </c:pt>
                <c:pt idx="10">
                  <c:v>9753.599999999642</c:v>
                </c:pt>
                <c:pt idx="11">
                  <c:v>9559.2000000004191</c:v>
                </c:pt>
                <c:pt idx="12">
                  <c:v>10168.800000000192</c:v>
                </c:pt>
                <c:pt idx="13">
                  <c:v>9748.7999999997555</c:v>
                </c:pt>
                <c:pt idx="14">
                  <c:v>9760.8000000000175</c:v>
                </c:pt>
                <c:pt idx="15">
                  <c:v>9811.1999999993714</c:v>
                </c:pt>
                <c:pt idx="16">
                  <c:v>9715.2000000005501</c:v>
                </c:pt>
                <c:pt idx="17">
                  <c:v>10005.599999999686</c:v>
                </c:pt>
                <c:pt idx="18">
                  <c:v>9796.7999999997119</c:v>
                </c:pt>
                <c:pt idx="19">
                  <c:v>9028.8000000004104</c:v>
                </c:pt>
                <c:pt idx="20">
                  <c:v>9758.4000000006199</c:v>
                </c:pt>
                <c:pt idx="21">
                  <c:v>9609.599999999773</c:v>
                </c:pt>
                <c:pt idx="22">
                  <c:v>9415.1999999994587</c:v>
                </c:pt>
                <c:pt idx="23">
                  <c:v>9669.5999999999913</c:v>
                </c:pt>
                <c:pt idx="24">
                  <c:v>9592.800000000716</c:v>
                </c:pt>
                <c:pt idx="25">
                  <c:v>9607.199999999284</c:v>
                </c:pt>
                <c:pt idx="26">
                  <c:v>9669.5999999999913</c:v>
                </c:pt>
                <c:pt idx="27">
                  <c:v>9386.4000000001397</c:v>
                </c:pt>
                <c:pt idx="28">
                  <c:v>9979.1999999997643</c:v>
                </c:pt>
                <c:pt idx="29">
                  <c:v>9489.6000000004278</c:v>
                </c:pt>
                <c:pt idx="30">
                  <c:v>9580.800000000454</c:v>
                </c:pt>
                <c:pt idx="31">
                  <c:v>9064.7999999990134</c:v>
                </c:pt>
                <c:pt idx="32">
                  <c:v>9800</c:v>
                </c:pt>
                <c:pt idx="33">
                  <c:v>10080</c:v>
                </c:pt>
                <c:pt idx="34">
                  <c:v>10560</c:v>
                </c:pt>
                <c:pt idx="35">
                  <c:v>9600</c:v>
                </c:pt>
                <c:pt idx="36">
                  <c:v>10320</c:v>
                </c:pt>
                <c:pt idx="37">
                  <c:v>9840</c:v>
                </c:pt>
                <c:pt idx="38">
                  <c:v>10320</c:v>
                </c:pt>
                <c:pt idx="39">
                  <c:v>10080</c:v>
                </c:pt>
                <c:pt idx="40">
                  <c:v>10560</c:v>
                </c:pt>
                <c:pt idx="41">
                  <c:v>9840</c:v>
                </c:pt>
                <c:pt idx="42">
                  <c:v>10320</c:v>
                </c:pt>
                <c:pt idx="43">
                  <c:v>9840</c:v>
                </c:pt>
                <c:pt idx="44">
                  <c:v>10800</c:v>
                </c:pt>
                <c:pt idx="45">
                  <c:v>10320</c:v>
                </c:pt>
                <c:pt idx="46">
                  <c:v>10080</c:v>
                </c:pt>
                <c:pt idx="47">
                  <c:v>10080</c:v>
                </c:pt>
                <c:pt idx="48">
                  <c:v>10080</c:v>
                </c:pt>
                <c:pt idx="49">
                  <c:v>9600</c:v>
                </c:pt>
                <c:pt idx="50">
                  <c:v>10080</c:v>
                </c:pt>
                <c:pt idx="51">
                  <c:v>10320</c:v>
                </c:pt>
                <c:pt idx="52">
                  <c:v>10560</c:v>
                </c:pt>
                <c:pt idx="53">
                  <c:v>10560</c:v>
                </c:pt>
                <c:pt idx="54">
                  <c:v>9840</c:v>
                </c:pt>
                <c:pt idx="55">
                  <c:v>10320</c:v>
                </c:pt>
                <c:pt idx="56">
                  <c:v>10080</c:v>
                </c:pt>
                <c:pt idx="57">
                  <c:v>10560</c:v>
                </c:pt>
                <c:pt idx="58">
                  <c:v>9840</c:v>
                </c:pt>
                <c:pt idx="59">
                  <c:v>10080</c:v>
                </c:pt>
                <c:pt idx="60">
                  <c:v>10800</c:v>
                </c:pt>
                <c:pt idx="61">
                  <c:v>10320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D9-403D-90E9-5110DFF86720}"/>
            </c:ext>
          </c:extLst>
        </c:ser>
        <c:ser>
          <c:idx val="7"/>
          <c:order val="7"/>
          <c:tx>
            <c:v>МАШ. ЗАЛ</c:v>
          </c:tx>
          <c:spPr>
            <a:ln cmpd="tri">
              <a:solidFill>
                <a:srgbClr val="00B050"/>
              </a:solidFill>
              <a:prstDash val="sysDot"/>
            </a:ln>
          </c:spPr>
          <c:marker>
            <c:symbol val="none"/>
          </c:marker>
          <c:cat>
            <c:numRef>
              <c:f>'март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2017'!$AU$5:$AU$66</c:f>
              <c:numCache>
                <c:formatCode>0</c:formatCode>
                <c:ptCount val="62"/>
                <c:pt idx="0">
                  <c:v>10982.399999997937</c:v>
                </c:pt>
                <c:pt idx="1">
                  <c:v>10099.800000001487</c:v>
                </c:pt>
                <c:pt idx="2">
                  <c:v>10260.599999998609</c:v>
                </c:pt>
                <c:pt idx="3">
                  <c:v>10429.800000000267</c:v>
                </c:pt>
                <c:pt idx="4">
                  <c:v>10083.000000001102</c:v>
                </c:pt>
                <c:pt idx="5">
                  <c:v>10408.00000000052</c:v>
                </c:pt>
                <c:pt idx="6">
                  <c:v>10480.19999999826</c:v>
                </c:pt>
                <c:pt idx="7">
                  <c:v>10354.000000000799</c:v>
                </c:pt>
                <c:pt idx="8">
                  <c:v>10093.599999998218</c:v>
                </c:pt>
                <c:pt idx="9">
                  <c:v>10400.8000000016</c:v>
                </c:pt>
                <c:pt idx="10">
                  <c:v>10043.60000000022</c:v>
                </c:pt>
                <c:pt idx="11">
                  <c:v>10575.599999998354</c:v>
                </c:pt>
                <c:pt idx="12">
                  <c:v>10520.000000002998</c:v>
                </c:pt>
                <c:pt idx="13">
                  <c:v>10334.999999997926</c:v>
                </c:pt>
                <c:pt idx="14">
                  <c:v>10090.599999999966</c:v>
                </c:pt>
                <c:pt idx="15">
                  <c:v>10603.800000000492</c:v>
                </c:pt>
                <c:pt idx="16">
                  <c:v>10330.199999998991</c:v>
                </c:pt>
                <c:pt idx="17">
                  <c:v>10168.400000002453</c:v>
                </c:pt>
                <c:pt idx="18">
                  <c:v>10087.999999999174</c:v>
                </c:pt>
                <c:pt idx="19">
                  <c:v>10117.599999998998</c:v>
                </c:pt>
                <c:pt idx="20">
                  <c:v>10070.400000001464</c:v>
                </c:pt>
                <c:pt idx="21">
                  <c:v>9886.1999999978725</c:v>
                </c:pt>
                <c:pt idx="22">
                  <c:v>9791.6000000013228</c:v>
                </c:pt>
                <c:pt idx="23">
                  <c:v>10343.99999999898</c:v>
                </c:pt>
                <c:pt idx="24">
                  <c:v>10280.000000001686</c:v>
                </c:pt>
                <c:pt idx="25">
                  <c:v>9782.9999999995216</c:v>
                </c:pt>
                <c:pt idx="26">
                  <c:v>9704.9999999987594</c:v>
                </c:pt>
                <c:pt idx="27">
                  <c:v>10636.200000001612</c:v>
                </c:pt>
                <c:pt idx="28">
                  <c:v>10368.999999998741</c:v>
                </c:pt>
                <c:pt idx="29">
                  <c:v>9750.1999999991276</c:v>
                </c:pt>
                <c:pt idx="30">
                  <c:v>9776.2000000024163</c:v>
                </c:pt>
                <c:pt idx="31">
                  <c:v>10060.80000000106</c:v>
                </c:pt>
                <c:pt idx="32">
                  <c:v>10659.799999998539</c:v>
                </c:pt>
                <c:pt idx="33">
                  <c:v>10939.799999999968</c:v>
                </c:pt>
                <c:pt idx="34">
                  <c:v>10215.599999999347</c:v>
                </c:pt>
                <c:pt idx="35">
                  <c:v>10780.199999999568</c:v>
                </c:pt>
                <c:pt idx="36">
                  <c:v>10425.200000001028</c:v>
                </c:pt>
                <c:pt idx="37">
                  <c:v>10708.800000000643</c:v>
                </c:pt>
                <c:pt idx="38">
                  <c:v>10523.199999999157</c:v>
                </c:pt>
                <c:pt idx="39">
                  <c:v>10599.20000000101</c:v>
                </c:pt>
                <c:pt idx="40">
                  <c:v>10495.199999999311</c:v>
                </c:pt>
                <c:pt idx="41">
                  <c:v>11037.999999998407</c:v>
                </c:pt>
                <c:pt idx="42">
                  <c:v>10849.400000002202</c:v>
                </c:pt>
                <c:pt idx="43">
                  <c:v>11165.799999998868</c:v>
                </c:pt>
                <c:pt idx="44">
                  <c:v>10989.399999999217</c:v>
                </c:pt>
                <c:pt idx="45">
                  <c:v>10612.800000000676</c:v>
                </c:pt>
                <c:pt idx="46">
                  <c:v>10470.799999999786</c:v>
                </c:pt>
                <c:pt idx="47">
                  <c:v>10780.399999999763</c:v>
                </c:pt>
                <c:pt idx="48">
                  <c:v>10833.000000002085</c:v>
                </c:pt>
                <c:pt idx="49">
                  <c:v>9881.3999999970001</c:v>
                </c:pt>
                <c:pt idx="50">
                  <c:v>10489.999999999645</c:v>
                </c:pt>
                <c:pt idx="51">
                  <c:v>11368.400000000696</c:v>
                </c:pt>
                <c:pt idx="52">
                  <c:v>10893.400000002341</c:v>
                </c:pt>
                <c:pt idx="53">
                  <c:v>10593.799999998026</c:v>
                </c:pt>
                <c:pt idx="54">
                  <c:v>10713.999999999678</c:v>
                </c:pt>
                <c:pt idx="55">
                  <c:v>10875.200000000659</c:v>
                </c:pt>
                <c:pt idx="56">
                  <c:v>11137.199999998809</c:v>
                </c:pt>
                <c:pt idx="57">
                  <c:v>11233.800000001685</c:v>
                </c:pt>
                <c:pt idx="58">
                  <c:v>9823.1999999979562</c:v>
                </c:pt>
                <c:pt idx="59">
                  <c:v>10831.800000001123</c:v>
                </c:pt>
                <c:pt idx="60">
                  <c:v>11225.800000000299</c:v>
                </c:pt>
                <c:pt idx="61">
                  <c:v>10646.200000001467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D9-403D-90E9-5110DFF86720}"/>
            </c:ext>
          </c:extLst>
        </c:ser>
        <c:ser>
          <c:idx val="8"/>
          <c:order val="8"/>
          <c:tx>
            <c:v>план</c:v>
          </c:tx>
          <c:spPr>
            <a:ln cap="flat" cmpd="thickThin">
              <a:solidFill>
                <a:srgbClr val="FA6262"/>
              </a:solidFill>
              <a:miter lim="800000"/>
            </a:ln>
          </c:spPr>
          <c:marker>
            <c:symbol val="none"/>
          </c:marker>
          <c:cat>
            <c:numRef>
              <c:f>'март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2017'!$AW$5:$AW$66</c:f>
              <c:numCache>
                <c:formatCode>0.00</c:formatCode>
                <c:ptCount val="62"/>
                <c:pt idx="0">
                  <c:v>10649.887096774193</c:v>
                </c:pt>
                <c:pt idx="1">
                  <c:v>10649.89</c:v>
                </c:pt>
                <c:pt idx="2">
                  <c:v>10649.89</c:v>
                </c:pt>
                <c:pt idx="3">
                  <c:v>10649.89</c:v>
                </c:pt>
                <c:pt idx="4">
                  <c:v>10649.89</c:v>
                </c:pt>
                <c:pt idx="5">
                  <c:v>10649.89</c:v>
                </c:pt>
                <c:pt idx="6">
                  <c:v>10649.89</c:v>
                </c:pt>
                <c:pt idx="7">
                  <c:v>10649.89</c:v>
                </c:pt>
                <c:pt idx="8">
                  <c:v>10649.89</c:v>
                </c:pt>
                <c:pt idx="9">
                  <c:v>10649.89</c:v>
                </c:pt>
                <c:pt idx="10">
                  <c:v>10649.89</c:v>
                </c:pt>
                <c:pt idx="11">
                  <c:v>10649.89</c:v>
                </c:pt>
                <c:pt idx="12">
                  <c:v>10649.89</c:v>
                </c:pt>
                <c:pt idx="13">
                  <c:v>10649.89</c:v>
                </c:pt>
                <c:pt idx="14">
                  <c:v>10649.89</c:v>
                </c:pt>
                <c:pt idx="15">
                  <c:v>10649.89</c:v>
                </c:pt>
                <c:pt idx="16">
                  <c:v>10649.89</c:v>
                </c:pt>
                <c:pt idx="17">
                  <c:v>10649.89</c:v>
                </c:pt>
                <c:pt idx="18">
                  <c:v>10649.89</c:v>
                </c:pt>
                <c:pt idx="19">
                  <c:v>10649.89</c:v>
                </c:pt>
                <c:pt idx="20">
                  <c:v>10649.89</c:v>
                </c:pt>
                <c:pt idx="21">
                  <c:v>10649.89</c:v>
                </c:pt>
                <c:pt idx="22">
                  <c:v>10649.89</c:v>
                </c:pt>
                <c:pt idx="23">
                  <c:v>10649.89</c:v>
                </c:pt>
                <c:pt idx="24">
                  <c:v>10649.89</c:v>
                </c:pt>
                <c:pt idx="25">
                  <c:v>10649.89</c:v>
                </c:pt>
                <c:pt idx="26">
                  <c:v>10649.89</c:v>
                </c:pt>
                <c:pt idx="27">
                  <c:v>10649.89</c:v>
                </c:pt>
                <c:pt idx="28">
                  <c:v>10649.89</c:v>
                </c:pt>
                <c:pt idx="29">
                  <c:v>10649.89</c:v>
                </c:pt>
                <c:pt idx="30">
                  <c:v>10649.89</c:v>
                </c:pt>
                <c:pt idx="31">
                  <c:v>10649.89</c:v>
                </c:pt>
                <c:pt idx="32">
                  <c:v>10649.89</c:v>
                </c:pt>
                <c:pt idx="33">
                  <c:v>10649.89</c:v>
                </c:pt>
                <c:pt idx="34">
                  <c:v>10649.89</c:v>
                </c:pt>
                <c:pt idx="35">
                  <c:v>10649.89</c:v>
                </c:pt>
                <c:pt idx="36">
                  <c:v>10649.89</c:v>
                </c:pt>
                <c:pt idx="37">
                  <c:v>10649.89</c:v>
                </c:pt>
                <c:pt idx="38">
                  <c:v>10649.89</c:v>
                </c:pt>
                <c:pt idx="39">
                  <c:v>10649.89</c:v>
                </c:pt>
                <c:pt idx="40">
                  <c:v>10649.89</c:v>
                </c:pt>
                <c:pt idx="41">
                  <c:v>10649.89</c:v>
                </c:pt>
                <c:pt idx="42">
                  <c:v>10649.89</c:v>
                </c:pt>
                <c:pt idx="43">
                  <c:v>10649.89</c:v>
                </c:pt>
                <c:pt idx="44">
                  <c:v>10649.89</c:v>
                </c:pt>
                <c:pt idx="45">
                  <c:v>10649.89</c:v>
                </c:pt>
                <c:pt idx="46">
                  <c:v>10649.89</c:v>
                </c:pt>
                <c:pt idx="47">
                  <c:v>10649.89</c:v>
                </c:pt>
                <c:pt idx="48">
                  <c:v>10649.89</c:v>
                </c:pt>
                <c:pt idx="49">
                  <c:v>10649.89</c:v>
                </c:pt>
                <c:pt idx="50">
                  <c:v>10649.89</c:v>
                </c:pt>
                <c:pt idx="51">
                  <c:v>10649.89</c:v>
                </c:pt>
                <c:pt idx="52">
                  <c:v>10649.89</c:v>
                </c:pt>
                <c:pt idx="53">
                  <c:v>10649.89</c:v>
                </c:pt>
                <c:pt idx="54">
                  <c:v>10649.89</c:v>
                </c:pt>
                <c:pt idx="55">
                  <c:v>10649.89</c:v>
                </c:pt>
                <c:pt idx="56">
                  <c:v>10649.89</c:v>
                </c:pt>
                <c:pt idx="57">
                  <c:v>10649.89</c:v>
                </c:pt>
                <c:pt idx="58">
                  <c:v>10649.89</c:v>
                </c:pt>
                <c:pt idx="59">
                  <c:v>10649.89</c:v>
                </c:pt>
                <c:pt idx="60">
                  <c:v>10649.89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D9-403D-90E9-5110DFF86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77536"/>
        <c:axId val="92179072"/>
      </c:lineChart>
      <c:catAx>
        <c:axId val="921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4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2179072"/>
        <c:crosses val="autoZero"/>
        <c:auto val="1"/>
        <c:lblAlgn val="ctr"/>
        <c:lblOffset val="100"/>
        <c:noMultiLvlLbl val="0"/>
      </c:catAx>
      <c:valAx>
        <c:axId val="92179072"/>
        <c:scaling>
          <c:orientation val="minMax"/>
          <c:max val="150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4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2177536"/>
        <c:crosses val="autoZero"/>
        <c:crossBetween val="between"/>
        <c:majorUnit val="500"/>
        <c:minorUnit val="50"/>
      </c:valAx>
    </c:plotArea>
    <c:legend>
      <c:legendPos val="b"/>
      <c:layout>
        <c:manualLayout>
          <c:xMode val="edge"/>
          <c:yMode val="edge"/>
          <c:x val="0.34946404687351595"/>
          <c:y val="0.93590221426056885"/>
          <c:w val="0.30186285790804807"/>
          <c:h val="6.4097785739432533E-2"/>
        </c:manualLayout>
      </c:layout>
      <c:overlay val="0"/>
      <c:txPr>
        <a:bodyPr/>
        <a:lstStyle/>
        <a:p>
          <a:pPr>
            <a:defRPr b="0" baseline="0" i="0" strike="noStrike" sz="135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0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footer="0.30000000000000032" header="0.30000000000000032" l="0.70000000000000062" r="0.70000000000000062" t="0.75000000000001465"/>
    <c:pageSetup orientation="landscape" paperSize="9"/>
  </c:printSettings>
</c:chartSpace>
</file>

<file path=xl/charts/chart1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сульфатное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'март 2017'!$BC$5:$BC$66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2017'!$BN$5:$BN$66</c:f>
              <c:numCache>
                <c:formatCode>General</c:formatCode>
                <c:ptCount val="62"/>
                <c:pt idx="0">
                  <c:v>1675.8400000000393</c:v>
                </c:pt>
                <c:pt idx="1">
                  <c:v>1811.3999999998123</c:v>
                </c:pt>
                <c:pt idx="2">
                  <c:v>1825.1199999998585</c:v>
                </c:pt>
                <c:pt idx="3">
                  <c:v>1826.4400000001729</c:v>
                </c:pt>
                <c:pt idx="4">
                  <c:v>1490.6399999999394</c:v>
                </c:pt>
                <c:pt idx="5">
                  <c:v>1940.1599999999212</c:v>
                </c:pt>
                <c:pt idx="6">
                  <c:v>1895.9200000002215</c:v>
                </c:pt>
                <c:pt idx="7">
                  <c:v>1679.1599999998311</c:v>
                </c:pt>
                <c:pt idx="8">
                  <c:v>1875.0000000000068</c:v>
                </c:pt>
                <c:pt idx="9">
                  <c:v>1784.8399999999583</c:v>
                </c:pt>
                <c:pt idx="10">
                  <c:v>1751.5200000001232</c:v>
                </c:pt>
                <c:pt idx="11">
                  <c:v>1742.6400000001127</c:v>
                </c:pt>
                <c:pt idx="12">
                  <c:v>1337.0399999998244</c:v>
                </c:pt>
                <c:pt idx="13">
                  <c:v>1970.3200000000129</c:v>
                </c:pt>
                <c:pt idx="14">
                  <c:v>1724.8800000000892</c:v>
                </c:pt>
                <c:pt idx="15">
                  <c:v>1902.480000000071</c:v>
                </c:pt>
                <c:pt idx="16">
                  <c:v>1778.0000000000109</c:v>
                </c:pt>
                <c:pt idx="17">
                  <c:v>1822.9199999998627</c:v>
                </c:pt>
                <c:pt idx="18">
                  <c:v>1793.9999999999441</c:v>
                </c:pt>
                <c:pt idx="19">
                  <c:v>2098.5200000000373</c:v>
                </c:pt>
                <c:pt idx="20">
                  <c:v>1757.7999999999838</c:v>
                </c:pt>
                <c:pt idx="21">
                  <c:v>1999.6800000000326</c:v>
                </c:pt>
                <c:pt idx="22">
                  <c:v>1852.9599999999141</c:v>
                </c:pt>
                <c:pt idx="23">
                  <c:v>1654.8000000001343</c:v>
                </c:pt>
                <c:pt idx="24">
                  <c:v>1545.4799999997385</c:v>
                </c:pt>
                <c:pt idx="25">
                  <c:v>1831.6400000002704</c:v>
                </c:pt>
                <c:pt idx="26">
                  <c:v>1876.7599999999038</c:v>
                </c:pt>
                <c:pt idx="27">
                  <c:v>2148.7999999999943</c:v>
                </c:pt>
                <c:pt idx="28">
                  <c:v>1379.8799999999005</c:v>
                </c:pt>
                <c:pt idx="29">
                  <c:v>2009.4400000002224</c:v>
                </c:pt>
                <c:pt idx="30">
                  <c:v>1946.759999999872</c:v>
                </c:pt>
                <c:pt idx="31">
                  <c:v>1504.4800000000805</c:v>
                </c:pt>
                <c:pt idx="32">
                  <c:v>2028.680000000063</c:v>
                </c:pt>
                <c:pt idx="33">
                  <c:v>1803.1999999999425</c:v>
                </c:pt>
                <c:pt idx="34">
                  <c:v>1765.0799999999799</c:v>
                </c:pt>
                <c:pt idx="35">
                  <c:v>1576.7999999999142</c:v>
                </c:pt>
                <c:pt idx="36">
                  <c:v>1418.5600000000795</c:v>
                </c:pt>
                <c:pt idx="37">
                  <c:v>1423.3200000000465</c:v>
                </c:pt>
                <c:pt idx="38">
                  <c:v>1417.5999999999863</c:v>
                </c:pt>
                <c:pt idx="39">
                  <c:v>1716.7999999999211</c:v>
                </c:pt>
                <c:pt idx="40">
                  <c:v>1705.5199999999968</c:v>
                </c:pt>
                <c:pt idx="41">
                  <c:v>1694.3999999999664</c:v>
                </c:pt>
                <c:pt idx="42">
                  <c:v>1490.520000000181</c:v>
                </c:pt>
                <c:pt idx="43">
                  <c:v>1835.4399999998441</c:v>
                </c:pt>
                <c:pt idx="44">
                  <c:v>1764.6400000001063</c:v>
                </c:pt>
                <c:pt idx="45">
                  <c:v>1691.3999999999146</c:v>
                </c:pt>
                <c:pt idx="46">
                  <c:v>1263.0399999999736</c:v>
                </c:pt>
                <c:pt idx="47">
                  <c:v>1770.8000000001221</c:v>
                </c:pt>
                <c:pt idx="48">
                  <c:v>1871.1199999999099</c:v>
                </c:pt>
                <c:pt idx="49">
                  <c:v>1943.7200000001235</c:v>
                </c:pt>
                <c:pt idx="50">
                  <c:v>1448.2399999998734</c:v>
                </c:pt>
                <c:pt idx="51">
                  <c:v>1924.4800000000464</c:v>
                </c:pt>
                <c:pt idx="52">
                  <c:v>1432.2399999998652</c:v>
                </c:pt>
                <c:pt idx="53">
                  <c:v>1812.8400000001852</c:v>
                </c:pt>
                <c:pt idx="54">
                  <c:v>1848.5999999997262</c:v>
                </c:pt>
                <c:pt idx="55">
                  <c:v>1630.4400000002011</c:v>
                </c:pt>
                <c:pt idx="56">
                  <c:v>1476.1600000000954</c:v>
                </c:pt>
                <c:pt idx="57">
                  <c:v>867.48000000001412</c:v>
                </c:pt>
                <c:pt idx="58">
                  <c:v>-6.2000000001921762</c:v>
                </c:pt>
                <c:pt idx="59">
                  <c:v>993.24000000007572</c:v>
                </c:pt>
                <c:pt idx="60">
                  <c:v>1352.3199999999565</c:v>
                </c:pt>
                <c:pt idx="61">
                  <c:v>1756.6000000000236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3-45D3-BFC6-4FBBB1CBB2A4}"/>
            </c:ext>
          </c:extLst>
        </c:ser>
        <c:ser>
          <c:idx val="1"/>
          <c:order val="1"/>
          <c:tx>
            <c:v>обесфенолка</c:v>
          </c:tx>
          <c:marker>
            <c:symbol val="none"/>
          </c:marker>
          <c:cat>
            <c:numRef>
              <c:f>'март 2017'!$BC$5:$BC$66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2017'!$BL$5:$BL$66</c:f>
              <c:numCache>
                <c:formatCode>General</c:formatCode>
                <c:ptCount val="62"/>
                <c:pt idx="0">
                  <c:v>73.519999999998618</c:v>
                </c:pt>
                <c:pt idx="1">
                  <c:v>116.6399999999976</c:v>
                </c:pt>
                <c:pt idx="2">
                  <c:v>74.719999999997526</c:v>
                </c:pt>
                <c:pt idx="3">
                  <c:v>148.8799999999992</c:v>
                </c:pt>
                <c:pt idx="4">
                  <c:v>126.00000000000364</c:v>
                </c:pt>
                <c:pt idx="5">
                  <c:v>123.11999999999898</c:v>
                </c:pt>
                <c:pt idx="6">
                  <c:v>116.48000000000138</c:v>
                </c:pt>
                <c:pt idx="7">
                  <c:v>113.76000000000204</c:v>
                </c:pt>
                <c:pt idx="8">
                  <c:v>114.23999999999978</c:v>
                </c:pt>
                <c:pt idx="9">
                  <c:v>128.80000000000109</c:v>
                </c:pt>
                <c:pt idx="10">
                  <c:v>120</c:v>
                </c:pt>
                <c:pt idx="11">
                  <c:v>111.1200000000008</c:v>
                </c:pt>
                <c:pt idx="12">
                  <c:v>130.31999999999243</c:v>
                </c:pt>
                <c:pt idx="13">
                  <c:v>123.92000000000735</c:v>
                </c:pt>
                <c:pt idx="14">
                  <c:v>120.71999999999207</c:v>
                </c:pt>
                <c:pt idx="15">
                  <c:v>126.96000000000822</c:v>
                </c:pt>
                <c:pt idx="16">
                  <c:v>120.87999999999738</c:v>
                </c:pt>
                <c:pt idx="17">
                  <c:v>316.80000000000291</c:v>
                </c:pt>
                <c:pt idx="18">
                  <c:v>403.91999999999825</c:v>
                </c:pt>
                <c:pt idx="19">
                  <c:v>400.23999999999432</c:v>
                </c:pt>
                <c:pt idx="20">
                  <c:v>462.08000000000538</c:v>
                </c:pt>
                <c:pt idx="21">
                  <c:v>486.95999999999913</c:v>
                </c:pt>
                <c:pt idx="22">
                  <c:v>422.47999999999593</c:v>
                </c:pt>
                <c:pt idx="23">
                  <c:v>414.72000000000662</c:v>
                </c:pt>
                <c:pt idx="24">
                  <c:v>397.68000000000029</c:v>
                </c:pt>
                <c:pt idx="25">
                  <c:v>443.68000000000393</c:v>
                </c:pt>
                <c:pt idx="26">
                  <c:v>422.31999999999971</c:v>
                </c:pt>
                <c:pt idx="27">
                  <c:v>364.23999999999978</c:v>
                </c:pt>
                <c:pt idx="28">
                  <c:v>444.23999999999978</c:v>
                </c:pt>
                <c:pt idx="29">
                  <c:v>444.79999999999563</c:v>
                </c:pt>
                <c:pt idx="30">
                  <c:v>440.87999999999738</c:v>
                </c:pt>
                <c:pt idx="31">
                  <c:v>376.88000000000102</c:v>
                </c:pt>
                <c:pt idx="32">
                  <c:v>388.72000000000298</c:v>
                </c:pt>
                <c:pt idx="33">
                  <c:v>435.5199999999968</c:v>
                </c:pt>
                <c:pt idx="34">
                  <c:v>254.88000000000284</c:v>
                </c:pt>
                <c:pt idx="35">
                  <c:v>88.079999999999927</c:v>
                </c:pt>
                <c:pt idx="36">
                  <c:v>110.24000000000342</c:v>
                </c:pt>
                <c:pt idx="37">
                  <c:v>101.75999999999476</c:v>
                </c:pt>
                <c:pt idx="38">
                  <c:v>104.4800000000032</c:v>
                </c:pt>
                <c:pt idx="39">
                  <c:v>95.919999999996435</c:v>
                </c:pt>
                <c:pt idx="40">
                  <c:v>93.519999999998618</c:v>
                </c:pt>
                <c:pt idx="41">
                  <c:v>104.88000000000284</c:v>
                </c:pt>
                <c:pt idx="42">
                  <c:v>101.99999999999818</c:v>
                </c:pt>
                <c:pt idx="43">
                  <c:v>105.92000000000553</c:v>
                </c:pt>
                <c:pt idx="44">
                  <c:v>30.319999999992433</c:v>
                </c:pt>
                <c:pt idx="45">
                  <c:v>186.7200000000048</c:v>
                </c:pt>
                <c:pt idx="46">
                  <c:v>81.199999999998909</c:v>
                </c:pt>
                <c:pt idx="47">
                  <c:v>104.31999999999789</c:v>
                </c:pt>
                <c:pt idx="48">
                  <c:v>98.560000000006767</c:v>
                </c:pt>
                <c:pt idx="49">
                  <c:v>93.279999999995198</c:v>
                </c:pt>
                <c:pt idx="50">
                  <c:v>100.47999999999774</c:v>
                </c:pt>
                <c:pt idx="51">
                  <c:v>99.920000000001892</c:v>
                </c:pt>
                <c:pt idx="52">
                  <c:v>109.27999999999884</c:v>
                </c:pt>
                <c:pt idx="53">
                  <c:v>101.99999999999818</c:v>
                </c:pt>
                <c:pt idx="54">
                  <c:v>96.240000000007058</c:v>
                </c:pt>
                <c:pt idx="55">
                  <c:v>105.36000000000058</c:v>
                </c:pt>
                <c:pt idx="56">
                  <c:v>96.559999999999491</c:v>
                </c:pt>
                <c:pt idx="57">
                  <c:v>10.079999999998108</c:v>
                </c:pt>
                <c:pt idx="58">
                  <c:v>185.36000000000058</c:v>
                </c:pt>
                <c:pt idx="59">
                  <c:v>97.919999999994616</c:v>
                </c:pt>
                <c:pt idx="60">
                  <c:v>107.36000000000786</c:v>
                </c:pt>
                <c:pt idx="61">
                  <c:v>103.99999999999636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3-45D3-BFC6-4FBBB1CBB2A4}"/>
            </c:ext>
          </c:extLst>
        </c:ser>
        <c:ser>
          <c:idx val="3"/>
          <c:order val="2"/>
          <c:tx>
            <c:v>план</c:v>
          </c:tx>
          <c:marker>
            <c:symbol val="none"/>
          </c:marker>
          <c:cat>
            <c:numRef>
              <c:f>'март 2017'!$BC$5:$BC$66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2017'!$BP$5:$BP$66</c:f>
              <c:numCache>
                <c:formatCode>0.0</c:formatCode>
                <c:ptCount val="62"/>
                <c:pt idx="0">
                  <c:v>1668.2258064516129</c:v>
                </c:pt>
                <c:pt idx="1">
                  <c:v>1668.2</c:v>
                </c:pt>
                <c:pt idx="2">
                  <c:v>1668.2</c:v>
                </c:pt>
                <c:pt idx="3">
                  <c:v>1668.2</c:v>
                </c:pt>
                <c:pt idx="4">
                  <c:v>1668.2</c:v>
                </c:pt>
                <c:pt idx="5">
                  <c:v>1668.2</c:v>
                </c:pt>
                <c:pt idx="6">
                  <c:v>1668.2</c:v>
                </c:pt>
                <c:pt idx="7">
                  <c:v>1668.2</c:v>
                </c:pt>
                <c:pt idx="8">
                  <c:v>1668.2</c:v>
                </c:pt>
                <c:pt idx="9">
                  <c:v>1668.2</c:v>
                </c:pt>
                <c:pt idx="10">
                  <c:v>1668.2</c:v>
                </c:pt>
                <c:pt idx="11">
                  <c:v>1668.2</c:v>
                </c:pt>
                <c:pt idx="12">
                  <c:v>1668.2</c:v>
                </c:pt>
                <c:pt idx="13">
                  <c:v>1668.2</c:v>
                </c:pt>
                <c:pt idx="14">
                  <c:v>1668.2</c:v>
                </c:pt>
                <c:pt idx="15">
                  <c:v>1668.2</c:v>
                </c:pt>
                <c:pt idx="16">
                  <c:v>1668.2</c:v>
                </c:pt>
                <c:pt idx="17">
                  <c:v>1668.2</c:v>
                </c:pt>
                <c:pt idx="18">
                  <c:v>1668.2</c:v>
                </c:pt>
                <c:pt idx="19">
                  <c:v>1668.2</c:v>
                </c:pt>
                <c:pt idx="20">
                  <c:v>1668.2</c:v>
                </c:pt>
                <c:pt idx="21">
                  <c:v>1668.2</c:v>
                </c:pt>
                <c:pt idx="22">
                  <c:v>1668.2</c:v>
                </c:pt>
                <c:pt idx="23">
                  <c:v>1668.2</c:v>
                </c:pt>
                <c:pt idx="24">
                  <c:v>1668.2</c:v>
                </c:pt>
                <c:pt idx="25">
                  <c:v>1668.2</c:v>
                </c:pt>
                <c:pt idx="26">
                  <c:v>1668.2</c:v>
                </c:pt>
                <c:pt idx="27">
                  <c:v>1668.2</c:v>
                </c:pt>
                <c:pt idx="28">
                  <c:v>1668.2</c:v>
                </c:pt>
                <c:pt idx="29">
                  <c:v>1668.2</c:v>
                </c:pt>
                <c:pt idx="30">
                  <c:v>1668.2</c:v>
                </c:pt>
                <c:pt idx="31">
                  <c:v>1668.2</c:v>
                </c:pt>
                <c:pt idx="32">
                  <c:v>1668.2</c:v>
                </c:pt>
                <c:pt idx="33">
                  <c:v>1668.2</c:v>
                </c:pt>
                <c:pt idx="34">
                  <c:v>1668.2</c:v>
                </c:pt>
                <c:pt idx="35">
                  <c:v>1668.2</c:v>
                </c:pt>
                <c:pt idx="36">
                  <c:v>1668.2</c:v>
                </c:pt>
                <c:pt idx="37">
                  <c:v>1668.2</c:v>
                </c:pt>
                <c:pt idx="38">
                  <c:v>1668.2</c:v>
                </c:pt>
                <c:pt idx="39">
                  <c:v>1668.2</c:v>
                </c:pt>
                <c:pt idx="40">
                  <c:v>1668.2</c:v>
                </c:pt>
                <c:pt idx="41">
                  <c:v>1668.2</c:v>
                </c:pt>
                <c:pt idx="42">
                  <c:v>1668.2</c:v>
                </c:pt>
                <c:pt idx="43">
                  <c:v>1668.2</c:v>
                </c:pt>
                <c:pt idx="44">
                  <c:v>1668.2</c:v>
                </c:pt>
                <c:pt idx="45">
                  <c:v>1668.2</c:v>
                </c:pt>
                <c:pt idx="46">
                  <c:v>1668.2</c:v>
                </c:pt>
                <c:pt idx="47">
                  <c:v>1668.2</c:v>
                </c:pt>
                <c:pt idx="48">
                  <c:v>1668.2</c:v>
                </c:pt>
                <c:pt idx="49">
                  <c:v>1668.2</c:v>
                </c:pt>
                <c:pt idx="50">
                  <c:v>1668.2</c:v>
                </c:pt>
                <c:pt idx="51">
                  <c:v>1668.2</c:v>
                </c:pt>
                <c:pt idx="52">
                  <c:v>1668.2</c:v>
                </c:pt>
                <c:pt idx="53">
                  <c:v>1668.2</c:v>
                </c:pt>
                <c:pt idx="54">
                  <c:v>1668.2</c:v>
                </c:pt>
                <c:pt idx="55">
                  <c:v>1668.2</c:v>
                </c:pt>
                <c:pt idx="56">
                  <c:v>1668.2</c:v>
                </c:pt>
                <c:pt idx="57">
                  <c:v>1668.2</c:v>
                </c:pt>
                <c:pt idx="58">
                  <c:v>1668.2</c:v>
                </c:pt>
                <c:pt idx="59">
                  <c:v>1668.2</c:v>
                </c:pt>
                <c:pt idx="60">
                  <c:v>1668.2</c:v>
                </c:pt>
                <c:pt idx="61">
                  <c:v>1668.2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73-45D3-BFC6-4FBBB1CBB2A4}"/>
            </c:ext>
          </c:extLst>
        </c:ser>
        <c:ser>
          <c:idx val="0"/>
          <c:order val="3"/>
          <c:tx>
            <c:v>РП-11</c:v>
          </c:tx>
          <c:marker>
            <c:symbol val="none"/>
          </c:marker>
          <c:cat>
            <c:numRef>
              <c:f>'март 2017'!$BC$5:$BC$66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2017'!$BH$5:$BH$66</c:f>
              <c:numCache>
                <c:formatCode>General</c:formatCode>
                <c:ptCount val="62"/>
                <c:pt idx="0">
                  <c:v>1749.3600000000379</c:v>
                </c:pt>
                <c:pt idx="1">
                  <c:v>1928.0399999998099</c:v>
                </c:pt>
                <c:pt idx="2">
                  <c:v>1899.839999999856</c:v>
                </c:pt>
                <c:pt idx="3">
                  <c:v>1975.3200000001721</c:v>
                </c:pt>
                <c:pt idx="4">
                  <c:v>1616.639999999943</c:v>
                </c:pt>
                <c:pt idx="5">
                  <c:v>2063.2799999999202</c:v>
                </c:pt>
                <c:pt idx="6">
                  <c:v>2012.4000000002229</c:v>
                </c:pt>
                <c:pt idx="7">
                  <c:v>1792.9199999998332</c:v>
                </c:pt>
                <c:pt idx="8">
                  <c:v>1989.2400000000066</c:v>
                </c:pt>
                <c:pt idx="9">
                  <c:v>1913.6399999999594</c:v>
                </c:pt>
                <c:pt idx="10">
                  <c:v>1871.5200000001232</c:v>
                </c:pt>
                <c:pt idx="11">
                  <c:v>1853.7600000001135</c:v>
                </c:pt>
                <c:pt idx="12">
                  <c:v>1467.3599999998169</c:v>
                </c:pt>
                <c:pt idx="13">
                  <c:v>2094.2400000000202</c:v>
                </c:pt>
                <c:pt idx="14">
                  <c:v>1845.6000000000813</c:v>
                </c:pt>
                <c:pt idx="15">
                  <c:v>2029.4400000000792</c:v>
                </c:pt>
                <c:pt idx="16">
                  <c:v>1898.8800000000083</c:v>
                </c:pt>
                <c:pt idx="17">
                  <c:v>2139.7199999998656</c:v>
                </c:pt>
                <c:pt idx="18">
                  <c:v>2197.9199999999423</c:v>
                </c:pt>
                <c:pt idx="19">
                  <c:v>2498.7600000000316</c:v>
                </c:pt>
                <c:pt idx="20">
                  <c:v>2219.8799999999892</c:v>
                </c:pt>
                <c:pt idx="21">
                  <c:v>2486.6400000000317</c:v>
                </c:pt>
                <c:pt idx="22">
                  <c:v>2275.43999999991</c:v>
                </c:pt>
                <c:pt idx="23">
                  <c:v>2069.520000000141</c:v>
                </c:pt>
                <c:pt idx="24">
                  <c:v>1943.1599999997388</c:v>
                </c:pt>
                <c:pt idx="25">
                  <c:v>2275.3200000002744</c:v>
                </c:pt>
                <c:pt idx="26">
                  <c:v>2299.0799999999035</c:v>
                </c:pt>
                <c:pt idx="27">
                  <c:v>2513.0399999999941</c:v>
                </c:pt>
                <c:pt idx="28">
                  <c:v>1824.1199999999003</c:v>
                </c:pt>
                <c:pt idx="29">
                  <c:v>2454.2400000002181</c:v>
                </c:pt>
                <c:pt idx="30">
                  <c:v>2387.6399999998694</c:v>
                </c:pt>
                <c:pt idx="31">
                  <c:v>1881.3600000000815</c:v>
                </c:pt>
                <c:pt idx="32">
                  <c:v>2417.400000000066</c:v>
                </c:pt>
                <c:pt idx="33">
                  <c:v>2238.7199999999393</c:v>
                </c:pt>
                <c:pt idx="34">
                  <c:v>2019.9599999999828</c:v>
                </c:pt>
                <c:pt idx="35">
                  <c:v>1664.8799999999142</c:v>
                </c:pt>
                <c:pt idx="36">
                  <c:v>1528.8000000000829</c:v>
                </c:pt>
                <c:pt idx="37">
                  <c:v>1525.0800000000413</c:v>
                </c:pt>
                <c:pt idx="38">
                  <c:v>1522.0799999999895</c:v>
                </c:pt>
                <c:pt idx="39">
                  <c:v>1812.7199999999175</c:v>
                </c:pt>
                <c:pt idx="40">
                  <c:v>1799.0399999999954</c:v>
                </c:pt>
                <c:pt idx="41">
                  <c:v>1799.2799999999693</c:v>
                </c:pt>
                <c:pt idx="42">
                  <c:v>1592.5200000001792</c:v>
                </c:pt>
                <c:pt idx="43">
                  <c:v>1941.3599999998496</c:v>
                </c:pt>
                <c:pt idx="44">
                  <c:v>1794.9600000000987</c:v>
                </c:pt>
                <c:pt idx="45">
                  <c:v>1878.1199999999194</c:v>
                </c:pt>
                <c:pt idx="46">
                  <c:v>1344.2399999999725</c:v>
                </c:pt>
                <c:pt idx="47">
                  <c:v>1875.1200000001199</c:v>
                </c:pt>
                <c:pt idx="48">
                  <c:v>1969.6799999999166</c:v>
                </c:pt>
                <c:pt idx="49">
                  <c:v>2037.0000000001187</c:v>
                </c:pt>
                <c:pt idx="50">
                  <c:v>1548.7199999998711</c:v>
                </c:pt>
                <c:pt idx="51">
                  <c:v>2024.4000000000483</c:v>
                </c:pt>
                <c:pt idx="52">
                  <c:v>1541.519999999864</c:v>
                </c:pt>
                <c:pt idx="53">
                  <c:v>1914.8400000001834</c:v>
                </c:pt>
                <c:pt idx="54">
                  <c:v>1944.8399999997332</c:v>
                </c:pt>
                <c:pt idx="55">
                  <c:v>1735.8000000002016</c:v>
                </c:pt>
                <c:pt idx="56">
                  <c:v>1572.7200000000948</c:v>
                </c:pt>
                <c:pt idx="57">
                  <c:v>877.56000000001222</c:v>
                </c:pt>
                <c:pt idx="58">
                  <c:v>179.15999999980841</c:v>
                </c:pt>
                <c:pt idx="59">
                  <c:v>1091.1600000000703</c:v>
                </c:pt>
                <c:pt idx="60">
                  <c:v>1459.6799999999644</c:v>
                </c:pt>
                <c:pt idx="61">
                  <c:v>1860.6000000000199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73-45D3-BFC6-4FBBB1CBB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78144"/>
        <c:axId val="92292224"/>
      </c:lineChart>
      <c:catAx>
        <c:axId val="9227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4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2292224"/>
        <c:crosses val="autoZero"/>
        <c:auto val="1"/>
        <c:lblAlgn val="ctr"/>
        <c:lblOffset val="100"/>
        <c:noMultiLvlLbl val="0"/>
      </c:catAx>
      <c:valAx>
        <c:axId val="92292224"/>
        <c:scaling>
          <c:orientation val="minMax"/>
          <c:max val="26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4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2278144"/>
        <c:crosses val="autoZero"/>
        <c:crossBetween val="between"/>
        <c:majorUnit val="100"/>
        <c:minorUnit val="10"/>
      </c:valAx>
    </c:plotArea>
    <c:legend>
      <c:legendPos val="b"/>
      <c:overlay val="0"/>
      <c:txPr>
        <a:bodyPr/>
        <a:lstStyle/>
        <a:p>
          <a:pPr>
            <a:defRPr b="0" baseline="0" i="0" strike="noStrike" sz="118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4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footer="0.30000000000000032" header="0.30000000000000032" l="0.70000000000000062" r="0.70000000000000062" t="0.75000000000001465"/>
    <c:pageSetup orientation="landscape" paperSize="9"/>
  </c:printSettings>
</c:chartSpace>
</file>

<file path=xl/charts/chart17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855103218480765E-2"/>
          <c:y val="2.3759628883598827E-2"/>
          <c:w val="0.87642751649823902"/>
          <c:h val="0.82315112336286567"/>
        </c:manualLayout>
      </c:layout>
      <c:lineChart>
        <c:grouping val="standard"/>
        <c:varyColors val="0"/>
        <c:ser>
          <c:idx val="0"/>
          <c:order val="0"/>
          <c:tx>
            <c:v>фенольная</c:v>
          </c:tx>
          <c:marker>
            <c:symbol val="none"/>
          </c:marker>
          <c:cat>
            <c:numRef>
              <c:f>'март 2017'!$BV$5:$BV$64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'март 2017'!$BZ$5:$BZ$66</c:f>
              <c:numCache>
                <c:formatCode>0</c:formatCode>
                <c:ptCount val="62"/>
                <c:pt idx="0">
                  <c:v>249.56000000003058</c:v>
                </c:pt>
                <c:pt idx="1">
                  <c:v>247.93999999999755</c:v>
                </c:pt>
                <c:pt idx="2">
                  <c:v>247.23999999999137</c:v>
                </c:pt>
                <c:pt idx="3">
                  <c:v>249.89999999999554</c:v>
                </c:pt>
                <c:pt idx="4">
                  <c:v>245.38000000000011</c:v>
                </c:pt>
                <c:pt idx="5">
                  <c:v>268.11999999998704</c:v>
                </c:pt>
                <c:pt idx="6">
                  <c:v>239.79999999998455</c:v>
                </c:pt>
                <c:pt idx="7">
                  <c:v>235.86000000000865</c:v>
                </c:pt>
                <c:pt idx="8">
                  <c:v>241.26000000001767</c:v>
                </c:pt>
                <c:pt idx="9">
                  <c:v>266.58000000000868</c:v>
                </c:pt>
                <c:pt idx="10">
                  <c:v>251.79999999997364</c:v>
                </c:pt>
                <c:pt idx="11">
                  <c:v>241.12000000002411</c:v>
                </c:pt>
                <c:pt idx="12">
                  <c:v>242.17999999997602</c:v>
                </c:pt>
                <c:pt idx="13">
                  <c:v>255.79999999999785</c:v>
                </c:pt>
                <c:pt idx="14">
                  <c:v>245.10000000002833</c:v>
                </c:pt>
                <c:pt idx="15">
                  <c:v>236.95999999998691</c:v>
                </c:pt>
                <c:pt idx="16">
                  <c:v>259.17999999997392</c:v>
                </c:pt>
                <c:pt idx="17">
                  <c:v>273.27999999999776</c:v>
                </c:pt>
                <c:pt idx="18">
                  <c:v>235.60000000000002</c:v>
                </c:pt>
                <c:pt idx="19">
                  <c:v>249.40000000004346</c:v>
                </c:pt>
                <c:pt idx="20">
                  <c:v>227.78000000000219</c:v>
                </c:pt>
                <c:pt idx="21">
                  <c:v>284.0600000000066</c:v>
                </c:pt>
                <c:pt idx="22">
                  <c:v>255.53999999998041</c:v>
                </c:pt>
                <c:pt idx="23">
                  <c:v>233.55999999998687</c:v>
                </c:pt>
                <c:pt idx="24">
                  <c:v>260.92000000000667</c:v>
                </c:pt>
                <c:pt idx="25">
                  <c:v>240.12000000002189</c:v>
                </c:pt>
                <c:pt idx="26">
                  <c:v>272.85999999995198</c:v>
                </c:pt>
                <c:pt idx="27">
                  <c:v>246.84000000004573</c:v>
                </c:pt>
                <c:pt idx="28">
                  <c:v>247.1599999999782</c:v>
                </c:pt>
                <c:pt idx="29">
                  <c:v>282.61999999998039</c:v>
                </c:pt>
                <c:pt idx="30">
                  <c:v>261.50000000001086</c:v>
                </c:pt>
                <c:pt idx="31">
                  <c:v>220.9400000000241</c:v>
                </c:pt>
                <c:pt idx="32">
                  <c:v>251.23999999996073</c:v>
                </c:pt>
                <c:pt idx="33">
                  <c:v>257.06000000000216</c:v>
                </c:pt>
                <c:pt idx="34">
                  <c:v>240.14000000001943</c:v>
                </c:pt>
                <c:pt idx="35">
                  <c:v>252.22000000001771</c:v>
                </c:pt>
                <c:pt idx="36">
                  <c:v>247.80000000000427</c:v>
                </c:pt>
                <c:pt idx="37">
                  <c:v>271.0999999999629</c:v>
                </c:pt>
                <c:pt idx="38">
                  <c:v>261.64000000000868</c:v>
                </c:pt>
                <c:pt idx="39">
                  <c:v>227.30000000001297</c:v>
                </c:pt>
                <c:pt idx="40">
                  <c:v>240.96000000002419</c:v>
                </c:pt>
                <c:pt idx="41">
                  <c:v>234.47999999996284</c:v>
                </c:pt>
                <c:pt idx="42">
                  <c:v>274.65999999998701</c:v>
                </c:pt>
                <c:pt idx="43">
                  <c:v>246.46000000003909</c:v>
                </c:pt>
                <c:pt idx="44">
                  <c:v>254.43999999997175</c:v>
                </c:pt>
                <c:pt idx="45">
                  <c:v>268.62000000000648</c:v>
                </c:pt>
                <c:pt idx="46">
                  <c:v>263.64000000001738</c:v>
                </c:pt>
                <c:pt idx="47">
                  <c:v>220.06000000000881</c:v>
                </c:pt>
                <c:pt idx="48">
                  <c:v>244.61999999998682</c:v>
                </c:pt>
                <c:pt idx="49">
                  <c:v>247.92000000000456</c:v>
                </c:pt>
                <c:pt idx="50">
                  <c:v>227.860000000002</c:v>
                </c:pt>
                <c:pt idx="51">
                  <c:v>248.93999999998272</c:v>
                </c:pt>
                <c:pt idx="52">
                  <c:v>260.66000000000003</c:v>
                </c:pt>
                <c:pt idx="53">
                  <c:v>270.51999999999765</c:v>
                </c:pt>
                <c:pt idx="54">
                  <c:v>272.46000000000237</c:v>
                </c:pt>
                <c:pt idx="55">
                  <c:v>242.06000000002604</c:v>
                </c:pt>
                <c:pt idx="56">
                  <c:v>215.67999999996943</c:v>
                </c:pt>
                <c:pt idx="57">
                  <c:v>278.8200000000154</c:v>
                </c:pt>
                <c:pt idx="58">
                  <c:v>191.91999999998245</c:v>
                </c:pt>
                <c:pt idx="59">
                  <c:v>254.58000000003267</c:v>
                </c:pt>
                <c:pt idx="60">
                  <c:v>252.11999999997403</c:v>
                </c:pt>
                <c:pt idx="61">
                  <c:v>263.21999999998468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2-466A-8C42-917A7EFD4569}"/>
            </c:ext>
          </c:extLst>
        </c:ser>
        <c:ser>
          <c:idx val="1"/>
          <c:order val="1"/>
          <c:tx>
            <c:v>обесфенолка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'март 2017'!$BV$5:$BV$64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'март 2017'!$CC$5:$CC$66</c:f>
              <c:numCache>
                <c:formatCode>General</c:formatCode>
                <c:ptCount val="62"/>
                <c:pt idx="0">
                  <c:v>73.519999999998618</c:v>
                </c:pt>
                <c:pt idx="1">
                  <c:v>116.6399999999976</c:v>
                </c:pt>
                <c:pt idx="2">
                  <c:v>74.719999999997526</c:v>
                </c:pt>
                <c:pt idx="3">
                  <c:v>148.8799999999992</c:v>
                </c:pt>
                <c:pt idx="4">
                  <c:v>126.00000000000364</c:v>
                </c:pt>
                <c:pt idx="5">
                  <c:v>123.11999999999898</c:v>
                </c:pt>
                <c:pt idx="6">
                  <c:v>116.48000000000138</c:v>
                </c:pt>
                <c:pt idx="7">
                  <c:v>113.76000000000204</c:v>
                </c:pt>
                <c:pt idx="8">
                  <c:v>114.23999999999978</c:v>
                </c:pt>
                <c:pt idx="9">
                  <c:v>128.80000000000109</c:v>
                </c:pt>
                <c:pt idx="10">
                  <c:v>120</c:v>
                </c:pt>
                <c:pt idx="11">
                  <c:v>111.1200000000008</c:v>
                </c:pt>
                <c:pt idx="12">
                  <c:v>130.31999999999243</c:v>
                </c:pt>
                <c:pt idx="13">
                  <c:v>123.92000000000735</c:v>
                </c:pt>
                <c:pt idx="14">
                  <c:v>120.71999999999207</c:v>
                </c:pt>
                <c:pt idx="15">
                  <c:v>126.96000000000822</c:v>
                </c:pt>
                <c:pt idx="16">
                  <c:v>120.87999999999738</c:v>
                </c:pt>
                <c:pt idx="17">
                  <c:v>316.80000000000291</c:v>
                </c:pt>
                <c:pt idx="18">
                  <c:v>403.91999999999825</c:v>
                </c:pt>
                <c:pt idx="19">
                  <c:v>400.23999999999432</c:v>
                </c:pt>
                <c:pt idx="20">
                  <c:v>462.08000000000538</c:v>
                </c:pt>
                <c:pt idx="21">
                  <c:v>486.95999999999913</c:v>
                </c:pt>
                <c:pt idx="22">
                  <c:v>422.47999999999593</c:v>
                </c:pt>
                <c:pt idx="23">
                  <c:v>414.72000000000662</c:v>
                </c:pt>
                <c:pt idx="24">
                  <c:v>397.68000000000029</c:v>
                </c:pt>
                <c:pt idx="25">
                  <c:v>443.68000000000393</c:v>
                </c:pt>
                <c:pt idx="26">
                  <c:v>422.31999999999971</c:v>
                </c:pt>
                <c:pt idx="27">
                  <c:v>364.23999999999978</c:v>
                </c:pt>
                <c:pt idx="28">
                  <c:v>444.23999999999978</c:v>
                </c:pt>
                <c:pt idx="29">
                  <c:v>444.79999999999563</c:v>
                </c:pt>
                <c:pt idx="30">
                  <c:v>440.87999999999738</c:v>
                </c:pt>
                <c:pt idx="31">
                  <c:v>376.88000000000102</c:v>
                </c:pt>
                <c:pt idx="32">
                  <c:v>388.72000000000298</c:v>
                </c:pt>
                <c:pt idx="33">
                  <c:v>435.5199999999968</c:v>
                </c:pt>
                <c:pt idx="34">
                  <c:v>254.88000000000284</c:v>
                </c:pt>
                <c:pt idx="35">
                  <c:v>88.079999999999927</c:v>
                </c:pt>
                <c:pt idx="36">
                  <c:v>110.24000000000342</c:v>
                </c:pt>
                <c:pt idx="37">
                  <c:v>101.75999999999476</c:v>
                </c:pt>
                <c:pt idx="38">
                  <c:v>104.4800000000032</c:v>
                </c:pt>
                <c:pt idx="39">
                  <c:v>95.919999999996435</c:v>
                </c:pt>
                <c:pt idx="40">
                  <c:v>93.519999999998618</c:v>
                </c:pt>
                <c:pt idx="41">
                  <c:v>104.88000000000284</c:v>
                </c:pt>
                <c:pt idx="42">
                  <c:v>101.99999999999818</c:v>
                </c:pt>
                <c:pt idx="43">
                  <c:v>105.92000000000553</c:v>
                </c:pt>
                <c:pt idx="44">
                  <c:v>30.319999999992433</c:v>
                </c:pt>
                <c:pt idx="45">
                  <c:v>186.7200000000048</c:v>
                </c:pt>
                <c:pt idx="46">
                  <c:v>81.199999999998909</c:v>
                </c:pt>
                <c:pt idx="47">
                  <c:v>104.31999999999789</c:v>
                </c:pt>
                <c:pt idx="48">
                  <c:v>98.560000000006767</c:v>
                </c:pt>
                <c:pt idx="49">
                  <c:v>93.279999999995198</c:v>
                </c:pt>
                <c:pt idx="50">
                  <c:v>100.47999999999774</c:v>
                </c:pt>
                <c:pt idx="51">
                  <c:v>99.920000000001892</c:v>
                </c:pt>
                <c:pt idx="52">
                  <c:v>109.27999999999884</c:v>
                </c:pt>
                <c:pt idx="53">
                  <c:v>101.99999999999818</c:v>
                </c:pt>
                <c:pt idx="54">
                  <c:v>96.240000000007058</c:v>
                </c:pt>
                <c:pt idx="55">
                  <c:v>105.36000000000058</c:v>
                </c:pt>
                <c:pt idx="56">
                  <c:v>96.559999999999491</c:v>
                </c:pt>
                <c:pt idx="57">
                  <c:v>10.079999999998108</c:v>
                </c:pt>
                <c:pt idx="58">
                  <c:v>185.36000000000058</c:v>
                </c:pt>
                <c:pt idx="59">
                  <c:v>97.919999999994616</c:v>
                </c:pt>
                <c:pt idx="60">
                  <c:v>107.36000000000786</c:v>
                </c:pt>
                <c:pt idx="61">
                  <c:v>103.99999999999636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2-466A-8C42-917A7EFD4569}"/>
            </c:ext>
          </c:extLst>
        </c:ser>
        <c:ser>
          <c:idx val="2"/>
          <c:order val="2"/>
          <c:tx>
            <c:v>Отд оч ст вод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'март 2017'!$BV$5:$BV$64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'март 2017'!$CE$5:$CE$66</c:f>
              <c:numCache>
                <c:formatCode>0</c:formatCode>
                <c:ptCount val="62"/>
                <c:pt idx="0">
                  <c:v>323.0800000000292</c:v>
                </c:pt>
                <c:pt idx="1">
                  <c:v>364.57999999999515</c:v>
                </c:pt>
                <c:pt idx="2">
                  <c:v>321.9599999999889</c:v>
                </c:pt>
                <c:pt idx="3">
                  <c:v>398.77999999999474</c:v>
                </c:pt>
                <c:pt idx="4">
                  <c:v>371.38000000000375</c:v>
                </c:pt>
                <c:pt idx="5">
                  <c:v>391.23999999998603</c:v>
                </c:pt>
                <c:pt idx="6">
                  <c:v>356.27999999998593</c:v>
                </c:pt>
                <c:pt idx="7">
                  <c:v>349.62000000001069</c:v>
                </c:pt>
                <c:pt idx="8">
                  <c:v>355.50000000001745</c:v>
                </c:pt>
                <c:pt idx="9">
                  <c:v>395.38000000000977</c:v>
                </c:pt>
                <c:pt idx="10">
                  <c:v>371.79999999997364</c:v>
                </c:pt>
                <c:pt idx="11">
                  <c:v>352.24000000002491</c:v>
                </c:pt>
                <c:pt idx="12">
                  <c:v>372.49999999996845</c:v>
                </c:pt>
                <c:pt idx="13">
                  <c:v>379.7200000000052</c:v>
                </c:pt>
                <c:pt idx="14">
                  <c:v>365.8200000000204</c:v>
                </c:pt>
                <c:pt idx="15">
                  <c:v>363.91999999999513</c:v>
                </c:pt>
                <c:pt idx="16">
                  <c:v>380.0599999999713</c:v>
                </c:pt>
                <c:pt idx="17">
                  <c:v>590.08000000000061</c:v>
                </c:pt>
                <c:pt idx="18">
                  <c:v>639.51999999999828</c:v>
                </c:pt>
                <c:pt idx="19">
                  <c:v>649.64000000003784</c:v>
                </c:pt>
                <c:pt idx="20">
                  <c:v>689.86000000000763</c:v>
                </c:pt>
                <c:pt idx="21">
                  <c:v>771.02000000000567</c:v>
                </c:pt>
                <c:pt idx="22">
                  <c:v>678.01999999997633</c:v>
                </c:pt>
                <c:pt idx="23">
                  <c:v>648.27999999999349</c:v>
                </c:pt>
                <c:pt idx="24">
                  <c:v>658.60000000000696</c:v>
                </c:pt>
                <c:pt idx="25">
                  <c:v>683.80000000002588</c:v>
                </c:pt>
                <c:pt idx="26">
                  <c:v>695.17999999995163</c:v>
                </c:pt>
                <c:pt idx="27">
                  <c:v>611.08000000004552</c:v>
                </c:pt>
                <c:pt idx="28">
                  <c:v>691.39999999997804</c:v>
                </c:pt>
                <c:pt idx="29">
                  <c:v>727.41999999997597</c:v>
                </c:pt>
                <c:pt idx="30">
                  <c:v>702.38000000000829</c:v>
                </c:pt>
                <c:pt idx="31">
                  <c:v>597.82000000002517</c:v>
                </c:pt>
                <c:pt idx="32">
                  <c:v>639.95999999996366</c:v>
                </c:pt>
                <c:pt idx="33">
                  <c:v>692.57999999999902</c:v>
                </c:pt>
                <c:pt idx="34">
                  <c:v>495.02000000002226</c:v>
                </c:pt>
                <c:pt idx="35">
                  <c:v>340.30000000001763</c:v>
                </c:pt>
                <c:pt idx="36">
                  <c:v>358.04000000000769</c:v>
                </c:pt>
                <c:pt idx="37">
                  <c:v>372.85999999995767</c:v>
                </c:pt>
                <c:pt idx="38">
                  <c:v>366.12000000001188</c:v>
                </c:pt>
                <c:pt idx="39">
                  <c:v>323.22000000000941</c:v>
                </c:pt>
                <c:pt idx="40">
                  <c:v>334.48000000002281</c:v>
                </c:pt>
                <c:pt idx="41">
                  <c:v>339.35999999996568</c:v>
                </c:pt>
                <c:pt idx="42">
                  <c:v>376.65999999998519</c:v>
                </c:pt>
                <c:pt idx="43">
                  <c:v>352.38000000004462</c:v>
                </c:pt>
                <c:pt idx="44">
                  <c:v>284.75999999996418</c:v>
                </c:pt>
                <c:pt idx="45">
                  <c:v>455.34000000001129</c:v>
                </c:pt>
                <c:pt idx="46">
                  <c:v>344.84000000001629</c:v>
                </c:pt>
                <c:pt idx="47">
                  <c:v>324.3800000000067</c:v>
                </c:pt>
                <c:pt idx="48">
                  <c:v>343.17999999999358</c:v>
                </c:pt>
                <c:pt idx="49">
                  <c:v>341.19999999999976</c:v>
                </c:pt>
                <c:pt idx="50">
                  <c:v>328.33999999999975</c:v>
                </c:pt>
                <c:pt idx="51">
                  <c:v>348.85999999998461</c:v>
                </c:pt>
                <c:pt idx="52">
                  <c:v>369.93999999999886</c:v>
                </c:pt>
                <c:pt idx="53">
                  <c:v>372.51999999999583</c:v>
                </c:pt>
                <c:pt idx="54">
                  <c:v>368.70000000000942</c:v>
                </c:pt>
                <c:pt idx="55">
                  <c:v>347.42000000002662</c:v>
                </c:pt>
                <c:pt idx="56">
                  <c:v>312.23999999996892</c:v>
                </c:pt>
                <c:pt idx="57">
                  <c:v>288.90000000001351</c:v>
                </c:pt>
                <c:pt idx="58">
                  <c:v>377.27999999998303</c:v>
                </c:pt>
                <c:pt idx="59">
                  <c:v>352.50000000002728</c:v>
                </c:pt>
                <c:pt idx="60">
                  <c:v>359.47999999998189</c:v>
                </c:pt>
                <c:pt idx="61">
                  <c:v>367.21999999998104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2-466A-8C42-917A7EFD4569}"/>
            </c:ext>
          </c:extLst>
        </c:ser>
        <c:ser>
          <c:idx val="3"/>
          <c:order val="3"/>
          <c:tx>
            <c:v>план</c:v>
          </c:tx>
          <c:marker>
            <c:symbol val="none"/>
          </c:marker>
          <c:cat>
            <c:numRef>
              <c:f>'март 2017'!$BV$5:$BV$64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'март 2017'!$CG$5:$CG$66</c:f>
              <c:numCache>
                <c:formatCode>0.0</c:formatCode>
                <c:ptCount val="62"/>
                <c:pt idx="0">
                  <c:v>762.30645161290317</c:v>
                </c:pt>
                <c:pt idx="1">
                  <c:v>762.3</c:v>
                </c:pt>
                <c:pt idx="2">
                  <c:v>762.3</c:v>
                </c:pt>
                <c:pt idx="3">
                  <c:v>762.3</c:v>
                </c:pt>
                <c:pt idx="4">
                  <c:v>762.3</c:v>
                </c:pt>
                <c:pt idx="5">
                  <c:v>762.3</c:v>
                </c:pt>
                <c:pt idx="6">
                  <c:v>762.3</c:v>
                </c:pt>
                <c:pt idx="7">
                  <c:v>762.3</c:v>
                </c:pt>
                <c:pt idx="8">
                  <c:v>762.3</c:v>
                </c:pt>
                <c:pt idx="9">
                  <c:v>762.3</c:v>
                </c:pt>
                <c:pt idx="10">
                  <c:v>762.3</c:v>
                </c:pt>
                <c:pt idx="11">
                  <c:v>762.3</c:v>
                </c:pt>
                <c:pt idx="12">
                  <c:v>762.3</c:v>
                </c:pt>
                <c:pt idx="13">
                  <c:v>762.3</c:v>
                </c:pt>
                <c:pt idx="14">
                  <c:v>762.3</c:v>
                </c:pt>
                <c:pt idx="15">
                  <c:v>762.3</c:v>
                </c:pt>
                <c:pt idx="16">
                  <c:v>762.3</c:v>
                </c:pt>
                <c:pt idx="17">
                  <c:v>762.3</c:v>
                </c:pt>
                <c:pt idx="18">
                  <c:v>762.3</c:v>
                </c:pt>
                <c:pt idx="19">
                  <c:v>762.3</c:v>
                </c:pt>
                <c:pt idx="20">
                  <c:v>762.3</c:v>
                </c:pt>
                <c:pt idx="21">
                  <c:v>762.3</c:v>
                </c:pt>
                <c:pt idx="22">
                  <c:v>762.3</c:v>
                </c:pt>
                <c:pt idx="23">
                  <c:v>762.3</c:v>
                </c:pt>
                <c:pt idx="24">
                  <c:v>762.3</c:v>
                </c:pt>
                <c:pt idx="25">
                  <c:v>762.3</c:v>
                </c:pt>
                <c:pt idx="26">
                  <c:v>762.3</c:v>
                </c:pt>
                <c:pt idx="27">
                  <c:v>762.3</c:v>
                </c:pt>
                <c:pt idx="28">
                  <c:v>762.3</c:v>
                </c:pt>
                <c:pt idx="29">
                  <c:v>762.3</c:v>
                </c:pt>
                <c:pt idx="30">
                  <c:v>762.3</c:v>
                </c:pt>
                <c:pt idx="31">
                  <c:v>762.3</c:v>
                </c:pt>
                <c:pt idx="32">
                  <c:v>762.3</c:v>
                </c:pt>
                <c:pt idx="33">
                  <c:v>762.3</c:v>
                </c:pt>
                <c:pt idx="34">
                  <c:v>762.3</c:v>
                </c:pt>
                <c:pt idx="35">
                  <c:v>762.3</c:v>
                </c:pt>
                <c:pt idx="36">
                  <c:v>762.3</c:v>
                </c:pt>
                <c:pt idx="37">
                  <c:v>762.3</c:v>
                </c:pt>
                <c:pt idx="38">
                  <c:v>762.3</c:v>
                </c:pt>
                <c:pt idx="39">
                  <c:v>762.3</c:v>
                </c:pt>
                <c:pt idx="40">
                  <c:v>762.3</c:v>
                </c:pt>
                <c:pt idx="41">
                  <c:v>762.3</c:v>
                </c:pt>
                <c:pt idx="42">
                  <c:v>762.3</c:v>
                </c:pt>
                <c:pt idx="43">
                  <c:v>762.3</c:v>
                </c:pt>
                <c:pt idx="44">
                  <c:v>762.3</c:v>
                </c:pt>
                <c:pt idx="45">
                  <c:v>762.3</c:v>
                </c:pt>
                <c:pt idx="46">
                  <c:v>762.3</c:v>
                </c:pt>
                <c:pt idx="47">
                  <c:v>762.3</c:v>
                </c:pt>
                <c:pt idx="48">
                  <c:v>762.3</c:v>
                </c:pt>
                <c:pt idx="49">
                  <c:v>762.3</c:v>
                </c:pt>
                <c:pt idx="50">
                  <c:v>762.3</c:v>
                </c:pt>
                <c:pt idx="51">
                  <c:v>762.3</c:v>
                </c:pt>
                <c:pt idx="52">
                  <c:v>762.3</c:v>
                </c:pt>
                <c:pt idx="53">
                  <c:v>762.3</c:v>
                </c:pt>
                <c:pt idx="54">
                  <c:v>762.3</c:v>
                </c:pt>
                <c:pt idx="55">
                  <c:v>762.3</c:v>
                </c:pt>
                <c:pt idx="56">
                  <c:v>762.3</c:v>
                </c:pt>
                <c:pt idx="57">
                  <c:v>762.3</c:v>
                </c:pt>
                <c:pt idx="58">
                  <c:v>762.3</c:v>
                </c:pt>
                <c:pt idx="59">
                  <c:v>762.3</c:v>
                </c:pt>
                <c:pt idx="60">
                  <c:v>762.3</c:v>
                </c:pt>
                <c:pt idx="61">
                  <c:v>762.3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12-466A-8C42-917A7EFD4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28160"/>
        <c:axId val="92429696"/>
      </c:lineChart>
      <c:catAx>
        <c:axId val="9242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2429696"/>
        <c:crosses val="autoZero"/>
        <c:auto val="1"/>
        <c:lblAlgn val="ctr"/>
        <c:lblOffset val="100"/>
        <c:noMultiLvlLbl val="0"/>
      </c:catAx>
      <c:valAx>
        <c:axId val="92429696"/>
        <c:scaling>
          <c:orientation val="minMax"/>
          <c:max val="8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2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2428160"/>
        <c:crosses val="autoZero"/>
        <c:crossBetween val="between"/>
        <c:majorUnit val="50"/>
        <c:minorUnit val="10"/>
      </c:valAx>
    </c:plotArea>
    <c:legend>
      <c:legendPos val="r"/>
      <c:layout>
        <c:manualLayout>
          <c:xMode val="edge"/>
          <c:yMode val="edge"/>
          <c:x val="9.2825672170208748E-2"/>
          <c:y val="0.92839282413641966"/>
          <c:w val="0.72639145894394463"/>
          <c:h val="4.5227585988371177E-2"/>
        </c:manualLayout>
      </c:layout>
      <c:overlay val="0"/>
      <c:txPr>
        <a:bodyPr/>
        <a:lstStyle/>
        <a:p>
          <a:pPr>
            <a:defRPr b="0" baseline="0" i="0" strike="noStrike" sz="140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0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footer="0.30000000000000032" header="0.30000000000000032" l="0.70000000000000062" r="0.70000000000000062" t="0.75000000000001465"/>
    <c:pageSetup orientation="landscape" paperSize="9"/>
  </c:printSettings>
</c:chartSpace>
</file>

<file path=xl/charts/chart18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451267032365833E-2"/>
          <c:y val="1.3215514727325751E-2"/>
          <c:w val="0.91078601989789998"/>
          <c:h val="0.81591485735956348"/>
        </c:manualLayout>
      </c:layout>
      <c:lineChart>
        <c:grouping val="standard"/>
        <c:varyColors val="0"/>
        <c:ser>
          <c:idx val="0"/>
          <c:order val="0"/>
          <c:tx>
            <c:v>РП-12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'март 2017'!$CM$5:$CM$66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2017'!$CQ$5:$CQ$66</c:f>
              <c:numCache>
                <c:formatCode>General</c:formatCode>
                <c:ptCount val="62"/>
                <c:pt idx="0">
                  <c:v>1319.6400000001449</c:v>
                </c:pt>
                <c:pt idx="1">
                  <c:v>1319.159999999938</c:v>
                </c:pt>
                <c:pt idx="2">
                  <c:v>1327.6799999999275</c:v>
                </c:pt>
                <c:pt idx="3">
                  <c:v>1425.8400000001711</c:v>
                </c:pt>
                <c:pt idx="4">
                  <c:v>1350.2399999998306</c:v>
                </c:pt>
                <c:pt idx="5">
                  <c:v>1337.2800000002462</c:v>
                </c:pt>
                <c:pt idx="6">
                  <c:v>1411.1999999999171</c:v>
                </c:pt>
                <c:pt idx="7">
                  <c:v>1279.9199999999109</c:v>
                </c:pt>
                <c:pt idx="8">
                  <c:v>1403.1600000000253</c:v>
                </c:pt>
                <c:pt idx="9">
                  <c:v>1360.0800000000891</c:v>
                </c:pt>
                <c:pt idx="10">
                  <c:v>1311.1200000000463</c:v>
                </c:pt>
                <c:pt idx="11">
                  <c:v>1387.0799999998053</c:v>
                </c:pt>
                <c:pt idx="12">
                  <c:v>1315.9199999999328</c:v>
                </c:pt>
                <c:pt idx="13">
                  <c:v>1372.2000000001572</c:v>
                </c:pt>
                <c:pt idx="14">
                  <c:v>1416.6000000000349</c:v>
                </c:pt>
                <c:pt idx="15">
                  <c:v>1279.5599999999467</c:v>
                </c:pt>
                <c:pt idx="16">
                  <c:v>1356.4800000000105</c:v>
                </c:pt>
                <c:pt idx="17">
                  <c:v>1315.3200000000288</c:v>
                </c:pt>
                <c:pt idx="18">
                  <c:v>1308.5999999999694</c:v>
                </c:pt>
                <c:pt idx="19">
                  <c:v>1346.1599999998725</c:v>
                </c:pt>
                <c:pt idx="20">
                  <c:v>1345.6800000001022</c:v>
                </c:pt>
                <c:pt idx="21">
                  <c:v>1318.7999999999738</c:v>
                </c:pt>
                <c:pt idx="22">
                  <c:v>1307.5199999999677</c:v>
                </c:pt>
                <c:pt idx="23">
                  <c:v>1284.4799999999668</c:v>
                </c:pt>
                <c:pt idx="24">
                  <c:v>1334.4000000002052</c:v>
                </c:pt>
                <c:pt idx="25">
                  <c:v>1302.5999999998385</c:v>
                </c:pt>
                <c:pt idx="26">
                  <c:v>1320.4800000000978</c:v>
                </c:pt>
                <c:pt idx="27">
                  <c:v>1337.7599999999074</c:v>
                </c:pt>
                <c:pt idx="28">
                  <c:v>1071.4800000001196</c:v>
                </c:pt>
                <c:pt idx="29">
                  <c:v>1559.5200000000114</c:v>
                </c:pt>
                <c:pt idx="30">
                  <c:v>1368.4799999998359</c:v>
                </c:pt>
                <c:pt idx="31">
                  <c:v>1297.200000000048</c:v>
                </c:pt>
                <c:pt idx="32">
                  <c:v>1357.1999999999389</c:v>
                </c:pt>
                <c:pt idx="33">
                  <c:v>1357.8000000000611</c:v>
                </c:pt>
                <c:pt idx="34">
                  <c:v>1301.6400000001886</c:v>
                </c:pt>
                <c:pt idx="35">
                  <c:v>1199.3999999998778</c:v>
                </c:pt>
                <c:pt idx="36">
                  <c:v>1281.2399999999616</c:v>
                </c:pt>
                <c:pt idx="37">
                  <c:v>2065.4399999999441</c:v>
                </c:pt>
                <c:pt idx="38">
                  <c:v>713.88000000006286</c:v>
                </c:pt>
                <c:pt idx="39">
                  <c:v>1271.0399999999572</c:v>
                </c:pt>
                <c:pt idx="40">
                  <c:v>73.920000000107393</c:v>
                </c:pt>
                <c:pt idx="41">
                  <c:v>717.59999999994761</c:v>
                </c:pt>
                <c:pt idx="42">
                  <c:v>1324.7999999999956</c:v>
                </c:pt>
                <c:pt idx="43">
                  <c:v>1434.3600000000515</c:v>
                </c:pt>
                <c:pt idx="44">
                  <c:v>1349.5199999999022</c:v>
                </c:pt>
                <c:pt idx="45">
                  <c:v>1356.3600000000952</c:v>
                </c:pt>
                <c:pt idx="46">
                  <c:v>1350.9600000000864</c:v>
                </c:pt>
                <c:pt idx="47">
                  <c:v>1369.4399999999223</c:v>
                </c:pt>
                <c:pt idx="48">
                  <c:v>1352.0399999998699</c:v>
                </c:pt>
                <c:pt idx="49">
                  <c:v>1234.6800000000803</c:v>
                </c:pt>
                <c:pt idx="50">
                  <c:v>1329.5999999999913</c:v>
                </c:pt>
                <c:pt idx="51">
                  <c:v>1316.8799999999101</c:v>
                </c:pt>
                <c:pt idx="52">
                  <c:v>1313.880000000172</c:v>
                </c:pt>
                <c:pt idx="53">
                  <c:v>1334.5200000000114</c:v>
                </c:pt>
                <c:pt idx="54">
                  <c:v>1318.319999999876</c:v>
                </c:pt>
                <c:pt idx="55">
                  <c:v>1416.3600000000952</c:v>
                </c:pt>
                <c:pt idx="56">
                  <c:v>1369.1999999999825</c:v>
                </c:pt>
                <c:pt idx="57">
                  <c:v>747.47999999992317</c:v>
                </c:pt>
                <c:pt idx="58">
                  <c:v>8.0400000000008731</c:v>
                </c:pt>
                <c:pt idx="59">
                  <c:v>973.56000000003405</c:v>
                </c:pt>
                <c:pt idx="60">
                  <c:v>1307.039999999979</c:v>
                </c:pt>
                <c:pt idx="61">
                  <c:v>1355.3999999998996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4-47C7-BDEE-715B8CAC8F2D}"/>
            </c:ext>
          </c:extLst>
        </c:ser>
        <c:ser>
          <c:idx val="1"/>
          <c:order val="1"/>
          <c:tx>
            <c:v>РП-22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'март 2017'!$CM$5:$CM$66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2017'!$CU$5:$CU$66</c:f>
              <c:numCache>
                <c:formatCode>General</c:formatCode>
                <c:ptCount val="62"/>
                <c:pt idx="0">
                  <c:v>1632</c:v>
                </c:pt>
                <c:pt idx="1">
                  <c:v>1776</c:v>
                </c:pt>
                <c:pt idx="2">
                  <c:v>1680</c:v>
                </c:pt>
                <c:pt idx="3">
                  <c:v>1776</c:v>
                </c:pt>
                <c:pt idx="4">
                  <c:v>1680</c:v>
                </c:pt>
                <c:pt idx="5">
                  <c:v>1808</c:v>
                </c:pt>
                <c:pt idx="6">
                  <c:v>1584</c:v>
                </c:pt>
                <c:pt idx="7">
                  <c:v>1856</c:v>
                </c:pt>
                <c:pt idx="8">
                  <c:v>1808</c:v>
                </c:pt>
                <c:pt idx="9">
                  <c:v>1952</c:v>
                </c:pt>
                <c:pt idx="10">
                  <c:v>1792</c:v>
                </c:pt>
                <c:pt idx="11">
                  <c:v>1776</c:v>
                </c:pt>
                <c:pt idx="12">
                  <c:v>1840</c:v>
                </c:pt>
                <c:pt idx="13">
                  <c:v>1920</c:v>
                </c:pt>
                <c:pt idx="14">
                  <c:v>1856</c:v>
                </c:pt>
                <c:pt idx="15">
                  <c:v>1728</c:v>
                </c:pt>
                <c:pt idx="16">
                  <c:v>1680</c:v>
                </c:pt>
                <c:pt idx="17">
                  <c:v>1792</c:v>
                </c:pt>
                <c:pt idx="18">
                  <c:v>1696</c:v>
                </c:pt>
                <c:pt idx="19">
                  <c:v>1712</c:v>
                </c:pt>
                <c:pt idx="20">
                  <c:v>1536</c:v>
                </c:pt>
                <c:pt idx="21">
                  <c:v>1872</c:v>
                </c:pt>
                <c:pt idx="22">
                  <c:v>1696</c:v>
                </c:pt>
                <c:pt idx="23">
                  <c:v>1296</c:v>
                </c:pt>
                <c:pt idx="24">
                  <c:v>1648</c:v>
                </c:pt>
                <c:pt idx="25">
                  <c:v>1824</c:v>
                </c:pt>
                <c:pt idx="26">
                  <c:v>1728</c:v>
                </c:pt>
                <c:pt idx="27">
                  <c:v>1680</c:v>
                </c:pt>
                <c:pt idx="28">
                  <c:v>1664</c:v>
                </c:pt>
                <c:pt idx="29">
                  <c:v>1792</c:v>
                </c:pt>
                <c:pt idx="30">
                  <c:v>1712</c:v>
                </c:pt>
                <c:pt idx="31">
                  <c:v>1536</c:v>
                </c:pt>
                <c:pt idx="32">
                  <c:v>1552</c:v>
                </c:pt>
                <c:pt idx="33">
                  <c:v>1632</c:v>
                </c:pt>
                <c:pt idx="34">
                  <c:v>1680</c:v>
                </c:pt>
                <c:pt idx="35">
                  <c:v>1440</c:v>
                </c:pt>
                <c:pt idx="36">
                  <c:v>1408</c:v>
                </c:pt>
                <c:pt idx="37">
                  <c:v>1440</c:v>
                </c:pt>
                <c:pt idx="38">
                  <c:v>1568</c:v>
                </c:pt>
                <c:pt idx="39">
                  <c:v>1648</c:v>
                </c:pt>
                <c:pt idx="40">
                  <c:v>1632</c:v>
                </c:pt>
                <c:pt idx="41">
                  <c:v>1664</c:v>
                </c:pt>
                <c:pt idx="42">
                  <c:v>1744</c:v>
                </c:pt>
                <c:pt idx="43">
                  <c:v>1808</c:v>
                </c:pt>
                <c:pt idx="44">
                  <c:v>1904</c:v>
                </c:pt>
                <c:pt idx="45">
                  <c:v>1968</c:v>
                </c:pt>
                <c:pt idx="46">
                  <c:v>1888</c:v>
                </c:pt>
                <c:pt idx="47">
                  <c:v>1888</c:v>
                </c:pt>
                <c:pt idx="48">
                  <c:v>1632</c:v>
                </c:pt>
                <c:pt idx="49">
                  <c:v>1776</c:v>
                </c:pt>
                <c:pt idx="50">
                  <c:v>1600</c:v>
                </c:pt>
                <c:pt idx="51">
                  <c:v>1888</c:v>
                </c:pt>
                <c:pt idx="52">
                  <c:v>1904</c:v>
                </c:pt>
                <c:pt idx="53">
                  <c:v>2032</c:v>
                </c:pt>
                <c:pt idx="54">
                  <c:v>1808</c:v>
                </c:pt>
                <c:pt idx="55">
                  <c:v>1888</c:v>
                </c:pt>
                <c:pt idx="56">
                  <c:v>1824</c:v>
                </c:pt>
                <c:pt idx="57">
                  <c:v>1680</c:v>
                </c:pt>
                <c:pt idx="58">
                  <c:v>288</c:v>
                </c:pt>
                <c:pt idx="59">
                  <c:v>864</c:v>
                </c:pt>
                <c:pt idx="60">
                  <c:v>1712</c:v>
                </c:pt>
                <c:pt idx="61">
                  <c:v>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4-47C7-BDEE-715B8CAC8F2D}"/>
            </c:ext>
          </c:extLst>
        </c:ser>
        <c:ser>
          <c:idx val="2"/>
          <c:order val="2"/>
          <c:tx>
            <c:v>РП-15</c:v>
          </c:tx>
          <c:marker>
            <c:symbol val="none"/>
          </c:marker>
          <c:cat>
            <c:numRef>
              <c:f>'март 2017'!$CM$5:$CM$66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2017'!$CX$5:$CX$66</c:f>
              <c:numCache>
                <c:formatCode>General</c:formatCode>
                <c:ptCount val="62"/>
                <c:pt idx="0">
                  <c:v>11.880000000002156</c:v>
                </c:pt>
                <c:pt idx="1">
                  <c:v>0.11999999999716238</c:v>
                </c:pt>
                <c:pt idx="2">
                  <c:v>6.1200000000019372</c:v>
                </c:pt>
                <c:pt idx="3">
                  <c:v>9.4199999999989359</c:v>
                </c:pt>
                <c:pt idx="4">
                  <c:v>4.9800000000016098</c:v>
                </c:pt>
                <c:pt idx="5">
                  <c:v>0.12000000000057298</c:v>
                </c:pt>
                <c:pt idx="6">
                  <c:v>0.11999999999716238</c:v>
                </c:pt>
                <c:pt idx="7">
                  <c:v>9.8400000000026466</c:v>
                </c:pt>
                <c:pt idx="8">
                  <c:v>7.5</c:v>
                </c:pt>
                <c:pt idx="9">
                  <c:v>2.219999999998663</c:v>
                </c:pt>
                <c:pt idx="10">
                  <c:v>35.639999999999645</c:v>
                </c:pt>
                <c:pt idx="11">
                  <c:v>9.7200000000020736</c:v>
                </c:pt>
                <c:pt idx="12">
                  <c:v>23.099999999999454</c:v>
                </c:pt>
                <c:pt idx="13">
                  <c:v>0.17999999999915417</c:v>
                </c:pt>
                <c:pt idx="14">
                  <c:v>4.8600000000010368</c:v>
                </c:pt>
                <c:pt idx="15">
                  <c:v>7.7999999999997272</c:v>
                </c:pt>
                <c:pt idx="16">
                  <c:v>12.2</c:v>
                </c:pt>
                <c:pt idx="17">
                  <c:v>0.12000000000057298</c:v>
                </c:pt>
                <c:pt idx="18">
                  <c:v>10.619999999997844</c:v>
                </c:pt>
                <c:pt idx="19">
                  <c:v>0.12000000000057298</c:v>
                </c:pt>
                <c:pt idx="20">
                  <c:v>11.520000000000437</c:v>
                </c:pt>
                <c:pt idx="21">
                  <c:v>0.12000000000057298</c:v>
                </c:pt>
                <c:pt idx="22">
                  <c:v>0.12000000000057298</c:v>
                </c:pt>
                <c:pt idx="23">
                  <c:v>8.9400000000000546</c:v>
                </c:pt>
                <c:pt idx="24">
                  <c:v>24.299999999998363</c:v>
                </c:pt>
                <c:pt idx="25">
                  <c:v>0.12000000000057298</c:v>
                </c:pt>
                <c:pt idx="26">
                  <c:v>5.7600000000002183</c:v>
                </c:pt>
                <c:pt idx="27">
                  <c:v>0.17999999999915417</c:v>
                </c:pt>
                <c:pt idx="28">
                  <c:v>18.179999999999836</c:v>
                </c:pt>
                <c:pt idx="29">
                  <c:v>1.6800000000012005</c:v>
                </c:pt>
                <c:pt idx="30">
                  <c:v>7.0199999999977081</c:v>
                </c:pt>
                <c:pt idx="31">
                  <c:v>8.9400000000000546</c:v>
                </c:pt>
                <c:pt idx="32">
                  <c:v>2.2800000000006548</c:v>
                </c:pt>
                <c:pt idx="33">
                  <c:v>0.12000000000057298</c:v>
                </c:pt>
                <c:pt idx="34">
                  <c:v>5.2199999999993452</c:v>
                </c:pt>
                <c:pt idx="35">
                  <c:v>0</c:v>
                </c:pt>
                <c:pt idx="36">
                  <c:v>4.1999999999995907</c:v>
                </c:pt>
                <c:pt idx="37">
                  <c:v>5.1000000000021828</c:v>
                </c:pt>
                <c:pt idx="38">
                  <c:v>12.660000000000764</c:v>
                </c:pt>
                <c:pt idx="39">
                  <c:v>1.5599999999972169</c:v>
                </c:pt>
                <c:pt idx="40">
                  <c:v>7.7999999999997272</c:v>
                </c:pt>
                <c:pt idx="41">
                  <c:v>0.12000000000057298</c:v>
                </c:pt>
                <c:pt idx="42">
                  <c:v>2.1000000000015007</c:v>
                </c:pt>
                <c:pt idx="43">
                  <c:v>4.8600000000010368</c:v>
                </c:pt>
                <c:pt idx="44">
                  <c:v>0.11999999999716238</c:v>
                </c:pt>
                <c:pt idx="45">
                  <c:v>5.2200000000027558</c:v>
                </c:pt>
                <c:pt idx="46">
                  <c:v>4.3799999999987449</c:v>
                </c:pt>
                <c:pt idx="47">
                  <c:v>1.6199999999992087</c:v>
                </c:pt>
                <c:pt idx="48">
                  <c:v>8.8800000000014734</c:v>
                </c:pt>
                <c:pt idx="49">
                  <c:v>0.12000000000057298</c:v>
                </c:pt>
                <c:pt idx="50">
                  <c:v>4.3799999999987449</c:v>
                </c:pt>
                <c:pt idx="51">
                  <c:v>5.160000000000764</c:v>
                </c:pt>
                <c:pt idx="52">
                  <c:v>3.1799999999998363</c:v>
                </c:pt>
                <c:pt idx="53">
                  <c:v>4.9799999999981992</c:v>
                </c:pt>
                <c:pt idx="54">
                  <c:v>22.140000000001692</c:v>
                </c:pt>
                <c:pt idx="55">
                  <c:v>6.4800000000002456</c:v>
                </c:pt>
                <c:pt idx="56">
                  <c:v>3.1799999999998363</c:v>
                </c:pt>
                <c:pt idx="57">
                  <c:v>4.9799999999981992</c:v>
                </c:pt>
                <c:pt idx="58">
                  <c:v>1.1400000000003274</c:v>
                </c:pt>
                <c:pt idx="59">
                  <c:v>0.12000000000057298</c:v>
                </c:pt>
                <c:pt idx="60">
                  <c:v>1.8000000000017735</c:v>
                </c:pt>
                <c:pt idx="61">
                  <c:v>0.11999999999716238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4-47C7-BDEE-715B8CAC8F2D}"/>
            </c:ext>
          </c:extLst>
        </c:ser>
        <c:ser>
          <c:idx val="3"/>
          <c:order val="3"/>
          <c:tx>
            <c:v>Бензольное</c:v>
          </c:tx>
          <c:spPr>
            <a:ln>
              <a:prstDash val="sysDash"/>
            </a:ln>
          </c:spPr>
          <c:marker>
            <c:symbol val="none"/>
          </c:marker>
          <c:cat>
            <c:numRef>
              <c:f>'март 2017'!$CM$5:$CM$66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2017'!$CZ$5:$CZ$66</c:f>
              <c:numCache>
                <c:formatCode>General</c:formatCode>
                <c:ptCount val="62"/>
                <c:pt idx="0">
                  <c:v>2963.5200000001469</c:v>
                </c:pt>
                <c:pt idx="1">
                  <c:v>3095.2799999999352</c:v>
                </c:pt>
                <c:pt idx="2">
                  <c:v>3013.7999999999292</c:v>
                </c:pt>
                <c:pt idx="3">
                  <c:v>3211.2600000001703</c:v>
                </c:pt>
                <c:pt idx="4">
                  <c:v>3035.219999999832</c:v>
                </c:pt>
                <c:pt idx="5">
                  <c:v>3145.400000000247</c:v>
                </c:pt>
                <c:pt idx="6">
                  <c:v>2995.3199999999142</c:v>
                </c:pt>
                <c:pt idx="7">
                  <c:v>3145.7599999999138</c:v>
                </c:pt>
                <c:pt idx="8">
                  <c:v>3218.6600000000253</c:v>
                </c:pt>
                <c:pt idx="9">
                  <c:v>3314.3000000000875</c:v>
                </c:pt>
                <c:pt idx="10">
                  <c:v>3138.7600000000457</c:v>
                </c:pt>
                <c:pt idx="11">
                  <c:v>3172.7999999998074</c:v>
                </c:pt>
                <c:pt idx="12">
                  <c:v>3179.0199999999322</c:v>
                </c:pt>
                <c:pt idx="13">
                  <c:v>3292.3800000001565</c:v>
                </c:pt>
                <c:pt idx="14">
                  <c:v>3277.460000000036</c:v>
                </c:pt>
                <c:pt idx="15">
                  <c:v>3015.3599999999465</c:v>
                </c:pt>
                <c:pt idx="16">
                  <c:v>3048.6800000000103</c:v>
                </c:pt>
                <c:pt idx="17">
                  <c:v>3107.4400000000296</c:v>
                </c:pt>
                <c:pt idx="18">
                  <c:v>3015.2199999999675</c:v>
                </c:pt>
                <c:pt idx="19">
                  <c:v>3058.2799999998733</c:v>
                </c:pt>
                <c:pt idx="20">
                  <c:v>2893.2000000001026</c:v>
                </c:pt>
                <c:pt idx="21">
                  <c:v>3190.9199999999746</c:v>
                </c:pt>
                <c:pt idx="22">
                  <c:v>3003.6399999999685</c:v>
                </c:pt>
                <c:pt idx="23">
                  <c:v>2589.4199999999669</c:v>
                </c:pt>
                <c:pt idx="24">
                  <c:v>3006.7000000002035</c:v>
                </c:pt>
                <c:pt idx="25">
                  <c:v>3126.7199999998393</c:v>
                </c:pt>
                <c:pt idx="26">
                  <c:v>3054.240000000098</c:v>
                </c:pt>
                <c:pt idx="27">
                  <c:v>3017.9399999999068</c:v>
                </c:pt>
                <c:pt idx="28">
                  <c:v>2753.6600000001195</c:v>
                </c:pt>
                <c:pt idx="29">
                  <c:v>3353.2000000000126</c:v>
                </c:pt>
                <c:pt idx="30">
                  <c:v>3087.4999999998336</c:v>
                </c:pt>
                <c:pt idx="31">
                  <c:v>2842.1400000000481</c:v>
                </c:pt>
                <c:pt idx="32">
                  <c:v>2911.4799999999395</c:v>
                </c:pt>
                <c:pt idx="33">
                  <c:v>2989.9200000000619</c:v>
                </c:pt>
                <c:pt idx="34">
                  <c:v>2986.8600000001879</c:v>
                </c:pt>
                <c:pt idx="35">
                  <c:v>2639.3999999998778</c:v>
                </c:pt>
                <c:pt idx="36">
                  <c:v>2693.4399999999614</c:v>
                </c:pt>
                <c:pt idx="37">
                  <c:v>3510.5399999999463</c:v>
                </c:pt>
                <c:pt idx="38">
                  <c:v>2294.5400000000636</c:v>
                </c:pt>
                <c:pt idx="39">
                  <c:v>2920.5999999999544</c:v>
                </c:pt>
                <c:pt idx="40">
                  <c:v>1713.7200000001071</c:v>
                </c:pt>
                <c:pt idx="41">
                  <c:v>2381.7199999999484</c:v>
                </c:pt>
                <c:pt idx="42">
                  <c:v>3070.8999999999969</c:v>
                </c:pt>
                <c:pt idx="43">
                  <c:v>3247.2200000000526</c:v>
                </c:pt>
                <c:pt idx="44">
                  <c:v>3253.6399999998994</c:v>
                </c:pt>
                <c:pt idx="45">
                  <c:v>3329.5800000000982</c:v>
                </c:pt>
                <c:pt idx="46">
                  <c:v>3243.3400000000852</c:v>
                </c:pt>
                <c:pt idx="47">
                  <c:v>3259.0599999999213</c:v>
                </c:pt>
                <c:pt idx="48">
                  <c:v>2992.9199999998714</c:v>
                </c:pt>
                <c:pt idx="49">
                  <c:v>3010.8000000000811</c:v>
                </c:pt>
                <c:pt idx="50">
                  <c:v>2933.97999999999</c:v>
                </c:pt>
                <c:pt idx="51">
                  <c:v>3210.0399999999108</c:v>
                </c:pt>
                <c:pt idx="52">
                  <c:v>3221.0600000001718</c:v>
                </c:pt>
                <c:pt idx="53">
                  <c:v>3371.5000000000095</c:v>
                </c:pt>
                <c:pt idx="54">
                  <c:v>3148.4599999998777</c:v>
                </c:pt>
                <c:pt idx="55">
                  <c:v>3310.8400000000956</c:v>
                </c:pt>
                <c:pt idx="56">
                  <c:v>3196.3799999999824</c:v>
                </c:pt>
                <c:pt idx="57">
                  <c:v>2432.4599999999214</c:v>
                </c:pt>
                <c:pt idx="58">
                  <c:v>297.1800000000012</c:v>
                </c:pt>
                <c:pt idx="59">
                  <c:v>1837.6800000000346</c:v>
                </c:pt>
                <c:pt idx="60">
                  <c:v>3020.839999999981</c:v>
                </c:pt>
                <c:pt idx="61">
                  <c:v>3259.5199999998968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4-47C7-BDEE-715B8CAC8F2D}"/>
            </c:ext>
          </c:extLst>
        </c:ser>
        <c:ser>
          <c:idx val="4"/>
          <c:order val="4"/>
          <c:tx>
            <c:v>план</c:v>
          </c:tx>
          <c:marker>
            <c:symbol val="none"/>
          </c:marker>
          <c:cat>
            <c:numRef>
              <c:f>'март 2017'!$CM$5:$CM$66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2017'!$DB$5:$DB$66</c:f>
              <c:numCache>
                <c:formatCode>0.0</c:formatCode>
                <c:ptCount val="62"/>
                <c:pt idx="0">
                  <c:v>3924.1451612903224</c:v>
                </c:pt>
                <c:pt idx="1">
                  <c:v>3924.1</c:v>
                </c:pt>
                <c:pt idx="2">
                  <c:v>3924.1</c:v>
                </c:pt>
                <c:pt idx="3">
                  <c:v>3924.1</c:v>
                </c:pt>
                <c:pt idx="4">
                  <c:v>3924.1</c:v>
                </c:pt>
                <c:pt idx="5">
                  <c:v>3924.1</c:v>
                </c:pt>
                <c:pt idx="6">
                  <c:v>3924.1</c:v>
                </c:pt>
                <c:pt idx="7">
                  <c:v>3924.1</c:v>
                </c:pt>
                <c:pt idx="8">
                  <c:v>3924.1</c:v>
                </c:pt>
                <c:pt idx="9">
                  <c:v>3924.1</c:v>
                </c:pt>
                <c:pt idx="10">
                  <c:v>3924.1</c:v>
                </c:pt>
                <c:pt idx="11">
                  <c:v>3924.1</c:v>
                </c:pt>
                <c:pt idx="12">
                  <c:v>3924.1</c:v>
                </c:pt>
                <c:pt idx="13">
                  <c:v>3924.1</c:v>
                </c:pt>
                <c:pt idx="14">
                  <c:v>3924.1</c:v>
                </c:pt>
                <c:pt idx="15">
                  <c:v>3924.1</c:v>
                </c:pt>
                <c:pt idx="16">
                  <c:v>3924.1</c:v>
                </c:pt>
                <c:pt idx="17">
                  <c:v>3924.1</c:v>
                </c:pt>
                <c:pt idx="18">
                  <c:v>3924.1</c:v>
                </c:pt>
                <c:pt idx="19">
                  <c:v>3924.1</c:v>
                </c:pt>
                <c:pt idx="20">
                  <c:v>3924.1</c:v>
                </c:pt>
                <c:pt idx="21">
                  <c:v>3924.1</c:v>
                </c:pt>
                <c:pt idx="22">
                  <c:v>3924.1</c:v>
                </c:pt>
                <c:pt idx="23">
                  <c:v>3924.1</c:v>
                </c:pt>
                <c:pt idx="24">
                  <c:v>3924.1</c:v>
                </c:pt>
                <c:pt idx="25">
                  <c:v>3924.1</c:v>
                </c:pt>
                <c:pt idx="26">
                  <c:v>3924.1</c:v>
                </c:pt>
                <c:pt idx="27">
                  <c:v>3924.1</c:v>
                </c:pt>
                <c:pt idx="28">
                  <c:v>3924.1</c:v>
                </c:pt>
                <c:pt idx="29">
                  <c:v>3924.1</c:v>
                </c:pt>
                <c:pt idx="30">
                  <c:v>3924.1</c:v>
                </c:pt>
                <c:pt idx="31">
                  <c:v>3924.1</c:v>
                </c:pt>
                <c:pt idx="32">
                  <c:v>3924.1</c:v>
                </c:pt>
                <c:pt idx="33">
                  <c:v>3924.1</c:v>
                </c:pt>
                <c:pt idx="34">
                  <c:v>3924.1</c:v>
                </c:pt>
                <c:pt idx="35">
                  <c:v>3924.1</c:v>
                </c:pt>
                <c:pt idx="36">
                  <c:v>3924.1</c:v>
                </c:pt>
                <c:pt idx="37">
                  <c:v>3924.1</c:v>
                </c:pt>
                <c:pt idx="38">
                  <c:v>3924.1</c:v>
                </c:pt>
                <c:pt idx="39">
                  <c:v>3924.1</c:v>
                </c:pt>
                <c:pt idx="40">
                  <c:v>3924.1</c:v>
                </c:pt>
                <c:pt idx="41">
                  <c:v>3924.1</c:v>
                </c:pt>
                <c:pt idx="42">
                  <c:v>3924.1</c:v>
                </c:pt>
                <c:pt idx="43">
                  <c:v>3924.1</c:v>
                </c:pt>
                <c:pt idx="44">
                  <c:v>3924.1</c:v>
                </c:pt>
                <c:pt idx="45">
                  <c:v>3924.1</c:v>
                </c:pt>
                <c:pt idx="46">
                  <c:v>3924.1</c:v>
                </c:pt>
                <c:pt idx="47">
                  <c:v>3924.1</c:v>
                </c:pt>
                <c:pt idx="48">
                  <c:v>3924.1</c:v>
                </c:pt>
                <c:pt idx="49">
                  <c:v>3924.1</c:v>
                </c:pt>
                <c:pt idx="50">
                  <c:v>3924.1</c:v>
                </c:pt>
                <c:pt idx="51">
                  <c:v>3924.1</c:v>
                </c:pt>
                <c:pt idx="52">
                  <c:v>3924.1</c:v>
                </c:pt>
                <c:pt idx="53">
                  <c:v>3924.1</c:v>
                </c:pt>
                <c:pt idx="54">
                  <c:v>3924.1</c:v>
                </c:pt>
                <c:pt idx="55">
                  <c:v>3924.1</c:v>
                </c:pt>
                <c:pt idx="56">
                  <c:v>3924.1</c:v>
                </c:pt>
                <c:pt idx="57">
                  <c:v>3924.1</c:v>
                </c:pt>
                <c:pt idx="58">
                  <c:v>3924.1</c:v>
                </c:pt>
                <c:pt idx="59">
                  <c:v>3924.1</c:v>
                </c:pt>
                <c:pt idx="60">
                  <c:v>3924.1</c:v>
                </c:pt>
                <c:pt idx="61">
                  <c:v>3924.1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64-47C7-BDEE-715B8CAC8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71520"/>
        <c:axId val="92573056"/>
      </c:lineChart>
      <c:catAx>
        <c:axId val="9257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2573056"/>
        <c:crosses val="autoZero"/>
        <c:auto val="1"/>
        <c:lblAlgn val="ctr"/>
        <c:lblOffset val="100"/>
        <c:noMultiLvlLbl val="0"/>
      </c:catAx>
      <c:valAx>
        <c:axId val="92573056"/>
        <c:scaling>
          <c:orientation val="minMax"/>
          <c:max val="4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2571520"/>
        <c:crosses val="autoZero"/>
        <c:crossBetween val="between"/>
        <c:majorUnit val="50"/>
        <c:minorUnit val="12"/>
      </c:valAx>
    </c:plotArea>
    <c:legend>
      <c:legendPos val="r"/>
      <c:layout>
        <c:manualLayout>
          <c:xMode val="edge"/>
          <c:yMode val="edge"/>
          <c:x val="5.9282078044339034E-2"/>
          <c:y val="0.88196657403118728"/>
          <c:w val="0.9083227169703203"/>
          <c:h val="7.807678451958211E-2"/>
        </c:manualLayout>
      </c:layout>
      <c:overlay val="0"/>
      <c:txPr>
        <a:bodyPr/>
        <a:lstStyle/>
        <a:p>
          <a:pPr>
            <a:defRPr b="0" baseline="0" i="0" strike="noStrike" sz="118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0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footer="0.30000000000000032" header="0.30000000000000032" l="0.70000000000000062" r="0.70000000000000062" t="0.75000000000001465"/>
    <c:pageSetup orientation="landscape" paperSize="9"/>
  </c:printSettings>
</c:chartSpace>
</file>

<file path=xl/charts/chart19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029309411714955E-2"/>
          <c:y val="3.0557755616434992E-2"/>
          <c:w val="0.88809372125278052"/>
          <c:h val="0.77734091087016965"/>
        </c:manualLayout>
      </c:layout>
      <c:lineChart>
        <c:grouping val="standard"/>
        <c:varyColors val="0"/>
        <c:ser>
          <c:idx val="0"/>
          <c:order val="0"/>
          <c:tx>
            <c:v>РП-24</c:v>
          </c:tx>
          <c:marker>
            <c:symbol val="none"/>
          </c:marker>
          <c:cat>
            <c:numRef>
              <c:f>'март 2017'!$DH$5:$DH$66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2017'!$DL$5:$DL$66</c:f>
              <c:numCache>
                <c:formatCode>General</c:formatCode>
                <c:ptCount val="62"/>
                <c:pt idx="0">
                  <c:v>745.2000000000794</c:v>
                </c:pt>
                <c:pt idx="1">
                  <c:v>764.99999999991815</c:v>
                </c:pt>
                <c:pt idx="2">
                  <c:v>738.00000000004502</c:v>
                </c:pt>
                <c:pt idx="3">
                  <c:v>764.99999999991815</c:v>
                </c:pt>
                <c:pt idx="4">
                  <c:v>705.60000000009495</c:v>
                </c:pt>
                <c:pt idx="5">
                  <c:v>757.79999999998608</c:v>
                </c:pt>
                <c:pt idx="6">
                  <c:v>732.59999999996808</c:v>
                </c:pt>
                <c:pt idx="7">
                  <c:v>757.79999999998608</c:v>
                </c:pt>
                <c:pt idx="8">
                  <c:v>752.40000000001146</c:v>
                </c:pt>
                <c:pt idx="9">
                  <c:v>775.80000000007203</c:v>
                </c:pt>
                <c:pt idx="10">
                  <c:v>761.39999999990096</c:v>
                </c:pt>
                <c:pt idx="11">
                  <c:v>781.20000000004666</c:v>
                </c:pt>
                <c:pt idx="12">
                  <c:v>745.19999999997708</c:v>
                </c:pt>
                <c:pt idx="13">
                  <c:v>763.19999999996071</c:v>
                </c:pt>
                <c:pt idx="14">
                  <c:v>734.40000000002783</c:v>
                </c:pt>
                <c:pt idx="15">
                  <c:v>750.60000000005402</c:v>
                </c:pt>
                <c:pt idx="16">
                  <c:v>768.59999999993533</c:v>
                </c:pt>
                <c:pt idx="17">
                  <c:v>777.60000000002947</c:v>
                </c:pt>
                <c:pt idx="18">
                  <c:v>745.19999999997708</c:v>
                </c:pt>
                <c:pt idx="19">
                  <c:v>748.79999999999427</c:v>
                </c:pt>
                <c:pt idx="20">
                  <c:v>707.39999999995007</c:v>
                </c:pt>
                <c:pt idx="21">
                  <c:v>754.20000000007121</c:v>
                </c:pt>
                <c:pt idx="22">
                  <c:v>743.40000000001965</c:v>
                </c:pt>
                <c:pt idx="23">
                  <c:v>752.39999999990914</c:v>
                </c:pt>
                <c:pt idx="24">
                  <c:v>756.00000000002865</c:v>
                </c:pt>
                <c:pt idx="25">
                  <c:v>746.99999999993452</c:v>
                </c:pt>
                <c:pt idx="26">
                  <c:v>761.40000000010559</c:v>
                </c:pt>
                <c:pt idx="27">
                  <c:v>768.59999999993533</c:v>
                </c:pt>
                <c:pt idx="28">
                  <c:v>743.40000000001965</c:v>
                </c:pt>
                <c:pt idx="29">
                  <c:v>779.3999999999869</c:v>
                </c:pt>
                <c:pt idx="30">
                  <c:v>748.80000000009659</c:v>
                </c:pt>
                <c:pt idx="31">
                  <c:v>774.00000000001228</c:v>
                </c:pt>
                <c:pt idx="32">
                  <c:v>761.40000000000327</c:v>
                </c:pt>
                <c:pt idx="33">
                  <c:v>748.79999999999427</c:v>
                </c:pt>
                <c:pt idx="34">
                  <c:v>736.19999999998527</c:v>
                </c:pt>
                <c:pt idx="35">
                  <c:v>728.99999999995089</c:v>
                </c:pt>
                <c:pt idx="36">
                  <c:v>752.40000000001146</c:v>
                </c:pt>
                <c:pt idx="37">
                  <c:v>788.39999999997872</c:v>
                </c:pt>
                <c:pt idx="38">
                  <c:v>757.8000000000884</c:v>
                </c:pt>
                <c:pt idx="39">
                  <c:v>772.19999999995252</c:v>
                </c:pt>
                <c:pt idx="40">
                  <c:v>772.20000000005484</c:v>
                </c:pt>
                <c:pt idx="41">
                  <c:v>786.59999999991896</c:v>
                </c:pt>
                <c:pt idx="42">
                  <c:v>747.00000000003683</c:v>
                </c:pt>
                <c:pt idx="43">
                  <c:v>772.19999999995252</c:v>
                </c:pt>
                <c:pt idx="44">
                  <c:v>739.80000000010477</c:v>
                </c:pt>
                <c:pt idx="45">
                  <c:v>793.79999999985102</c:v>
                </c:pt>
                <c:pt idx="46">
                  <c:v>768.60000000003765</c:v>
                </c:pt>
                <c:pt idx="47">
                  <c:v>768.60000000003765</c:v>
                </c:pt>
                <c:pt idx="48">
                  <c:v>754.1999999999689</c:v>
                </c:pt>
                <c:pt idx="49">
                  <c:v>723.60000000007858</c:v>
                </c:pt>
                <c:pt idx="50">
                  <c:v>763.19999999996071</c:v>
                </c:pt>
                <c:pt idx="51">
                  <c:v>761.39999999990096</c:v>
                </c:pt>
                <c:pt idx="52">
                  <c:v>766.80000000008022</c:v>
                </c:pt>
                <c:pt idx="53">
                  <c:v>808.2000000000221</c:v>
                </c:pt>
                <c:pt idx="54">
                  <c:v>763.19999999996071</c:v>
                </c:pt>
                <c:pt idx="55">
                  <c:v>737.9999999999427</c:v>
                </c:pt>
                <c:pt idx="56">
                  <c:v>763.20000000006303</c:v>
                </c:pt>
                <c:pt idx="57">
                  <c:v>860.40000000001555</c:v>
                </c:pt>
                <c:pt idx="58">
                  <c:v>770.39999999999509</c:v>
                </c:pt>
                <c:pt idx="59">
                  <c:v>793.79999999995334</c:v>
                </c:pt>
                <c:pt idx="60">
                  <c:v>777.60000000002947</c:v>
                </c:pt>
                <c:pt idx="61">
                  <c:v>829.7999999999206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2-468D-A249-6980D62ACA63}"/>
            </c:ext>
          </c:extLst>
        </c:ser>
        <c:ser>
          <c:idx val="1"/>
          <c:order val="1"/>
          <c:tx>
            <c:v>НТВ</c:v>
          </c:tx>
          <c:spPr>
            <a:ln cmpd="sng">
              <a:prstDash val="solid"/>
            </a:ln>
          </c:spPr>
          <c:marker>
            <c:symbol val="none"/>
          </c:marker>
          <c:cat>
            <c:numRef>
              <c:f>'март 2017'!$DH$5:$DH$66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2017'!$DR$5:$DR$66</c:f>
              <c:numCache>
                <c:formatCode>General</c:formatCode>
                <c:ptCount val="62"/>
                <c:pt idx="0">
                  <c:v>3360.6000000003405</c:v>
                </c:pt>
                <c:pt idx="1">
                  <c:v>3349.7999999997774</c:v>
                </c:pt>
                <c:pt idx="2">
                  <c:v>3340.7999999999902</c:v>
                </c:pt>
                <c:pt idx="3">
                  <c:v>3333.6000000001604</c:v>
                </c:pt>
                <c:pt idx="4">
                  <c:v>3329.9999999998363</c:v>
                </c:pt>
                <c:pt idx="5">
                  <c:v>3355.2000000000589</c:v>
                </c:pt>
                <c:pt idx="6">
                  <c:v>3362.3999999998887</c:v>
                </c:pt>
                <c:pt idx="7">
                  <c:v>3306.5999999999804</c:v>
                </c:pt>
                <c:pt idx="8">
                  <c:v>3366.0000000002128</c:v>
                </c:pt>
                <c:pt idx="9">
                  <c:v>3342.5999999999476</c:v>
                </c:pt>
                <c:pt idx="10">
                  <c:v>3342.5999999999476</c:v>
                </c:pt>
                <c:pt idx="11">
                  <c:v>3321.0000000000491</c:v>
                </c:pt>
                <c:pt idx="12">
                  <c:v>3308.3999999999378</c:v>
                </c:pt>
                <c:pt idx="13">
                  <c:v>3364.1999999998461</c:v>
                </c:pt>
                <c:pt idx="14">
                  <c:v>3339.0000000000327</c:v>
                </c:pt>
                <c:pt idx="15">
                  <c:v>3272.3999999999705</c:v>
                </c:pt>
                <c:pt idx="16">
                  <c:v>3389.4000000000688</c:v>
                </c:pt>
                <c:pt idx="17">
                  <c:v>3360.5999999999312</c:v>
                </c:pt>
                <c:pt idx="18">
                  <c:v>3326.4000000003307</c:v>
                </c:pt>
                <c:pt idx="19">
                  <c:v>3320.9999999996398</c:v>
                </c:pt>
                <c:pt idx="20">
                  <c:v>3294.0000000002783</c:v>
                </c:pt>
                <c:pt idx="21">
                  <c:v>3383.9999999997872</c:v>
                </c:pt>
                <c:pt idx="22">
                  <c:v>3335.4000000001179</c:v>
                </c:pt>
                <c:pt idx="23">
                  <c:v>3285.0000000000819</c:v>
                </c:pt>
                <c:pt idx="24">
                  <c:v>3403.8000000001375</c:v>
                </c:pt>
                <c:pt idx="25">
                  <c:v>3353.3999999996922</c:v>
                </c:pt>
                <c:pt idx="26">
                  <c:v>3371.4000000000851</c:v>
                </c:pt>
                <c:pt idx="27">
                  <c:v>3329.9999999998363</c:v>
                </c:pt>
                <c:pt idx="28">
                  <c:v>3310.2000000003045</c:v>
                </c:pt>
                <c:pt idx="29">
                  <c:v>3373.2000000000426</c:v>
                </c:pt>
                <c:pt idx="30">
                  <c:v>3369.5999999997184</c:v>
                </c:pt>
                <c:pt idx="31">
                  <c:v>3276.0000000002947</c:v>
                </c:pt>
                <c:pt idx="32">
                  <c:v>1983.5999999997512</c:v>
                </c:pt>
                <c:pt idx="33">
                  <c:v>4766.4000000002488</c:v>
                </c:pt>
                <c:pt idx="34">
                  <c:v>3347.9999999998199</c:v>
                </c:pt>
                <c:pt idx="35">
                  <c:v>3223.799999999892</c:v>
                </c:pt>
                <c:pt idx="36">
                  <c:v>3387.6000000001113</c:v>
                </c:pt>
                <c:pt idx="37">
                  <c:v>3387.6000000001113</c:v>
                </c:pt>
                <c:pt idx="38">
                  <c:v>3357.0000000000164</c:v>
                </c:pt>
                <c:pt idx="39">
                  <c:v>3292.1999999999116</c:v>
                </c:pt>
                <c:pt idx="40">
                  <c:v>3391.2000000000262</c:v>
                </c:pt>
                <c:pt idx="41">
                  <c:v>3357.0000000000164</c:v>
                </c:pt>
                <c:pt idx="42">
                  <c:v>3346.1999999998625</c:v>
                </c:pt>
                <c:pt idx="43">
                  <c:v>3333.6000000001604</c:v>
                </c:pt>
                <c:pt idx="44">
                  <c:v>3117.5999999999476</c:v>
                </c:pt>
                <c:pt idx="45">
                  <c:v>3446.9999999999345</c:v>
                </c:pt>
                <c:pt idx="46">
                  <c:v>3436.2000000001899</c:v>
                </c:pt>
                <c:pt idx="47">
                  <c:v>3355.1999999996497</c:v>
                </c:pt>
                <c:pt idx="48">
                  <c:v>3628.8000000001375</c:v>
                </c:pt>
                <c:pt idx="49">
                  <c:v>3006.000000000131</c:v>
                </c:pt>
                <c:pt idx="50">
                  <c:v>3472.1999999997479</c:v>
                </c:pt>
                <c:pt idx="51">
                  <c:v>3366.0000000002128</c:v>
                </c:pt>
                <c:pt idx="52">
                  <c:v>3376.7999999999574</c:v>
                </c:pt>
                <c:pt idx="53">
                  <c:v>3428.9999999999509</c:v>
                </c:pt>
                <c:pt idx="54">
                  <c:v>3385.8000000001539</c:v>
                </c:pt>
                <c:pt idx="55">
                  <c:v>3335.3999999997086</c:v>
                </c:pt>
                <c:pt idx="56">
                  <c:v>3445.1999999999771</c:v>
                </c:pt>
                <c:pt idx="57">
                  <c:v>3412.800000000334</c:v>
                </c:pt>
                <c:pt idx="58">
                  <c:v>3412.7999999999247</c:v>
                </c:pt>
                <c:pt idx="59">
                  <c:v>3391.2000000000262</c:v>
                </c:pt>
                <c:pt idx="60">
                  <c:v>2957.4000000000524</c:v>
                </c:pt>
                <c:pt idx="61">
                  <c:v>3117.5999999999476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2-468D-A249-6980D62ACA63}"/>
            </c:ext>
          </c:extLst>
        </c:ser>
        <c:ser>
          <c:idx val="2"/>
          <c:order val="2"/>
          <c:tx>
            <c:v>Водооборотка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'март 2017'!$DH$5:$DH$66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2017'!$DT$5:$DT$66</c:f>
              <c:numCache>
                <c:formatCode>General</c:formatCode>
                <c:ptCount val="62"/>
                <c:pt idx="0">
                  <c:v>5617.8000000004195</c:v>
                </c:pt>
                <c:pt idx="1">
                  <c:v>5614.7999999996955</c:v>
                </c:pt>
                <c:pt idx="2">
                  <c:v>5566.8000000000357</c:v>
                </c:pt>
                <c:pt idx="3">
                  <c:v>5586.6000000000786</c:v>
                </c:pt>
                <c:pt idx="4">
                  <c:v>5403.5999999999312</c:v>
                </c:pt>
                <c:pt idx="5">
                  <c:v>5745.0000000000455</c:v>
                </c:pt>
                <c:pt idx="6">
                  <c:v>5606.9999999998563</c:v>
                </c:pt>
                <c:pt idx="7">
                  <c:v>5540.3999999999669</c:v>
                </c:pt>
                <c:pt idx="8">
                  <c:v>5654.4000000002243</c:v>
                </c:pt>
                <c:pt idx="9">
                  <c:v>5618.4000000000196</c:v>
                </c:pt>
                <c:pt idx="10">
                  <c:v>5627.999999999849</c:v>
                </c:pt>
                <c:pt idx="11">
                  <c:v>5602.2000000000953</c:v>
                </c:pt>
                <c:pt idx="12">
                  <c:v>5565.5999999999149</c:v>
                </c:pt>
                <c:pt idx="13">
                  <c:v>5651.3999999998068</c:v>
                </c:pt>
                <c:pt idx="14">
                  <c:v>5585.4000000000606</c:v>
                </c:pt>
                <c:pt idx="15">
                  <c:v>5499.0000000000246</c:v>
                </c:pt>
                <c:pt idx="16">
                  <c:v>5670.0000000000036</c:v>
                </c:pt>
                <c:pt idx="17">
                  <c:v>5614.1999999999607</c:v>
                </c:pt>
                <c:pt idx="18">
                  <c:v>5571.6000000003078</c:v>
                </c:pt>
                <c:pt idx="19">
                  <c:v>5545.7999999996337</c:v>
                </c:pt>
                <c:pt idx="20">
                  <c:v>5465.4000000002288</c:v>
                </c:pt>
                <c:pt idx="21">
                  <c:v>5638.1999999998588</c:v>
                </c:pt>
                <c:pt idx="22">
                  <c:v>5578.8000000001375</c:v>
                </c:pt>
                <c:pt idx="23">
                  <c:v>5465.3999999999905</c:v>
                </c:pt>
                <c:pt idx="24">
                  <c:v>5683.8000000001666</c:v>
                </c:pt>
                <c:pt idx="25">
                  <c:v>5576.3999999996267</c:v>
                </c:pt>
                <c:pt idx="26">
                  <c:v>5620.8000000001903</c:v>
                </c:pt>
                <c:pt idx="27">
                  <c:v>5586.5999999997712</c:v>
                </c:pt>
                <c:pt idx="28">
                  <c:v>5541.6000000003241</c:v>
                </c:pt>
                <c:pt idx="29">
                  <c:v>5652.6000000000295</c:v>
                </c:pt>
                <c:pt idx="30">
                  <c:v>5606.399999999815</c:v>
                </c:pt>
                <c:pt idx="31">
                  <c:v>5478.0000000003074</c:v>
                </c:pt>
                <c:pt idx="32">
                  <c:v>4256.9999999997544</c:v>
                </c:pt>
                <c:pt idx="33">
                  <c:v>6979.2000000002427</c:v>
                </c:pt>
                <c:pt idx="34">
                  <c:v>5560.1999999998052</c:v>
                </c:pt>
                <c:pt idx="35">
                  <c:v>5320.7999999998428</c:v>
                </c:pt>
                <c:pt idx="36">
                  <c:v>5640.0000000001228</c:v>
                </c:pt>
                <c:pt idx="37">
                  <c:v>5676.00000000009</c:v>
                </c:pt>
                <c:pt idx="38">
                  <c:v>5626.8000000001048</c:v>
                </c:pt>
                <c:pt idx="39">
                  <c:v>5516.3999999998641</c:v>
                </c:pt>
                <c:pt idx="40">
                  <c:v>4355.4000000000815</c:v>
                </c:pt>
                <c:pt idx="41">
                  <c:v>5643.5999999999349</c:v>
                </c:pt>
                <c:pt idx="42">
                  <c:v>5569.1999999998989</c:v>
                </c:pt>
                <c:pt idx="43">
                  <c:v>5569.800000000113</c:v>
                </c:pt>
                <c:pt idx="44">
                  <c:v>5309.4000000000524</c:v>
                </c:pt>
                <c:pt idx="45">
                  <c:v>5728.7999999997855</c:v>
                </c:pt>
                <c:pt idx="46">
                  <c:v>5680.8000000002276</c:v>
                </c:pt>
                <c:pt idx="47">
                  <c:v>5551.7999999996873</c:v>
                </c:pt>
                <c:pt idx="48">
                  <c:v>5871.0000000001064</c:v>
                </c:pt>
                <c:pt idx="49">
                  <c:v>5085.6000000002095</c:v>
                </c:pt>
                <c:pt idx="50">
                  <c:v>5699.3999999997086</c:v>
                </c:pt>
                <c:pt idx="51">
                  <c:v>5591.4000000001142</c:v>
                </c:pt>
                <c:pt idx="52">
                  <c:v>5619.6000000000377</c:v>
                </c:pt>
                <c:pt idx="53">
                  <c:v>5377.1999999999734</c:v>
                </c:pt>
                <c:pt idx="54">
                  <c:v>6081.0000000001146</c:v>
                </c:pt>
                <c:pt idx="55">
                  <c:v>5585.3999999996513</c:v>
                </c:pt>
                <c:pt idx="56">
                  <c:v>5780.4000000000397</c:v>
                </c:pt>
                <c:pt idx="57">
                  <c:v>5209.20000000035</c:v>
                </c:pt>
                <c:pt idx="58">
                  <c:v>4183.1999999999198</c:v>
                </c:pt>
                <c:pt idx="59">
                  <c:v>5384.99999999998</c:v>
                </c:pt>
                <c:pt idx="60">
                  <c:v>5247.0000000000819</c:v>
                </c:pt>
                <c:pt idx="61">
                  <c:v>5651.3999999998687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E2-468D-A249-6980D62ACA63}"/>
            </c:ext>
          </c:extLst>
        </c:ser>
        <c:ser>
          <c:idx val="3"/>
          <c:order val="3"/>
          <c:tx>
            <c:v>план</c:v>
          </c:tx>
          <c:marker>
            <c:symbol val="none"/>
          </c:marker>
          <c:cat>
            <c:numRef>
              <c:f>'март 2017'!$DH$5:$DH$66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2017'!$DV$5:$DV$66</c:f>
              <c:numCache>
                <c:formatCode>0.0</c:formatCode>
                <c:ptCount val="62"/>
                <c:pt idx="0">
                  <c:v>5557.0161290322585</c:v>
                </c:pt>
                <c:pt idx="1">
                  <c:v>5557</c:v>
                </c:pt>
                <c:pt idx="2">
                  <c:v>5557</c:v>
                </c:pt>
                <c:pt idx="3">
                  <c:v>5557</c:v>
                </c:pt>
                <c:pt idx="4">
                  <c:v>5557</c:v>
                </c:pt>
                <c:pt idx="5">
                  <c:v>5557</c:v>
                </c:pt>
                <c:pt idx="6">
                  <c:v>5557</c:v>
                </c:pt>
                <c:pt idx="7">
                  <c:v>5557</c:v>
                </c:pt>
                <c:pt idx="8">
                  <c:v>5557</c:v>
                </c:pt>
                <c:pt idx="9">
                  <c:v>5557</c:v>
                </c:pt>
                <c:pt idx="10">
                  <c:v>5557</c:v>
                </c:pt>
                <c:pt idx="11">
                  <c:v>5557</c:v>
                </c:pt>
                <c:pt idx="12">
                  <c:v>5557</c:v>
                </c:pt>
                <c:pt idx="13">
                  <c:v>5557</c:v>
                </c:pt>
                <c:pt idx="14">
                  <c:v>5557</c:v>
                </c:pt>
                <c:pt idx="15">
                  <c:v>5557</c:v>
                </c:pt>
                <c:pt idx="16">
                  <c:v>5557</c:v>
                </c:pt>
                <c:pt idx="17">
                  <c:v>5557</c:v>
                </c:pt>
                <c:pt idx="18">
                  <c:v>5557</c:v>
                </c:pt>
                <c:pt idx="19">
                  <c:v>5557</c:v>
                </c:pt>
                <c:pt idx="20">
                  <c:v>5557</c:v>
                </c:pt>
                <c:pt idx="21">
                  <c:v>5557</c:v>
                </c:pt>
                <c:pt idx="22">
                  <c:v>5557</c:v>
                </c:pt>
                <c:pt idx="23">
                  <c:v>5557</c:v>
                </c:pt>
                <c:pt idx="24">
                  <c:v>5557</c:v>
                </c:pt>
                <c:pt idx="25">
                  <c:v>5557</c:v>
                </c:pt>
                <c:pt idx="26">
                  <c:v>5557</c:v>
                </c:pt>
                <c:pt idx="27">
                  <c:v>5557</c:v>
                </c:pt>
                <c:pt idx="28">
                  <c:v>5557</c:v>
                </c:pt>
                <c:pt idx="29">
                  <c:v>5557</c:v>
                </c:pt>
                <c:pt idx="30">
                  <c:v>5557</c:v>
                </c:pt>
                <c:pt idx="31">
                  <c:v>5557</c:v>
                </c:pt>
                <c:pt idx="32">
                  <c:v>5557</c:v>
                </c:pt>
                <c:pt idx="33">
                  <c:v>5557</c:v>
                </c:pt>
                <c:pt idx="34">
                  <c:v>5557</c:v>
                </c:pt>
                <c:pt idx="35">
                  <c:v>5557</c:v>
                </c:pt>
                <c:pt idx="36">
                  <c:v>5557</c:v>
                </c:pt>
                <c:pt idx="37">
                  <c:v>5557</c:v>
                </c:pt>
                <c:pt idx="38">
                  <c:v>5557</c:v>
                </c:pt>
                <c:pt idx="39">
                  <c:v>5557</c:v>
                </c:pt>
                <c:pt idx="40">
                  <c:v>5557</c:v>
                </c:pt>
                <c:pt idx="41">
                  <c:v>5557</c:v>
                </c:pt>
                <c:pt idx="42">
                  <c:v>5557</c:v>
                </c:pt>
                <c:pt idx="43">
                  <c:v>5557</c:v>
                </c:pt>
                <c:pt idx="44">
                  <c:v>5557</c:v>
                </c:pt>
                <c:pt idx="45">
                  <c:v>5557</c:v>
                </c:pt>
                <c:pt idx="46">
                  <c:v>5557</c:v>
                </c:pt>
                <c:pt idx="47">
                  <c:v>5557</c:v>
                </c:pt>
                <c:pt idx="48">
                  <c:v>5557</c:v>
                </c:pt>
                <c:pt idx="49">
                  <c:v>5557</c:v>
                </c:pt>
                <c:pt idx="50">
                  <c:v>5557</c:v>
                </c:pt>
                <c:pt idx="51">
                  <c:v>5557</c:v>
                </c:pt>
                <c:pt idx="52">
                  <c:v>5557</c:v>
                </c:pt>
                <c:pt idx="53">
                  <c:v>5557</c:v>
                </c:pt>
                <c:pt idx="54">
                  <c:v>5557</c:v>
                </c:pt>
                <c:pt idx="55">
                  <c:v>5557</c:v>
                </c:pt>
                <c:pt idx="56">
                  <c:v>5557</c:v>
                </c:pt>
                <c:pt idx="57">
                  <c:v>5557</c:v>
                </c:pt>
                <c:pt idx="58">
                  <c:v>5557</c:v>
                </c:pt>
                <c:pt idx="59">
                  <c:v>5557</c:v>
                </c:pt>
                <c:pt idx="60">
                  <c:v>5557</c:v>
                </c:pt>
                <c:pt idx="61">
                  <c:v>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E2-468D-A249-6980D62ACA63}"/>
            </c:ext>
          </c:extLst>
        </c:ser>
        <c:ser>
          <c:idx val="4"/>
          <c:order val="4"/>
          <c:tx>
            <c:v>ГСС</c:v>
          </c:tx>
          <c:marker>
            <c:symbol val="none"/>
          </c:marker>
          <c:cat>
            <c:numRef>
              <c:f>'март 2017'!$DH$5:$DH$66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2017'!#REF!</c:f>
              <c:numCache>
                <c:formatCode>General</c:formatCode>
                <c:ptCount val="62"/>
                <c:pt idx="0">
                  <c:v>25.799999999996999</c:v>
                </c:pt>
                <c:pt idx="1">
                  <c:v>20.10000000000219</c:v>
                </c:pt>
                <c:pt idx="2">
                  <c:v>27.000000000002728</c:v>
                </c:pt>
                <c:pt idx="3">
                  <c:v>15.299999999999727</c:v>
                </c:pt>
                <c:pt idx="4">
                  <c:v>22.799999999999727</c:v>
                </c:pt>
                <c:pt idx="5">
                  <c:v>23.099999999999454</c:v>
                </c:pt>
                <c:pt idx="6">
                  <c:v>10.199999999997544</c:v>
                </c:pt>
                <c:pt idx="7">
                  <c:v>10.500000000004096</c:v>
                </c:pt>
                <c:pt idx="8">
                  <c:v>8.0999999999994543</c:v>
                </c:pt>
                <c:pt idx="9">
                  <c:v>18.599999999996733</c:v>
                </c:pt>
                <c:pt idx="10">
                  <c:v>26.700000000002987</c:v>
                </c:pt>
                <c:pt idx="11">
                  <c:v>15.299999999999727</c:v>
                </c:pt>
                <c:pt idx="12">
                  <c:v>21.600000000000833</c:v>
                </c:pt>
                <c:pt idx="13">
                  <c:v>20.399999999995092</c:v>
                </c:pt>
                <c:pt idx="14">
                  <c:v>22.799999999999727</c:v>
                </c:pt>
                <c:pt idx="15">
                  <c:v>14.400000000000546</c:v>
                </c:pt>
                <c:pt idx="16">
                  <c:v>21.000000000001329</c:v>
                </c:pt>
                <c:pt idx="17">
                  <c:v>19.800000000002491</c:v>
                </c:pt>
                <c:pt idx="18">
                  <c:v>24.59999999999809</c:v>
                </c:pt>
                <c:pt idx="19">
                  <c:v>15.599999999999454</c:v>
                </c:pt>
                <c:pt idx="20">
                  <c:v>7.2000000000002728</c:v>
                </c:pt>
                <c:pt idx="21">
                  <c:v>21.900000000000546</c:v>
                </c:pt>
                <c:pt idx="22">
                  <c:v>7.2000000000002728</c:v>
                </c:pt>
                <c:pt idx="23">
                  <c:v>20.10000000000219</c:v>
                </c:pt>
                <c:pt idx="24">
                  <c:v>20.099999999995362</c:v>
                </c:pt>
                <c:pt idx="25">
                  <c:v>24.300000000005184</c:v>
                </c:pt>
                <c:pt idx="26">
                  <c:v>25.799999999996999</c:v>
                </c:pt>
                <c:pt idx="27">
                  <c:v>18.900000000003189</c:v>
                </c:pt>
                <c:pt idx="28">
                  <c:v>21.29999999999427</c:v>
                </c:pt>
                <c:pt idx="29">
                  <c:v>22.5</c:v>
                </c:pt>
                <c:pt idx="30">
                  <c:v>24.000000000005457</c:v>
                </c:pt>
                <c:pt idx="31">
                  <c:v>15.299999999999727</c:v>
                </c:pt>
                <c:pt idx="32">
                  <c:v>21.29999999999427</c:v>
                </c:pt>
                <c:pt idx="33">
                  <c:v>20.10000000000219</c:v>
                </c:pt>
                <c:pt idx="34">
                  <c:v>12.300000000002456</c:v>
                </c:pt>
                <c:pt idx="35">
                  <c:v>15.299999999999727</c:v>
                </c:pt>
                <c:pt idx="36">
                  <c:v>23.099999999999454</c:v>
                </c:pt>
                <c:pt idx="37">
                  <c:v>5.4000000000019099</c:v>
                </c:pt>
                <c:pt idx="38">
                  <c:v>20.69999999999483</c:v>
                </c:pt>
                <c:pt idx="39">
                  <c:v>15</c:v>
                </c:pt>
                <c:pt idx="40">
                  <c:v>26.400000000003189</c:v>
                </c:pt>
                <c:pt idx="41">
                  <c:v>16.799999999998363</c:v>
                </c:pt>
                <c:pt idx="42">
                  <c:v>-39098.699999999997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E2-468D-A249-6980D62AC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4912"/>
        <c:axId val="92376448"/>
      </c:lineChart>
      <c:catAx>
        <c:axId val="9237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2376448"/>
        <c:crosses val="autoZero"/>
        <c:auto val="1"/>
        <c:lblAlgn val="ctr"/>
        <c:lblOffset val="100"/>
        <c:noMultiLvlLbl val="0"/>
      </c:catAx>
      <c:valAx>
        <c:axId val="92376448"/>
        <c:scaling>
          <c:orientation val="minMax"/>
          <c:max val="6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2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2374912"/>
        <c:crosses val="autoZero"/>
        <c:crossBetween val="between"/>
        <c:majorUnit val="200"/>
        <c:minorUnit val="27.2"/>
      </c:valAx>
    </c:plotArea>
    <c:legend>
      <c:legendPos val="r"/>
      <c:layout>
        <c:manualLayout>
          <c:xMode val="edge"/>
          <c:yMode val="edge"/>
          <c:x val="4.1274074895567635E-2"/>
          <c:y val="0.86484581269154581"/>
          <c:w val="0.92576291079812212"/>
          <c:h val="8.2907838003562273E-2"/>
        </c:manualLayout>
      </c:layout>
      <c:overlay val="0"/>
      <c:txPr>
        <a:bodyPr/>
        <a:lstStyle/>
        <a:p>
          <a:pPr>
            <a:defRPr b="0" baseline="0" i="0" strike="noStrike" sz="118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0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footer="0.30000000000000032" header="0.30000000000000032" l="0.70000000000000062" r="0.70000000000000062" t="0.75000000000001465"/>
    <c:pageSetup orientation="landscape" paperSize="9"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сульфатное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'январь 2017'!$BC$5:$BC$66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'январь 2017'!$BN$5:$BN$66</c:f>
              <c:numCache>
                <c:formatCode>General</c:formatCode>
                <c:ptCount val="62"/>
                <c:pt idx="0">
                  <c:v>1315.6599999999978</c:v>
                </c:pt>
                <c:pt idx="1">
                  <c:v>1442.5639999999532</c:v>
                </c:pt>
                <c:pt idx="2">
                  <c:v>1071.2519999999008</c:v>
                </c:pt>
                <c:pt idx="3">
                  <c:v>1305.0880000000927</c:v>
                </c:pt>
                <c:pt idx="4">
                  <c:v>1377.9560000000793</c:v>
                </c:pt>
                <c:pt idx="5">
                  <c:v>1245.6359999998704</c:v>
                </c:pt>
                <c:pt idx="6">
                  <c:v>1272.5920000001315</c:v>
                </c:pt>
                <c:pt idx="7">
                  <c:v>1519.6359999999213</c:v>
                </c:pt>
                <c:pt idx="8">
                  <c:v>1219.596000000086</c:v>
                </c:pt>
                <c:pt idx="9">
                  <c:v>1469.3639999999746</c:v>
                </c:pt>
                <c:pt idx="10">
                  <c:v>1184.4799999999786</c:v>
                </c:pt>
                <c:pt idx="11">
                  <c:v>1467.8879999999085</c:v>
                </c:pt>
                <c:pt idx="12">
                  <c:v>1384.8119999999712</c:v>
                </c:pt>
                <c:pt idx="13">
                  <c:v>1291.8920000001585</c:v>
                </c:pt>
                <c:pt idx="14">
                  <c:v>1257.0439999999385</c:v>
                </c:pt>
                <c:pt idx="15">
                  <c:v>1376.9600000000382</c:v>
                </c:pt>
                <c:pt idx="16">
                  <c:v>1126.3360000000525</c:v>
                </c:pt>
                <c:pt idx="17">
                  <c:v>1544.659999999903</c:v>
                </c:pt>
                <c:pt idx="18">
                  <c:v>1011.6120000000742</c:v>
                </c:pt>
                <c:pt idx="19">
                  <c:v>1239.9999999999118</c:v>
                </c:pt>
                <c:pt idx="20">
                  <c:v>1201.3759999999152</c:v>
                </c:pt>
                <c:pt idx="21">
                  <c:v>1375.11600000001</c:v>
                </c:pt>
                <c:pt idx="22">
                  <c:v>1339.8000000001987</c:v>
                </c:pt>
                <c:pt idx="23">
                  <c:v>1295.8119999999658</c:v>
                </c:pt>
                <c:pt idx="24">
                  <c:v>1311.10399999985</c:v>
                </c:pt>
                <c:pt idx="25">
                  <c:v>1600.9800000000994</c:v>
                </c:pt>
                <c:pt idx="26">
                  <c:v>1400.195999999899</c:v>
                </c:pt>
                <c:pt idx="27">
                  <c:v>1369.6240000001669</c:v>
                </c:pt>
                <c:pt idx="28">
                  <c:v>1549.4639999998615</c:v>
                </c:pt>
                <c:pt idx="29">
                  <c:v>1406.0640000001692</c:v>
                </c:pt>
                <c:pt idx="30">
                  <c:v>1092.9479999998418</c:v>
                </c:pt>
                <c:pt idx="31">
                  <c:v>1585.1000000001202</c:v>
                </c:pt>
                <c:pt idx="32">
                  <c:v>1397.4600000000007</c:v>
                </c:pt>
                <c:pt idx="33">
                  <c:v>1546.3559999999898</c:v>
                </c:pt>
                <c:pt idx="34">
                  <c:v>1058.9359999998728</c:v>
                </c:pt>
                <c:pt idx="35">
                  <c:v>1449.7960000000357</c:v>
                </c:pt>
                <c:pt idx="36">
                  <c:v>1497.0159999999664</c:v>
                </c:pt>
                <c:pt idx="37">
                  <c:v>1362.9160000000165</c:v>
                </c:pt>
                <c:pt idx="38">
                  <c:v>1055.0560000000555</c:v>
                </c:pt>
                <c:pt idx="39">
                  <c:v>1455.7200000000587</c:v>
                </c:pt>
                <c:pt idx="40">
                  <c:v>1480.7599999999939</c:v>
                </c:pt>
                <c:pt idx="41">
                  <c:v>1562.8320000000194</c:v>
                </c:pt>
                <c:pt idx="42">
                  <c:v>1261.6359999998194</c:v>
                </c:pt>
                <c:pt idx="43">
                  <c:v>1373.3200000001516</c:v>
                </c:pt>
                <c:pt idx="44">
                  <c:v>1151.7479999999521</c:v>
                </c:pt>
                <c:pt idx="45">
                  <c:v>1396.6920000000268</c:v>
                </c:pt>
                <c:pt idx="46">
                  <c:v>1410.7080000000403</c:v>
                </c:pt>
                <c:pt idx="47">
                  <c:v>1409.4039999999341</c:v>
                </c:pt>
                <c:pt idx="48">
                  <c:v>1159.263999999848</c:v>
                </c:pt>
                <c:pt idx="49">
                  <c:v>1400.2040000002337</c:v>
                </c:pt>
                <c:pt idx="50">
                  <c:v>1519.4799999999332</c:v>
                </c:pt>
                <c:pt idx="51">
                  <c:v>1491.9719999999747</c:v>
                </c:pt>
                <c:pt idx="52">
                  <c:v>1320.1560000000272</c:v>
                </c:pt>
                <c:pt idx="53">
                  <c:v>1368.6000000000815</c:v>
                </c:pt>
                <c:pt idx="54">
                  <c:v>1442.3079999999479</c:v>
                </c:pt>
                <c:pt idx="55">
                  <c:v>1534.3599999998999</c:v>
                </c:pt>
                <c:pt idx="56">
                  <c:v>1394.3600000001543</c:v>
                </c:pt>
                <c:pt idx="57">
                  <c:v>1539.5839999999314</c:v>
                </c:pt>
                <c:pt idx="58">
                  <c:v>1160.6639999999968</c:v>
                </c:pt>
                <c:pt idx="59">
                  <c:v>1551.9479999999837</c:v>
                </c:pt>
                <c:pt idx="60">
                  <c:v>1595.6120000000706</c:v>
                </c:pt>
                <c:pt idx="61">
                  <c:v>1330.0839999998634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8-4286-A2CE-A328480390B5}"/>
            </c:ext>
          </c:extLst>
        </c:ser>
        <c:ser>
          <c:idx val="1"/>
          <c:order val="1"/>
          <c:tx>
            <c:v>обесфенолка</c:v>
          </c:tx>
          <c:marker>
            <c:symbol val="none"/>
          </c:marker>
          <c:cat>
            <c:numRef>
              <c:f>'январь 2017'!$BC$5:$BC$66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'январь 2017'!$BL$5:$BL$66</c:f>
              <c:numCache>
                <c:formatCode>General</c:formatCode>
                <c:ptCount val="62"/>
                <c:pt idx="0">
                  <c:v>49.520000000002256</c:v>
                </c:pt>
                <c:pt idx="1">
                  <c:v>105.03999999998996</c:v>
                </c:pt>
                <c:pt idx="2">
                  <c:v>116.64000000000669</c:v>
                </c:pt>
                <c:pt idx="3">
                  <c:v>114.07999999999447</c:v>
                </c:pt>
                <c:pt idx="4">
                  <c:v>110.79999999999927</c:v>
                </c:pt>
                <c:pt idx="5">
                  <c:v>73.920000000007349</c:v>
                </c:pt>
                <c:pt idx="6">
                  <c:v>84.56000000000131</c:v>
                </c:pt>
                <c:pt idx="7">
                  <c:v>109.75999999999658</c:v>
                </c:pt>
                <c:pt idx="8">
                  <c:v>110.64000000000306</c:v>
                </c:pt>
                <c:pt idx="9">
                  <c:v>107.27999999999156</c:v>
                </c:pt>
                <c:pt idx="10">
                  <c:v>123.76000000000204</c:v>
                </c:pt>
                <c:pt idx="11">
                  <c:v>113.28000000000429</c:v>
                </c:pt>
                <c:pt idx="12">
                  <c:v>106.5599999999904</c:v>
                </c:pt>
                <c:pt idx="13">
                  <c:v>111.52000000000044</c:v>
                </c:pt>
                <c:pt idx="14">
                  <c:v>115.36000000000058</c:v>
                </c:pt>
                <c:pt idx="15">
                  <c:v>131.92000000000007</c:v>
                </c:pt>
                <c:pt idx="16">
                  <c:v>106.15999999999985</c:v>
                </c:pt>
                <c:pt idx="17">
                  <c:v>107.20000000000255</c:v>
                </c:pt>
                <c:pt idx="18">
                  <c:v>119.75999999999658</c:v>
                </c:pt>
                <c:pt idx="19">
                  <c:v>114.5600000000104</c:v>
                </c:pt>
                <c:pt idx="20">
                  <c:v>117.7599999999984</c:v>
                </c:pt>
                <c:pt idx="21">
                  <c:v>113.2799999999952</c:v>
                </c:pt>
                <c:pt idx="22">
                  <c:v>107.76000000000749</c:v>
                </c:pt>
                <c:pt idx="23">
                  <c:v>120.55999999999585</c:v>
                </c:pt>
                <c:pt idx="24">
                  <c:v>117.03999999999724</c:v>
                </c:pt>
                <c:pt idx="25">
                  <c:v>104.88000000000284</c:v>
                </c:pt>
                <c:pt idx="26">
                  <c:v>110.15999999999622</c:v>
                </c:pt>
                <c:pt idx="27">
                  <c:v>115.28000000000247</c:v>
                </c:pt>
                <c:pt idx="28">
                  <c:v>107.52000000000407</c:v>
                </c:pt>
                <c:pt idx="29">
                  <c:v>109.92000000000189</c:v>
                </c:pt>
                <c:pt idx="30">
                  <c:v>103.67999999999483</c:v>
                </c:pt>
                <c:pt idx="31">
                  <c:v>111.76000000000386</c:v>
                </c:pt>
                <c:pt idx="32">
                  <c:v>107.51999999999498</c:v>
                </c:pt>
                <c:pt idx="33">
                  <c:v>105.36000000000058</c:v>
                </c:pt>
                <c:pt idx="34">
                  <c:v>115.36000000000058</c:v>
                </c:pt>
                <c:pt idx="35">
                  <c:v>112.16000000000349</c:v>
                </c:pt>
                <c:pt idx="36">
                  <c:v>113.35999999999331</c:v>
                </c:pt>
                <c:pt idx="37">
                  <c:v>103.04000000000087</c:v>
                </c:pt>
                <c:pt idx="38">
                  <c:v>119.60000000000036</c:v>
                </c:pt>
                <c:pt idx="39">
                  <c:v>122.87999999999556</c:v>
                </c:pt>
                <c:pt idx="40">
                  <c:v>118.48000000000866</c:v>
                </c:pt>
                <c:pt idx="41">
                  <c:v>121.19999999999891</c:v>
                </c:pt>
                <c:pt idx="42">
                  <c:v>125.11999999999716</c:v>
                </c:pt>
                <c:pt idx="43">
                  <c:v>120.0800000000072</c:v>
                </c:pt>
                <c:pt idx="44">
                  <c:v>120.95999999999549</c:v>
                </c:pt>
                <c:pt idx="45">
                  <c:v>120.72000000000116</c:v>
                </c:pt>
                <c:pt idx="46">
                  <c:v>116.87999999999192</c:v>
                </c:pt>
                <c:pt idx="47">
                  <c:v>145.04000000000815</c:v>
                </c:pt>
                <c:pt idx="48">
                  <c:v>109.75999999999658</c:v>
                </c:pt>
                <c:pt idx="49">
                  <c:v>116.55999999999949</c:v>
                </c:pt>
                <c:pt idx="50">
                  <c:v>119.60000000000036</c:v>
                </c:pt>
                <c:pt idx="51">
                  <c:v>120</c:v>
                </c:pt>
                <c:pt idx="52">
                  <c:v>112.07999999999629</c:v>
                </c:pt>
                <c:pt idx="53">
                  <c:v>109.44000000000415</c:v>
                </c:pt>
                <c:pt idx="54">
                  <c:v>114.31999999999789</c:v>
                </c:pt>
                <c:pt idx="55">
                  <c:v>120.07999999999811</c:v>
                </c:pt>
                <c:pt idx="56">
                  <c:v>108.16000000000713</c:v>
                </c:pt>
                <c:pt idx="57">
                  <c:v>111.27999999999702</c:v>
                </c:pt>
                <c:pt idx="58">
                  <c:v>121.44000000000233</c:v>
                </c:pt>
                <c:pt idx="59">
                  <c:v>105.600000000004</c:v>
                </c:pt>
                <c:pt idx="60">
                  <c:v>101.43999999999323</c:v>
                </c:pt>
                <c:pt idx="61">
                  <c:v>101.84000000000196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8-4286-A2CE-A328480390B5}"/>
            </c:ext>
          </c:extLst>
        </c:ser>
        <c:ser>
          <c:idx val="3"/>
          <c:order val="2"/>
          <c:tx>
            <c:v>план</c:v>
          </c:tx>
          <c:marker>
            <c:symbol val="none"/>
          </c:marker>
          <c:cat>
            <c:numRef>
              <c:f>'январь 2017'!$BC$5:$BC$66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'январь 2017'!$BP$5:$BP$66</c:f>
              <c:numCache>
                <c:formatCode>0.0</c:formatCode>
                <c:ptCount val="62"/>
                <c:pt idx="0">
                  <c:v>1691.3091532258063</c:v>
                </c:pt>
                <c:pt idx="1">
                  <c:v>1691.3</c:v>
                </c:pt>
                <c:pt idx="2">
                  <c:v>1691.3</c:v>
                </c:pt>
                <c:pt idx="3">
                  <c:v>1691.3</c:v>
                </c:pt>
                <c:pt idx="4">
                  <c:v>1691.3</c:v>
                </c:pt>
                <c:pt idx="5">
                  <c:v>1691.3</c:v>
                </c:pt>
                <c:pt idx="6">
                  <c:v>1691.3</c:v>
                </c:pt>
                <c:pt idx="7">
                  <c:v>1691.3</c:v>
                </c:pt>
                <c:pt idx="8">
                  <c:v>1691.3</c:v>
                </c:pt>
                <c:pt idx="9">
                  <c:v>1691.3</c:v>
                </c:pt>
                <c:pt idx="10">
                  <c:v>1691.3</c:v>
                </c:pt>
                <c:pt idx="11">
                  <c:v>1691.3</c:v>
                </c:pt>
                <c:pt idx="12">
                  <c:v>1691.3</c:v>
                </c:pt>
                <c:pt idx="13">
                  <c:v>1691.3</c:v>
                </c:pt>
                <c:pt idx="14">
                  <c:v>1691.3</c:v>
                </c:pt>
                <c:pt idx="15">
                  <c:v>1691.3</c:v>
                </c:pt>
                <c:pt idx="16">
                  <c:v>1691.3</c:v>
                </c:pt>
                <c:pt idx="17">
                  <c:v>1691.3</c:v>
                </c:pt>
                <c:pt idx="18">
                  <c:v>1691.3</c:v>
                </c:pt>
                <c:pt idx="19">
                  <c:v>1691.3</c:v>
                </c:pt>
                <c:pt idx="20">
                  <c:v>1691.3</c:v>
                </c:pt>
                <c:pt idx="21">
                  <c:v>1691.3</c:v>
                </c:pt>
                <c:pt idx="22">
                  <c:v>1691.3</c:v>
                </c:pt>
                <c:pt idx="23">
                  <c:v>1691.3</c:v>
                </c:pt>
                <c:pt idx="24">
                  <c:v>1691.3</c:v>
                </c:pt>
                <c:pt idx="25">
                  <c:v>1691.3</c:v>
                </c:pt>
                <c:pt idx="26">
                  <c:v>1691.3</c:v>
                </c:pt>
                <c:pt idx="27">
                  <c:v>1691.3</c:v>
                </c:pt>
                <c:pt idx="28">
                  <c:v>1691.3</c:v>
                </c:pt>
                <c:pt idx="29">
                  <c:v>1691.3</c:v>
                </c:pt>
                <c:pt idx="30">
                  <c:v>1691.3</c:v>
                </c:pt>
                <c:pt idx="31">
                  <c:v>1691.3</c:v>
                </c:pt>
                <c:pt idx="32">
                  <c:v>1691.3</c:v>
                </c:pt>
                <c:pt idx="33">
                  <c:v>1691.3</c:v>
                </c:pt>
                <c:pt idx="34">
                  <c:v>1691.3</c:v>
                </c:pt>
                <c:pt idx="35">
                  <c:v>1691.3</c:v>
                </c:pt>
                <c:pt idx="36">
                  <c:v>1691.3</c:v>
                </c:pt>
                <c:pt idx="37">
                  <c:v>1691.3</c:v>
                </c:pt>
                <c:pt idx="38">
                  <c:v>1691.3</c:v>
                </c:pt>
                <c:pt idx="39">
                  <c:v>1691.3</c:v>
                </c:pt>
                <c:pt idx="40">
                  <c:v>1691.3</c:v>
                </c:pt>
                <c:pt idx="41">
                  <c:v>1691.3</c:v>
                </c:pt>
                <c:pt idx="42">
                  <c:v>1691.3</c:v>
                </c:pt>
                <c:pt idx="43">
                  <c:v>1691.3</c:v>
                </c:pt>
                <c:pt idx="44">
                  <c:v>1691.3</c:v>
                </c:pt>
                <c:pt idx="45">
                  <c:v>1691.3</c:v>
                </c:pt>
                <c:pt idx="46">
                  <c:v>1691.3</c:v>
                </c:pt>
                <c:pt idx="47">
                  <c:v>1691.3</c:v>
                </c:pt>
                <c:pt idx="48">
                  <c:v>1691.3</c:v>
                </c:pt>
                <c:pt idx="49">
                  <c:v>1691.3</c:v>
                </c:pt>
                <c:pt idx="50">
                  <c:v>1691.3</c:v>
                </c:pt>
                <c:pt idx="51">
                  <c:v>1691.3</c:v>
                </c:pt>
                <c:pt idx="52">
                  <c:v>1691.3</c:v>
                </c:pt>
                <c:pt idx="53">
                  <c:v>1691.3</c:v>
                </c:pt>
                <c:pt idx="54">
                  <c:v>1691.3</c:v>
                </c:pt>
                <c:pt idx="55">
                  <c:v>1691.3</c:v>
                </c:pt>
                <c:pt idx="56">
                  <c:v>1691.3</c:v>
                </c:pt>
                <c:pt idx="57">
                  <c:v>1691.3</c:v>
                </c:pt>
                <c:pt idx="58">
                  <c:v>1691.3</c:v>
                </c:pt>
                <c:pt idx="59">
                  <c:v>1691.3</c:v>
                </c:pt>
                <c:pt idx="60">
                  <c:v>1691.3</c:v>
                </c:pt>
                <c:pt idx="61">
                  <c:v>1691.3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A8-4286-A2CE-A328480390B5}"/>
            </c:ext>
          </c:extLst>
        </c:ser>
        <c:ser>
          <c:idx val="0"/>
          <c:order val="3"/>
          <c:tx>
            <c:v>РП-11</c:v>
          </c:tx>
          <c:marker>
            <c:symbol val="none"/>
          </c:marker>
          <c:cat>
            <c:numRef>
              <c:f>'январь 2017'!$BC$5:$BC$66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'январь 2017'!$BH$5:$BH$66</c:f>
              <c:numCache>
                <c:formatCode>General</c:formatCode>
                <c:ptCount val="62"/>
                <c:pt idx="0">
                  <c:v>1365.18</c:v>
                </c:pt>
                <c:pt idx="1">
                  <c:v>1547.6039999999432</c:v>
                </c:pt>
                <c:pt idx="2">
                  <c:v>1187.8919999999075</c:v>
                </c:pt>
                <c:pt idx="3">
                  <c:v>1419.1680000000872</c:v>
                </c:pt>
                <c:pt idx="4">
                  <c:v>1488.7560000000785</c:v>
                </c:pt>
                <c:pt idx="5">
                  <c:v>1319.5559999998777</c:v>
                </c:pt>
                <c:pt idx="6">
                  <c:v>1357.1520000001328</c:v>
                </c:pt>
                <c:pt idx="7">
                  <c:v>1629.3959999999179</c:v>
                </c:pt>
                <c:pt idx="8">
                  <c:v>1330.236000000089</c:v>
                </c:pt>
                <c:pt idx="9">
                  <c:v>1576.6439999999661</c:v>
                </c:pt>
                <c:pt idx="10">
                  <c:v>1308.2399999999807</c:v>
                </c:pt>
                <c:pt idx="11">
                  <c:v>1581.1679999999128</c:v>
                </c:pt>
                <c:pt idx="12">
                  <c:v>1491.3719999999616</c:v>
                </c:pt>
                <c:pt idx="13">
                  <c:v>1403.412000000159</c:v>
                </c:pt>
                <c:pt idx="14">
                  <c:v>1372.4039999999391</c:v>
                </c:pt>
                <c:pt idx="15">
                  <c:v>1508.8800000000383</c:v>
                </c:pt>
                <c:pt idx="16">
                  <c:v>1232.4960000000524</c:v>
                </c:pt>
                <c:pt idx="17">
                  <c:v>1651.8599999999055</c:v>
                </c:pt>
                <c:pt idx="18">
                  <c:v>1131.3720000000708</c:v>
                </c:pt>
                <c:pt idx="19">
                  <c:v>1354.5599999999222</c:v>
                </c:pt>
                <c:pt idx="20">
                  <c:v>1319.1359999999136</c:v>
                </c:pt>
                <c:pt idx="21">
                  <c:v>1488.3960000000052</c:v>
                </c:pt>
                <c:pt idx="22">
                  <c:v>1447.5600000002062</c:v>
                </c:pt>
                <c:pt idx="23">
                  <c:v>1416.3719999999616</c:v>
                </c:pt>
                <c:pt idx="24">
                  <c:v>1428.1439999998472</c:v>
                </c:pt>
                <c:pt idx="25">
                  <c:v>1705.8600000001022</c:v>
                </c:pt>
                <c:pt idx="26">
                  <c:v>1510.3559999998952</c:v>
                </c:pt>
                <c:pt idx="27">
                  <c:v>1484.9040000001694</c:v>
                </c:pt>
                <c:pt idx="28">
                  <c:v>1656.9839999998655</c:v>
                </c:pt>
                <c:pt idx="29">
                  <c:v>1515.9840000001711</c:v>
                </c:pt>
                <c:pt idx="30">
                  <c:v>1196.6279999998367</c:v>
                </c:pt>
                <c:pt idx="31">
                  <c:v>1696.860000000124</c:v>
                </c:pt>
                <c:pt idx="32">
                  <c:v>1504.9799999999957</c:v>
                </c:pt>
                <c:pt idx="33">
                  <c:v>1651.7159999999903</c:v>
                </c:pt>
                <c:pt idx="34">
                  <c:v>1174.2959999998734</c:v>
                </c:pt>
                <c:pt idx="35">
                  <c:v>1561.9560000000392</c:v>
                </c:pt>
                <c:pt idx="36">
                  <c:v>1610.3759999999597</c:v>
                </c:pt>
                <c:pt idx="37">
                  <c:v>1465.9560000000174</c:v>
                </c:pt>
                <c:pt idx="38">
                  <c:v>1174.6560000000559</c:v>
                </c:pt>
                <c:pt idx="39">
                  <c:v>1578.6000000000543</c:v>
                </c:pt>
                <c:pt idx="40">
                  <c:v>1599.2400000000025</c:v>
                </c:pt>
                <c:pt idx="41">
                  <c:v>1684.0320000000183</c:v>
                </c:pt>
                <c:pt idx="42">
                  <c:v>1386.7559999998166</c:v>
                </c:pt>
                <c:pt idx="43">
                  <c:v>1493.4000000001588</c:v>
                </c:pt>
                <c:pt idx="44">
                  <c:v>1272.7079999999476</c:v>
                </c:pt>
                <c:pt idx="45">
                  <c:v>1517.412000000028</c:v>
                </c:pt>
                <c:pt idx="46">
                  <c:v>1527.5880000000323</c:v>
                </c:pt>
                <c:pt idx="47">
                  <c:v>1554.4439999999422</c:v>
                </c:pt>
                <c:pt idx="48">
                  <c:v>1269.0239999998446</c:v>
                </c:pt>
                <c:pt idx="49">
                  <c:v>1516.7640000002332</c:v>
                </c:pt>
                <c:pt idx="50">
                  <c:v>1639.0799999999335</c:v>
                </c:pt>
                <c:pt idx="51">
                  <c:v>1611.9719999999747</c:v>
                </c:pt>
                <c:pt idx="52">
                  <c:v>1432.2360000000235</c:v>
                </c:pt>
                <c:pt idx="53">
                  <c:v>1478.0400000000857</c:v>
                </c:pt>
                <c:pt idx="54">
                  <c:v>1556.6279999999458</c:v>
                </c:pt>
                <c:pt idx="55">
                  <c:v>1654.439999999898</c:v>
                </c:pt>
                <c:pt idx="56">
                  <c:v>1502.5200000001614</c:v>
                </c:pt>
                <c:pt idx="57">
                  <c:v>1650.8639999999284</c:v>
                </c:pt>
                <c:pt idx="58">
                  <c:v>1282.1039999999991</c:v>
                </c:pt>
                <c:pt idx="59">
                  <c:v>1657.5479999999877</c:v>
                </c:pt>
                <c:pt idx="60">
                  <c:v>1697.0520000000638</c:v>
                </c:pt>
                <c:pt idx="61">
                  <c:v>1431.9239999998654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A8-4286-A2CE-A32848039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76992"/>
        <c:axId val="90278528"/>
      </c:lineChart>
      <c:catAx>
        <c:axId val="9027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4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0278528"/>
        <c:crosses val="autoZero"/>
        <c:auto val="1"/>
        <c:lblAlgn val="ctr"/>
        <c:lblOffset val="100"/>
        <c:noMultiLvlLbl val="0"/>
      </c:catAx>
      <c:valAx>
        <c:axId val="90278528"/>
        <c:scaling>
          <c:orientation val="minMax"/>
          <c:max val="2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4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0276992"/>
        <c:crosses val="autoZero"/>
        <c:crossBetween val="between"/>
        <c:majorUnit val="100"/>
        <c:minorUnit val="10"/>
      </c:valAx>
    </c:plotArea>
    <c:legend>
      <c:legendPos val="b"/>
      <c:overlay val="0"/>
      <c:txPr>
        <a:bodyPr/>
        <a:lstStyle/>
        <a:p>
          <a:pPr>
            <a:defRPr b="0" baseline="0" i="0" strike="noStrike" sz="118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4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footer="0.30000000000000032" header="0.30000000000000032" l="0.70000000000000062" r="0.70000000000000062" t="0.75000000000001465"/>
    <c:pageSetup orientation="landscape" paperSize="9"/>
  </c:printSettings>
</c:chartSpace>
</file>

<file path=xl/charts/chart20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216057273352951E-2"/>
          <c:y val="1.1319475708590081E-2"/>
          <c:w val="0.95849378781789996"/>
          <c:h val="0.88043182086303251"/>
        </c:manualLayout>
      </c:layout>
      <c:lineChart>
        <c:grouping val="standard"/>
        <c:varyColors val="0"/>
        <c:ser>
          <c:idx val="0"/>
          <c:order val="0"/>
          <c:tx>
            <c:v>Бар.насос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'март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2017'!$EG$5:$EG$66</c:f>
              <c:numCache>
                <c:formatCode>General</c:formatCode>
                <c:ptCount val="62"/>
                <c:pt idx="0">
                  <c:v>3955</c:v>
                </c:pt>
                <c:pt idx="1">
                  <c:v>3664.8000000001048</c:v>
                </c:pt>
                <c:pt idx="2">
                  <c:v>3869.9999999995498</c:v>
                </c:pt>
                <c:pt idx="3">
                  <c:v>3859</c:v>
                </c:pt>
                <c:pt idx="4">
                  <c:v>3792</c:v>
                </c:pt>
                <c:pt idx="5">
                  <c:v>4126</c:v>
                </c:pt>
                <c:pt idx="6">
                  <c:v>3731.3999999999623</c:v>
                </c:pt>
                <c:pt idx="7">
                  <c:v>3697.1999999999525</c:v>
                </c:pt>
                <c:pt idx="8">
                  <c:v>3781.7999999999984</c:v>
                </c:pt>
                <c:pt idx="9">
                  <c:v>3742.2000000001162</c:v>
                </c:pt>
                <c:pt idx="10">
                  <c:v>3738.5999999999967</c:v>
                </c:pt>
                <c:pt idx="11">
                  <c:v>3751.1999999999034</c:v>
                </c:pt>
                <c:pt idx="12">
                  <c:v>3698</c:v>
                </c:pt>
                <c:pt idx="13">
                  <c:v>4060.8000000005632</c:v>
                </c:pt>
                <c:pt idx="14">
                  <c:v>3943.7999999996464</c:v>
                </c:pt>
                <c:pt idx="15">
                  <c:v>3857.4000000000524</c:v>
                </c:pt>
                <c:pt idx="16">
                  <c:v>4019.4000000003143</c:v>
                </c:pt>
                <c:pt idx="17">
                  <c:v>4037.3999999998887</c:v>
                </c:pt>
                <c:pt idx="18">
                  <c:v>4039.2000000002554</c:v>
                </c:pt>
                <c:pt idx="19">
                  <c:v>4014.0000000000327</c:v>
                </c:pt>
                <c:pt idx="20">
                  <c:v>4014.0000000000327</c:v>
                </c:pt>
                <c:pt idx="21">
                  <c:v>4060.7999999997446</c:v>
                </c:pt>
                <c:pt idx="22">
                  <c:v>4017.5999999999476</c:v>
                </c:pt>
                <c:pt idx="23">
                  <c:v>3904.1999999997643</c:v>
                </c:pt>
                <c:pt idx="24">
                  <c:v>4096.8000000005304</c:v>
                </c:pt>
                <c:pt idx="25">
                  <c:v>4087.7999999995154</c:v>
                </c:pt>
                <c:pt idx="26">
                  <c:v>4190.3999999999542</c:v>
                </c:pt>
                <c:pt idx="27">
                  <c:v>3983.4000000003471</c:v>
                </c:pt>
                <c:pt idx="28">
                  <c:v>4055.399999999463</c:v>
                </c:pt>
                <c:pt idx="29">
                  <c:v>4021.200000000681</c:v>
                </c:pt>
                <c:pt idx="30">
                  <c:v>3070.7999999994172</c:v>
                </c:pt>
                <c:pt idx="31">
                  <c:v>3873.6000000000786</c:v>
                </c:pt>
                <c:pt idx="32">
                  <c:v>3866.6</c:v>
                </c:pt>
                <c:pt idx="33">
                  <c:v>3954.599999999391</c:v>
                </c:pt>
                <c:pt idx="34">
                  <c:v>4044.600000000537</c:v>
                </c:pt>
                <c:pt idx="35">
                  <c:v>3830.399999999463</c:v>
                </c:pt>
                <c:pt idx="36">
                  <c:v>3974.4000000001506</c:v>
                </c:pt>
                <c:pt idx="37">
                  <c:v>3972.5999999997839</c:v>
                </c:pt>
                <c:pt idx="38">
                  <c:v>3972.6000000006024</c:v>
                </c:pt>
                <c:pt idx="39">
                  <c:v>4051.7999999995482</c:v>
                </c:pt>
                <c:pt idx="40">
                  <c:v>4089.5999999998821</c:v>
                </c:pt>
                <c:pt idx="41">
                  <c:v>4057.2000000006483</c:v>
                </c:pt>
                <c:pt idx="42">
                  <c:v>4141.7999999998756</c:v>
                </c:pt>
                <c:pt idx="43">
                  <c:v>4136.399999999594</c:v>
                </c:pt>
                <c:pt idx="44">
                  <c:v>4017.5999999999476</c:v>
                </c:pt>
                <c:pt idx="45">
                  <c:v>4028.4000000005108</c:v>
                </c:pt>
                <c:pt idx="46">
                  <c:v>3999.5999999995547</c:v>
                </c:pt>
                <c:pt idx="47">
                  <c:v>3830.4000000002816</c:v>
                </c:pt>
                <c:pt idx="48">
                  <c:v>4359.6000000000458</c:v>
                </c:pt>
                <c:pt idx="49">
                  <c:v>4511.6999999995187</c:v>
                </c:pt>
                <c:pt idx="50">
                  <c:v>3816.0000000000082</c:v>
                </c:pt>
                <c:pt idx="51">
                  <c:v>3789.0000000000327</c:v>
                </c:pt>
                <c:pt idx="52">
                  <c:v>3808.5</c:v>
                </c:pt>
                <c:pt idx="53">
                  <c:v>3931.1999999995351</c:v>
                </c:pt>
                <c:pt idx="54">
                  <c:v>4012.2000000004846</c:v>
                </c:pt>
                <c:pt idx="55">
                  <c:v>4105.7999999999083</c:v>
                </c:pt>
                <c:pt idx="56">
                  <c:v>4155</c:v>
                </c:pt>
                <c:pt idx="57">
                  <c:v>4102.1999999999935</c:v>
                </c:pt>
                <c:pt idx="58">
                  <c:v>3918.6000000002423</c:v>
                </c:pt>
                <c:pt idx="59">
                  <c:v>3779.9999999998363</c:v>
                </c:pt>
                <c:pt idx="60">
                  <c:v>3799.7999999997774</c:v>
                </c:pt>
                <c:pt idx="61">
                  <c:v>3954.6000000002095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A-4573-9B1B-359C183F7DA3}"/>
            </c:ext>
          </c:extLst>
        </c:ser>
        <c:ser>
          <c:idx val="1"/>
          <c:order val="1"/>
          <c:tx>
            <c:v>РП - 26</c:v>
          </c:tx>
          <c:marker>
            <c:symbol val="none"/>
          </c:marker>
          <c:cat>
            <c:numRef>
              <c:f>'март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2017'!$EK$5:$EK$66</c:f>
              <c:numCache>
                <c:formatCode>General</c:formatCode>
                <c:ptCount val="62"/>
                <c:pt idx="0">
                  <c:v>12.960000000004186</c:v>
                </c:pt>
                <c:pt idx="1">
                  <c:v>9.9999999999994316</c:v>
                </c:pt>
                <c:pt idx="2">
                  <c:v>9.7599999999889064</c:v>
                </c:pt>
                <c:pt idx="3">
                  <c:v>9.760000000005391</c:v>
                </c:pt>
                <c:pt idx="4">
                  <c:v>9.9200000000033128</c:v>
                </c:pt>
                <c:pt idx="5">
                  <c:v>10.079999999997824</c:v>
                </c:pt>
                <c:pt idx="6">
                  <c:v>10.239999999997451</c:v>
                </c:pt>
                <c:pt idx="7">
                  <c:v>320.07999999999953</c:v>
                </c:pt>
                <c:pt idx="8">
                  <c:v>444.15999999999229</c:v>
                </c:pt>
                <c:pt idx="9">
                  <c:v>435.44000000001461</c:v>
                </c:pt>
                <c:pt idx="10">
                  <c:v>420.47999999999007</c:v>
                </c:pt>
                <c:pt idx="11">
                  <c:v>419.52000000001078</c:v>
                </c:pt>
                <c:pt idx="12">
                  <c:v>420.39999999999026</c:v>
                </c:pt>
                <c:pt idx="13">
                  <c:v>427.83999999999423</c:v>
                </c:pt>
                <c:pt idx="14">
                  <c:v>423.28000000001481</c:v>
                </c:pt>
                <c:pt idx="15">
                  <c:v>420.07999999999555</c:v>
                </c:pt>
                <c:pt idx="16">
                  <c:v>409.43999999999477</c:v>
                </c:pt>
                <c:pt idx="17">
                  <c:v>426.87999999999874</c:v>
                </c:pt>
                <c:pt idx="18">
                  <c:v>392.31999999999914</c:v>
                </c:pt>
                <c:pt idx="19">
                  <c:v>422.88000000000238</c:v>
                </c:pt>
                <c:pt idx="20">
                  <c:v>418.08000000000675</c:v>
                </c:pt>
                <c:pt idx="21">
                  <c:v>429.35999999999467</c:v>
                </c:pt>
                <c:pt idx="22">
                  <c:v>429.19999999999817</c:v>
                </c:pt>
                <c:pt idx="23">
                  <c:v>366.4800000000082</c:v>
                </c:pt>
                <c:pt idx="24">
                  <c:v>396.39999999999191</c:v>
                </c:pt>
                <c:pt idx="25">
                  <c:v>421.43999999999807</c:v>
                </c:pt>
                <c:pt idx="26">
                  <c:v>409.35999999999666</c:v>
                </c:pt>
                <c:pt idx="27">
                  <c:v>417.76000000001432</c:v>
                </c:pt>
                <c:pt idx="28">
                  <c:v>438.55999999999511</c:v>
                </c:pt>
                <c:pt idx="29">
                  <c:v>428.07999999999055</c:v>
                </c:pt>
                <c:pt idx="30">
                  <c:v>442.40000000001373</c:v>
                </c:pt>
                <c:pt idx="31">
                  <c:v>415.1200000000037</c:v>
                </c:pt>
                <c:pt idx="32">
                  <c:v>445.43999999999841</c:v>
                </c:pt>
                <c:pt idx="33">
                  <c:v>424.87999999999317</c:v>
                </c:pt>
                <c:pt idx="34">
                  <c:v>426.31999999999579</c:v>
                </c:pt>
                <c:pt idx="35">
                  <c:v>370.07999999999583</c:v>
                </c:pt>
                <c:pt idx="36">
                  <c:v>428.64000000001141</c:v>
                </c:pt>
                <c:pt idx="37">
                  <c:v>426.72000000000452</c:v>
                </c:pt>
                <c:pt idx="38">
                  <c:v>437.83999999999025</c:v>
                </c:pt>
                <c:pt idx="39">
                  <c:v>413.92000000001048</c:v>
                </c:pt>
                <c:pt idx="40">
                  <c:v>450.55999999998249</c:v>
                </c:pt>
                <c:pt idx="41">
                  <c:v>432.00000000000301</c:v>
                </c:pt>
                <c:pt idx="42">
                  <c:v>407.28000000000549</c:v>
                </c:pt>
                <c:pt idx="43">
                  <c:v>414.55999999999904</c:v>
                </c:pt>
                <c:pt idx="44">
                  <c:v>427.84000000000873</c:v>
                </c:pt>
                <c:pt idx="45">
                  <c:v>421.99999999998482</c:v>
                </c:pt>
                <c:pt idx="46">
                  <c:v>439.52000000000709</c:v>
                </c:pt>
                <c:pt idx="47">
                  <c:v>420.95999999999322</c:v>
                </c:pt>
                <c:pt idx="48">
                  <c:v>437.76000000001602</c:v>
                </c:pt>
                <c:pt idx="49">
                  <c:v>399.27999999999855</c:v>
                </c:pt>
                <c:pt idx="50">
                  <c:v>433.35999999999473</c:v>
                </c:pt>
                <c:pt idx="51">
                  <c:v>431.35999999998944</c:v>
                </c:pt>
                <c:pt idx="52">
                  <c:v>432.08000000000482</c:v>
                </c:pt>
                <c:pt idx="53">
                  <c:v>458.24000000000666</c:v>
                </c:pt>
                <c:pt idx="54">
                  <c:v>444.63999999999913</c:v>
                </c:pt>
                <c:pt idx="55">
                  <c:v>412.9600000000022</c:v>
                </c:pt>
                <c:pt idx="56">
                  <c:v>430.00000000000341</c:v>
                </c:pt>
                <c:pt idx="57">
                  <c:v>413.59999999999104</c:v>
                </c:pt>
                <c:pt idx="58">
                  <c:v>383.91999999999967</c:v>
                </c:pt>
                <c:pt idx="59">
                  <c:v>365.76000000001073</c:v>
                </c:pt>
                <c:pt idx="60">
                  <c:v>400.79999999998449</c:v>
                </c:pt>
                <c:pt idx="61">
                  <c:v>412.16000000000662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A-4573-9B1B-359C183F7DA3}"/>
            </c:ext>
          </c:extLst>
        </c:ser>
        <c:ser>
          <c:idx val="2"/>
          <c:order val="2"/>
          <c:tx>
            <c:v>РП - 26а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'март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2017'!$EO$5:$EO$66</c:f>
              <c:numCache>
                <c:formatCode>General</c:formatCode>
                <c:ptCount val="62"/>
                <c:pt idx="0">
                  <c:v>25.283999999999651</c:v>
                </c:pt>
                <c:pt idx="1">
                  <c:v>21.972000000001572</c:v>
                </c:pt>
                <c:pt idx="2">
                  <c:v>21.456000000000131</c:v>
                </c:pt>
                <c:pt idx="3">
                  <c:v>25.175999999999476</c:v>
                </c:pt>
                <c:pt idx="4">
                  <c:v>30.851999999998952</c:v>
                </c:pt>
                <c:pt idx="5">
                  <c:v>40.620000000002619</c:v>
                </c:pt>
                <c:pt idx="6">
                  <c:v>27.263999999999214</c:v>
                </c:pt>
                <c:pt idx="7">
                  <c:v>22.296000000002095</c:v>
                </c:pt>
                <c:pt idx="8">
                  <c:v>26.927999999996246</c:v>
                </c:pt>
                <c:pt idx="9">
                  <c:v>24.552000000003318</c:v>
                </c:pt>
                <c:pt idx="10">
                  <c:v>28.463999999998123</c:v>
                </c:pt>
                <c:pt idx="11">
                  <c:v>49.152000000000044</c:v>
                </c:pt>
                <c:pt idx="12">
                  <c:v>23.26799999999821</c:v>
                </c:pt>
                <c:pt idx="13">
                  <c:v>61.644000000002052</c:v>
                </c:pt>
                <c:pt idx="14">
                  <c:v>24.228000000002794</c:v>
                </c:pt>
                <c:pt idx="15">
                  <c:v>21.443999999997686</c:v>
                </c:pt>
                <c:pt idx="16">
                  <c:v>24.756000000001222</c:v>
                </c:pt>
                <c:pt idx="17">
                  <c:v>21.239999999999782</c:v>
                </c:pt>
                <c:pt idx="18">
                  <c:v>22.067999999999302</c:v>
                </c:pt>
                <c:pt idx="19">
                  <c:v>25.139999999997599</c:v>
                </c:pt>
                <c:pt idx="20">
                  <c:v>40.356000000003405</c:v>
                </c:pt>
                <c:pt idx="21">
                  <c:v>27.167999999996027</c:v>
                </c:pt>
                <c:pt idx="22">
                  <c:v>25.272000000002663</c:v>
                </c:pt>
                <c:pt idx="23">
                  <c:v>22.104000000001179</c:v>
                </c:pt>
                <c:pt idx="24">
                  <c:v>25.65599999999904</c:v>
                </c:pt>
                <c:pt idx="25">
                  <c:v>74.496000000001004</c:v>
                </c:pt>
                <c:pt idx="26">
                  <c:v>32.579999999996289</c:v>
                </c:pt>
                <c:pt idx="27">
                  <c:v>24.372000000004846</c:v>
                </c:pt>
                <c:pt idx="28">
                  <c:v>24.804000000000087</c:v>
                </c:pt>
                <c:pt idx="29">
                  <c:v>24.407999999995809</c:v>
                </c:pt>
                <c:pt idx="30">
                  <c:v>22.008000000003449</c:v>
                </c:pt>
                <c:pt idx="31">
                  <c:v>27.071999999998297</c:v>
                </c:pt>
                <c:pt idx="32">
                  <c:v>24.479999999999563</c:v>
                </c:pt>
                <c:pt idx="33">
                  <c:v>36.192000000000917</c:v>
                </c:pt>
                <c:pt idx="34">
                  <c:v>22.175999999999476</c:v>
                </c:pt>
                <c:pt idx="35">
                  <c:v>44.652000000000044</c:v>
                </c:pt>
                <c:pt idx="36">
                  <c:v>27.324000000000524</c:v>
                </c:pt>
                <c:pt idx="37">
                  <c:v>26.555999999996857</c:v>
                </c:pt>
                <c:pt idx="38">
                  <c:v>24.876000000003842</c:v>
                </c:pt>
                <c:pt idx="39">
                  <c:v>24.408000000001266</c:v>
                </c:pt>
                <c:pt idx="40">
                  <c:v>22.871999999999389</c:v>
                </c:pt>
                <c:pt idx="41">
                  <c:v>46.343999999995503</c:v>
                </c:pt>
                <c:pt idx="42">
                  <c:v>22.572000000003754</c:v>
                </c:pt>
                <c:pt idx="43">
                  <c:v>25.511999999996988</c:v>
                </c:pt>
                <c:pt idx="44">
                  <c:v>22.356000000003405</c:v>
                </c:pt>
                <c:pt idx="45">
                  <c:v>23.723999999998341</c:v>
                </c:pt>
                <c:pt idx="46">
                  <c:v>22.811999999998079</c:v>
                </c:pt>
                <c:pt idx="47">
                  <c:v>22.116000000003623</c:v>
                </c:pt>
                <c:pt idx="48">
                  <c:v>24.059999999995853</c:v>
                </c:pt>
                <c:pt idx="49">
                  <c:v>20.508000000003449</c:v>
                </c:pt>
                <c:pt idx="50">
                  <c:v>27.023999999999432</c:v>
                </c:pt>
                <c:pt idx="51">
                  <c:v>24.503999999998996</c:v>
                </c:pt>
                <c:pt idx="52">
                  <c:v>30.419999999998254</c:v>
                </c:pt>
                <c:pt idx="53">
                  <c:v>31.248000000003231</c:v>
                </c:pt>
                <c:pt idx="54">
                  <c:v>21.108000000000175</c:v>
                </c:pt>
                <c:pt idx="55">
                  <c:v>61.835999999997512</c:v>
                </c:pt>
                <c:pt idx="56">
                  <c:v>26.268000000003667</c:v>
                </c:pt>
                <c:pt idx="57">
                  <c:v>20.747999999997774</c:v>
                </c:pt>
                <c:pt idx="58">
                  <c:v>23.84400000000096</c:v>
                </c:pt>
                <c:pt idx="59">
                  <c:v>37.139999999997599</c:v>
                </c:pt>
                <c:pt idx="60">
                  <c:v>41.195999999999913</c:v>
                </c:pt>
                <c:pt idx="61">
                  <c:v>27.708000000002357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A-4573-9B1B-359C183F7DA3}"/>
            </c:ext>
          </c:extLst>
        </c:ser>
        <c:ser>
          <c:idx val="5"/>
          <c:order val="3"/>
          <c:tx>
            <c:v>Тр-ры декантеров</c:v>
          </c:tx>
          <c:marker>
            <c:symbol val="none"/>
          </c:marker>
          <c:cat>
            <c:numRef>
              <c:f>'март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2017'!$ER$5:$ER$66</c:f>
              <c:numCache>
                <c:formatCode>General</c:formatCode>
                <c:ptCount val="62"/>
                <c:pt idx="0">
                  <c:v>18.040000000000873</c:v>
                </c:pt>
                <c:pt idx="1">
                  <c:v>8.3999999999991815</c:v>
                </c:pt>
                <c:pt idx="2">
                  <c:v>20.119999999999436</c:v>
                </c:pt>
                <c:pt idx="3">
                  <c:v>6.2400000000002365</c:v>
                </c:pt>
                <c:pt idx="4">
                  <c:v>25.507999999999811</c:v>
                </c:pt>
                <c:pt idx="5">
                  <c:v>3.9320000000020627</c:v>
                </c:pt>
                <c:pt idx="6">
                  <c:v>6.4399999999977808</c:v>
                </c:pt>
                <c:pt idx="7">
                  <c:v>6.5200000000004366</c:v>
                </c:pt>
                <c:pt idx="8">
                  <c:v>6.4000000000010004</c:v>
                </c:pt>
                <c:pt idx="9">
                  <c:v>6.3200000000006185</c:v>
                </c:pt>
                <c:pt idx="10">
                  <c:v>18.199999999999363</c:v>
                </c:pt>
                <c:pt idx="11">
                  <c:v>6.3999999999987267</c:v>
                </c:pt>
                <c:pt idx="12">
                  <c:v>15.360000000000582</c:v>
                </c:pt>
                <c:pt idx="13">
                  <c:v>6.3599999999996726</c:v>
                </c:pt>
                <c:pt idx="14">
                  <c:v>6.4400000000000546</c:v>
                </c:pt>
                <c:pt idx="15">
                  <c:v>6.3200000000006185</c:v>
                </c:pt>
                <c:pt idx="16">
                  <c:v>20.879999999999654</c:v>
                </c:pt>
                <c:pt idx="17">
                  <c:v>6.4800000000013824</c:v>
                </c:pt>
                <c:pt idx="18">
                  <c:v>24.239999999999782</c:v>
                </c:pt>
                <c:pt idx="19">
                  <c:v>6.1199999999985266</c:v>
                </c:pt>
                <c:pt idx="20">
                  <c:v>5.9600000000000364</c:v>
                </c:pt>
                <c:pt idx="21">
                  <c:v>6.1200000000008004</c:v>
                </c:pt>
                <c:pt idx="22">
                  <c:v>6.2400000000002365</c:v>
                </c:pt>
                <c:pt idx="23">
                  <c:v>5.9600000000000364</c:v>
                </c:pt>
                <c:pt idx="24">
                  <c:v>12.999999999999545</c:v>
                </c:pt>
                <c:pt idx="25">
                  <c:v>6.4799999999991087</c:v>
                </c:pt>
                <c:pt idx="26">
                  <c:v>6.3200000000006185</c:v>
                </c:pt>
                <c:pt idx="27">
                  <c:v>6.2799999999992906</c:v>
                </c:pt>
                <c:pt idx="28">
                  <c:v>6.1200000000008004</c:v>
                </c:pt>
                <c:pt idx="29">
                  <c:v>6.2799999999992906</c:v>
                </c:pt>
                <c:pt idx="30">
                  <c:v>4.8000000000001819</c:v>
                </c:pt>
                <c:pt idx="31">
                  <c:v>8.0400000000008731</c:v>
                </c:pt>
                <c:pt idx="32">
                  <c:v>8.4799999999995634</c:v>
                </c:pt>
                <c:pt idx="33">
                  <c:v>8.3600000000001273</c:v>
                </c:pt>
                <c:pt idx="34">
                  <c:v>8.4400000000005093</c:v>
                </c:pt>
                <c:pt idx="35">
                  <c:v>7.9199999999991633</c:v>
                </c:pt>
                <c:pt idx="36">
                  <c:v>8.4000000000014552</c:v>
                </c:pt>
                <c:pt idx="37">
                  <c:v>8.3600000000001273</c:v>
                </c:pt>
                <c:pt idx="38">
                  <c:v>7.9999999999995453</c:v>
                </c:pt>
                <c:pt idx="39">
                  <c:v>7.7599999999983993</c:v>
                </c:pt>
                <c:pt idx="40">
                  <c:v>8.4400000000005093</c:v>
                </c:pt>
                <c:pt idx="41">
                  <c:v>7.9600000000004911</c:v>
                </c:pt>
                <c:pt idx="42">
                  <c:v>8.0799999999999272</c:v>
                </c:pt>
                <c:pt idx="43">
                  <c:v>8.2799999999997453</c:v>
                </c:pt>
                <c:pt idx="44">
                  <c:v>7.9600000000004911</c:v>
                </c:pt>
                <c:pt idx="45">
                  <c:v>8.3600000000001273</c:v>
                </c:pt>
                <c:pt idx="46">
                  <c:v>8.0399999999985994</c:v>
                </c:pt>
                <c:pt idx="47">
                  <c:v>8.000000000001819</c:v>
                </c:pt>
                <c:pt idx="48">
                  <c:v>8.1999999999993634</c:v>
                </c:pt>
                <c:pt idx="49">
                  <c:v>7.6399999999989632</c:v>
                </c:pt>
                <c:pt idx="50">
                  <c:v>8.2800000000020191</c:v>
                </c:pt>
                <c:pt idx="51">
                  <c:v>8.2399999999984175</c:v>
                </c:pt>
                <c:pt idx="52">
                  <c:v>7.9600000000004911</c:v>
                </c:pt>
                <c:pt idx="53">
                  <c:v>8.1600000000003092</c:v>
                </c:pt>
                <c:pt idx="54">
                  <c:v>8.0399999999985994</c:v>
                </c:pt>
                <c:pt idx="55">
                  <c:v>8.000000000001819</c:v>
                </c:pt>
                <c:pt idx="56">
                  <c:v>8.3199999999987995</c:v>
                </c:pt>
                <c:pt idx="57">
                  <c:v>8.6000000000012733</c:v>
                </c:pt>
                <c:pt idx="58">
                  <c:v>8.9599999999995816</c:v>
                </c:pt>
                <c:pt idx="59">
                  <c:v>8.5199999999986176</c:v>
                </c:pt>
                <c:pt idx="60">
                  <c:v>8.2800000000020191</c:v>
                </c:pt>
                <c:pt idx="61">
                  <c:v>8.8399999999978718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4A-4573-9B1B-359C183F7DA3}"/>
            </c:ext>
          </c:extLst>
        </c:ser>
        <c:ser>
          <c:idx val="3"/>
          <c:order val="4"/>
          <c:tx>
            <c:v>План</c:v>
          </c:tx>
          <c:marker>
            <c:symbol val="none"/>
          </c:marker>
          <c:cat>
            <c:numRef>
              <c:f>'март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2017'!$EV$5:$EV$66</c:f>
              <c:numCache>
                <c:formatCode>0.0</c:formatCode>
                <c:ptCount val="62"/>
                <c:pt idx="0">
                  <c:v>4273.4354838709678</c:v>
                </c:pt>
                <c:pt idx="1">
                  <c:v>4273.3999999999996</c:v>
                </c:pt>
                <c:pt idx="2">
                  <c:v>4273.3999999999996</c:v>
                </c:pt>
                <c:pt idx="3">
                  <c:v>4273.3999999999996</c:v>
                </c:pt>
                <c:pt idx="4">
                  <c:v>4273.3999999999996</c:v>
                </c:pt>
                <c:pt idx="5">
                  <c:v>4273.3999999999996</c:v>
                </c:pt>
                <c:pt idx="6">
                  <c:v>4273.3999999999996</c:v>
                </c:pt>
                <c:pt idx="7">
                  <c:v>4273.3999999999996</c:v>
                </c:pt>
                <c:pt idx="8">
                  <c:v>4273.3999999999996</c:v>
                </c:pt>
                <c:pt idx="9">
                  <c:v>4273.3999999999996</c:v>
                </c:pt>
                <c:pt idx="10">
                  <c:v>4273.3999999999996</c:v>
                </c:pt>
                <c:pt idx="11">
                  <c:v>4273.3999999999996</c:v>
                </c:pt>
                <c:pt idx="12">
                  <c:v>4273.3999999999996</c:v>
                </c:pt>
                <c:pt idx="13">
                  <c:v>4273.3999999999996</c:v>
                </c:pt>
                <c:pt idx="14">
                  <c:v>4273.3999999999996</c:v>
                </c:pt>
                <c:pt idx="15">
                  <c:v>4273.3999999999996</c:v>
                </c:pt>
                <c:pt idx="16">
                  <c:v>4273.3999999999996</c:v>
                </c:pt>
                <c:pt idx="17">
                  <c:v>4273.3999999999996</c:v>
                </c:pt>
                <c:pt idx="18">
                  <c:v>4273.3999999999996</c:v>
                </c:pt>
                <c:pt idx="19">
                  <c:v>4273.3999999999996</c:v>
                </c:pt>
                <c:pt idx="20">
                  <c:v>4273.3999999999996</c:v>
                </c:pt>
                <c:pt idx="21">
                  <c:v>4273.3999999999996</c:v>
                </c:pt>
                <c:pt idx="22">
                  <c:v>4273.3999999999996</c:v>
                </c:pt>
                <c:pt idx="23">
                  <c:v>4273.3999999999996</c:v>
                </c:pt>
                <c:pt idx="24">
                  <c:v>4273.3999999999996</c:v>
                </c:pt>
                <c:pt idx="25">
                  <c:v>4273.3999999999996</c:v>
                </c:pt>
                <c:pt idx="26">
                  <c:v>4273.3999999999996</c:v>
                </c:pt>
                <c:pt idx="27">
                  <c:v>4273.3999999999996</c:v>
                </c:pt>
                <c:pt idx="28">
                  <c:v>4273.3999999999996</c:v>
                </c:pt>
                <c:pt idx="29">
                  <c:v>4273.3999999999996</c:v>
                </c:pt>
                <c:pt idx="30">
                  <c:v>4273.3999999999996</c:v>
                </c:pt>
                <c:pt idx="31">
                  <c:v>4273.3999999999996</c:v>
                </c:pt>
                <c:pt idx="32">
                  <c:v>4273.3999999999996</c:v>
                </c:pt>
                <c:pt idx="33">
                  <c:v>4273.3999999999996</c:v>
                </c:pt>
                <c:pt idx="34">
                  <c:v>4273.3999999999996</c:v>
                </c:pt>
                <c:pt idx="35">
                  <c:v>4273.3999999999996</c:v>
                </c:pt>
                <c:pt idx="36">
                  <c:v>4273.3999999999996</c:v>
                </c:pt>
                <c:pt idx="37">
                  <c:v>4273.3999999999996</c:v>
                </c:pt>
                <c:pt idx="38">
                  <c:v>4273.3999999999996</c:v>
                </c:pt>
                <c:pt idx="39">
                  <c:v>4273.3999999999996</c:v>
                </c:pt>
                <c:pt idx="40">
                  <c:v>4273.3999999999996</c:v>
                </c:pt>
                <c:pt idx="41">
                  <c:v>4273.3999999999996</c:v>
                </c:pt>
                <c:pt idx="42">
                  <c:v>4273.3999999999996</c:v>
                </c:pt>
                <c:pt idx="43">
                  <c:v>4273.3999999999996</c:v>
                </c:pt>
                <c:pt idx="44">
                  <c:v>4273.3999999999996</c:v>
                </c:pt>
                <c:pt idx="45">
                  <c:v>4273.3999999999996</c:v>
                </c:pt>
                <c:pt idx="46">
                  <c:v>4273.3999999999996</c:v>
                </c:pt>
                <c:pt idx="47">
                  <c:v>4273.3999999999996</c:v>
                </c:pt>
                <c:pt idx="48">
                  <c:v>4273.3999999999996</c:v>
                </c:pt>
                <c:pt idx="49">
                  <c:v>4273.3999999999996</c:v>
                </c:pt>
                <c:pt idx="50">
                  <c:v>4273.3999999999996</c:v>
                </c:pt>
                <c:pt idx="51">
                  <c:v>4273.3999999999996</c:v>
                </c:pt>
                <c:pt idx="52">
                  <c:v>4273.3999999999996</c:v>
                </c:pt>
                <c:pt idx="53">
                  <c:v>4273.3999999999996</c:v>
                </c:pt>
                <c:pt idx="54">
                  <c:v>4273.3999999999996</c:v>
                </c:pt>
                <c:pt idx="55">
                  <c:v>4273.3999999999996</c:v>
                </c:pt>
                <c:pt idx="56">
                  <c:v>4273.3999999999996</c:v>
                </c:pt>
                <c:pt idx="57">
                  <c:v>4273.3999999999996</c:v>
                </c:pt>
                <c:pt idx="58">
                  <c:v>4273.3999999999996</c:v>
                </c:pt>
                <c:pt idx="59">
                  <c:v>4273.3999999999996</c:v>
                </c:pt>
                <c:pt idx="60">
                  <c:v>4273.3999999999996</c:v>
                </c:pt>
                <c:pt idx="61">
                  <c:v>4273.3999999999996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4A-4573-9B1B-359C183F7DA3}"/>
            </c:ext>
          </c:extLst>
        </c:ser>
        <c:ser>
          <c:idx val="4"/>
          <c:order val="5"/>
          <c:tx>
            <c:v>Конденсация</c:v>
          </c:tx>
          <c:marker>
            <c:symbol val="none"/>
          </c:marker>
          <c:cat>
            <c:numRef>
              <c:f>'март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'март 2017'!$ET$5:$ET$66</c:f>
              <c:numCache>
                <c:formatCode>General</c:formatCode>
                <c:ptCount val="62"/>
                <c:pt idx="0">
                  <c:v>3998.3240000000005</c:v>
                </c:pt>
                <c:pt idx="1">
                  <c:v>3695.1720000001055</c:v>
                </c:pt>
                <c:pt idx="2">
                  <c:v>3911.5759999995494</c:v>
                </c:pt>
                <c:pt idx="3">
                  <c:v>3890.4159999999997</c:v>
                </c:pt>
                <c:pt idx="4">
                  <c:v>3848.3599999999988</c:v>
                </c:pt>
                <c:pt idx="5">
                  <c:v>4170.5520000000051</c:v>
                </c:pt>
                <c:pt idx="6">
                  <c:v>3765.1039999999593</c:v>
                </c:pt>
                <c:pt idx="7">
                  <c:v>3726.0159999999551</c:v>
                </c:pt>
                <c:pt idx="8">
                  <c:v>3815.1279999999956</c:v>
                </c:pt>
                <c:pt idx="9">
                  <c:v>3773.0720000001202</c:v>
                </c:pt>
                <c:pt idx="10">
                  <c:v>3785.2639999999942</c:v>
                </c:pt>
                <c:pt idx="11">
                  <c:v>3806.7519999999022</c:v>
                </c:pt>
                <c:pt idx="12">
                  <c:v>3736.6279999999988</c:v>
                </c:pt>
                <c:pt idx="13">
                  <c:v>4128.8040000005649</c:v>
                </c:pt>
                <c:pt idx="14">
                  <c:v>3974.4679999996492</c:v>
                </c:pt>
                <c:pt idx="15">
                  <c:v>3885.1640000000507</c:v>
                </c:pt>
                <c:pt idx="16">
                  <c:v>4065.0360000003152</c:v>
                </c:pt>
                <c:pt idx="17">
                  <c:v>4065.1199999998898</c:v>
                </c:pt>
                <c:pt idx="18">
                  <c:v>4085.5080000002545</c:v>
                </c:pt>
                <c:pt idx="19">
                  <c:v>4045.2600000000289</c:v>
                </c:pt>
                <c:pt idx="20">
                  <c:v>4060.3160000000362</c:v>
                </c:pt>
                <c:pt idx="21">
                  <c:v>4094.0879999997414</c:v>
                </c:pt>
                <c:pt idx="22">
                  <c:v>4049.1119999999505</c:v>
                </c:pt>
                <c:pt idx="23">
                  <c:v>3932.2639999997655</c:v>
                </c:pt>
                <c:pt idx="24">
                  <c:v>4135.4560000005295</c:v>
                </c:pt>
                <c:pt idx="25">
                  <c:v>4168.775999999516</c:v>
                </c:pt>
                <c:pt idx="26">
                  <c:v>4229.2999999999511</c:v>
                </c:pt>
                <c:pt idx="27">
                  <c:v>4014.0520000003512</c:v>
                </c:pt>
                <c:pt idx="28">
                  <c:v>4086.3239999994639</c:v>
                </c:pt>
                <c:pt idx="29">
                  <c:v>4051.8880000006761</c:v>
                </c:pt>
                <c:pt idx="30">
                  <c:v>3097.6079999994208</c:v>
                </c:pt>
                <c:pt idx="31">
                  <c:v>3908.7120000000778</c:v>
                </c:pt>
                <c:pt idx="32">
                  <c:v>3899.559999999999</c:v>
                </c:pt>
                <c:pt idx="33">
                  <c:v>3999.151999999392</c:v>
                </c:pt>
                <c:pt idx="34">
                  <c:v>4075.216000000537</c:v>
                </c:pt>
                <c:pt idx="35">
                  <c:v>3882.9719999994622</c:v>
                </c:pt>
                <c:pt idx="36">
                  <c:v>4010.1240000001526</c:v>
                </c:pt>
                <c:pt idx="37">
                  <c:v>4007.5159999997809</c:v>
                </c:pt>
                <c:pt idx="38">
                  <c:v>4005.4760000006058</c:v>
                </c:pt>
                <c:pt idx="39">
                  <c:v>4083.9679999995478</c:v>
                </c:pt>
                <c:pt idx="40">
                  <c:v>4120.911999999882</c:v>
                </c:pt>
                <c:pt idx="41">
                  <c:v>4111.5040000006447</c:v>
                </c:pt>
                <c:pt idx="42">
                  <c:v>4172.4519999998793</c:v>
                </c:pt>
                <c:pt idx="43">
                  <c:v>4170.1919999995907</c:v>
                </c:pt>
                <c:pt idx="44">
                  <c:v>4047.9159999999515</c:v>
                </c:pt>
                <c:pt idx="45">
                  <c:v>4060.4840000005092</c:v>
                </c:pt>
                <c:pt idx="46">
                  <c:v>4030.4519999995514</c:v>
                </c:pt>
                <c:pt idx="47">
                  <c:v>3860.516000000287</c:v>
                </c:pt>
                <c:pt idx="48">
                  <c:v>4391.8600000000406</c:v>
                </c:pt>
                <c:pt idx="49">
                  <c:v>4539.8479999995216</c:v>
                </c:pt>
                <c:pt idx="50">
                  <c:v>3851.3040000000096</c:v>
                </c:pt>
                <c:pt idx="51">
                  <c:v>3821.7440000000302</c:v>
                </c:pt>
                <c:pt idx="52">
                  <c:v>3846.8799999999987</c:v>
                </c:pt>
                <c:pt idx="53">
                  <c:v>3970.6079999995386</c:v>
                </c:pt>
                <c:pt idx="54">
                  <c:v>4041.3480000004834</c:v>
                </c:pt>
                <c:pt idx="55">
                  <c:v>4175.6359999999077</c:v>
                </c:pt>
                <c:pt idx="56">
                  <c:v>4189.5880000000025</c:v>
                </c:pt>
                <c:pt idx="57">
                  <c:v>4131.5479999999925</c:v>
                </c:pt>
                <c:pt idx="58">
                  <c:v>3951.4040000002428</c:v>
                </c:pt>
                <c:pt idx="59">
                  <c:v>3825.6599999998325</c:v>
                </c:pt>
                <c:pt idx="60">
                  <c:v>3849.2759999997793</c:v>
                </c:pt>
                <c:pt idx="61">
                  <c:v>3991.1480000002098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4A-4573-9B1B-359C183F7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08224"/>
        <c:axId val="92722304"/>
      </c:lineChart>
      <c:catAx>
        <c:axId val="9270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2722304"/>
        <c:crosses val="autoZero"/>
        <c:auto val="1"/>
        <c:lblAlgn val="ctr"/>
        <c:lblOffset val="100"/>
        <c:noMultiLvlLbl val="0"/>
      </c:catAx>
      <c:valAx>
        <c:axId val="92722304"/>
        <c:scaling>
          <c:orientation val="minMax"/>
          <c:max val="45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2708224"/>
        <c:crosses val="autoZero"/>
        <c:crossBetween val="between"/>
        <c:majorUnit val="50"/>
        <c:minorUnit val="18"/>
      </c:valAx>
    </c:plotArea>
    <c:legend>
      <c:legendPos val="r"/>
      <c:layout>
        <c:manualLayout>
          <c:xMode val="edge"/>
          <c:yMode val="edge"/>
          <c:x val="7.0307307006471531E-2"/>
          <c:y val="0.92758320970726582"/>
          <c:w val="0.84419650978742156"/>
          <c:h val="4.2223553577541942E-2"/>
        </c:manualLayout>
      </c:layout>
      <c:overlay val="0"/>
      <c:txPr>
        <a:bodyPr/>
        <a:lstStyle/>
        <a:p>
          <a:pPr>
            <a:defRPr b="0" baseline="0" i="0" strike="noStrike" sz="118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0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4803149606325126" footer="0.31496062992136076" header="0.31496062992136076" l="0.70866141732291565" r="0.70866141732291565" t="0.74803149606325126"/>
    <c:pageSetup orientation="portrait" paperSize="9"/>
  </c:printSettings>
</c:chartSpace>
</file>

<file path=xl/charts/chart2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71879294866228E-2"/>
          <c:y val="3.2644966611626663E-2"/>
          <c:w val="0.78250304355091149"/>
          <c:h val="0.91650244372570056"/>
        </c:manualLayout>
      </c:layout>
      <c:lineChart>
        <c:grouping val="standard"/>
        <c:varyColors val="0"/>
        <c:ser>
          <c:idx val="0"/>
          <c:order val="0"/>
          <c:tx>
            <c:v>Сульфатное</c:v>
          </c:tx>
          <c:marker>
            <c:symbol val="none"/>
          </c:marker>
          <c:cat>
            <c:numRef>
              <c:f>'март 2017'!$FC$5:$FC$34</c:f>
              <c:numCache>
                <c:formatCode>m/d/yyyy</c:formatCode>
                <c:ptCount val="30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</c:numCache>
            </c:numRef>
          </c:cat>
          <c:val>
            <c:numRef>
              <c:f>'март 2017'!$FE$5:$FE$34</c:f>
              <c:numCache>
                <c:formatCode>0.00</c:formatCode>
                <c:ptCount val="30"/>
                <c:pt idx="0">
                  <c:v>3651.5600000000313</c:v>
                </c:pt>
                <c:pt idx="1">
                  <c:v>3430.7999999998606</c:v>
                </c:pt>
                <c:pt idx="2">
                  <c:v>3575.0800000000527</c:v>
                </c:pt>
                <c:pt idx="3">
                  <c:v>3659.8399999999651</c:v>
                </c:pt>
                <c:pt idx="4">
                  <c:v>3494.1600000002359</c:v>
                </c:pt>
                <c:pt idx="5">
                  <c:v>3307.3599999998373</c:v>
                </c:pt>
                <c:pt idx="6">
                  <c:v>3627.3600000001602</c:v>
                </c:pt>
                <c:pt idx="7">
                  <c:v>3600.9199999998737</c:v>
                </c:pt>
                <c:pt idx="8">
                  <c:v>3892.5199999999813</c:v>
                </c:pt>
                <c:pt idx="9">
                  <c:v>3757.4800000000159</c:v>
                </c:pt>
                <c:pt idx="10">
                  <c:v>3507.7600000000484</c:v>
                </c:pt>
                <c:pt formatCode="General" idx="11">
                  <c:v>3377.120000000009</c:v>
                </c:pt>
                <c:pt formatCode="General" idx="12">
                  <c:v>4025.5599999998976</c:v>
                </c:pt>
                <c:pt formatCode="General" idx="13">
                  <c:v>3389.3200000001234</c:v>
                </c:pt>
                <c:pt formatCode="General" idx="14">
                  <c:v>3451.2399999999525</c:v>
                </c:pt>
                <c:pt formatCode="General" idx="15">
                  <c:v>3831.8800000000056</c:v>
                </c:pt>
                <c:pt formatCode="General" idx="16">
                  <c:v>3341.8799999998942</c:v>
                </c:pt>
                <c:pt formatCode="General" idx="17">
                  <c:v>2841.8800000001261</c:v>
                </c:pt>
                <c:pt formatCode="General" idx="18">
                  <c:v>3134.3999999999073</c:v>
                </c:pt>
                <c:pt formatCode="General" idx="19">
                  <c:v>3399.9199999999632</c:v>
                </c:pt>
                <c:pt formatCode="General" idx="20">
                  <c:v>3325.960000000025</c:v>
                </c:pt>
                <c:pt formatCode="General" idx="21">
                  <c:v>3456.0400000000209</c:v>
                </c:pt>
                <c:pt formatCode="General" idx="22">
                  <c:v>3033.8400000000956</c:v>
                </c:pt>
                <c:pt formatCode="General" idx="23">
                  <c:v>3814.8400000000333</c:v>
                </c:pt>
                <c:pt formatCode="General" idx="24">
                  <c:v>3372.7199999999198</c:v>
                </c:pt>
                <c:pt formatCode="General" idx="25">
                  <c:v>3245.0800000000504</c:v>
                </c:pt>
                <c:pt formatCode="General" idx="26">
                  <c:v>3479.0399999999272</c:v>
                </c:pt>
                <c:pt formatCode="General" idx="27">
                  <c:v>2343.6400000001095</c:v>
                </c:pt>
                <c:pt formatCode="General" idx="28">
                  <c:v>987.03999999988355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4-4FED-A84A-15C8AEE6E918}"/>
            </c:ext>
          </c:extLst>
        </c:ser>
        <c:ser>
          <c:idx val="1"/>
          <c:order val="1"/>
          <c:tx>
            <c:v>Конденсация</c:v>
          </c:tx>
          <c:marker>
            <c:symbol val="none"/>
          </c:marker>
          <c:cat>
            <c:numRef>
              <c:f>'март 2017'!$FC$5:$FC$34</c:f>
              <c:numCache>
                <c:formatCode>m/d/yyyy</c:formatCode>
                <c:ptCount val="30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</c:numCache>
            </c:numRef>
          </c:cat>
          <c:val>
            <c:numRef>
              <c:f>'март 2017'!$FM$5:$FM$34</c:f>
              <c:numCache>
                <c:formatCode>0.00</c:formatCode>
                <c:ptCount val="30"/>
                <c:pt idx="0">
                  <c:v>7801.9919999995491</c:v>
                </c:pt>
                <c:pt idx="1">
                  <c:v>8018.9120000000039</c:v>
                </c:pt>
                <c:pt idx="2">
                  <c:v>7491.1199999999144</c:v>
                </c:pt>
                <c:pt idx="3">
                  <c:v>7588.2000000001153</c:v>
                </c:pt>
                <c:pt idx="4">
                  <c:v>7592.0159999998959</c:v>
                </c:pt>
                <c:pt idx="5">
                  <c:v>7865.4320000005637</c:v>
                </c:pt>
                <c:pt idx="6">
                  <c:v>7859.6319999996995</c:v>
                </c:pt>
                <c:pt idx="7">
                  <c:v>8130.1560000002046</c:v>
                </c:pt>
                <c:pt idx="8">
                  <c:v>8130.7680000002838</c:v>
                </c:pt>
                <c:pt idx="9">
                  <c:v>8154.4039999997776</c:v>
                </c:pt>
                <c:pt idx="10">
                  <c:v>7981.3759999997164</c:v>
                </c:pt>
                <c:pt idx="11">
                  <c:v>8304.2320000000436</c:v>
                </c:pt>
                <c:pt idx="12">
                  <c:v>8243.3520000003027</c:v>
                </c:pt>
                <c:pt idx="13">
                  <c:v>8138.2120000001396</c:v>
                </c:pt>
                <c:pt idx="14">
                  <c:v>7006.3199999994986</c:v>
                </c:pt>
                <c:pt idx="15">
                  <c:v>7898.711999999392</c:v>
                </c:pt>
                <c:pt idx="16">
                  <c:v>7958.1879999999992</c:v>
                </c:pt>
                <c:pt idx="17">
                  <c:v>8017.6399999999339</c:v>
                </c:pt>
                <c:pt idx="18">
                  <c:v>8089.4440000001541</c:v>
                </c:pt>
                <c:pt idx="19">
                  <c:v>8232.4160000005268</c:v>
                </c:pt>
                <c:pt idx="20">
                  <c:v>8342.6439999994691</c:v>
                </c:pt>
                <c:pt idx="21">
                  <c:v>8108.4000000004608</c:v>
                </c:pt>
                <c:pt idx="22">
                  <c:v>7890.9679999998389</c:v>
                </c:pt>
                <c:pt idx="23">
                  <c:v>8931.7079999995622</c:v>
                </c:pt>
                <c:pt idx="24">
                  <c:v>7673.0480000000398</c:v>
                </c:pt>
                <c:pt idx="25">
                  <c:v>7817.4879999995374</c:v>
                </c:pt>
                <c:pt idx="26">
                  <c:v>8216.9840000003915</c:v>
                </c:pt>
                <c:pt idx="27">
                  <c:v>8321.135999999995</c:v>
                </c:pt>
                <c:pt idx="28">
                  <c:v>7777.0640000000749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4-4FED-A84A-15C8AEE6E918}"/>
            </c:ext>
          </c:extLst>
        </c:ser>
        <c:ser>
          <c:idx val="2"/>
          <c:order val="2"/>
          <c:tx>
            <c:v>Отклонения нормы</c:v>
          </c:tx>
          <c:marker>
            <c:symbol val="none"/>
          </c:marker>
          <c:cat>
            <c:numRef>
              <c:f>'март 2017'!$FC$5:$FC$34</c:f>
              <c:numCache>
                <c:formatCode>m/d/yyyy</c:formatCode>
                <c:ptCount val="30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</c:numCache>
            </c:numRef>
          </c:cat>
          <c:val>
            <c:numRef>
              <c:f>'март 2017'!$FU$5:$FU$34</c:f>
              <c:numCache>
                <c:formatCode>General</c:formatCode>
                <c:ptCount val="30"/>
                <c:pt idx="0">
                  <c:v>6225.0600000000995</c:v>
                </c:pt>
                <c:pt idx="1">
                  <c:v>6180.620000000079</c:v>
                </c:pt>
                <c:pt idx="2">
                  <c:v>6141.079999999828</c:v>
                </c:pt>
                <c:pt idx="3">
                  <c:v>6532.9600000001128</c:v>
                </c:pt>
                <c:pt idx="4">
                  <c:v>6311.5599999998531</c:v>
                </c:pt>
                <c:pt idx="5">
                  <c:v>6471.4000000000888</c:v>
                </c:pt>
                <c:pt idx="6">
                  <c:v>6292.8199999999824</c:v>
                </c:pt>
                <c:pt idx="7">
                  <c:v>6156.1200000000399</c:v>
                </c:pt>
                <c:pt idx="8">
                  <c:v>6073.4999999998408</c:v>
                </c:pt>
                <c:pt idx="9">
                  <c:v>6084.1200000000772</c:v>
                </c:pt>
                <c:pt idx="10">
                  <c:v>5593.0599999999358</c:v>
                </c:pt>
                <c:pt idx="11">
                  <c:v>6133.4200000000428</c:v>
                </c:pt>
                <c:pt idx="12">
                  <c:v>6072.1800000000048</c:v>
                </c:pt>
                <c:pt idx="13">
                  <c:v>6106.8600000001315</c:v>
                </c:pt>
                <c:pt idx="14">
                  <c:v>5929.6399999998812</c:v>
                </c:pt>
                <c:pt idx="15">
                  <c:v>5901.4000000000015</c:v>
                </c:pt>
                <c:pt idx="16">
                  <c:v>5626.2600000000657</c:v>
                </c:pt>
                <c:pt idx="17">
                  <c:v>6203.9799999999077</c:v>
                </c:pt>
                <c:pt idx="18">
                  <c:v>5215.1400000000176</c:v>
                </c:pt>
                <c:pt idx="19">
                  <c:v>4095.4400000000555</c:v>
                </c:pt>
                <c:pt idx="20">
                  <c:v>6318.1200000000499</c:v>
                </c:pt>
                <c:pt idx="21">
                  <c:v>6583.2199999999975</c:v>
                </c:pt>
                <c:pt idx="22">
                  <c:v>6502.4000000000069</c:v>
                </c:pt>
                <c:pt idx="23">
                  <c:v>6003.7199999999521</c:v>
                </c:pt>
                <c:pt idx="24">
                  <c:v>6144.0199999999004</c:v>
                </c:pt>
                <c:pt idx="25">
                  <c:v>6592.5600000001814</c:v>
                </c:pt>
                <c:pt idx="26">
                  <c:v>6459.2999999999738</c:v>
                </c:pt>
                <c:pt idx="27">
                  <c:v>5628.8399999999037</c:v>
                </c:pt>
                <c:pt idx="28">
                  <c:v>2134.8600000000361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4-4FED-A84A-15C8AEE6E918}"/>
            </c:ext>
          </c:extLst>
        </c:ser>
        <c:ser>
          <c:idx val="3"/>
          <c:order val="3"/>
          <c:tx>
            <c:v>Отд.оч.ст.вод</c:v>
          </c:tx>
          <c:marker>
            <c:symbol val="none"/>
          </c:marker>
          <c:cat>
            <c:numRef>
              <c:f>'март 2017'!$FC$5:$FC$34</c:f>
              <c:numCache>
                <c:formatCode>m/d/yyyy</c:formatCode>
                <c:ptCount val="30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</c:numCache>
            </c:numRef>
          </c:cat>
          <c:val>
            <c:numRef>
              <c:f>'март 2017'!$GC$5:$GC$34</c:f>
              <c:numCache>
                <c:formatCode>0</c:formatCode>
                <c:ptCount val="30"/>
                <c:pt idx="0">
                  <c:v>720.73999999998364</c:v>
                </c:pt>
                <c:pt idx="1">
                  <c:v>762.61999999998977</c:v>
                </c:pt>
                <c:pt idx="2">
                  <c:v>705.89999999999668</c:v>
                </c:pt>
                <c:pt idx="3">
                  <c:v>750.88000000002717</c:v>
                </c:pt>
                <c:pt idx="4">
                  <c:v>724.0399999999986</c:v>
                </c:pt>
                <c:pt idx="5">
                  <c:v>752.21999999997365</c:v>
                </c:pt>
                <c:pt idx="6">
                  <c:v>729.74000000001547</c:v>
                </c:pt>
                <c:pt idx="7">
                  <c:v>970.13999999997191</c:v>
                </c:pt>
                <c:pt idx="8">
                  <c:v>1289.160000000036</c:v>
                </c:pt>
                <c:pt idx="9">
                  <c:v>1460.8800000000133</c:v>
                </c:pt>
                <c:pt idx="10">
                  <c:v>1326.2999999999697</c:v>
                </c:pt>
                <c:pt idx="11">
                  <c:v>1342.4000000000328</c:v>
                </c:pt>
                <c:pt idx="12">
                  <c:v>1306.2599999999973</c:v>
                </c:pt>
                <c:pt idx="13">
                  <c:v>1418.819999999954</c:v>
                </c:pt>
                <c:pt idx="14">
                  <c:v>1300.2000000000335</c:v>
                </c:pt>
                <c:pt idx="15">
                  <c:v>1332.5399999999627</c:v>
                </c:pt>
                <c:pt idx="16">
                  <c:v>835.32000000003995</c:v>
                </c:pt>
                <c:pt idx="17">
                  <c:v>730.8999999999653</c:v>
                </c:pt>
                <c:pt idx="18">
                  <c:v>689.34000000002129</c:v>
                </c:pt>
                <c:pt idx="19">
                  <c:v>673.83999999998855</c:v>
                </c:pt>
                <c:pt idx="20">
                  <c:v>729.04000000002975</c:v>
                </c:pt>
                <c:pt idx="21">
                  <c:v>740.09999999997547</c:v>
                </c:pt>
                <c:pt idx="22">
                  <c:v>669.22000000002299</c:v>
                </c:pt>
                <c:pt idx="23">
                  <c:v>684.37999999999329</c:v>
                </c:pt>
                <c:pt idx="24">
                  <c:v>677.19999999998436</c:v>
                </c:pt>
                <c:pt idx="25">
                  <c:v>742.45999999999469</c:v>
                </c:pt>
                <c:pt idx="26">
                  <c:v>716.12000000003604</c:v>
                </c:pt>
                <c:pt idx="27">
                  <c:v>601.13999999998236</c:v>
                </c:pt>
                <c:pt idx="28">
                  <c:v>729.78000000001032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4-4FED-A84A-15C8AEE6E918}"/>
            </c:ext>
          </c:extLst>
        </c:ser>
        <c:ser>
          <c:idx val="4"/>
          <c:order val="4"/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'март 2017'!$FC$4:$FC$34</c:f>
              <c:numCache>
                <c:formatCode>m/d/yyyy</c:formatCode>
                <c:ptCount val="31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</c:numCache>
            </c:numRef>
          </c:cat>
          <c:val>
            <c:numRef>
              <c:f>'март 2017'!$GK$5:$GK$34</c:f>
              <c:numCache>
                <c:formatCode>0</c:formatCode>
                <c:ptCount val="30"/>
                <c:pt idx="0">
                  <c:v>11153.400000000114</c:v>
                </c:pt>
                <c:pt idx="1">
                  <c:v>11148.599999999977</c:v>
                </c:pt>
                <c:pt idx="2">
                  <c:v>11147.399999999823</c:v>
                </c:pt>
                <c:pt idx="3">
                  <c:v>11272.800000000243</c:v>
                </c:pt>
                <c:pt idx="4">
                  <c:v>11230.199999999944</c:v>
                </c:pt>
                <c:pt idx="5">
                  <c:v>11216.999999999722</c:v>
                </c:pt>
                <c:pt idx="6">
                  <c:v>11084.400000000085</c:v>
                </c:pt>
                <c:pt idx="7">
                  <c:v>11284.199999999964</c:v>
                </c:pt>
                <c:pt idx="8">
                  <c:v>11117.399999999941</c:v>
                </c:pt>
                <c:pt idx="9">
                  <c:v>11103.600000000086</c:v>
                </c:pt>
                <c:pt idx="10">
                  <c:v>11044.200000000128</c:v>
                </c:pt>
                <c:pt idx="11">
                  <c:v>11260.199999999793</c:v>
                </c:pt>
                <c:pt idx="12">
                  <c:v>11207.399999999961</c:v>
                </c:pt>
                <c:pt idx="13">
                  <c:v>11194.200000000354</c:v>
                </c:pt>
                <c:pt idx="14">
                  <c:v>11084.400000000122</c:v>
                </c:pt>
                <c:pt idx="15">
                  <c:v>11236.199999999997</c:v>
                </c:pt>
                <c:pt idx="16">
                  <c:v>10880.999999999647</c:v>
                </c:pt>
                <c:pt idx="17">
                  <c:v>11316.000000000213</c:v>
                </c:pt>
                <c:pt idx="18">
                  <c:v>11143.199999999968</c:v>
                </c:pt>
                <c:pt idx="19">
                  <c:v>9999.0000000000164</c:v>
                </c:pt>
                <c:pt idx="20">
                  <c:v>11139.000000000013</c:v>
                </c:pt>
                <c:pt idx="21">
                  <c:v>11038.199999999837</c:v>
                </c:pt>
                <c:pt idx="22">
                  <c:v>11232.599999999915</c:v>
                </c:pt>
                <c:pt idx="23">
                  <c:v>10956.600000000315</c:v>
                </c:pt>
                <c:pt idx="24">
                  <c:v>11290.799999999823</c:v>
                </c:pt>
                <c:pt idx="25">
                  <c:v>10996.80000000001</c:v>
                </c:pt>
                <c:pt idx="26">
                  <c:v>11666.399999999765</c:v>
                </c:pt>
                <c:pt idx="27">
                  <c:v>10989.60000000039</c:v>
                </c:pt>
                <c:pt idx="28">
                  <c:v>9568.1999999998989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24-4FED-A84A-15C8AEE6E918}"/>
            </c:ext>
          </c:extLst>
        </c:ser>
        <c:ser>
          <c:idx val="5"/>
          <c:order val="5"/>
          <c:marker>
            <c:symbol val="none"/>
          </c:marker>
          <c:cat>
            <c:numRef>
              <c:f>'март 2017'!$FC$4:$FC$33</c:f>
              <c:numCache>
                <c:formatCode>m/d/yyyy</c:formatCode>
                <c:ptCount val="30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</c:numCache>
            </c:numRef>
          </c:cat>
          <c:val>
            <c:numRef>
              <c:f>'март 2017'!$GS$4:$GS$34</c:f>
              <c:numCache>
                <c:formatCode>0</c:formatCode>
                <c:ptCount val="31"/>
                <c:pt idx="0">
                  <c:v>21082.199999999426</c:v>
                </c:pt>
                <c:pt idx="1">
                  <c:v>20690.399999998874</c:v>
                </c:pt>
                <c:pt idx="2">
                  <c:v>20491.000000001623</c:v>
                </c:pt>
                <c:pt idx="3">
                  <c:v>20834.199999999058</c:v>
                </c:pt>
                <c:pt idx="4">
                  <c:v>20494.399999999816</c:v>
                </c:pt>
                <c:pt idx="5">
                  <c:v>20619.199999998575</c:v>
                </c:pt>
                <c:pt idx="6">
                  <c:v>20855.000000000924</c:v>
                </c:pt>
                <c:pt idx="7">
                  <c:v>20694.40000000046</c:v>
                </c:pt>
                <c:pt idx="8">
                  <c:v>20498.600000001446</c:v>
                </c:pt>
                <c:pt idx="9">
                  <c:v>20205.599999998172</c:v>
                </c:pt>
                <c:pt idx="10">
                  <c:v>19956.599999999336</c:v>
                </c:pt>
                <c:pt idx="11">
                  <c:v>20135.600000000304</c:v>
                </c:pt>
                <c:pt idx="12">
                  <c:v>20063.000000001208</c:v>
                </c:pt>
                <c:pt idx="13">
                  <c:v>20341.200000000372</c:v>
                </c:pt>
                <c:pt idx="14">
                  <c:v>20119.199999997869</c:v>
                </c:pt>
                <c:pt idx="15">
                  <c:v>19837.000000003474</c:v>
                </c:pt>
                <c:pt idx="16">
                  <c:v>21599.599999998507</c:v>
                </c:pt>
                <c:pt idx="17">
                  <c:v>20995.799999998915</c:v>
                </c:pt>
                <c:pt idx="18">
                  <c:v>21134.00000000167</c:v>
                </c:pt>
                <c:pt idx="19">
                  <c:v>21122.400000000165</c:v>
                </c:pt>
                <c:pt idx="20">
                  <c:v>21533.19999999772</c:v>
                </c:pt>
                <c:pt idx="21">
                  <c:v>22015.20000000107</c:v>
                </c:pt>
                <c:pt idx="22">
                  <c:v>21602.199999999895</c:v>
                </c:pt>
                <c:pt idx="23">
                  <c:v>21251.19999999955</c:v>
                </c:pt>
                <c:pt idx="24">
                  <c:v>20714.399999999085</c:v>
                </c:pt>
                <c:pt idx="25">
                  <c:v>21858.40000000034</c:v>
                </c:pt>
                <c:pt idx="26">
                  <c:v>22605.600000001206</c:v>
                </c:pt>
                <c:pt idx="27">
                  <c:v>21589.200000000339</c:v>
                </c:pt>
                <c:pt idx="28">
                  <c:v>0</c:v>
                </c:pt>
                <c:pt idx="29">
                  <c:v>22371.000000000495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24-4FED-A84A-15C8AEE6E918}"/>
            </c:ext>
          </c:extLst>
        </c:ser>
        <c:ser>
          <c:idx val="6"/>
          <c:order val="6"/>
          <c:tx>
            <c:v>всего цех</c:v>
          </c:tx>
          <c:spPr>
            <a:ln w="571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'март 2017'!$FC$5:$FC$34</c:f>
              <c:numCache>
                <c:formatCode>m/d/yyyy</c:formatCode>
                <c:ptCount val="30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</c:numCache>
            </c:numRef>
          </c:cat>
          <c:val>
            <c:numRef>
              <c:f>'март 2017'!$HA$5:$HA$34</c:f>
              <c:numCache>
                <c:formatCode>0</c:formatCode>
                <c:ptCount val="30"/>
                <c:pt idx="0">
                  <c:v>50243.151999998649</c:v>
                </c:pt>
                <c:pt idx="1">
                  <c:v>50032.552000001531</c:v>
                </c:pt>
                <c:pt idx="2">
                  <c:v>49894.779999998675</c:v>
                </c:pt>
                <c:pt idx="3">
                  <c:v>50299.080000000278</c:v>
                </c:pt>
                <c:pt idx="4">
                  <c:v>49971.175999998508</c:v>
                </c:pt>
                <c:pt idx="5">
                  <c:v>50468.41200000111</c:v>
                </c:pt>
                <c:pt idx="6">
                  <c:v>50288.352000000406</c:v>
                </c:pt>
                <c:pt idx="7">
                  <c:v>50640.136000001497</c:v>
                </c:pt>
                <c:pt idx="8">
                  <c:v>50708.947999998258</c:v>
                </c:pt>
                <c:pt idx="9">
                  <c:v>50517.083999999304</c:v>
                </c:pt>
                <c:pt idx="10">
                  <c:v>49588.296000000104</c:v>
                </c:pt>
                <c:pt idx="11">
                  <c:v>50480.372000001131</c:v>
                </c:pt>
                <c:pt idx="12">
                  <c:v>51195.952000000536</c:v>
                </c:pt>
                <c:pt idx="13">
                  <c:v>50366.611999998568</c:v>
                </c:pt>
                <c:pt idx="14">
                  <c:v>48608.800000002964</c:v>
                </c:pt>
                <c:pt idx="15">
                  <c:v>51800.331999997863</c:v>
                </c:pt>
                <c:pt idx="16">
                  <c:v>49638.447999998563</c:v>
                </c:pt>
                <c:pt idx="17">
                  <c:v>50244.400000001813</c:v>
                </c:pt>
                <c:pt idx="18">
                  <c:v>49393.924000000232</c:v>
                </c:pt>
                <c:pt idx="19">
                  <c:v>47933.815999998267</c:v>
                </c:pt>
                <c:pt idx="20">
                  <c:v>51869.964000000662</c:v>
                </c:pt>
                <c:pt idx="21">
                  <c:v>51528.160000000193</c:v>
                </c:pt>
                <c:pt idx="22">
                  <c:v>50580.227999999428</c:v>
                </c:pt>
                <c:pt idx="23">
                  <c:v>51105.647999998939</c:v>
                </c:pt>
                <c:pt idx="24">
                  <c:v>51016.188000000009</c:v>
                </c:pt>
                <c:pt idx="25">
                  <c:v>51999.988000000987</c:v>
                </c:pt>
                <c:pt idx="26">
                  <c:v>52127.044000000431</c:v>
                </c:pt>
                <c:pt idx="27">
                  <c:v>27884.356000000378</c:v>
                </c:pt>
                <c:pt idx="28">
                  <c:v>43567.944000000396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24-4FED-A84A-15C8AEE6E918}"/>
            </c:ext>
          </c:extLst>
        </c:ser>
        <c:ser>
          <c:idx val="7"/>
          <c:order val="7"/>
          <c:tx>
            <c:v>План</c:v>
          </c:tx>
          <c:spPr>
            <a:ln w="76200"/>
          </c:spPr>
          <c:marker>
            <c:symbol val="none"/>
          </c:marker>
          <c:cat>
            <c:numRef>
              <c:f>'март 2017'!$FC$5:$FC$34</c:f>
              <c:numCache>
                <c:formatCode>m/d/yyyy</c:formatCode>
                <c:ptCount val="30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</c:numCache>
            </c:numRef>
          </c:cat>
          <c:val>
            <c:numRef>
              <c:f>'март 2017'!$HB$5:$HB$34</c:f>
              <c:numCache>
                <c:formatCode>0.00</c:formatCode>
                <c:ptCount val="30"/>
                <c:pt idx="0">
                  <c:v>53670.03</c:v>
                </c:pt>
                <c:pt idx="1">
                  <c:v>53670.03</c:v>
                </c:pt>
                <c:pt idx="2">
                  <c:v>53670.03</c:v>
                </c:pt>
                <c:pt idx="3">
                  <c:v>53670.03</c:v>
                </c:pt>
                <c:pt idx="4">
                  <c:v>53670.03</c:v>
                </c:pt>
                <c:pt idx="5">
                  <c:v>53670.03</c:v>
                </c:pt>
                <c:pt idx="6">
                  <c:v>53670.03</c:v>
                </c:pt>
                <c:pt idx="7">
                  <c:v>53670.03</c:v>
                </c:pt>
                <c:pt idx="8">
                  <c:v>53670.03</c:v>
                </c:pt>
                <c:pt idx="9">
                  <c:v>53670.03</c:v>
                </c:pt>
                <c:pt idx="10">
                  <c:v>53670.03</c:v>
                </c:pt>
                <c:pt idx="11">
                  <c:v>53670.03</c:v>
                </c:pt>
                <c:pt idx="12">
                  <c:v>53670.03</c:v>
                </c:pt>
                <c:pt idx="13">
                  <c:v>53670.03</c:v>
                </c:pt>
                <c:pt idx="14">
                  <c:v>53670.03</c:v>
                </c:pt>
                <c:pt idx="15">
                  <c:v>53670.03</c:v>
                </c:pt>
                <c:pt idx="16">
                  <c:v>53670.03</c:v>
                </c:pt>
                <c:pt idx="17">
                  <c:v>53670.03</c:v>
                </c:pt>
                <c:pt idx="18">
                  <c:v>53670.03</c:v>
                </c:pt>
                <c:pt idx="19">
                  <c:v>53670.03</c:v>
                </c:pt>
                <c:pt idx="20">
                  <c:v>53670.03</c:v>
                </c:pt>
                <c:pt idx="21">
                  <c:v>53670.03</c:v>
                </c:pt>
                <c:pt idx="22">
                  <c:v>53670.03</c:v>
                </c:pt>
                <c:pt idx="23">
                  <c:v>53670.03</c:v>
                </c:pt>
                <c:pt idx="24">
                  <c:v>53670.03</c:v>
                </c:pt>
                <c:pt idx="25">
                  <c:v>53670.03</c:v>
                </c:pt>
                <c:pt idx="26">
                  <c:v>53670.03</c:v>
                </c:pt>
                <c:pt idx="27">
                  <c:v>53670.03</c:v>
                </c:pt>
                <c:pt idx="28">
                  <c:v>53670.03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24-4FED-A84A-15C8AEE6E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66592"/>
        <c:axId val="92768512"/>
      </c:lineChart>
      <c:dateAx>
        <c:axId val="92766592"/>
        <c:scaling>
          <c:orientation val="minMax"/>
        </c:scaling>
        <c:delete val="0"/>
        <c:axPos val="b"/>
        <c:title>
          <c:overlay val="0"/>
        </c:title>
        <c:numFmt formatCode="dd/mm/yy;@" sourceLinked="0"/>
        <c:majorTickMark val="none"/>
        <c:minorTickMark val="none"/>
        <c:tickLblPos val="nextTo"/>
        <c:crossAx val="92768512"/>
        <c:crosses val="autoZero"/>
        <c:auto val="1"/>
        <c:lblOffset val="100"/>
        <c:baseTimeUnit val="days"/>
      </c:dateAx>
      <c:valAx>
        <c:axId val="92768512"/>
        <c:scaling>
          <c:orientation val="minMax"/>
          <c:max val="65000"/>
          <c:min val="0"/>
        </c:scaling>
        <c:delete val="0"/>
        <c:axPos val="l"/>
        <c:title>
          <c:overlay val="0"/>
        </c:title>
        <c:numFmt formatCode="0.00" sourceLinked="1"/>
        <c:majorTickMark val="out"/>
        <c:minorTickMark val="none"/>
        <c:tickLblPos val="nextTo"/>
        <c:crossAx val="92766592"/>
        <c:crosses val="autoZero"/>
        <c:crossBetween val="between"/>
        <c:majorUnit val="500"/>
        <c:minorUnit val="120"/>
      </c:valAx>
    </c:plotArea>
    <c:legend>
      <c:legendPos val="b"/>
      <c:layout>
        <c:manualLayout>
          <c:xMode val="edge"/>
          <c:yMode val="edge"/>
          <c:x val="5.0000014981479893E-2"/>
          <c:y val="0.97911189212955596"/>
          <c:w val="0.89999997003704024"/>
          <c:h val="1.5737893278361663E-2"/>
        </c:manualLayout>
      </c:layout>
      <c:overlay val="0"/>
      <c:txPr>
        <a:bodyPr/>
        <a:lstStyle/>
        <a:p>
          <a:pPr>
            <a:defRPr b="1" sz="1600"/>
          </a:pPr>
          <a:endParaRPr lang="ru-RU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27559055118110226" footer="0.30000000000000032" header="0.30000000000000032" l="0.23622047244094491" r="0.19685039370078738" t="0.19685039370078738"/>
    <c:pageSetup orientation="landscape"/>
  </c:printSettings>
</c:chartSpace>
</file>

<file path=xl/charts/chart2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539769462770867E-2"/>
          <c:y val="9.1782593389748202E-2"/>
          <c:w val="0.97213236816823556"/>
          <c:h val="0.81225031081641108"/>
        </c:manualLayout>
      </c:layout>
      <c:lineChart>
        <c:grouping val="standard"/>
        <c:varyColors val="0"/>
        <c:ser>
          <c:idx val="0"/>
          <c:order val="0"/>
          <c:tx>
            <c:v>ГПП ПС№6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'апрель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2017'!$F$5:$F$66</c:f>
              <c:numCache>
                <c:formatCode>0.0</c:formatCode>
                <c:ptCount val="62"/>
                <c:pt idx="0">
                  <c:v>13089.6</c:v>
                </c:pt>
                <c:pt idx="1">
                  <c:v>13219.199999999999</c:v>
                </c:pt>
                <c:pt idx="2">
                  <c:v>13315.199999999999</c:v>
                </c:pt>
                <c:pt idx="3">
                  <c:v>13608</c:v>
                </c:pt>
                <c:pt idx="4">
                  <c:v>13372.8</c:v>
                </c:pt>
                <c:pt idx="5">
                  <c:v>13670.4</c:v>
                </c:pt>
                <c:pt idx="6">
                  <c:v>13512</c:v>
                </c:pt>
                <c:pt idx="7">
                  <c:v>13929.6</c:v>
                </c:pt>
                <c:pt idx="8">
                  <c:v>13276.8</c:v>
                </c:pt>
                <c:pt idx="9">
                  <c:v>13305.6</c:v>
                </c:pt>
                <c:pt idx="10">
                  <c:v>13382.4</c:v>
                </c:pt>
                <c:pt idx="11">
                  <c:v>13401.6</c:v>
                </c:pt>
                <c:pt idx="12">
                  <c:v>13723.199999999999</c:v>
                </c:pt>
                <c:pt idx="13">
                  <c:v>13603.199999999999</c:v>
                </c:pt>
                <c:pt idx="14">
                  <c:v>13027.199999999999</c:v>
                </c:pt>
                <c:pt idx="15">
                  <c:v>13627.199999999999</c:v>
                </c:pt>
                <c:pt idx="16">
                  <c:v>13180.8</c:v>
                </c:pt>
                <c:pt idx="17">
                  <c:v>13089.6</c:v>
                </c:pt>
                <c:pt idx="18">
                  <c:v>13262.4</c:v>
                </c:pt>
                <c:pt idx="19">
                  <c:v>13392</c:v>
                </c:pt>
                <c:pt idx="20">
                  <c:v>13641.6</c:v>
                </c:pt>
                <c:pt idx="21">
                  <c:v>13228.8</c:v>
                </c:pt>
                <c:pt idx="22">
                  <c:v>12926.4</c:v>
                </c:pt>
                <c:pt idx="23">
                  <c:v>13627.199999999999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0-48D5-90B3-4C806CD60B79}"/>
            </c:ext>
          </c:extLst>
        </c:ser>
        <c:ser>
          <c:idx val="1"/>
          <c:order val="1"/>
          <c:tx>
            <c:v>ПС№6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'апрель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2017'!$K$5:$K$66</c:f>
              <c:numCache>
                <c:formatCode>0.0</c:formatCode>
                <c:ptCount val="62"/>
                <c:pt idx="0">
                  <c:v>13248</c:v>
                </c:pt>
                <c:pt idx="1">
                  <c:v>13252.8</c:v>
                </c:pt>
                <c:pt idx="2">
                  <c:v>13204.8</c:v>
                </c:pt>
                <c:pt idx="3">
                  <c:v>14265.6</c:v>
                </c:pt>
                <c:pt idx="4">
                  <c:v>13497.6</c:v>
                </c:pt>
                <c:pt idx="5">
                  <c:v>13401.6</c:v>
                </c:pt>
                <c:pt idx="6">
                  <c:v>13896</c:v>
                </c:pt>
                <c:pt idx="7">
                  <c:v>14347.199999999999</c:v>
                </c:pt>
                <c:pt idx="8">
                  <c:v>13387.199999999999</c:v>
                </c:pt>
                <c:pt idx="9">
                  <c:v>13243.199999999999</c:v>
                </c:pt>
                <c:pt idx="10">
                  <c:v>13315.199999999999</c:v>
                </c:pt>
                <c:pt idx="11">
                  <c:v>14040</c:v>
                </c:pt>
                <c:pt idx="12">
                  <c:v>13478.4</c:v>
                </c:pt>
                <c:pt idx="13">
                  <c:v>13776</c:v>
                </c:pt>
                <c:pt idx="14">
                  <c:v>13401.6</c:v>
                </c:pt>
                <c:pt idx="15">
                  <c:v>14049.6</c:v>
                </c:pt>
                <c:pt idx="16">
                  <c:v>13099.199999999999</c:v>
                </c:pt>
                <c:pt idx="17">
                  <c:v>13252.8</c:v>
                </c:pt>
                <c:pt idx="18">
                  <c:v>13166.4</c:v>
                </c:pt>
                <c:pt idx="19">
                  <c:v>13665.6</c:v>
                </c:pt>
                <c:pt idx="20">
                  <c:v>14064</c:v>
                </c:pt>
                <c:pt idx="21">
                  <c:v>13156.8</c:v>
                </c:pt>
                <c:pt idx="22">
                  <c:v>13142.4</c:v>
                </c:pt>
                <c:pt idx="23">
                  <c:v>13944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0-48D5-90B3-4C806CD60B79}"/>
            </c:ext>
          </c:extLst>
        </c:ser>
        <c:ser>
          <c:idx val="2"/>
          <c:order val="2"/>
          <c:tx>
            <c:v>ТП-18</c:v>
          </c:tx>
          <c:spPr>
            <a:ln w="76200"/>
          </c:spPr>
          <c:marker>
            <c:symbol val="none"/>
          </c:marker>
          <c:cat>
            <c:numRef>
              <c:f>'апрель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2017'!$P$5:$P$66</c:f>
              <c:numCache>
                <c:formatCode>0.0</c:formatCode>
                <c:ptCount val="62"/>
                <c:pt idx="0">
                  <c:v>2147.4</c:v>
                </c:pt>
                <c:pt idx="1">
                  <c:v>2325.6</c:v>
                </c:pt>
                <c:pt idx="2">
                  <c:v>2163.6</c:v>
                </c:pt>
                <c:pt idx="3">
                  <c:v>2428.2000000000003</c:v>
                </c:pt>
                <c:pt idx="4">
                  <c:v>2172.6</c:v>
                </c:pt>
                <c:pt idx="5">
                  <c:v>2291.4</c:v>
                </c:pt>
                <c:pt idx="6">
                  <c:v>2246.4</c:v>
                </c:pt>
                <c:pt idx="7">
                  <c:v>2399.4</c:v>
                </c:pt>
                <c:pt idx="8">
                  <c:v>2246.4</c:v>
                </c:pt>
                <c:pt idx="9">
                  <c:v>2230.2000000000003</c:v>
                </c:pt>
                <c:pt idx="10">
                  <c:v>2066.4</c:v>
                </c:pt>
                <c:pt idx="11">
                  <c:v>2406.6</c:v>
                </c:pt>
                <c:pt idx="12">
                  <c:v>2091.6</c:v>
                </c:pt>
                <c:pt idx="13">
                  <c:v>2212.2000000000003</c:v>
                </c:pt>
                <c:pt idx="14">
                  <c:v>1954.8</c:v>
                </c:pt>
                <c:pt idx="15">
                  <c:v>2079</c:v>
                </c:pt>
                <c:pt idx="16">
                  <c:v>1765.8</c:v>
                </c:pt>
                <c:pt idx="17">
                  <c:v>2017.8</c:v>
                </c:pt>
                <c:pt idx="18">
                  <c:v>1924.2</c:v>
                </c:pt>
                <c:pt idx="19">
                  <c:v>2097</c:v>
                </c:pt>
                <c:pt idx="20">
                  <c:v>1962</c:v>
                </c:pt>
                <c:pt idx="21">
                  <c:v>1944</c:v>
                </c:pt>
                <c:pt idx="22">
                  <c:v>1839.6000000000001</c:v>
                </c:pt>
                <c:pt idx="23">
                  <c:v>2037.6000000000001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0-48D5-90B3-4C806CD60B79}"/>
            </c:ext>
          </c:extLst>
        </c:ser>
        <c:ser>
          <c:idx val="3"/>
          <c:order val="3"/>
          <c:tx>
            <c:v>ПСУ-26</c:v>
          </c:tx>
          <c:spPr>
            <a:ln w="76200">
              <a:prstDash val="solid"/>
            </a:ln>
          </c:spPr>
          <c:marker>
            <c:symbol val="none"/>
          </c:marker>
          <c:cat>
            <c:numRef>
              <c:f>'апрель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2017'!$T$5:$T$66</c:f>
              <c:numCache>
                <c:formatCode>0</c:formatCode>
                <c:ptCount val="62"/>
                <c:pt idx="0">
                  <c:v>252</c:v>
                </c:pt>
                <c:pt idx="1">
                  <c:v>396</c:v>
                </c:pt>
                <c:pt idx="2">
                  <c:v>264</c:v>
                </c:pt>
                <c:pt idx="3">
                  <c:v>396</c:v>
                </c:pt>
                <c:pt idx="4">
                  <c:v>264</c:v>
                </c:pt>
                <c:pt idx="5">
                  <c:v>384</c:v>
                </c:pt>
                <c:pt idx="6">
                  <c:v>264</c:v>
                </c:pt>
                <c:pt idx="7">
                  <c:v>408</c:v>
                </c:pt>
                <c:pt idx="8">
                  <c:v>252</c:v>
                </c:pt>
                <c:pt idx="9">
                  <c:v>384</c:v>
                </c:pt>
                <c:pt idx="10">
                  <c:v>276</c:v>
                </c:pt>
                <c:pt idx="11">
                  <c:v>180</c:v>
                </c:pt>
                <c:pt idx="12">
                  <c:v>468</c:v>
                </c:pt>
                <c:pt idx="13">
                  <c:v>396</c:v>
                </c:pt>
                <c:pt idx="14">
                  <c:v>276</c:v>
                </c:pt>
                <c:pt idx="15">
                  <c:v>384</c:v>
                </c:pt>
                <c:pt idx="16">
                  <c:v>228</c:v>
                </c:pt>
                <c:pt idx="17">
                  <c:v>360</c:v>
                </c:pt>
                <c:pt idx="18">
                  <c:v>276</c:v>
                </c:pt>
                <c:pt idx="19">
                  <c:v>396</c:v>
                </c:pt>
                <c:pt idx="20">
                  <c:v>276</c:v>
                </c:pt>
                <c:pt idx="21">
                  <c:v>396</c:v>
                </c:pt>
                <c:pt idx="22">
                  <c:v>276</c:v>
                </c:pt>
                <c:pt idx="23">
                  <c:v>384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0-48D5-90B3-4C806CD60B79}"/>
            </c:ext>
          </c:extLst>
        </c:ser>
        <c:ser>
          <c:idx val="4"/>
          <c:order val="4"/>
          <c:tx>
            <c:v>РП-22</c:v>
          </c:tx>
          <c:spPr>
            <a:ln w="76200">
              <a:prstDash val="sysDot"/>
            </a:ln>
          </c:spPr>
          <c:marker>
            <c:symbol val="none"/>
          </c:marker>
          <c:cat>
            <c:numRef>
              <c:f>'апрель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2017'!$X$5:$X$66</c:f>
              <c:numCache>
                <c:formatCode>0</c:formatCode>
                <c:ptCount val="62"/>
                <c:pt idx="0">
                  <c:v>1856</c:v>
                </c:pt>
                <c:pt idx="1">
                  <c:v>1856</c:v>
                </c:pt>
                <c:pt idx="2">
                  <c:v>1856</c:v>
                </c:pt>
                <c:pt idx="3">
                  <c:v>2016</c:v>
                </c:pt>
                <c:pt idx="4">
                  <c:v>1888</c:v>
                </c:pt>
                <c:pt idx="5">
                  <c:v>1824</c:v>
                </c:pt>
                <c:pt idx="6">
                  <c:v>1888</c:v>
                </c:pt>
                <c:pt idx="7">
                  <c:v>2016</c:v>
                </c:pt>
                <c:pt idx="8">
                  <c:v>1856</c:v>
                </c:pt>
                <c:pt idx="9">
                  <c:v>1856</c:v>
                </c:pt>
                <c:pt idx="10">
                  <c:v>1824</c:v>
                </c:pt>
                <c:pt idx="11">
                  <c:v>2048</c:v>
                </c:pt>
                <c:pt idx="12">
                  <c:v>1648</c:v>
                </c:pt>
                <c:pt idx="13">
                  <c:v>1744</c:v>
                </c:pt>
                <c:pt idx="14">
                  <c:v>1600</c:v>
                </c:pt>
                <c:pt idx="15">
                  <c:v>1728</c:v>
                </c:pt>
                <c:pt idx="16">
                  <c:v>1504</c:v>
                </c:pt>
                <c:pt idx="17">
                  <c:v>1584</c:v>
                </c:pt>
                <c:pt idx="18">
                  <c:v>1584</c:v>
                </c:pt>
                <c:pt idx="19">
                  <c:v>1680</c:v>
                </c:pt>
                <c:pt idx="20">
                  <c:v>1616</c:v>
                </c:pt>
                <c:pt idx="21">
                  <c:v>1472</c:v>
                </c:pt>
                <c:pt idx="22">
                  <c:v>1488</c:v>
                </c:pt>
                <c:pt idx="23">
                  <c:v>1632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0-48D5-90B3-4C806CD60B79}"/>
            </c:ext>
          </c:extLst>
        </c:ser>
        <c:ser>
          <c:idx val="5"/>
          <c:order val="5"/>
          <c:tx>
            <c:v>ТП-16</c:v>
          </c:tx>
          <c:spPr>
            <a:ln cmpd="sng" w="76200">
              <a:prstDash val="solid"/>
            </a:ln>
          </c:spPr>
          <c:marker>
            <c:symbol val="none"/>
          </c:marker>
          <c:cat>
            <c:numRef>
              <c:f>'апрель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2017'!$AD$5:$AD$66</c:f>
              <c:numCache>
                <c:formatCode>0.0</c:formatCode>
                <c:ptCount val="62"/>
                <c:pt idx="0">
                  <c:v>556.20000000000005</c:v>
                </c:pt>
                <c:pt idx="1">
                  <c:v>525.6</c:v>
                </c:pt>
                <c:pt idx="2">
                  <c:v>540</c:v>
                </c:pt>
                <c:pt idx="3">
                  <c:v>651.6</c:v>
                </c:pt>
                <c:pt idx="4">
                  <c:v>572.4</c:v>
                </c:pt>
                <c:pt idx="5">
                  <c:v>516.6</c:v>
                </c:pt>
                <c:pt idx="6">
                  <c:v>622.80000000000007</c:v>
                </c:pt>
                <c:pt idx="7">
                  <c:v>633.6</c:v>
                </c:pt>
                <c:pt idx="8">
                  <c:v>534.6</c:v>
                </c:pt>
                <c:pt idx="9">
                  <c:v>588.6</c:v>
                </c:pt>
                <c:pt idx="10">
                  <c:v>594</c:v>
                </c:pt>
                <c:pt idx="11">
                  <c:v>581.4</c:v>
                </c:pt>
                <c:pt idx="12">
                  <c:v>543.6</c:v>
                </c:pt>
                <c:pt idx="13">
                  <c:v>639</c:v>
                </c:pt>
                <c:pt idx="14">
                  <c:v>572.4</c:v>
                </c:pt>
                <c:pt idx="15">
                  <c:v>572.4</c:v>
                </c:pt>
                <c:pt idx="16">
                  <c:v>585</c:v>
                </c:pt>
                <c:pt idx="17">
                  <c:v>563.4</c:v>
                </c:pt>
                <c:pt idx="18">
                  <c:v>545.4</c:v>
                </c:pt>
                <c:pt idx="19">
                  <c:v>608.4</c:v>
                </c:pt>
                <c:pt idx="20">
                  <c:v>666</c:v>
                </c:pt>
                <c:pt idx="21">
                  <c:v>545.4</c:v>
                </c:pt>
                <c:pt idx="22">
                  <c:v>610.20000000000005</c:v>
                </c:pt>
                <c:pt idx="23">
                  <c:v>592.20000000000005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40-48D5-90B3-4C806CD60B79}"/>
            </c:ext>
          </c:extLst>
        </c:ser>
        <c:ser>
          <c:idx val="6"/>
          <c:order val="6"/>
          <c:tx>
            <c:v>ЭГД</c:v>
          </c:tx>
          <c:spPr>
            <a:ln>
              <a:prstDash val="sysDash"/>
            </a:ln>
          </c:spPr>
          <c:marker>
            <c:symbol val="none"/>
          </c:marker>
          <c:cat>
            <c:numRef>
              <c:f>'апрель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2017'!$AI$5:$AI$66</c:f>
              <c:numCache>
                <c:formatCode>0</c:formatCode>
                <c:ptCount val="62"/>
                <c:pt idx="0">
                  <c:v>8160</c:v>
                </c:pt>
                <c:pt idx="1">
                  <c:v>12240</c:v>
                </c:pt>
                <c:pt idx="2">
                  <c:v>10080</c:v>
                </c:pt>
                <c:pt idx="3">
                  <c:v>10800</c:v>
                </c:pt>
                <c:pt idx="4">
                  <c:v>10320</c:v>
                </c:pt>
                <c:pt idx="5">
                  <c:v>10320</c:v>
                </c:pt>
                <c:pt idx="6">
                  <c:v>10800</c:v>
                </c:pt>
                <c:pt idx="7">
                  <c:v>11040</c:v>
                </c:pt>
                <c:pt idx="8">
                  <c:v>10320</c:v>
                </c:pt>
                <c:pt idx="9">
                  <c:v>10080</c:v>
                </c:pt>
                <c:pt idx="10">
                  <c:v>10320</c:v>
                </c:pt>
                <c:pt idx="11">
                  <c:v>10560</c:v>
                </c:pt>
                <c:pt idx="12">
                  <c:v>10560</c:v>
                </c:pt>
                <c:pt idx="13">
                  <c:v>10560</c:v>
                </c:pt>
                <c:pt idx="14">
                  <c:v>10560</c:v>
                </c:pt>
                <c:pt idx="15">
                  <c:v>11040</c:v>
                </c:pt>
                <c:pt idx="16">
                  <c:v>10320</c:v>
                </c:pt>
                <c:pt idx="17">
                  <c:v>10320</c:v>
                </c:pt>
                <c:pt idx="18">
                  <c:v>10320</c:v>
                </c:pt>
                <c:pt idx="19">
                  <c:v>10560</c:v>
                </c:pt>
                <c:pt idx="20">
                  <c:v>11040</c:v>
                </c:pt>
                <c:pt idx="21">
                  <c:v>10320</c:v>
                </c:pt>
                <c:pt idx="22">
                  <c:v>10320</c:v>
                </c:pt>
                <c:pt idx="23">
                  <c:v>11040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40-48D5-90B3-4C806CD60B79}"/>
            </c:ext>
          </c:extLst>
        </c:ser>
        <c:ser>
          <c:idx val="7"/>
          <c:order val="7"/>
          <c:tx>
            <c:v>МАШ. ЗАЛ</c:v>
          </c:tx>
          <c:spPr>
            <a:ln cmpd="tri">
              <a:solidFill>
                <a:srgbClr val="00B050"/>
              </a:solidFill>
              <a:prstDash val="sysDot"/>
            </a:ln>
          </c:spPr>
          <c:marker>
            <c:symbol val="none"/>
          </c:marker>
          <c:cat>
            <c:numRef>
              <c:f>'апрель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2017'!$AU$5:$AU$66</c:f>
              <c:numCache>
                <c:formatCode>0</c:formatCode>
                <c:ptCount val="62"/>
                <c:pt idx="0">
                  <c:v>10677.4</c:v>
                </c:pt>
                <c:pt idx="1">
                  <c:v>10837.599999999999</c:v>
                </c:pt>
                <c:pt idx="2">
                  <c:v>10919.199999999999</c:v>
                </c:pt>
                <c:pt idx="3">
                  <c:v>10940.4</c:v>
                </c:pt>
                <c:pt idx="4">
                  <c:v>10912.4</c:v>
                </c:pt>
                <c:pt idx="5">
                  <c:v>11329.8</c:v>
                </c:pt>
                <c:pt idx="6">
                  <c:v>11001.2</c:v>
                </c:pt>
                <c:pt idx="7">
                  <c:v>11280</c:v>
                </c:pt>
                <c:pt idx="8">
                  <c:v>10886.199999999999</c:v>
                </c:pt>
                <c:pt idx="9">
                  <c:v>10861</c:v>
                </c:pt>
                <c:pt idx="10">
                  <c:v>10964.4</c:v>
                </c:pt>
                <c:pt idx="11">
                  <c:v>10772.2</c:v>
                </c:pt>
                <c:pt idx="12">
                  <c:v>11531.599999999999</c:v>
                </c:pt>
                <c:pt idx="13">
                  <c:v>11220.199999999999</c:v>
                </c:pt>
                <c:pt idx="14">
                  <c:v>10854.8</c:v>
                </c:pt>
                <c:pt idx="15">
                  <c:v>11326.8</c:v>
                </c:pt>
                <c:pt idx="16">
                  <c:v>11091.8</c:v>
                </c:pt>
                <c:pt idx="17">
                  <c:v>10942.2</c:v>
                </c:pt>
                <c:pt idx="18">
                  <c:v>11133</c:v>
                </c:pt>
                <c:pt idx="19">
                  <c:v>11103.6</c:v>
                </c:pt>
                <c:pt idx="20">
                  <c:v>11359.6</c:v>
                </c:pt>
                <c:pt idx="21">
                  <c:v>11211.4</c:v>
                </c:pt>
                <c:pt idx="22">
                  <c:v>10828.199999999999</c:v>
                </c:pt>
                <c:pt idx="23">
                  <c:v>11402.999999999998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40-48D5-90B3-4C806CD60B79}"/>
            </c:ext>
          </c:extLst>
        </c:ser>
        <c:ser>
          <c:idx val="8"/>
          <c:order val="8"/>
          <c:tx>
            <c:v>план</c:v>
          </c:tx>
          <c:spPr>
            <a:ln cap="flat" cmpd="thickThin">
              <a:solidFill>
                <a:srgbClr val="FA6262"/>
              </a:solidFill>
              <a:miter lim="800000"/>
            </a:ln>
          </c:spPr>
          <c:marker>
            <c:symbol val="none"/>
          </c:marker>
          <c:cat>
            <c:numRef>
              <c:f>'апрель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2017'!$AW$5:$AW$66</c:f>
              <c:numCache>
                <c:formatCode>0.00</c:formatCode>
                <c:ptCount val="62"/>
                <c:pt idx="0">
                  <c:v>10649.887096774193</c:v>
                </c:pt>
                <c:pt idx="1">
                  <c:v>10649.89</c:v>
                </c:pt>
                <c:pt idx="2">
                  <c:v>10649.89</c:v>
                </c:pt>
                <c:pt idx="3">
                  <c:v>10649.89</c:v>
                </c:pt>
                <c:pt idx="4">
                  <c:v>10649.89</c:v>
                </c:pt>
                <c:pt idx="5">
                  <c:v>10649.89</c:v>
                </c:pt>
                <c:pt idx="6">
                  <c:v>10649.89</c:v>
                </c:pt>
                <c:pt idx="7">
                  <c:v>10649.89</c:v>
                </c:pt>
                <c:pt idx="8">
                  <c:v>10649.89</c:v>
                </c:pt>
                <c:pt idx="9">
                  <c:v>10649.89</c:v>
                </c:pt>
                <c:pt idx="10">
                  <c:v>10649.89</c:v>
                </c:pt>
                <c:pt idx="11">
                  <c:v>10649.89</c:v>
                </c:pt>
                <c:pt idx="12">
                  <c:v>10649.89</c:v>
                </c:pt>
                <c:pt idx="13">
                  <c:v>10649.89</c:v>
                </c:pt>
                <c:pt idx="14">
                  <c:v>10649.89</c:v>
                </c:pt>
                <c:pt idx="15">
                  <c:v>10649.89</c:v>
                </c:pt>
                <c:pt idx="16">
                  <c:v>10649.89</c:v>
                </c:pt>
                <c:pt idx="17">
                  <c:v>10649.89</c:v>
                </c:pt>
                <c:pt idx="18">
                  <c:v>10649.89</c:v>
                </c:pt>
                <c:pt idx="19">
                  <c:v>10649.89</c:v>
                </c:pt>
                <c:pt idx="20">
                  <c:v>10649.89</c:v>
                </c:pt>
                <c:pt idx="21">
                  <c:v>10649.89</c:v>
                </c:pt>
                <c:pt idx="22">
                  <c:v>10649.89</c:v>
                </c:pt>
                <c:pt idx="23">
                  <c:v>10649.89</c:v>
                </c:pt>
                <c:pt idx="24">
                  <c:v>10649.89</c:v>
                </c:pt>
                <c:pt idx="25">
                  <c:v>10649.89</c:v>
                </c:pt>
                <c:pt idx="26">
                  <c:v>10649.89</c:v>
                </c:pt>
                <c:pt idx="27">
                  <c:v>10649.89</c:v>
                </c:pt>
                <c:pt idx="28">
                  <c:v>10649.89</c:v>
                </c:pt>
                <c:pt idx="29">
                  <c:v>10649.89</c:v>
                </c:pt>
                <c:pt idx="30">
                  <c:v>10649.89</c:v>
                </c:pt>
                <c:pt idx="31">
                  <c:v>10649.89</c:v>
                </c:pt>
                <c:pt idx="32">
                  <c:v>10649.89</c:v>
                </c:pt>
                <c:pt idx="33">
                  <c:v>10649.89</c:v>
                </c:pt>
                <c:pt idx="34">
                  <c:v>10649.89</c:v>
                </c:pt>
                <c:pt idx="35">
                  <c:v>10649.89</c:v>
                </c:pt>
                <c:pt idx="36">
                  <c:v>10649.89</c:v>
                </c:pt>
                <c:pt idx="37">
                  <c:v>10649.89</c:v>
                </c:pt>
                <c:pt idx="38">
                  <c:v>10649.89</c:v>
                </c:pt>
                <c:pt idx="39">
                  <c:v>10649.89</c:v>
                </c:pt>
                <c:pt idx="40">
                  <c:v>10649.89</c:v>
                </c:pt>
                <c:pt idx="41">
                  <c:v>10649.89</c:v>
                </c:pt>
                <c:pt idx="42">
                  <c:v>10649.89</c:v>
                </c:pt>
                <c:pt idx="43">
                  <c:v>10649.89</c:v>
                </c:pt>
                <c:pt idx="44">
                  <c:v>10649.89</c:v>
                </c:pt>
                <c:pt idx="45">
                  <c:v>10649.89</c:v>
                </c:pt>
                <c:pt idx="46">
                  <c:v>10649.89</c:v>
                </c:pt>
                <c:pt idx="47">
                  <c:v>10649.89</c:v>
                </c:pt>
                <c:pt idx="48">
                  <c:v>10649.89</c:v>
                </c:pt>
                <c:pt idx="49">
                  <c:v>10649.89</c:v>
                </c:pt>
                <c:pt idx="50">
                  <c:v>10649.89</c:v>
                </c:pt>
                <c:pt idx="51">
                  <c:v>10649.89</c:v>
                </c:pt>
                <c:pt idx="52">
                  <c:v>10649.89</c:v>
                </c:pt>
                <c:pt idx="53">
                  <c:v>10649.89</c:v>
                </c:pt>
                <c:pt idx="54">
                  <c:v>10649.89</c:v>
                </c:pt>
                <c:pt idx="55">
                  <c:v>10649.89</c:v>
                </c:pt>
                <c:pt idx="56">
                  <c:v>10649.89</c:v>
                </c:pt>
                <c:pt idx="57">
                  <c:v>10649.89</c:v>
                </c:pt>
                <c:pt idx="58">
                  <c:v>10649.89</c:v>
                </c:pt>
                <c:pt idx="59">
                  <c:v>10649.89</c:v>
                </c:pt>
                <c:pt idx="60">
                  <c:v>10649.89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40-48D5-90B3-4C806CD60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50624"/>
        <c:axId val="93452160"/>
      </c:lineChart>
      <c:catAx>
        <c:axId val="9345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4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3452160"/>
        <c:crosses val="autoZero"/>
        <c:auto val="1"/>
        <c:lblAlgn val="ctr"/>
        <c:lblOffset val="100"/>
        <c:noMultiLvlLbl val="0"/>
      </c:catAx>
      <c:valAx>
        <c:axId val="93452160"/>
        <c:scaling>
          <c:orientation val="minMax"/>
          <c:max val="15000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4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3450624"/>
        <c:crosses val="autoZero"/>
        <c:crossBetween val="between"/>
        <c:majorUnit val="500"/>
        <c:minorUnit val="50"/>
      </c:valAx>
    </c:plotArea>
    <c:legend>
      <c:legendPos val="b"/>
      <c:layout>
        <c:manualLayout>
          <c:xMode val="edge"/>
          <c:yMode val="edge"/>
          <c:x val="0.34946404687351595"/>
          <c:y val="0.93590221426056885"/>
          <c:w val="0.30186285790804829"/>
          <c:h val="6.4097785739432533E-2"/>
        </c:manualLayout>
      </c:layout>
      <c:overlay val="0"/>
      <c:txPr>
        <a:bodyPr/>
        <a:lstStyle/>
        <a:p>
          <a:pPr>
            <a:defRPr b="0" baseline="0" i="0" strike="noStrike" sz="135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0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footer="0.30000000000000032" header="0.30000000000000032" l="0.70000000000000062" r="0.70000000000000062" t="0.75000000000001465"/>
    <c:pageSetup orientation="landscape" paperSize="9"/>
  </c:printSettings>
</c:chartSpace>
</file>

<file path=xl/charts/chart2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сульфатное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'апрель 2017'!$BC$5:$BC$66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2017'!$BN$5:$BN$66</c:f>
              <c:numCache>
                <c:formatCode>General</c:formatCode>
                <c:ptCount val="62"/>
                <c:pt idx="0">
                  <c:v>1725.72</c:v>
                </c:pt>
                <c:pt idx="1">
                  <c:v>1578.2</c:v>
                </c:pt>
                <c:pt idx="2">
                  <c:v>1576.2</c:v>
                </c:pt>
                <c:pt idx="3">
                  <c:v>1527.1999999999998</c:v>
                </c:pt>
                <c:pt idx="4">
                  <c:v>1452.2</c:v>
                </c:pt>
                <c:pt idx="5">
                  <c:v>1738.3200000000002</c:v>
                </c:pt>
                <c:pt idx="6">
                  <c:v>1704.44</c:v>
                </c:pt>
                <c:pt idx="7">
                  <c:v>1706.5199999999998</c:v>
                </c:pt>
                <c:pt idx="8">
                  <c:v>1801.56</c:v>
                </c:pt>
                <c:pt idx="9">
                  <c:v>1905.0399999999997</c:v>
                </c:pt>
                <c:pt idx="10">
                  <c:v>1655.28</c:v>
                </c:pt>
                <c:pt idx="11">
                  <c:v>1702.96</c:v>
                </c:pt>
                <c:pt idx="12">
                  <c:v>1478.6000000000001</c:v>
                </c:pt>
                <c:pt idx="13">
                  <c:v>1979.48</c:v>
                </c:pt>
                <c:pt idx="14">
                  <c:v>1756.3999999999999</c:v>
                </c:pt>
                <c:pt idx="15">
                  <c:v>1632.4</c:v>
                </c:pt>
                <c:pt idx="16">
                  <c:v>1870.4799999999998</c:v>
                </c:pt>
                <c:pt idx="17">
                  <c:v>1697.5200000000002</c:v>
                </c:pt>
                <c:pt idx="18">
                  <c:v>1561.92</c:v>
                </c:pt>
                <c:pt idx="19">
                  <c:v>1840.9199999999998</c:v>
                </c:pt>
                <c:pt idx="20">
                  <c:v>1756.8</c:v>
                </c:pt>
                <c:pt idx="21">
                  <c:v>2015.0399999999997</c:v>
                </c:pt>
                <c:pt idx="22">
                  <c:v>1438.04</c:v>
                </c:pt>
                <c:pt idx="23">
                  <c:v>1725.44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F-45A4-892B-47D1F52EEB43}"/>
            </c:ext>
          </c:extLst>
        </c:ser>
        <c:ser>
          <c:idx val="1"/>
          <c:order val="1"/>
          <c:tx>
            <c:v>обесфенолка</c:v>
          </c:tx>
          <c:marker>
            <c:symbol val="none"/>
          </c:marker>
          <c:cat>
            <c:numRef>
              <c:f>'апрель 2017'!$BC$5:$BC$66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2017'!$BL$5:$BL$66</c:f>
              <c:numCache>
                <c:formatCode>0.00</c:formatCode>
                <c:ptCount val="62"/>
                <c:pt idx="0">
                  <c:v>102.72</c:v>
                </c:pt>
                <c:pt idx="1">
                  <c:v>94.48</c:v>
                </c:pt>
                <c:pt idx="2">
                  <c:v>94.8</c:v>
                </c:pt>
                <c:pt idx="3">
                  <c:v>108.64</c:v>
                </c:pt>
                <c:pt idx="4">
                  <c:v>110.8</c:v>
                </c:pt>
                <c:pt idx="5">
                  <c:v>93.6</c:v>
                </c:pt>
                <c:pt idx="6">
                  <c:v>104.56</c:v>
                </c:pt>
                <c:pt idx="7">
                  <c:v>104.64</c:v>
                </c:pt>
                <c:pt idx="8">
                  <c:v>100.56</c:v>
                </c:pt>
                <c:pt idx="9">
                  <c:v>99.68</c:v>
                </c:pt>
                <c:pt idx="10">
                  <c:v>90.48</c:v>
                </c:pt>
                <c:pt idx="11">
                  <c:v>118.4</c:v>
                </c:pt>
                <c:pt idx="12">
                  <c:v>99.28</c:v>
                </c:pt>
                <c:pt idx="13">
                  <c:v>94.96</c:v>
                </c:pt>
                <c:pt idx="14">
                  <c:v>112.48</c:v>
                </c:pt>
                <c:pt idx="15">
                  <c:v>105.44</c:v>
                </c:pt>
                <c:pt idx="16">
                  <c:v>106.16</c:v>
                </c:pt>
                <c:pt idx="17">
                  <c:v>88.08</c:v>
                </c:pt>
                <c:pt idx="18">
                  <c:v>99.84</c:v>
                </c:pt>
                <c:pt idx="19">
                  <c:v>126.48</c:v>
                </c:pt>
                <c:pt idx="20">
                  <c:v>79.2</c:v>
                </c:pt>
                <c:pt idx="21">
                  <c:v>104.64</c:v>
                </c:pt>
                <c:pt idx="22">
                  <c:v>106.48</c:v>
                </c:pt>
                <c:pt idx="23">
                  <c:v>102.16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F-45A4-892B-47D1F52EEB43}"/>
            </c:ext>
          </c:extLst>
        </c:ser>
        <c:ser>
          <c:idx val="3"/>
          <c:order val="2"/>
          <c:tx>
            <c:v>план</c:v>
          </c:tx>
          <c:marker>
            <c:symbol val="none"/>
          </c:marker>
          <c:cat>
            <c:numRef>
              <c:f>'апрель 2017'!$BC$5:$BC$66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2017'!$BP$5:$BP$66</c:f>
              <c:numCache>
                <c:formatCode>0.0</c:formatCode>
                <c:ptCount val="62"/>
                <c:pt idx="0">
                  <c:v>1668.2258064516129</c:v>
                </c:pt>
                <c:pt idx="1">
                  <c:v>1668.2</c:v>
                </c:pt>
                <c:pt idx="2">
                  <c:v>1668.2</c:v>
                </c:pt>
                <c:pt idx="3">
                  <c:v>1668.2</c:v>
                </c:pt>
                <c:pt idx="4">
                  <c:v>1668.2</c:v>
                </c:pt>
                <c:pt idx="5">
                  <c:v>1668.2</c:v>
                </c:pt>
                <c:pt idx="6">
                  <c:v>1668.2</c:v>
                </c:pt>
                <c:pt idx="7">
                  <c:v>1668.2</c:v>
                </c:pt>
                <c:pt idx="8">
                  <c:v>1668.2</c:v>
                </c:pt>
                <c:pt idx="9">
                  <c:v>1668.2</c:v>
                </c:pt>
                <c:pt idx="10">
                  <c:v>1668.2</c:v>
                </c:pt>
                <c:pt idx="11">
                  <c:v>1668.2</c:v>
                </c:pt>
                <c:pt idx="12">
                  <c:v>1668.2</c:v>
                </c:pt>
                <c:pt idx="13">
                  <c:v>1668.2</c:v>
                </c:pt>
                <c:pt idx="14">
                  <c:v>1668.2</c:v>
                </c:pt>
                <c:pt idx="15">
                  <c:v>1668.2</c:v>
                </c:pt>
                <c:pt idx="16">
                  <c:v>1668.2</c:v>
                </c:pt>
                <c:pt idx="17">
                  <c:v>1668.2</c:v>
                </c:pt>
                <c:pt idx="18">
                  <c:v>1668.2</c:v>
                </c:pt>
                <c:pt idx="19">
                  <c:v>1668.2</c:v>
                </c:pt>
                <c:pt idx="20">
                  <c:v>1668.2</c:v>
                </c:pt>
                <c:pt idx="21">
                  <c:v>1668.2</c:v>
                </c:pt>
                <c:pt idx="22">
                  <c:v>1668.2</c:v>
                </c:pt>
                <c:pt idx="23">
                  <c:v>1668.2</c:v>
                </c:pt>
                <c:pt idx="24">
                  <c:v>1668.2</c:v>
                </c:pt>
                <c:pt idx="25">
                  <c:v>1668.2</c:v>
                </c:pt>
                <c:pt idx="26">
                  <c:v>1668.2</c:v>
                </c:pt>
                <c:pt idx="27">
                  <c:v>1668.2</c:v>
                </c:pt>
                <c:pt idx="28">
                  <c:v>1668.2</c:v>
                </c:pt>
                <c:pt idx="29">
                  <c:v>1668.2</c:v>
                </c:pt>
                <c:pt idx="30">
                  <c:v>1668.2</c:v>
                </c:pt>
                <c:pt idx="31">
                  <c:v>1668.2</c:v>
                </c:pt>
                <c:pt idx="32">
                  <c:v>1668.2</c:v>
                </c:pt>
                <c:pt idx="33">
                  <c:v>1668.2</c:v>
                </c:pt>
                <c:pt idx="34">
                  <c:v>1668.2</c:v>
                </c:pt>
                <c:pt idx="35">
                  <c:v>1668.2</c:v>
                </c:pt>
                <c:pt idx="36">
                  <c:v>1668.2</c:v>
                </c:pt>
                <c:pt idx="37">
                  <c:v>1668.2</c:v>
                </c:pt>
                <c:pt idx="38">
                  <c:v>1668.2</c:v>
                </c:pt>
                <c:pt idx="39">
                  <c:v>1668.2</c:v>
                </c:pt>
                <c:pt idx="40">
                  <c:v>1668.2</c:v>
                </c:pt>
                <c:pt idx="41">
                  <c:v>1668.2</c:v>
                </c:pt>
                <c:pt idx="42">
                  <c:v>1668.2</c:v>
                </c:pt>
                <c:pt idx="43">
                  <c:v>1668.2</c:v>
                </c:pt>
                <c:pt idx="44">
                  <c:v>1668.2</c:v>
                </c:pt>
                <c:pt idx="45">
                  <c:v>1668.2</c:v>
                </c:pt>
                <c:pt idx="46">
                  <c:v>1668.2</c:v>
                </c:pt>
                <c:pt idx="47">
                  <c:v>1668.2</c:v>
                </c:pt>
                <c:pt idx="48">
                  <c:v>1668.2</c:v>
                </c:pt>
                <c:pt idx="49">
                  <c:v>1668.2</c:v>
                </c:pt>
                <c:pt idx="50">
                  <c:v>1668.2</c:v>
                </c:pt>
                <c:pt idx="51">
                  <c:v>1668.2</c:v>
                </c:pt>
                <c:pt idx="52">
                  <c:v>1668.2</c:v>
                </c:pt>
                <c:pt idx="53">
                  <c:v>1668.2</c:v>
                </c:pt>
                <c:pt idx="54">
                  <c:v>1668.2</c:v>
                </c:pt>
                <c:pt idx="55">
                  <c:v>1668.2</c:v>
                </c:pt>
                <c:pt idx="56">
                  <c:v>1668.2</c:v>
                </c:pt>
                <c:pt idx="57">
                  <c:v>1668.2</c:v>
                </c:pt>
                <c:pt idx="58">
                  <c:v>1668.2</c:v>
                </c:pt>
                <c:pt idx="59">
                  <c:v>1668.2</c:v>
                </c:pt>
                <c:pt idx="60">
                  <c:v>1668.2</c:v>
                </c:pt>
                <c:pt idx="61">
                  <c:v>1668.2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EF-45A4-892B-47D1F52EEB43}"/>
            </c:ext>
          </c:extLst>
        </c:ser>
        <c:ser>
          <c:idx val="0"/>
          <c:order val="3"/>
          <c:tx>
            <c:v>РП-11</c:v>
          </c:tx>
          <c:marker>
            <c:symbol val="none"/>
          </c:marker>
          <c:cat>
            <c:numRef>
              <c:f>'апрель 2017'!$BC$5:$BC$66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2017'!$BH$5:$BH$66</c:f>
              <c:numCache>
                <c:formatCode>0.00</c:formatCode>
                <c:ptCount val="62"/>
                <c:pt idx="0">
                  <c:v>1828.44</c:v>
                </c:pt>
                <c:pt idx="1">
                  <c:v>1672.68</c:v>
                </c:pt>
                <c:pt idx="2">
                  <c:v>1671</c:v>
                </c:pt>
                <c:pt idx="3">
                  <c:v>1635.84</c:v>
                </c:pt>
                <c:pt idx="4">
                  <c:v>1563</c:v>
                </c:pt>
                <c:pt idx="5">
                  <c:v>1831.92</c:v>
                </c:pt>
                <c:pt idx="6">
                  <c:v>1809</c:v>
                </c:pt>
                <c:pt idx="7">
                  <c:v>1811.1599999999999</c:v>
                </c:pt>
                <c:pt idx="8">
                  <c:v>1902.12</c:v>
                </c:pt>
                <c:pt idx="9">
                  <c:v>2004.7199999999998</c:v>
                </c:pt>
                <c:pt idx="10">
                  <c:v>1745.76</c:v>
                </c:pt>
                <c:pt idx="11">
                  <c:v>1821.3600000000001</c:v>
                </c:pt>
                <c:pt idx="12">
                  <c:v>1577.88</c:v>
                </c:pt>
                <c:pt idx="13">
                  <c:v>2074.44</c:v>
                </c:pt>
                <c:pt idx="14">
                  <c:v>1868.8799999999999</c:v>
                </c:pt>
                <c:pt idx="15">
                  <c:v>1737.8400000000001</c:v>
                </c:pt>
                <c:pt idx="16">
                  <c:v>1976.6399999999999</c:v>
                </c:pt>
                <c:pt idx="17">
                  <c:v>1785.6000000000001</c:v>
                </c:pt>
                <c:pt idx="18">
                  <c:v>1661.76</c:v>
                </c:pt>
                <c:pt idx="19">
                  <c:v>1967.3999999999999</c:v>
                </c:pt>
                <c:pt idx="20">
                  <c:v>1836</c:v>
                </c:pt>
                <c:pt idx="21">
                  <c:v>2119.6799999999998</c:v>
                </c:pt>
                <c:pt idx="22">
                  <c:v>1544.52</c:v>
                </c:pt>
                <c:pt idx="23">
                  <c:v>1827.6000000000001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EF-45A4-892B-47D1F52E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85696"/>
        <c:axId val="93520256"/>
      </c:lineChart>
      <c:catAx>
        <c:axId val="9348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4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3520256"/>
        <c:crosses val="autoZero"/>
        <c:auto val="1"/>
        <c:lblAlgn val="ctr"/>
        <c:lblOffset val="100"/>
        <c:noMultiLvlLbl val="0"/>
      </c:catAx>
      <c:valAx>
        <c:axId val="93520256"/>
        <c:scaling>
          <c:orientation val="minMax"/>
          <c:max val="26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4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3485696"/>
        <c:crosses val="autoZero"/>
        <c:crossBetween val="between"/>
        <c:majorUnit val="100"/>
        <c:minorUnit val="10"/>
      </c:valAx>
    </c:plotArea>
    <c:legend>
      <c:legendPos val="b"/>
      <c:overlay val="0"/>
      <c:txPr>
        <a:bodyPr/>
        <a:lstStyle/>
        <a:p>
          <a:pPr>
            <a:defRPr b="0" baseline="0" i="0" strike="noStrike" sz="118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4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footer="0.30000000000000032" header="0.30000000000000032" l="0.70000000000000062" r="0.70000000000000062" t="0.75000000000001465"/>
    <c:pageSetup orientation="landscape" paperSize="9"/>
  </c:printSettings>
</c:chartSpace>
</file>

<file path=xl/charts/chart2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855103218480765E-2"/>
          <c:y val="2.3759628883598827E-2"/>
          <c:w val="0.87642751649823925"/>
          <c:h val="0.82315112336286567"/>
        </c:manualLayout>
      </c:layout>
      <c:lineChart>
        <c:grouping val="standard"/>
        <c:varyColors val="0"/>
        <c:ser>
          <c:idx val="0"/>
          <c:order val="0"/>
          <c:tx>
            <c:v>фенольная</c:v>
          </c:tx>
          <c:marker>
            <c:symbol val="none"/>
          </c:marker>
          <c:cat>
            <c:numRef>
              <c:f>'апрель 2017'!$BV$5:$BV$64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'апрель 2017'!$BZ$5:$BZ$66</c:f>
              <c:numCache>
                <c:formatCode>0.00</c:formatCode>
                <c:ptCount val="62"/>
                <c:pt idx="0">
                  <c:v>259.14</c:v>
                </c:pt>
                <c:pt idx="1">
                  <c:v>226</c:v>
                </c:pt>
                <c:pt idx="2">
                  <c:v>242.96</c:v>
                </c:pt>
                <c:pt idx="3">
                  <c:v>277.94</c:v>
                </c:pt>
                <c:pt idx="4">
                  <c:v>243.29999999999998</c:v>
                </c:pt>
                <c:pt idx="5">
                  <c:v>254.42</c:v>
                </c:pt>
                <c:pt idx="6">
                  <c:v>244.10000000000002</c:v>
                </c:pt>
                <c:pt idx="7">
                  <c:v>271.84000000000003</c:v>
                </c:pt>
                <c:pt idx="8">
                  <c:v>267.56</c:v>
                </c:pt>
                <c:pt idx="9">
                  <c:v>227.2</c:v>
                </c:pt>
                <c:pt idx="10">
                  <c:v>263.08</c:v>
                </c:pt>
                <c:pt idx="11">
                  <c:v>334.02</c:v>
                </c:pt>
                <c:pt idx="12">
                  <c:v>222.34</c:v>
                </c:pt>
                <c:pt idx="13">
                  <c:v>254.12</c:v>
                </c:pt>
                <c:pt idx="14">
                  <c:v>248.24</c:v>
                </c:pt>
                <c:pt idx="15">
                  <c:v>272.29999999999995</c:v>
                </c:pt>
                <c:pt idx="16">
                  <c:v>248.38</c:v>
                </c:pt>
                <c:pt idx="17">
                  <c:v>243.2</c:v>
                </c:pt>
                <c:pt idx="18">
                  <c:v>279.82</c:v>
                </c:pt>
                <c:pt idx="19">
                  <c:v>258.72000000000003</c:v>
                </c:pt>
                <c:pt idx="20">
                  <c:v>213.38</c:v>
                </c:pt>
                <c:pt idx="21">
                  <c:v>246.48</c:v>
                </c:pt>
                <c:pt idx="22">
                  <c:v>292.18</c:v>
                </c:pt>
                <c:pt idx="23">
                  <c:v>276.42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D-4312-922F-ECA0C5BA18E9}"/>
            </c:ext>
          </c:extLst>
        </c:ser>
        <c:ser>
          <c:idx val="1"/>
          <c:order val="1"/>
          <c:tx>
            <c:v>обесфенолка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'апрель 2017'!$BV$5:$BV$64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'апрель 2017'!$CC$5:$CC$66</c:f>
              <c:numCache>
                <c:formatCode>General</c:formatCode>
                <c:ptCount val="62"/>
                <c:pt idx="0">
                  <c:v>102.72</c:v>
                </c:pt>
                <c:pt idx="1">
                  <c:v>94.48</c:v>
                </c:pt>
                <c:pt idx="2">
                  <c:v>94.8</c:v>
                </c:pt>
                <c:pt idx="3">
                  <c:v>108.64</c:v>
                </c:pt>
                <c:pt idx="4">
                  <c:v>110.8</c:v>
                </c:pt>
                <c:pt idx="5">
                  <c:v>93.6</c:v>
                </c:pt>
                <c:pt idx="6">
                  <c:v>104.56</c:v>
                </c:pt>
                <c:pt idx="7">
                  <c:v>104.64</c:v>
                </c:pt>
                <c:pt idx="8">
                  <c:v>100.56</c:v>
                </c:pt>
                <c:pt idx="9">
                  <c:v>99.68</c:v>
                </c:pt>
                <c:pt idx="10">
                  <c:v>90.48</c:v>
                </c:pt>
                <c:pt idx="11">
                  <c:v>118.4</c:v>
                </c:pt>
                <c:pt idx="12">
                  <c:v>99.28</c:v>
                </c:pt>
                <c:pt idx="13">
                  <c:v>94.96</c:v>
                </c:pt>
                <c:pt idx="14">
                  <c:v>112.48</c:v>
                </c:pt>
                <c:pt idx="15">
                  <c:v>105.44</c:v>
                </c:pt>
                <c:pt idx="16">
                  <c:v>106.16</c:v>
                </c:pt>
                <c:pt idx="17">
                  <c:v>88.08</c:v>
                </c:pt>
                <c:pt idx="18">
                  <c:v>99.84</c:v>
                </c:pt>
                <c:pt idx="19">
                  <c:v>126.48</c:v>
                </c:pt>
                <c:pt idx="20">
                  <c:v>79.2</c:v>
                </c:pt>
                <c:pt idx="21">
                  <c:v>104.64</c:v>
                </c:pt>
                <c:pt idx="22">
                  <c:v>106.48</c:v>
                </c:pt>
                <c:pt idx="23">
                  <c:v>102.16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D-4312-922F-ECA0C5BA18E9}"/>
            </c:ext>
          </c:extLst>
        </c:ser>
        <c:ser>
          <c:idx val="2"/>
          <c:order val="2"/>
          <c:tx>
            <c:v>Отд оч ст вод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'апрель 2017'!$BV$5:$BV$64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'апрель 2017'!$CE$5:$CE$66</c:f>
              <c:numCache>
                <c:formatCode>0</c:formatCode>
                <c:ptCount val="62"/>
                <c:pt idx="0">
                  <c:v>361.86</c:v>
                </c:pt>
                <c:pt idx="1">
                  <c:v>320.48</c:v>
                </c:pt>
                <c:pt idx="2">
                  <c:v>337.76</c:v>
                </c:pt>
                <c:pt idx="3">
                  <c:v>386.58</c:v>
                </c:pt>
                <c:pt idx="4">
                  <c:v>354.09999999999997</c:v>
                </c:pt>
                <c:pt idx="5">
                  <c:v>348.02</c:v>
                </c:pt>
                <c:pt idx="6">
                  <c:v>348.66</c:v>
                </c:pt>
                <c:pt idx="7">
                  <c:v>376.48</c:v>
                </c:pt>
                <c:pt idx="8">
                  <c:v>368.12</c:v>
                </c:pt>
                <c:pt idx="9">
                  <c:v>326.88</c:v>
                </c:pt>
                <c:pt idx="10">
                  <c:v>353.56</c:v>
                </c:pt>
                <c:pt idx="11">
                  <c:v>452.41999999999996</c:v>
                </c:pt>
                <c:pt idx="12">
                  <c:v>321.62</c:v>
                </c:pt>
                <c:pt idx="13">
                  <c:v>349.08</c:v>
                </c:pt>
                <c:pt idx="14">
                  <c:v>360.72</c:v>
                </c:pt>
                <c:pt idx="15">
                  <c:v>377.73999999999995</c:v>
                </c:pt>
                <c:pt idx="16">
                  <c:v>354.53999999999996</c:v>
                </c:pt>
                <c:pt idx="17">
                  <c:v>331.28</c:v>
                </c:pt>
                <c:pt idx="18">
                  <c:v>379.65999999999997</c:v>
                </c:pt>
                <c:pt idx="19">
                  <c:v>385.20000000000005</c:v>
                </c:pt>
                <c:pt idx="20">
                  <c:v>292.58</c:v>
                </c:pt>
                <c:pt idx="21">
                  <c:v>351.12</c:v>
                </c:pt>
                <c:pt idx="22">
                  <c:v>398.66</c:v>
                </c:pt>
                <c:pt idx="23">
                  <c:v>378.58000000000004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D-4312-922F-ECA0C5BA18E9}"/>
            </c:ext>
          </c:extLst>
        </c:ser>
        <c:ser>
          <c:idx val="3"/>
          <c:order val="3"/>
          <c:tx>
            <c:v>план</c:v>
          </c:tx>
          <c:marker>
            <c:symbol val="none"/>
          </c:marker>
          <c:cat>
            <c:numRef>
              <c:f>'апрель 2017'!$BV$5:$BV$64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'апрель 2017'!$CG$5:$CG$66</c:f>
              <c:numCache>
                <c:formatCode>0.0</c:formatCode>
                <c:ptCount val="62"/>
                <c:pt idx="0">
                  <c:v>762.30645161290317</c:v>
                </c:pt>
                <c:pt idx="1">
                  <c:v>762.3</c:v>
                </c:pt>
                <c:pt idx="2">
                  <c:v>762.3</c:v>
                </c:pt>
                <c:pt idx="3">
                  <c:v>762.3</c:v>
                </c:pt>
                <c:pt idx="4">
                  <c:v>762.3</c:v>
                </c:pt>
                <c:pt idx="5">
                  <c:v>762.3</c:v>
                </c:pt>
                <c:pt idx="6">
                  <c:v>762.3</c:v>
                </c:pt>
                <c:pt idx="7">
                  <c:v>762.3</c:v>
                </c:pt>
                <c:pt idx="8">
                  <c:v>762.3</c:v>
                </c:pt>
                <c:pt idx="9">
                  <c:v>762.3</c:v>
                </c:pt>
                <c:pt idx="10">
                  <c:v>762.3</c:v>
                </c:pt>
                <c:pt idx="11">
                  <c:v>762.3</c:v>
                </c:pt>
                <c:pt idx="12">
                  <c:v>762.3</c:v>
                </c:pt>
                <c:pt idx="13">
                  <c:v>762.3</c:v>
                </c:pt>
                <c:pt idx="14">
                  <c:v>762.3</c:v>
                </c:pt>
                <c:pt idx="15">
                  <c:v>762.3</c:v>
                </c:pt>
                <c:pt idx="16">
                  <c:v>762.3</c:v>
                </c:pt>
                <c:pt idx="17">
                  <c:v>762.3</c:v>
                </c:pt>
                <c:pt idx="18">
                  <c:v>762.3</c:v>
                </c:pt>
                <c:pt idx="19">
                  <c:v>762.3</c:v>
                </c:pt>
                <c:pt idx="20">
                  <c:v>762.3</c:v>
                </c:pt>
                <c:pt idx="21">
                  <c:v>762.3</c:v>
                </c:pt>
                <c:pt idx="22">
                  <c:v>762.3</c:v>
                </c:pt>
                <c:pt idx="23">
                  <c:v>762.3</c:v>
                </c:pt>
                <c:pt idx="24">
                  <c:v>762.3</c:v>
                </c:pt>
                <c:pt idx="25">
                  <c:v>762.3</c:v>
                </c:pt>
                <c:pt idx="26">
                  <c:v>762.3</c:v>
                </c:pt>
                <c:pt idx="27">
                  <c:v>762.3</c:v>
                </c:pt>
                <c:pt idx="28">
                  <c:v>762.3</c:v>
                </c:pt>
                <c:pt idx="29">
                  <c:v>762.3</c:v>
                </c:pt>
                <c:pt idx="30">
                  <c:v>762.3</c:v>
                </c:pt>
                <c:pt idx="31">
                  <c:v>762.3</c:v>
                </c:pt>
                <c:pt idx="32">
                  <c:v>762.3</c:v>
                </c:pt>
                <c:pt idx="33">
                  <c:v>762.3</c:v>
                </c:pt>
                <c:pt idx="34">
                  <c:v>762.3</c:v>
                </c:pt>
                <c:pt idx="35">
                  <c:v>762.3</c:v>
                </c:pt>
                <c:pt idx="36">
                  <c:v>762.3</c:v>
                </c:pt>
                <c:pt idx="37">
                  <c:v>762.3</c:v>
                </c:pt>
                <c:pt idx="38">
                  <c:v>762.3</c:v>
                </c:pt>
                <c:pt idx="39">
                  <c:v>762.3</c:v>
                </c:pt>
                <c:pt idx="40">
                  <c:v>762.3</c:v>
                </c:pt>
                <c:pt idx="41">
                  <c:v>762.3</c:v>
                </c:pt>
                <c:pt idx="42">
                  <c:v>762.3</c:v>
                </c:pt>
                <c:pt idx="43">
                  <c:v>762.3</c:v>
                </c:pt>
                <c:pt idx="44">
                  <c:v>762.3</c:v>
                </c:pt>
                <c:pt idx="45">
                  <c:v>762.3</c:v>
                </c:pt>
                <c:pt idx="46">
                  <c:v>762.3</c:v>
                </c:pt>
                <c:pt idx="47">
                  <c:v>762.3</c:v>
                </c:pt>
                <c:pt idx="48">
                  <c:v>762.3</c:v>
                </c:pt>
                <c:pt idx="49">
                  <c:v>762.3</c:v>
                </c:pt>
                <c:pt idx="50">
                  <c:v>762.3</c:v>
                </c:pt>
                <c:pt idx="51">
                  <c:v>762.3</c:v>
                </c:pt>
                <c:pt idx="52">
                  <c:v>762.3</c:v>
                </c:pt>
                <c:pt idx="53">
                  <c:v>762.3</c:v>
                </c:pt>
                <c:pt idx="54">
                  <c:v>762.3</c:v>
                </c:pt>
                <c:pt idx="55">
                  <c:v>762.3</c:v>
                </c:pt>
                <c:pt idx="56">
                  <c:v>762.3</c:v>
                </c:pt>
                <c:pt idx="57">
                  <c:v>762.3</c:v>
                </c:pt>
                <c:pt idx="58">
                  <c:v>762.3</c:v>
                </c:pt>
                <c:pt idx="59">
                  <c:v>762.3</c:v>
                </c:pt>
                <c:pt idx="60">
                  <c:v>762.3</c:v>
                </c:pt>
                <c:pt idx="61">
                  <c:v>762.3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CD-4312-922F-ECA0C5BA1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57888"/>
        <c:axId val="93559424"/>
      </c:lineChart>
      <c:catAx>
        <c:axId val="9355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3559424"/>
        <c:crosses val="autoZero"/>
        <c:auto val="1"/>
        <c:lblAlgn val="ctr"/>
        <c:lblOffset val="100"/>
        <c:noMultiLvlLbl val="0"/>
      </c:catAx>
      <c:valAx>
        <c:axId val="93559424"/>
        <c:scaling>
          <c:orientation val="minMax"/>
          <c:max val="80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2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3557888"/>
        <c:crosses val="autoZero"/>
        <c:crossBetween val="between"/>
        <c:majorUnit val="50"/>
        <c:minorUnit val="10"/>
      </c:valAx>
    </c:plotArea>
    <c:legend>
      <c:legendPos val="r"/>
      <c:layout>
        <c:manualLayout>
          <c:xMode val="edge"/>
          <c:yMode val="edge"/>
          <c:x val="9.2825672170208748E-2"/>
          <c:y val="0.92839282413641966"/>
          <c:w val="0.72639145894394463"/>
          <c:h val="4.5227585988371177E-2"/>
        </c:manualLayout>
      </c:layout>
      <c:overlay val="0"/>
      <c:txPr>
        <a:bodyPr/>
        <a:lstStyle/>
        <a:p>
          <a:pPr>
            <a:defRPr b="0" baseline="0" i="0" strike="noStrike" sz="140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0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footer="0.30000000000000032" header="0.30000000000000032" l="0.70000000000000062" r="0.70000000000000062" t="0.75000000000001465"/>
    <c:pageSetup orientation="landscape" paperSize="9"/>
  </c:printSettings>
</c:chartSpace>
</file>

<file path=xl/charts/chart2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451267032365833E-2"/>
          <c:y val="1.3215514727325751E-2"/>
          <c:w val="0.91078601989789998"/>
          <c:h val="0.81591485735956382"/>
        </c:manualLayout>
      </c:layout>
      <c:lineChart>
        <c:grouping val="standard"/>
        <c:varyColors val="0"/>
        <c:ser>
          <c:idx val="0"/>
          <c:order val="0"/>
          <c:tx>
            <c:v>РП-12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'апрель 2017'!$CM$5:$CM$66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2017'!$CQ$5:$CQ$66</c:f>
              <c:numCache>
                <c:formatCode>0.00</c:formatCode>
                <c:ptCount val="62"/>
                <c:pt idx="0">
                  <c:v>1371.12</c:v>
                </c:pt>
                <c:pt idx="1">
                  <c:v>1374.84</c:v>
                </c:pt>
                <c:pt idx="2">
                  <c:v>1322.52</c:v>
                </c:pt>
                <c:pt idx="3">
                  <c:v>1357.2</c:v>
                </c:pt>
                <c:pt idx="4">
                  <c:v>1334.04</c:v>
                </c:pt>
                <c:pt idx="5">
                  <c:v>1331.76</c:v>
                </c:pt>
                <c:pt idx="6">
                  <c:v>1327.08</c:v>
                </c:pt>
                <c:pt idx="7">
                  <c:v>1237.68</c:v>
                </c:pt>
                <c:pt idx="8">
                  <c:v>1370.76</c:v>
                </c:pt>
                <c:pt idx="9">
                  <c:v>1356.36</c:v>
                </c:pt>
                <c:pt idx="10">
                  <c:v>1278.3599999999999</c:v>
                </c:pt>
                <c:pt idx="11">
                  <c:v>1314.6</c:v>
                </c:pt>
                <c:pt idx="12">
                  <c:v>1332</c:v>
                </c:pt>
                <c:pt idx="13">
                  <c:v>1383</c:v>
                </c:pt>
                <c:pt idx="14">
                  <c:v>1352.64</c:v>
                </c:pt>
                <c:pt idx="15">
                  <c:v>1210.92</c:v>
                </c:pt>
                <c:pt idx="16">
                  <c:v>1385.88</c:v>
                </c:pt>
                <c:pt idx="17">
                  <c:v>1326.72</c:v>
                </c:pt>
                <c:pt idx="18">
                  <c:v>1380.84</c:v>
                </c:pt>
                <c:pt idx="19">
                  <c:v>1292.1600000000001</c:v>
                </c:pt>
                <c:pt idx="20">
                  <c:v>1243.32</c:v>
                </c:pt>
                <c:pt idx="21">
                  <c:v>1413.96</c:v>
                </c:pt>
                <c:pt idx="22">
                  <c:v>1590.24</c:v>
                </c:pt>
                <c:pt idx="23">
                  <c:v>1219.08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D-4622-AA91-AF0365944375}"/>
            </c:ext>
          </c:extLst>
        </c:ser>
        <c:ser>
          <c:idx val="1"/>
          <c:order val="1"/>
          <c:tx>
            <c:v>РП-22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'апрель 2017'!$CM$5:$CM$66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2017'!$CU$5:$CU$66</c:f>
              <c:numCache>
                <c:formatCode>General</c:formatCode>
                <c:ptCount val="62"/>
                <c:pt idx="0">
                  <c:v>1856</c:v>
                </c:pt>
                <c:pt idx="1">
                  <c:v>1856</c:v>
                </c:pt>
                <c:pt idx="2">
                  <c:v>1856</c:v>
                </c:pt>
                <c:pt idx="3">
                  <c:v>2016</c:v>
                </c:pt>
                <c:pt idx="4">
                  <c:v>1888</c:v>
                </c:pt>
                <c:pt idx="5">
                  <c:v>1824</c:v>
                </c:pt>
                <c:pt idx="6">
                  <c:v>1888</c:v>
                </c:pt>
                <c:pt idx="7">
                  <c:v>2016</c:v>
                </c:pt>
                <c:pt idx="8">
                  <c:v>1856</c:v>
                </c:pt>
                <c:pt idx="9">
                  <c:v>1856</c:v>
                </c:pt>
                <c:pt idx="10">
                  <c:v>1824</c:v>
                </c:pt>
                <c:pt idx="11">
                  <c:v>2048</c:v>
                </c:pt>
                <c:pt idx="12">
                  <c:v>1648</c:v>
                </c:pt>
                <c:pt idx="13">
                  <c:v>1744</c:v>
                </c:pt>
                <c:pt idx="14">
                  <c:v>1600</c:v>
                </c:pt>
                <c:pt idx="15">
                  <c:v>1728</c:v>
                </c:pt>
                <c:pt idx="16">
                  <c:v>1504</c:v>
                </c:pt>
                <c:pt idx="17">
                  <c:v>1584</c:v>
                </c:pt>
                <c:pt idx="18">
                  <c:v>1584</c:v>
                </c:pt>
                <c:pt idx="19">
                  <c:v>1680</c:v>
                </c:pt>
                <c:pt idx="20">
                  <c:v>1616</c:v>
                </c:pt>
                <c:pt idx="21">
                  <c:v>1472</c:v>
                </c:pt>
                <c:pt idx="22">
                  <c:v>1488</c:v>
                </c:pt>
                <c:pt idx="23">
                  <c:v>1632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D-4622-AA91-AF0365944375}"/>
            </c:ext>
          </c:extLst>
        </c:ser>
        <c:ser>
          <c:idx val="2"/>
          <c:order val="2"/>
          <c:tx>
            <c:v>РП-15</c:v>
          </c:tx>
          <c:marker>
            <c:symbol val="none"/>
          </c:marker>
          <c:cat>
            <c:numRef>
              <c:f>'апрель 2017'!$CM$5:$CM$66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2017'!$CX$5:$CX$66</c:f>
              <c:numCache>
                <c:formatCode>0.00</c:formatCode>
                <c:ptCount val="62"/>
                <c:pt idx="0">
                  <c:v>5.04</c:v>
                </c:pt>
                <c:pt idx="1">
                  <c:v>5.88</c:v>
                </c:pt>
                <c:pt idx="2">
                  <c:v>0.18</c:v>
                </c:pt>
                <c:pt idx="3">
                  <c:v>0.12</c:v>
                </c:pt>
                <c:pt idx="4">
                  <c:v>12.78</c:v>
                </c:pt>
                <c:pt idx="5">
                  <c:v>0.12</c:v>
                </c:pt>
                <c:pt idx="6">
                  <c:v>12.36</c:v>
                </c:pt>
                <c:pt idx="7">
                  <c:v>1.56</c:v>
                </c:pt>
                <c:pt idx="8">
                  <c:v>13.86</c:v>
                </c:pt>
                <c:pt idx="9">
                  <c:v>5.28</c:v>
                </c:pt>
                <c:pt idx="10">
                  <c:v>15.72</c:v>
                </c:pt>
                <c:pt idx="11">
                  <c:v>0.12</c:v>
                </c:pt>
                <c:pt idx="12">
                  <c:v>27.06</c:v>
                </c:pt>
                <c:pt idx="13">
                  <c:v>0.66</c:v>
                </c:pt>
                <c:pt idx="14">
                  <c:v>9.6</c:v>
                </c:pt>
                <c:pt idx="15">
                  <c:v>0.12</c:v>
                </c:pt>
                <c:pt idx="16">
                  <c:v>4.9800000000000004</c:v>
                </c:pt>
                <c:pt idx="17">
                  <c:v>4.0199999999999996</c:v>
                </c:pt>
                <c:pt idx="18">
                  <c:v>19.920000000000002</c:v>
                </c:pt>
                <c:pt idx="19">
                  <c:v>5.82</c:v>
                </c:pt>
                <c:pt idx="20">
                  <c:v>19.079999999999998</c:v>
                </c:pt>
                <c:pt idx="21">
                  <c:v>4.8</c:v>
                </c:pt>
                <c:pt idx="22">
                  <c:v>8.94</c:v>
                </c:pt>
                <c:pt idx="23">
                  <c:v>0.06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D-4622-AA91-AF0365944375}"/>
            </c:ext>
          </c:extLst>
        </c:ser>
        <c:ser>
          <c:idx val="3"/>
          <c:order val="3"/>
          <c:tx>
            <c:v>Бензольное</c:v>
          </c:tx>
          <c:spPr>
            <a:ln>
              <a:prstDash val="sysDash"/>
            </a:ln>
          </c:spPr>
          <c:marker>
            <c:symbol val="none"/>
          </c:marker>
          <c:cat>
            <c:numRef>
              <c:f>'апрель 2017'!$CM$5:$CM$66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2017'!$CZ$5:$CZ$66</c:f>
              <c:numCache>
                <c:formatCode>General</c:formatCode>
                <c:ptCount val="62"/>
                <c:pt idx="0">
                  <c:v>3232.16</c:v>
                </c:pt>
                <c:pt idx="1">
                  <c:v>3236.7200000000003</c:v>
                </c:pt>
                <c:pt idx="2">
                  <c:v>3178.7</c:v>
                </c:pt>
                <c:pt idx="3">
                  <c:v>3373.3199999999997</c:v>
                </c:pt>
                <c:pt idx="4">
                  <c:v>3234.82</c:v>
                </c:pt>
                <c:pt idx="5">
                  <c:v>3155.88</c:v>
                </c:pt>
                <c:pt idx="6">
                  <c:v>3227.44</c:v>
                </c:pt>
                <c:pt idx="7">
                  <c:v>3255.2400000000002</c:v>
                </c:pt>
                <c:pt idx="8">
                  <c:v>3240.6200000000003</c:v>
                </c:pt>
                <c:pt idx="9">
                  <c:v>3217.64</c:v>
                </c:pt>
                <c:pt idx="10">
                  <c:v>3118.0799999999995</c:v>
                </c:pt>
                <c:pt idx="11">
                  <c:v>3362.72</c:v>
                </c:pt>
                <c:pt idx="12">
                  <c:v>3007.06</c:v>
                </c:pt>
                <c:pt idx="13">
                  <c:v>3127.66</c:v>
                </c:pt>
                <c:pt idx="14">
                  <c:v>2962.2400000000002</c:v>
                </c:pt>
                <c:pt idx="15">
                  <c:v>2939.04</c:v>
                </c:pt>
                <c:pt idx="16">
                  <c:v>2894.86</c:v>
                </c:pt>
                <c:pt idx="17">
                  <c:v>2914.7400000000002</c:v>
                </c:pt>
                <c:pt idx="18">
                  <c:v>2984.76</c:v>
                </c:pt>
                <c:pt idx="19">
                  <c:v>2977.98</c:v>
                </c:pt>
                <c:pt idx="20">
                  <c:v>2878.3999999999996</c:v>
                </c:pt>
                <c:pt idx="21">
                  <c:v>2890.76</c:v>
                </c:pt>
                <c:pt idx="22">
                  <c:v>3087.18</c:v>
                </c:pt>
                <c:pt idx="23">
                  <c:v>2851.14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ED-4622-AA91-AF0365944375}"/>
            </c:ext>
          </c:extLst>
        </c:ser>
        <c:ser>
          <c:idx val="4"/>
          <c:order val="4"/>
          <c:tx>
            <c:v>план</c:v>
          </c:tx>
          <c:marker>
            <c:symbol val="none"/>
          </c:marker>
          <c:cat>
            <c:numRef>
              <c:f>'апрель 2017'!$CM$5:$CM$66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2017'!$DB$5:$DB$66</c:f>
              <c:numCache>
                <c:formatCode>0.0</c:formatCode>
                <c:ptCount val="62"/>
                <c:pt idx="0">
                  <c:v>3924.1451612903224</c:v>
                </c:pt>
                <c:pt idx="1">
                  <c:v>3924.1</c:v>
                </c:pt>
                <c:pt idx="2">
                  <c:v>3924.1</c:v>
                </c:pt>
                <c:pt idx="3">
                  <c:v>3924.1</c:v>
                </c:pt>
                <c:pt idx="4">
                  <c:v>3924.1</c:v>
                </c:pt>
                <c:pt idx="5">
                  <c:v>3924.1</c:v>
                </c:pt>
                <c:pt idx="6">
                  <c:v>3924.1</c:v>
                </c:pt>
                <c:pt idx="7">
                  <c:v>3924.1</c:v>
                </c:pt>
                <c:pt idx="8">
                  <c:v>3924.1</c:v>
                </c:pt>
                <c:pt idx="9">
                  <c:v>3924.1</c:v>
                </c:pt>
                <c:pt idx="10">
                  <c:v>3924.1</c:v>
                </c:pt>
                <c:pt idx="11">
                  <c:v>3924.1</c:v>
                </c:pt>
                <c:pt idx="12">
                  <c:v>3924.1</c:v>
                </c:pt>
                <c:pt idx="13">
                  <c:v>3924.1</c:v>
                </c:pt>
                <c:pt idx="14">
                  <c:v>3924.1</c:v>
                </c:pt>
                <c:pt idx="15">
                  <c:v>3924.1</c:v>
                </c:pt>
                <c:pt idx="16">
                  <c:v>3924.1</c:v>
                </c:pt>
                <c:pt idx="17">
                  <c:v>3924.1</c:v>
                </c:pt>
                <c:pt idx="18">
                  <c:v>3924.1</c:v>
                </c:pt>
                <c:pt idx="19">
                  <c:v>3924.1</c:v>
                </c:pt>
                <c:pt idx="20">
                  <c:v>3924.1</c:v>
                </c:pt>
                <c:pt idx="21">
                  <c:v>3924.1</c:v>
                </c:pt>
                <c:pt idx="22">
                  <c:v>3924.1</c:v>
                </c:pt>
                <c:pt idx="23">
                  <c:v>3924.1</c:v>
                </c:pt>
                <c:pt idx="24">
                  <c:v>3924.1</c:v>
                </c:pt>
                <c:pt idx="25">
                  <c:v>3924.1</c:v>
                </c:pt>
                <c:pt idx="26">
                  <c:v>3924.1</c:v>
                </c:pt>
                <c:pt idx="27">
                  <c:v>3924.1</c:v>
                </c:pt>
                <c:pt idx="28">
                  <c:v>3924.1</c:v>
                </c:pt>
                <c:pt idx="29">
                  <c:v>3924.1</c:v>
                </c:pt>
                <c:pt idx="30">
                  <c:v>3924.1</c:v>
                </c:pt>
                <c:pt idx="31">
                  <c:v>3924.1</c:v>
                </c:pt>
                <c:pt idx="32">
                  <c:v>3924.1</c:v>
                </c:pt>
                <c:pt idx="33">
                  <c:v>3924.1</c:v>
                </c:pt>
                <c:pt idx="34">
                  <c:v>3924.1</c:v>
                </c:pt>
                <c:pt idx="35">
                  <c:v>3924.1</c:v>
                </c:pt>
                <c:pt idx="36">
                  <c:v>3924.1</c:v>
                </c:pt>
                <c:pt idx="37">
                  <c:v>3924.1</c:v>
                </c:pt>
                <c:pt idx="38">
                  <c:v>3924.1</c:v>
                </c:pt>
                <c:pt idx="39">
                  <c:v>3924.1</c:v>
                </c:pt>
                <c:pt idx="40">
                  <c:v>3924.1</c:v>
                </c:pt>
                <c:pt idx="41">
                  <c:v>3924.1</c:v>
                </c:pt>
                <c:pt idx="42">
                  <c:v>3924.1</c:v>
                </c:pt>
                <c:pt idx="43">
                  <c:v>3924.1</c:v>
                </c:pt>
                <c:pt idx="44">
                  <c:v>3924.1</c:v>
                </c:pt>
                <c:pt idx="45">
                  <c:v>3924.1</c:v>
                </c:pt>
                <c:pt idx="46">
                  <c:v>3924.1</c:v>
                </c:pt>
                <c:pt idx="47">
                  <c:v>3924.1</c:v>
                </c:pt>
                <c:pt idx="48">
                  <c:v>3924.1</c:v>
                </c:pt>
                <c:pt idx="49">
                  <c:v>3924.1</c:v>
                </c:pt>
                <c:pt idx="50">
                  <c:v>3924.1</c:v>
                </c:pt>
                <c:pt idx="51">
                  <c:v>3924.1</c:v>
                </c:pt>
                <c:pt idx="52">
                  <c:v>3924.1</c:v>
                </c:pt>
                <c:pt idx="53">
                  <c:v>3924.1</c:v>
                </c:pt>
                <c:pt idx="54">
                  <c:v>3924.1</c:v>
                </c:pt>
                <c:pt idx="55">
                  <c:v>3924.1</c:v>
                </c:pt>
                <c:pt idx="56">
                  <c:v>3924.1</c:v>
                </c:pt>
                <c:pt idx="57">
                  <c:v>3924.1</c:v>
                </c:pt>
                <c:pt idx="58">
                  <c:v>3924.1</c:v>
                </c:pt>
                <c:pt idx="59">
                  <c:v>3924.1</c:v>
                </c:pt>
                <c:pt idx="60">
                  <c:v>3924.1</c:v>
                </c:pt>
                <c:pt idx="61">
                  <c:v>3924.1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ED-4622-AA91-AF0365944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84864"/>
        <c:axId val="93686400"/>
      </c:lineChart>
      <c:catAx>
        <c:axId val="9368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3686400"/>
        <c:crosses val="autoZero"/>
        <c:auto val="1"/>
        <c:lblAlgn val="ctr"/>
        <c:lblOffset val="100"/>
        <c:noMultiLvlLbl val="0"/>
      </c:catAx>
      <c:valAx>
        <c:axId val="93686400"/>
        <c:scaling>
          <c:orientation val="minMax"/>
          <c:max val="400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3684864"/>
        <c:crosses val="autoZero"/>
        <c:crossBetween val="between"/>
        <c:majorUnit val="50"/>
        <c:minorUnit val="12"/>
      </c:valAx>
    </c:plotArea>
    <c:legend>
      <c:legendPos val="r"/>
      <c:layout>
        <c:manualLayout>
          <c:xMode val="edge"/>
          <c:yMode val="edge"/>
          <c:x val="5.9282078044339034E-2"/>
          <c:y val="0.88196657403118728"/>
          <c:w val="0.9083227169703203"/>
          <c:h val="7.807678451958211E-2"/>
        </c:manualLayout>
      </c:layout>
      <c:overlay val="0"/>
      <c:txPr>
        <a:bodyPr/>
        <a:lstStyle/>
        <a:p>
          <a:pPr>
            <a:defRPr b="0" baseline="0" i="0" strike="noStrike" sz="118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0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footer="0.30000000000000032" header="0.30000000000000032" l="0.70000000000000062" r="0.70000000000000062" t="0.75000000000001465"/>
    <c:pageSetup orientation="landscape" paperSize="9"/>
  </c:printSettings>
</c:chartSpace>
</file>

<file path=xl/charts/chart2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029309411714955E-2"/>
          <c:y val="3.0557755616434992E-2"/>
          <c:w val="0.88809372125278052"/>
          <c:h val="0.77734091087016965"/>
        </c:manualLayout>
      </c:layout>
      <c:lineChart>
        <c:grouping val="standard"/>
        <c:varyColors val="0"/>
        <c:ser>
          <c:idx val="0"/>
          <c:order val="0"/>
          <c:tx>
            <c:v>РП-24</c:v>
          </c:tx>
          <c:marker>
            <c:symbol val="none"/>
          </c:marker>
          <c:cat>
            <c:numRef>
              <c:f>'апрель 2017'!$DH$5:$DH$66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2017'!$DL$5:$DL$66</c:f>
              <c:numCache>
                <c:formatCode>0.0</c:formatCode>
                <c:ptCount val="62"/>
                <c:pt idx="0">
                  <c:v>766.8</c:v>
                </c:pt>
                <c:pt idx="1">
                  <c:v>802.8</c:v>
                </c:pt>
                <c:pt idx="2">
                  <c:v>783</c:v>
                </c:pt>
                <c:pt idx="3">
                  <c:v>981</c:v>
                </c:pt>
                <c:pt idx="4">
                  <c:v>936</c:v>
                </c:pt>
                <c:pt idx="5">
                  <c:v>1094.4000000000001</c:v>
                </c:pt>
                <c:pt idx="6">
                  <c:v>981</c:v>
                </c:pt>
                <c:pt idx="7">
                  <c:v>1049.4000000000001</c:v>
                </c:pt>
                <c:pt idx="8">
                  <c:v>1031.4000000000001</c:v>
                </c:pt>
                <c:pt idx="9">
                  <c:v>1087.2</c:v>
                </c:pt>
                <c:pt idx="10">
                  <c:v>999</c:v>
                </c:pt>
                <c:pt idx="11">
                  <c:v>1033.2</c:v>
                </c:pt>
                <c:pt idx="12">
                  <c:v>1015.2</c:v>
                </c:pt>
                <c:pt idx="13">
                  <c:v>1063.8</c:v>
                </c:pt>
                <c:pt idx="14">
                  <c:v>1017</c:v>
                </c:pt>
                <c:pt idx="15">
                  <c:v>1031.4000000000001</c:v>
                </c:pt>
                <c:pt idx="16">
                  <c:v>1042.2</c:v>
                </c:pt>
                <c:pt idx="17">
                  <c:v>1049.4000000000001</c:v>
                </c:pt>
                <c:pt idx="18">
                  <c:v>867.6</c:v>
                </c:pt>
                <c:pt idx="19">
                  <c:v>1216.8</c:v>
                </c:pt>
                <c:pt idx="20">
                  <c:v>1026</c:v>
                </c:pt>
                <c:pt idx="21">
                  <c:v>1085.4000000000001</c:v>
                </c:pt>
                <c:pt idx="22">
                  <c:v>1045.8</c:v>
                </c:pt>
                <c:pt idx="23">
                  <c:v>1060.2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E-40CC-97D7-27623E2F613C}"/>
            </c:ext>
          </c:extLst>
        </c:ser>
        <c:ser>
          <c:idx val="1"/>
          <c:order val="1"/>
          <c:tx>
            <c:v>НТВ</c:v>
          </c:tx>
          <c:spPr>
            <a:ln cmpd="sng">
              <a:prstDash val="solid"/>
            </a:ln>
          </c:spPr>
          <c:marker>
            <c:symbol val="none"/>
          </c:marker>
          <c:cat>
            <c:numRef>
              <c:f>'апрель 2017'!$DH$5:$DH$66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2017'!$DR$5:$DR$66</c:f>
              <c:numCache>
                <c:formatCode>0.0</c:formatCode>
                <c:ptCount val="62"/>
                <c:pt idx="0">
                  <c:v>2988</c:v>
                </c:pt>
                <c:pt idx="1">
                  <c:v>2966.4</c:v>
                </c:pt>
                <c:pt idx="2">
                  <c:v>2964.6</c:v>
                </c:pt>
                <c:pt idx="3">
                  <c:v>2979</c:v>
                </c:pt>
                <c:pt idx="4">
                  <c:v>2937.6</c:v>
                </c:pt>
                <c:pt idx="5">
                  <c:v>3015.15</c:v>
                </c:pt>
                <c:pt idx="6">
                  <c:v>3213</c:v>
                </c:pt>
                <c:pt idx="7">
                  <c:v>3247.2000000000003</c:v>
                </c:pt>
                <c:pt idx="8">
                  <c:v>3346.2000000000003</c:v>
                </c:pt>
                <c:pt idx="9">
                  <c:v>3414.6</c:v>
                </c:pt>
                <c:pt idx="10">
                  <c:v>3236.4</c:v>
                </c:pt>
                <c:pt idx="11">
                  <c:v>3277.8</c:v>
                </c:pt>
                <c:pt idx="12">
                  <c:v>3274.2000000000003</c:v>
                </c:pt>
                <c:pt idx="13">
                  <c:v>3378.6</c:v>
                </c:pt>
                <c:pt idx="14">
                  <c:v>3312</c:v>
                </c:pt>
                <c:pt idx="15">
                  <c:v>3198.6</c:v>
                </c:pt>
                <c:pt idx="16">
                  <c:v>3384</c:v>
                </c:pt>
                <c:pt idx="17">
                  <c:v>3299.4</c:v>
                </c:pt>
                <c:pt idx="18">
                  <c:v>3322.8</c:v>
                </c:pt>
                <c:pt idx="19">
                  <c:v>3268.8</c:v>
                </c:pt>
                <c:pt idx="20">
                  <c:v>3227.4</c:v>
                </c:pt>
                <c:pt idx="21">
                  <c:v>3412.8</c:v>
                </c:pt>
                <c:pt idx="22">
                  <c:v>3326.4</c:v>
                </c:pt>
                <c:pt idx="23">
                  <c:v>3168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E-40CC-97D7-27623E2F613C}"/>
            </c:ext>
          </c:extLst>
        </c:ser>
        <c:ser>
          <c:idx val="2"/>
          <c:order val="2"/>
          <c:tx>
            <c:v>Водооборотка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'апрель 2017'!$DH$5:$DH$66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2017'!$DT$5:$DT$66</c:f>
              <c:numCache>
                <c:formatCode>General</c:formatCode>
                <c:ptCount val="62"/>
                <c:pt idx="0">
                  <c:v>5278.8</c:v>
                </c:pt>
                <c:pt idx="1">
                  <c:v>5341.2</c:v>
                </c:pt>
                <c:pt idx="2">
                  <c:v>5331.6</c:v>
                </c:pt>
                <c:pt idx="3">
                  <c:v>5556</c:v>
                </c:pt>
                <c:pt idx="4">
                  <c:v>5469.6</c:v>
                </c:pt>
                <c:pt idx="5">
                  <c:v>5681.55</c:v>
                </c:pt>
                <c:pt idx="6">
                  <c:v>5790</c:v>
                </c:pt>
                <c:pt idx="7">
                  <c:v>5772.6</c:v>
                </c:pt>
                <c:pt idx="8">
                  <c:v>6021.6</c:v>
                </c:pt>
                <c:pt idx="9">
                  <c:v>6121.8</c:v>
                </c:pt>
                <c:pt idx="10">
                  <c:v>5771.4</c:v>
                </c:pt>
                <c:pt idx="11">
                  <c:v>5871</c:v>
                </c:pt>
                <c:pt idx="12">
                  <c:v>5801.4000000000005</c:v>
                </c:pt>
                <c:pt idx="13">
                  <c:v>6086.4</c:v>
                </c:pt>
                <c:pt idx="14">
                  <c:v>5925</c:v>
                </c:pt>
                <c:pt idx="15">
                  <c:v>5658</c:v>
                </c:pt>
                <c:pt idx="16">
                  <c:v>6094.2</c:v>
                </c:pt>
                <c:pt idx="17">
                  <c:v>5944.8</c:v>
                </c:pt>
                <c:pt idx="18">
                  <c:v>5786.4000000000005</c:v>
                </c:pt>
                <c:pt idx="19">
                  <c:v>6045.6</c:v>
                </c:pt>
                <c:pt idx="20">
                  <c:v>5741.4</c:v>
                </c:pt>
                <c:pt idx="21">
                  <c:v>6202.2000000000007</c:v>
                </c:pt>
                <c:pt idx="22">
                  <c:v>5236.2</c:v>
                </c:pt>
                <c:pt idx="23">
                  <c:v>5584.2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E-40CC-97D7-27623E2F613C}"/>
            </c:ext>
          </c:extLst>
        </c:ser>
        <c:ser>
          <c:idx val="3"/>
          <c:order val="3"/>
          <c:tx>
            <c:v>план</c:v>
          </c:tx>
          <c:marker>
            <c:symbol val="none"/>
          </c:marker>
          <c:cat>
            <c:numRef>
              <c:f>'апрель 2017'!$DH$5:$DH$66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2017'!$DV$5:$DV$66</c:f>
              <c:numCache>
                <c:formatCode>0.0</c:formatCode>
                <c:ptCount val="62"/>
                <c:pt idx="0">
                  <c:v>5557.0161290322585</c:v>
                </c:pt>
                <c:pt idx="1">
                  <c:v>5557</c:v>
                </c:pt>
                <c:pt idx="2">
                  <c:v>5557</c:v>
                </c:pt>
                <c:pt idx="3">
                  <c:v>5557</c:v>
                </c:pt>
                <c:pt idx="4">
                  <c:v>5557</c:v>
                </c:pt>
                <c:pt idx="5">
                  <c:v>5557</c:v>
                </c:pt>
                <c:pt idx="6">
                  <c:v>5557</c:v>
                </c:pt>
                <c:pt idx="7">
                  <c:v>5557</c:v>
                </c:pt>
                <c:pt idx="8">
                  <c:v>5557</c:v>
                </c:pt>
                <c:pt idx="9">
                  <c:v>5557</c:v>
                </c:pt>
                <c:pt idx="10">
                  <c:v>5557</c:v>
                </c:pt>
                <c:pt idx="11">
                  <c:v>5557</c:v>
                </c:pt>
                <c:pt idx="12">
                  <c:v>5557</c:v>
                </c:pt>
                <c:pt idx="13">
                  <c:v>5557</c:v>
                </c:pt>
                <c:pt idx="14">
                  <c:v>5557</c:v>
                </c:pt>
                <c:pt idx="15">
                  <c:v>5557</c:v>
                </c:pt>
                <c:pt idx="16">
                  <c:v>5557</c:v>
                </c:pt>
                <c:pt idx="17">
                  <c:v>5557</c:v>
                </c:pt>
                <c:pt idx="18">
                  <c:v>5557</c:v>
                </c:pt>
                <c:pt idx="19">
                  <c:v>5557</c:v>
                </c:pt>
                <c:pt idx="20">
                  <c:v>5557</c:v>
                </c:pt>
                <c:pt idx="21">
                  <c:v>5557</c:v>
                </c:pt>
                <c:pt idx="22">
                  <c:v>5557</c:v>
                </c:pt>
                <c:pt idx="23">
                  <c:v>5557</c:v>
                </c:pt>
                <c:pt idx="24">
                  <c:v>5557</c:v>
                </c:pt>
                <c:pt idx="25">
                  <c:v>5557</c:v>
                </c:pt>
                <c:pt idx="26">
                  <c:v>5557</c:v>
                </c:pt>
                <c:pt idx="27">
                  <c:v>5557</c:v>
                </c:pt>
                <c:pt idx="28">
                  <c:v>5557</c:v>
                </c:pt>
                <c:pt idx="29">
                  <c:v>5557</c:v>
                </c:pt>
                <c:pt idx="30">
                  <c:v>5557</c:v>
                </c:pt>
                <c:pt idx="31">
                  <c:v>5557</c:v>
                </c:pt>
                <c:pt idx="32">
                  <c:v>5557</c:v>
                </c:pt>
                <c:pt idx="33">
                  <c:v>5557</c:v>
                </c:pt>
                <c:pt idx="34">
                  <c:v>5557</c:v>
                </c:pt>
                <c:pt idx="35">
                  <c:v>5557</c:v>
                </c:pt>
                <c:pt idx="36">
                  <c:v>5557</c:v>
                </c:pt>
                <c:pt idx="37">
                  <c:v>5557</c:v>
                </c:pt>
                <c:pt idx="38">
                  <c:v>5557</c:v>
                </c:pt>
                <c:pt idx="39">
                  <c:v>5557</c:v>
                </c:pt>
                <c:pt idx="40">
                  <c:v>5557</c:v>
                </c:pt>
                <c:pt idx="41">
                  <c:v>5557</c:v>
                </c:pt>
                <c:pt idx="42">
                  <c:v>5557</c:v>
                </c:pt>
                <c:pt idx="43">
                  <c:v>5557</c:v>
                </c:pt>
                <c:pt idx="44">
                  <c:v>5557</c:v>
                </c:pt>
                <c:pt idx="45">
                  <c:v>5557</c:v>
                </c:pt>
                <c:pt idx="46">
                  <c:v>5557</c:v>
                </c:pt>
                <c:pt idx="47">
                  <c:v>5557</c:v>
                </c:pt>
                <c:pt idx="48">
                  <c:v>5557</c:v>
                </c:pt>
                <c:pt idx="49">
                  <c:v>5557</c:v>
                </c:pt>
                <c:pt idx="50">
                  <c:v>5557</c:v>
                </c:pt>
                <c:pt idx="51">
                  <c:v>5557</c:v>
                </c:pt>
                <c:pt idx="52">
                  <c:v>5557</c:v>
                </c:pt>
                <c:pt idx="53">
                  <c:v>5557</c:v>
                </c:pt>
                <c:pt idx="54">
                  <c:v>5557</c:v>
                </c:pt>
                <c:pt idx="55">
                  <c:v>5557</c:v>
                </c:pt>
                <c:pt idx="56">
                  <c:v>5557</c:v>
                </c:pt>
                <c:pt idx="57">
                  <c:v>5557</c:v>
                </c:pt>
                <c:pt idx="58">
                  <c:v>5557</c:v>
                </c:pt>
                <c:pt idx="59">
                  <c:v>5557</c:v>
                </c:pt>
                <c:pt idx="60">
                  <c:v>5557</c:v>
                </c:pt>
                <c:pt idx="61">
                  <c:v>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8E-40CC-97D7-27623E2F613C}"/>
            </c:ext>
          </c:extLst>
        </c:ser>
        <c:ser>
          <c:idx val="4"/>
          <c:order val="4"/>
          <c:tx>
            <c:v>ГСС</c:v>
          </c:tx>
          <c:marker>
            <c:symbol val="none"/>
          </c:marker>
          <c:cat>
            <c:numRef>
              <c:f>'апрель 2017'!$DH$5:$DH$66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2017'!#REF!</c:f>
              <c:numCache>
                <c:formatCode>General</c:formatCode>
                <c:ptCount val="62"/>
                <c:pt idx="0">
                  <c:v>25.799999999996999</c:v>
                </c:pt>
                <c:pt idx="1">
                  <c:v>20.10000000000219</c:v>
                </c:pt>
                <c:pt idx="2">
                  <c:v>27.000000000002728</c:v>
                </c:pt>
                <c:pt idx="3">
                  <c:v>15.299999999999727</c:v>
                </c:pt>
                <c:pt idx="4">
                  <c:v>22.799999999999727</c:v>
                </c:pt>
                <c:pt idx="5">
                  <c:v>23.099999999999454</c:v>
                </c:pt>
                <c:pt idx="6">
                  <c:v>10.199999999997544</c:v>
                </c:pt>
                <c:pt idx="7">
                  <c:v>10.500000000004096</c:v>
                </c:pt>
                <c:pt idx="8">
                  <c:v>8.0999999999994543</c:v>
                </c:pt>
                <c:pt idx="9">
                  <c:v>18.599999999996733</c:v>
                </c:pt>
                <c:pt idx="10">
                  <c:v>26.700000000002987</c:v>
                </c:pt>
                <c:pt idx="11">
                  <c:v>15.299999999999727</c:v>
                </c:pt>
                <c:pt idx="12">
                  <c:v>21.600000000000833</c:v>
                </c:pt>
                <c:pt idx="13">
                  <c:v>20.399999999995092</c:v>
                </c:pt>
                <c:pt idx="14">
                  <c:v>22.799999999999727</c:v>
                </c:pt>
                <c:pt idx="15">
                  <c:v>14.400000000000546</c:v>
                </c:pt>
                <c:pt idx="16">
                  <c:v>21.000000000001329</c:v>
                </c:pt>
                <c:pt idx="17">
                  <c:v>19.800000000002491</c:v>
                </c:pt>
                <c:pt idx="18">
                  <c:v>24.59999999999809</c:v>
                </c:pt>
                <c:pt idx="19">
                  <c:v>15.599999999999454</c:v>
                </c:pt>
                <c:pt idx="20">
                  <c:v>7.2000000000002728</c:v>
                </c:pt>
                <c:pt idx="21">
                  <c:v>21.900000000000546</c:v>
                </c:pt>
                <c:pt idx="22">
                  <c:v>7.2000000000002728</c:v>
                </c:pt>
                <c:pt idx="23">
                  <c:v>20.10000000000219</c:v>
                </c:pt>
                <c:pt idx="24">
                  <c:v>20.099999999995362</c:v>
                </c:pt>
                <c:pt idx="25">
                  <c:v>24.300000000005184</c:v>
                </c:pt>
                <c:pt idx="26">
                  <c:v>25.799999999996999</c:v>
                </c:pt>
                <c:pt idx="27">
                  <c:v>18.900000000003189</c:v>
                </c:pt>
                <c:pt idx="28">
                  <c:v>21.29999999999427</c:v>
                </c:pt>
                <c:pt idx="29">
                  <c:v>22.5</c:v>
                </c:pt>
                <c:pt idx="30">
                  <c:v>24.000000000005457</c:v>
                </c:pt>
                <c:pt idx="31">
                  <c:v>15.299999999999727</c:v>
                </c:pt>
                <c:pt idx="32">
                  <c:v>21.29999999999427</c:v>
                </c:pt>
                <c:pt idx="33">
                  <c:v>20.10000000000219</c:v>
                </c:pt>
                <c:pt idx="34">
                  <c:v>12.300000000002456</c:v>
                </c:pt>
                <c:pt idx="35">
                  <c:v>15.299999999999727</c:v>
                </c:pt>
                <c:pt idx="36">
                  <c:v>23.099999999999454</c:v>
                </c:pt>
                <c:pt idx="37">
                  <c:v>5.4000000000019099</c:v>
                </c:pt>
                <c:pt idx="38">
                  <c:v>20.69999999999483</c:v>
                </c:pt>
                <c:pt idx="39">
                  <c:v>15</c:v>
                </c:pt>
                <c:pt idx="40">
                  <c:v>26.400000000003189</c:v>
                </c:pt>
                <c:pt idx="41">
                  <c:v>16.799999999998363</c:v>
                </c:pt>
                <c:pt idx="42">
                  <c:v>-39098.699999999997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8E-40CC-97D7-27623E2F6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39808"/>
        <c:axId val="93641344"/>
      </c:lineChart>
      <c:catAx>
        <c:axId val="9363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3641344"/>
        <c:crosses val="autoZero"/>
        <c:auto val="1"/>
        <c:lblAlgn val="ctr"/>
        <c:lblOffset val="100"/>
        <c:noMultiLvlLbl val="0"/>
      </c:catAx>
      <c:valAx>
        <c:axId val="93641344"/>
        <c:scaling>
          <c:orientation val="minMax"/>
          <c:max val="6000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2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3639808"/>
        <c:crosses val="autoZero"/>
        <c:crossBetween val="between"/>
        <c:majorUnit val="200"/>
        <c:minorUnit val="27.2"/>
      </c:valAx>
    </c:plotArea>
    <c:legend>
      <c:legendPos val="r"/>
      <c:layout>
        <c:manualLayout>
          <c:xMode val="edge"/>
          <c:yMode val="edge"/>
          <c:x val="4.1274074895567635E-2"/>
          <c:y val="0.86484581269154648"/>
          <c:w val="0.92576291079812212"/>
          <c:h val="8.2907838003562273E-2"/>
        </c:manualLayout>
      </c:layout>
      <c:overlay val="0"/>
      <c:txPr>
        <a:bodyPr/>
        <a:lstStyle/>
        <a:p>
          <a:pPr>
            <a:defRPr b="0" baseline="0" i="0" strike="noStrike" sz="118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0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footer="0.30000000000000032" header="0.30000000000000032" l="0.70000000000000062" r="0.70000000000000062" t="0.75000000000001465"/>
    <c:pageSetup orientation="landscape" paperSize="9"/>
  </c:printSettings>
</c:chartSpace>
</file>

<file path=xl/charts/chart27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216057273352951E-2"/>
          <c:y val="1.1319475708590081E-2"/>
          <c:w val="0.95849378781789996"/>
          <c:h val="0.88043182086303251"/>
        </c:manualLayout>
      </c:layout>
      <c:lineChart>
        <c:grouping val="standard"/>
        <c:varyColors val="0"/>
        <c:ser>
          <c:idx val="0"/>
          <c:order val="0"/>
          <c:tx>
            <c:v>Бар.насос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'апрель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2017'!$EG$5:$EG$66</c:f>
              <c:numCache>
                <c:formatCode>0.0</c:formatCode>
                <c:ptCount val="62"/>
                <c:pt idx="0">
                  <c:v>3774.6</c:v>
                </c:pt>
                <c:pt idx="1">
                  <c:v>3742.2000000000003</c:v>
                </c:pt>
                <c:pt idx="2">
                  <c:v>3785.4</c:v>
                </c:pt>
                <c:pt idx="3">
                  <c:v>3956.4</c:v>
                </c:pt>
                <c:pt idx="4">
                  <c:v>3816</c:v>
                </c:pt>
                <c:pt idx="5">
                  <c:v>3922.2000000000003</c:v>
                </c:pt>
                <c:pt idx="6">
                  <c:v>3807</c:v>
                </c:pt>
                <c:pt idx="7">
                  <c:v>3774.6</c:v>
                </c:pt>
                <c:pt idx="8">
                  <c:v>3895.2000000000003</c:v>
                </c:pt>
                <c:pt idx="9">
                  <c:v>3925.8</c:v>
                </c:pt>
                <c:pt idx="10">
                  <c:v>3659.4</c:v>
                </c:pt>
                <c:pt idx="11">
                  <c:v>3857.4</c:v>
                </c:pt>
                <c:pt idx="12">
                  <c:v>3837.6</c:v>
                </c:pt>
                <c:pt idx="13">
                  <c:v>3956.4</c:v>
                </c:pt>
                <c:pt idx="14">
                  <c:v>3994.2000000000003</c:v>
                </c:pt>
                <c:pt idx="15">
                  <c:v>3762</c:v>
                </c:pt>
                <c:pt idx="16">
                  <c:v>4006.8</c:v>
                </c:pt>
                <c:pt idx="17">
                  <c:v>3866.4</c:v>
                </c:pt>
                <c:pt idx="18">
                  <c:v>3884.4</c:v>
                </c:pt>
                <c:pt idx="19">
                  <c:v>3834</c:v>
                </c:pt>
                <c:pt idx="20">
                  <c:v>3907.8</c:v>
                </c:pt>
                <c:pt idx="21">
                  <c:v>3826.8</c:v>
                </c:pt>
                <c:pt idx="22">
                  <c:v>3758.4</c:v>
                </c:pt>
                <c:pt idx="23">
                  <c:v>3533.4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7-4013-9C0D-67A0531CEE9A}"/>
            </c:ext>
          </c:extLst>
        </c:ser>
        <c:ser>
          <c:idx val="1"/>
          <c:order val="1"/>
          <c:tx>
            <c:v>РП - 26</c:v>
          </c:tx>
          <c:marker>
            <c:symbol val="none"/>
          </c:marker>
          <c:cat>
            <c:numRef>
              <c:f>'апрель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2017'!$EK$5:$EK$66</c:f>
              <c:numCache>
                <c:formatCode>0.00</c:formatCode>
                <c:ptCount val="62"/>
                <c:pt idx="0">
                  <c:v>405.76</c:v>
                </c:pt>
                <c:pt idx="1">
                  <c:v>400.96000000000004</c:v>
                </c:pt>
                <c:pt idx="2">
                  <c:v>406.32</c:v>
                </c:pt>
                <c:pt idx="3">
                  <c:v>410.56</c:v>
                </c:pt>
                <c:pt idx="4">
                  <c:v>416.96000000000004</c:v>
                </c:pt>
                <c:pt idx="5">
                  <c:v>405.52</c:v>
                </c:pt>
                <c:pt idx="6">
                  <c:v>439.76</c:v>
                </c:pt>
                <c:pt idx="7">
                  <c:v>399.84000000000003</c:v>
                </c:pt>
                <c:pt idx="8">
                  <c:v>448.16</c:v>
                </c:pt>
                <c:pt idx="9">
                  <c:v>442.56</c:v>
                </c:pt>
                <c:pt idx="10">
                  <c:v>417.68</c:v>
                </c:pt>
                <c:pt idx="11">
                  <c:v>426.40000000000003</c:v>
                </c:pt>
                <c:pt idx="12">
                  <c:v>414.32</c:v>
                </c:pt>
                <c:pt idx="13">
                  <c:v>437.28000000000003</c:v>
                </c:pt>
                <c:pt idx="14">
                  <c:v>427.36</c:v>
                </c:pt>
                <c:pt idx="15">
                  <c:v>377.44</c:v>
                </c:pt>
                <c:pt idx="16">
                  <c:v>448.24</c:v>
                </c:pt>
                <c:pt idx="17">
                  <c:v>444.48</c:v>
                </c:pt>
                <c:pt idx="18">
                  <c:v>443.68</c:v>
                </c:pt>
                <c:pt idx="19">
                  <c:v>433.2</c:v>
                </c:pt>
                <c:pt idx="20">
                  <c:v>414.32</c:v>
                </c:pt>
                <c:pt idx="21">
                  <c:v>452</c:v>
                </c:pt>
                <c:pt idx="22">
                  <c:v>445.84000000000003</c:v>
                </c:pt>
                <c:pt idx="23">
                  <c:v>419.04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7-4013-9C0D-67A0531CEE9A}"/>
            </c:ext>
          </c:extLst>
        </c:ser>
        <c:ser>
          <c:idx val="2"/>
          <c:order val="2"/>
          <c:tx>
            <c:v>РП - 26а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'апрель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2017'!$EO$5:$EO$66</c:f>
              <c:numCache>
                <c:formatCode>0.00</c:formatCode>
                <c:ptCount val="62"/>
                <c:pt idx="0">
                  <c:v>27.6</c:v>
                </c:pt>
                <c:pt idx="1">
                  <c:v>25.32</c:v>
                </c:pt>
                <c:pt idx="2">
                  <c:v>28.68</c:v>
                </c:pt>
                <c:pt idx="3">
                  <c:v>27.588000000000001</c:v>
                </c:pt>
                <c:pt idx="4">
                  <c:v>23.400000000000002</c:v>
                </c:pt>
                <c:pt idx="5">
                  <c:v>23.975999999999999</c:v>
                </c:pt>
                <c:pt idx="6">
                  <c:v>44.508000000000003</c:v>
                </c:pt>
                <c:pt idx="7">
                  <c:v>38.148000000000003</c:v>
                </c:pt>
                <c:pt idx="8">
                  <c:v>46.103999999999999</c:v>
                </c:pt>
                <c:pt idx="9">
                  <c:v>21.684000000000001</c:v>
                </c:pt>
                <c:pt idx="10">
                  <c:v>23.868000000000002</c:v>
                </c:pt>
                <c:pt idx="11">
                  <c:v>23.16</c:v>
                </c:pt>
                <c:pt idx="12">
                  <c:v>21.024000000000001</c:v>
                </c:pt>
                <c:pt idx="13">
                  <c:v>24.251999999999999</c:v>
                </c:pt>
                <c:pt idx="14">
                  <c:v>25.716000000000001</c:v>
                </c:pt>
                <c:pt idx="15">
                  <c:v>48.911999999999999</c:v>
                </c:pt>
                <c:pt idx="16">
                  <c:v>22.908000000000001</c:v>
                </c:pt>
                <c:pt idx="17">
                  <c:v>23.172000000000001</c:v>
                </c:pt>
                <c:pt idx="18">
                  <c:v>24.888000000000002</c:v>
                </c:pt>
                <c:pt idx="19">
                  <c:v>26.352</c:v>
                </c:pt>
                <c:pt idx="20">
                  <c:v>46.823999999999998</c:v>
                </c:pt>
                <c:pt idx="21">
                  <c:v>33.984000000000002</c:v>
                </c:pt>
                <c:pt idx="22">
                  <c:v>21.936</c:v>
                </c:pt>
                <c:pt idx="23">
                  <c:v>19.943999999999999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37-4013-9C0D-67A0531CEE9A}"/>
            </c:ext>
          </c:extLst>
        </c:ser>
        <c:ser>
          <c:idx val="5"/>
          <c:order val="3"/>
          <c:tx>
            <c:v>Тр-ры декантеров</c:v>
          </c:tx>
          <c:marker>
            <c:symbol val="none"/>
          </c:marker>
          <c:cat>
            <c:numRef>
              <c:f>'апрель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2017'!$ER$5:$ER$66</c:f>
              <c:numCache>
                <c:formatCode>0.00</c:formatCode>
                <c:ptCount val="62"/>
                <c:pt idx="0">
                  <c:v>8.64</c:v>
                </c:pt>
                <c:pt idx="1">
                  <c:v>8.6</c:v>
                </c:pt>
                <c:pt idx="2">
                  <c:v>8.36</c:v>
                </c:pt>
                <c:pt idx="3">
                  <c:v>8.36</c:v>
                </c:pt>
                <c:pt idx="4">
                  <c:v>8.24</c:v>
                </c:pt>
                <c:pt idx="5">
                  <c:v>8.16</c:v>
                </c:pt>
                <c:pt idx="6">
                  <c:v>8.16</c:v>
                </c:pt>
                <c:pt idx="7">
                  <c:v>7.5600000000000005</c:v>
                </c:pt>
                <c:pt idx="8">
                  <c:v>8.16</c:v>
                </c:pt>
                <c:pt idx="9">
                  <c:v>8.120000000000001</c:v>
                </c:pt>
                <c:pt idx="10">
                  <c:v>7.6400000000000006</c:v>
                </c:pt>
                <c:pt idx="11">
                  <c:v>7.72</c:v>
                </c:pt>
                <c:pt idx="12">
                  <c:v>7.48</c:v>
                </c:pt>
                <c:pt idx="13">
                  <c:v>8.36</c:v>
                </c:pt>
                <c:pt idx="14">
                  <c:v>7.76</c:v>
                </c:pt>
                <c:pt idx="15">
                  <c:v>7.24</c:v>
                </c:pt>
                <c:pt idx="16">
                  <c:v>8.4</c:v>
                </c:pt>
                <c:pt idx="17">
                  <c:v>8</c:v>
                </c:pt>
                <c:pt idx="18">
                  <c:v>8</c:v>
                </c:pt>
                <c:pt idx="19">
                  <c:v>7.96</c:v>
                </c:pt>
                <c:pt idx="20">
                  <c:v>7.36</c:v>
                </c:pt>
                <c:pt idx="21">
                  <c:v>8.6</c:v>
                </c:pt>
                <c:pt idx="22">
                  <c:v>8.120000000000001</c:v>
                </c:pt>
                <c:pt idx="23">
                  <c:v>7.96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37-4013-9C0D-67A0531CEE9A}"/>
            </c:ext>
          </c:extLst>
        </c:ser>
        <c:ser>
          <c:idx val="3"/>
          <c:order val="4"/>
          <c:tx>
            <c:v>План</c:v>
          </c:tx>
          <c:marker>
            <c:symbol val="none"/>
          </c:marker>
          <c:cat>
            <c:numRef>
              <c:f>'апрель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2017'!$EV$5:$EV$66</c:f>
              <c:numCache>
                <c:formatCode>0.0</c:formatCode>
                <c:ptCount val="62"/>
                <c:pt idx="0">
                  <c:v>4273.4354838709678</c:v>
                </c:pt>
                <c:pt idx="1">
                  <c:v>4273.3999999999996</c:v>
                </c:pt>
                <c:pt idx="2">
                  <c:v>4273.3999999999996</c:v>
                </c:pt>
                <c:pt idx="3">
                  <c:v>4273.3999999999996</c:v>
                </c:pt>
                <c:pt idx="4">
                  <c:v>4273.3999999999996</c:v>
                </c:pt>
                <c:pt idx="5">
                  <c:v>4273.3999999999996</c:v>
                </c:pt>
                <c:pt idx="6">
                  <c:v>4273.3999999999996</c:v>
                </c:pt>
                <c:pt idx="7">
                  <c:v>4273.3999999999996</c:v>
                </c:pt>
                <c:pt idx="8">
                  <c:v>4273.3999999999996</c:v>
                </c:pt>
                <c:pt idx="9">
                  <c:v>4273.3999999999996</c:v>
                </c:pt>
                <c:pt idx="10">
                  <c:v>4273.3999999999996</c:v>
                </c:pt>
                <c:pt idx="11">
                  <c:v>4273.3999999999996</c:v>
                </c:pt>
                <c:pt idx="12">
                  <c:v>4273.3999999999996</c:v>
                </c:pt>
                <c:pt idx="13">
                  <c:v>4273.3999999999996</c:v>
                </c:pt>
                <c:pt idx="14">
                  <c:v>4273.3999999999996</c:v>
                </c:pt>
                <c:pt idx="15">
                  <c:v>4273.3999999999996</c:v>
                </c:pt>
                <c:pt idx="16">
                  <c:v>4273.3999999999996</c:v>
                </c:pt>
                <c:pt idx="17">
                  <c:v>4273.3999999999996</c:v>
                </c:pt>
                <c:pt idx="18">
                  <c:v>4273.3999999999996</c:v>
                </c:pt>
                <c:pt idx="19">
                  <c:v>4273.3999999999996</c:v>
                </c:pt>
                <c:pt idx="20">
                  <c:v>4273.3999999999996</c:v>
                </c:pt>
                <c:pt idx="21">
                  <c:v>4273.3999999999996</c:v>
                </c:pt>
                <c:pt idx="22">
                  <c:v>4273.3999999999996</c:v>
                </c:pt>
                <c:pt idx="23">
                  <c:v>4273.3999999999996</c:v>
                </c:pt>
                <c:pt idx="24">
                  <c:v>4273.3999999999996</c:v>
                </c:pt>
                <c:pt idx="25">
                  <c:v>4273.3999999999996</c:v>
                </c:pt>
                <c:pt idx="26">
                  <c:v>4273.3999999999996</c:v>
                </c:pt>
                <c:pt idx="27">
                  <c:v>4273.3999999999996</c:v>
                </c:pt>
                <c:pt idx="28">
                  <c:v>4273.3999999999996</c:v>
                </c:pt>
                <c:pt idx="29">
                  <c:v>4273.3999999999996</c:v>
                </c:pt>
                <c:pt idx="30">
                  <c:v>4273.3999999999996</c:v>
                </c:pt>
                <c:pt idx="31">
                  <c:v>4273.3999999999996</c:v>
                </c:pt>
                <c:pt idx="32">
                  <c:v>4273.3999999999996</c:v>
                </c:pt>
                <c:pt idx="33">
                  <c:v>4273.3999999999996</c:v>
                </c:pt>
                <c:pt idx="34">
                  <c:v>4273.3999999999996</c:v>
                </c:pt>
                <c:pt idx="35">
                  <c:v>4273.3999999999996</c:v>
                </c:pt>
                <c:pt idx="36">
                  <c:v>4273.3999999999996</c:v>
                </c:pt>
                <c:pt idx="37">
                  <c:v>4273.3999999999996</c:v>
                </c:pt>
                <c:pt idx="38">
                  <c:v>4273.3999999999996</c:v>
                </c:pt>
                <c:pt idx="39">
                  <c:v>4273.3999999999996</c:v>
                </c:pt>
                <c:pt idx="40">
                  <c:v>4273.3999999999996</c:v>
                </c:pt>
                <c:pt idx="41">
                  <c:v>4273.3999999999996</c:v>
                </c:pt>
                <c:pt idx="42">
                  <c:v>4273.3999999999996</c:v>
                </c:pt>
                <c:pt idx="43">
                  <c:v>4273.3999999999996</c:v>
                </c:pt>
                <c:pt idx="44">
                  <c:v>4273.3999999999996</c:v>
                </c:pt>
                <c:pt idx="45">
                  <c:v>4273.3999999999996</c:v>
                </c:pt>
                <c:pt idx="46">
                  <c:v>4273.3999999999996</c:v>
                </c:pt>
                <c:pt idx="47">
                  <c:v>4273.3999999999996</c:v>
                </c:pt>
                <c:pt idx="48">
                  <c:v>4273.3999999999996</c:v>
                </c:pt>
                <c:pt idx="49">
                  <c:v>4273.3999999999996</c:v>
                </c:pt>
                <c:pt idx="50">
                  <c:v>4273.3999999999996</c:v>
                </c:pt>
                <c:pt idx="51">
                  <c:v>4273.3999999999996</c:v>
                </c:pt>
                <c:pt idx="52">
                  <c:v>4273.3999999999996</c:v>
                </c:pt>
                <c:pt idx="53">
                  <c:v>4273.3999999999996</c:v>
                </c:pt>
                <c:pt idx="54">
                  <c:v>4273.3999999999996</c:v>
                </c:pt>
                <c:pt idx="55">
                  <c:v>4273.3999999999996</c:v>
                </c:pt>
                <c:pt idx="56">
                  <c:v>4273.3999999999996</c:v>
                </c:pt>
                <c:pt idx="57">
                  <c:v>4273.3999999999996</c:v>
                </c:pt>
                <c:pt idx="58">
                  <c:v>4273.3999999999996</c:v>
                </c:pt>
                <c:pt idx="59">
                  <c:v>4273.3999999999996</c:v>
                </c:pt>
                <c:pt idx="60">
                  <c:v>4273.3999999999996</c:v>
                </c:pt>
                <c:pt idx="61">
                  <c:v>4273.3999999999996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37-4013-9C0D-67A0531CEE9A}"/>
            </c:ext>
          </c:extLst>
        </c:ser>
        <c:ser>
          <c:idx val="4"/>
          <c:order val="5"/>
          <c:tx>
            <c:v>Конденсация</c:v>
          </c:tx>
          <c:marker>
            <c:symbol val="none"/>
          </c:marker>
          <c:cat>
            <c:numRef>
              <c:f>'апрель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'апрель 2017'!$ET$5:$ET$66</c:f>
              <c:numCache>
                <c:formatCode>General</c:formatCode>
                <c:ptCount val="62"/>
                <c:pt idx="0">
                  <c:v>3810.8399999999997</c:v>
                </c:pt>
                <c:pt idx="1">
                  <c:v>3776.1200000000003</c:v>
                </c:pt>
                <c:pt idx="2">
                  <c:v>3822.44</c:v>
                </c:pt>
                <c:pt idx="3">
                  <c:v>3992.3480000000004</c:v>
                </c:pt>
                <c:pt idx="4">
                  <c:v>3847.64</c:v>
                </c:pt>
                <c:pt idx="5">
                  <c:v>3954.3360000000002</c:v>
                </c:pt>
                <c:pt idx="6">
                  <c:v>3859.6679999999997</c:v>
                </c:pt>
                <c:pt idx="7">
                  <c:v>3820.308</c:v>
                </c:pt>
                <c:pt idx="8">
                  <c:v>3949.4639999999999</c:v>
                </c:pt>
                <c:pt idx="9">
                  <c:v>3955.6040000000003</c:v>
                </c:pt>
                <c:pt idx="10">
                  <c:v>3690.9079999999999</c:v>
                </c:pt>
                <c:pt idx="11">
                  <c:v>3888.2799999999997</c:v>
                </c:pt>
                <c:pt idx="12">
                  <c:v>3866.1039999999998</c:v>
                </c:pt>
                <c:pt idx="13">
                  <c:v>3989.0120000000002</c:v>
                </c:pt>
                <c:pt idx="14">
                  <c:v>4027.6760000000004</c:v>
                </c:pt>
                <c:pt idx="15">
                  <c:v>3818.1519999999996</c:v>
                </c:pt>
                <c:pt idx="16">
                  <c:v>4038.1080000000002</c:v>
                </c:pt>
                <c:pt idx="17">
                  <c:v>3897.5720000000001</c:v>
                </c:pt>
                <c:pt idx="18">
                  <c:v>3917.288</c:v>
                </c:pt>
                <c:pt idx="19">
                  <c:v>3868.3119999999999</c:v>
                </c:pt>
                <c:pt idx="20">
                  <c:v>3961.9840000000004</c:v>
                </c:pt>
                <c:pt idx="21">
                  <c:v>3869.384</c:v>
                </c:pt>
                <c:pt idx="22">
                  <c:v>3788.4560000000001</c:v>
                </c:pt>
                <c:pt idx="23">
                  <c:v>3561.3040000000001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37-4013-9C0D-67A0531CE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72416"/>
        <c:axId val="93827456"/>
      </c:lineChart>
      <c:catAx>
        <c:axId val="937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3827456"/>
        <c:crosses val="autoZero"/>
        <c:auto val="1"/>
        <c:lblAlgn val="ctr"/>
        <c:lblOffset val="100"/>
        <c:noMultiLvlLbl val="0"/>
      </c:catAx>
      <c:valAx>
        <c:axId val="93827456"/>
        <c:scaling>
          <c:orientation val="minMax"/>
          <c:max val="4500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3772416"/>
        <c:crosses val="autoZero"/>
        <c:crossBetween val="between"/>
        <c:majorUnit val="50"/>
        <c:minorUnit val="18"/>
      </c:valAx>
    </c:plotArea>
    <c:legend>
      <c:legendPos val="r"/>
      <c:layout>
        <c:manualLayout>
          <c:xMode val="edge"/>
          <c:yMode val="edge"/>
          <c:x val="7.0307307006471531E-2"/>
          <c:y val="0.92758320970726527"/>
          <c:w val="0.84419650978742156"/>
          <c:h val="4.2223553577541942E-2"/>
        </c:manualLayout>
      </c:layout>
      <c:overlay val="0"/>
      <c:txPr>
        <a:bodyPr/>
        <a:lstStyle/>
        <a:p>
          <a:pPr>
            <a:defRPr b="0" baseline="0" i="0" strike="noStrike" sz="118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0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480314960632517" footer="0.31496062992136092" header="0.31496062992136092" l="0.70866141732291565" r="0.70866141732291565" t="0.7480314960632517"/>
    <c:pageSetup orientation="portrait" paperSize="9"/>
  </c:printSettings>
</c:chartSpace>
</file>

<file path=xl/charts/chart28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71879294866228E-2"/>
          <c:y val="3.2644966611626691E-2"/>
          <c:w val="0.78250304355091149"/>
          <c:h val="0.91650244372570056"/>
        </c:manualLayout>
      </c:layout>
      <c:lineChart>
        <c:grouping val="standard"/>
        <c:varyColors val="0"/>
        <c:ser>
          <c:idx val="0"/>
          <c:order val="0"/>
          <c:tx>
            <c:v>Сульфатное</c:v>
          </c:tx>
          <c:marker>
            <c:symbol val="none"/>
          </c:marker>
          <c:cat>
            <c:numRef>
              <c:f>'апрель 2017'!$FC$5:$FC$34</c:f>
              <c:numCache>
                <c:formatCode>m/d/yyyy</c:formatCode>
                <c:ptCount val="30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</c:numCache>
            </c:numRef>
          </c:cat>
          <c:val>
            <c:numRef>
              <c:f>'апрель 2017'!$FE$5:$FE$34</c:f>
              <c:numCache>
                <c:formatCode>0.00</c:formatCode>
                <c:ptCount val="30"/>
                <c:pt idx="0">
                  <c:v>3103.4</c:v>
                </c:pt>
                <c:pt idx="1">
                  <c:v>3190.52</c:v>
                </c:pt>
                <c:pt idx="2">
                  <c:v>3410.96</c:v>
                </c:pt>
                <c:pt idx="3">
                  <c:v>3706.5999999999995</c:v>
                </c:pt>
                <c:pt idx="4">
                  <c:v>3358.24</c:v>
                </c:pt>
                <c:pt idx="5">
                  <c:v>3458.08</c:v>
                </c:pt>
                <c:pt idx="6">
                  <c:v>3388.8</c:v>
                </c:pt>
                <c:pt idx="7">
                  <c:v>3568</c:v>
                </c:pt>
                <c:pt idx="8">
                  <c:v>3402.8399999999997</c:v>
                </c:pt>
                <c:pt idx="9">
                  <c:v>3771.8399999999997</c:v>
                </c:pt>
                <c:pt idx="10">
                  <c:v>3163.48</c:v>
                </c:pt>
                <c:pt formatCode="General" idx="11">
                  <c:v>0</c:v>
                </c:pt>
                <c:pt formatCode="General" idx="12">
                  <c:v>0</c:v>
                </c:pt>
                <c:pt formatCode="General" idx="13">
                  <c:v>0</c:v>
                </c:pt>
                <c:pt formatCode="General" idx="14">
                  <c:v>0</c:v>
                </c:pt>
                <c:pt formatCode="General" idx="15">
                  <c:v>0</c:v>
                </c:pt>
                <c:pt formatCode="General" idx="16">
                  <c:v>0</c:v>
                </c:pt>
                <c:pt formatCode="General" idx="17">
                  <c:v>0</c:v>
                </c:pt>
                <c:pt formatCode="General" idx="18">
                  <c:v>0</c:v>
                </c:pt>
                <c:pt formatCode="General" idx="19">
                  <c:v>0</c:v>
                </c:pt>
                <c:pt formatCode="General" idx="20">
                  <c:v>0</c:v>
                </c:pt>
                <c:pt formatCode="General" idx="21">
                  <c:v>0</c:v>
                </c:pt>
                <c:pt formatCode="General" idx="22">
                  <c:v>0</c:v>
                </c:pt>
                <c:pt formatCode="General" idx="23">
                  <c:v>0</c:v>
                </c:pt>
                <c:pt formatCode="General" idx="24">
                  <c:v>0</c:v>
                </c:pt>
                <c:pt formatCode="General" idx="25">
                  <c:v>0</c:v>
                </c:pt>
                <c:pt formatCode="General" idx="26">
                  <c:v>0</c:v>
                </c:pt>
                <c:pt formatCode="General" idx="27">
                  <c:v>0</c:v>
                </c:pt>
                <c:pt formatCode="General"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B-44E5-90F6-C87EA0C2A9CE}"/>
            </c:ext>
          </c:extLst>
        </c:ser>
        <c:ser>
          <c:idx val="1"/>
          <c:order val="1"/>
          <c:tx>
            <c:v>Конденсация</c:v>
          </c:tx>
          <c:marker>
            <c:symbol val="none"/>
          </c:marker>
          <c:cat>
            <c:numRef>
              <c:f>'апрель 2017'!$FC$5:$FC$34</c:f>
              <c:numCache>
                <c:formatCode>m/d/yyyy</c:formatCode>
                <c:ptCount val="30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</c:numCache>
            </c:numRef>
          </c:cat>
          <c:val>
            <c:numRef>
              <c:f>'апрель 2017'!$FM$5:$FM$34</c:f>
              <c:numCache>
                <c:formatCode>0.00</c:formatCode>
                <c:ptCount val="30"/>
                <c:pt idx="0">
                  <c:v>7814.7880000000005</c:v>
                </c:pt>
                <c:pt idx="1">
                  <c:v>7801.9760000000006</c:v>
                </c:pt>
                <c:pt idx="2">
                  <c:v>7679.9760000000006</c:v>
                </c:pt>
                <c:pt idx="3">
                  <c:v>7905.0679999999993</c:v>
                </c:pt>
                <c:pt idx="4">
                  <c:v>7579.1880000000001</c:v>
                </c:pt>
                <c:pt idx="5">
                  <c:v>7855.116</c:v>
                </c:pt>
                <c:pt idx="6">
                  <c:v>7845.8280000000004</c:v>
                </c:pt>
                <c:pt idx="7">
                  <c:v>7935.68</c:v>
                </c:pt>
                <c:pt idx="8">
                  <c:v>7785.5999999999995</c:v>
                </c:pt>
                <c:pt idx="9">
                  <c:v>7831.3680000000004</c:v>
                </c:pt>
                <c:pt idx="10">
                  <c:v>7349.76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44E5-90F6-C87EA0C2A9CE}"/>
            </c:ext>
          </c:extLst>
        </c:ser>
        <c:ser>
          <c:idx val="2"/>
          <c:order val="2"/>
          <c:tx>
            <c:v>Отклонения нормы</c:v>
          </c:tx>
          <c:marker>
            <c:symbol val="none"/>
          </c:marker>
          <c:cat>
            <c:numRef>
              <c:f>'апрель 2017'!$FC$5:$FC$34</c:f>
              <c:numCache>
                <c:formatCode>m/d/yyyy</c:formatCode>
                <c:ptCount val="30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</c:numCache>
            </c:numRef>
          </c:cat>
          <c:val>
            <c:numRef>
              <c:f>'апрель 2017'!$FU$5:$FU$34</c:f>
              <c:numCache>
                <c:formatCode>General</c:formatCode>
                <c:ptCount val="30"/>
                <c:pt idx="0">
                  <c:v>6552.0199999999995</c:v>
                </c:pt>
                <c:pt idx="1">
                  <c:v>6390.7000000000007</c:v>
                </c:pt>
                <c:pt idx="2">
                  <c:v>6482.68</c:v>
                </c:pt>
                <c:pt idx="3">
                  <c:v>6458.26</c:v>
                </c:pt>
                <c:pt idx="4">
                  <c:v>6480.7999999999993</c:v>
                </c:pt>
                <c:pt idx="5">
                  <c:v>6134.7199999999993</c:v>
                </c:pt>
                <c:pt idx="6">
                  <c:v>5901.2800000000007</c:v>
                </c:pt>
                <c:pt idx="7">
                  <c:v>5809.6</c:v>
                </c:pt>
                <c:pt idx="8">
                  <c:v>5962.74</c:v>
                </c:pt>
                <c:pt idx="9">
                  <c:v>5769.16</c:v>
                </c:pt>
                <c:pt idx="10">
                  <c:v>5938.32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B-44E5-90F6-C87EA0C2A9CE}"/>
            </c:ext>
          </c:extLst>
        </c:ser>
        <c:ser>
          <c:idx val="3"/>
          <c:order val="3"/>
          <c:tx>
            <c:v>Отд.оч.ст.вод</c:v>
          </c:tx>
          <c:marker>
            <c:symbol val="none"/>
          </c:marker>
          <c:cat>
            <c:numRef>
              <c:f>'апрель 2017'!$FC$5:$FC$34</c:f>
              <c:numCache>
                <c:formatCode>m/d/yyyy</c:formatCode>
                <c:ptCount val="30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</c:numCache>
            </c:numRef>
          </c:cat>
          <c:val>
            <c:numRef>
              <c:f>'апрель 2017'!$GC$5:$GC$34</c:f>
              <c:numCache>
                <c:formatCode>0</c:formatCode>
                <c:ptCount val="30"/>
                <c:pt idx="0">
                  <c:v>724.33999999999992</c:v>
                </c:pt>
                <c:pt idx="1">
                  <c:v>702.11999999999989</c:v>
                </c:pt>
                <c:pt idx="2">
                  <c:v>725.1400000000001</c:v>
                </c:pt>
                <c:pt idx="3">
                  <c:v>695</c:v>
                </c:pt>
                <c:pt idx="4">
                  <c:v>805.9799999999999</c:v>
                </c:pt>
                <c:pt idx="5">
                  <c:v>670.7</c:v>
                </c:pt>
                <c:pt idx="6">
                  <c:v>738.46</c:v>
                </c:pt>
                <c:pt idx="7">
                  <c:v>685.81999999999994</c:v>
                </c:pt>
                <c:pt idx="8">
                  <c:v>764.8599999999999</c:v>
                </c:pt>
                <c:pt idx="9">
                  <c:v>643.70000000000005</c:v>
                </c:pt>
                <c:pt idx="10">
                  <c:v>777.24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8B-44E5-90F6-C87EA0C2A9CE}"/>
            </c:ext>
          </c:extLst>
        </c:ser>
        <c:ser>
          <c:idx val="4"/>
          <c:order val="4"/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'апрель 2017'!$FC$4:$FC$34</c:f>
              <c:numCache>
                <c:formatCode>m/d/yyyy</c:formatCode>
                <c:ptCount val="31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</c:numCache>
            </c:numRef>
          </c:cat>
          <c:val>
            <c:numRef>
              <c:f>'апрель 2017'!$GK$5:$GK$34</c:f>
              <c:numCache>
                <c:formatCode>0</c:formatCode>
                <c:ptCount val="30"/>
                <c:pt idx="0">
                  <c:v>10887.6</c:v>
                </c:pt>
                <c:pt idx="1">
                  <c:v>11151.15</c:v>
                </c:pt>
                <c:pt idx="2">
                  <c:v>11562.6</c:v>
                </c:pt>
                <c:pt idx="3">
                  <c:v>12143.400000000001</c:v>
                </c:pt>
                <c:pt idx="4">
                  <c:v>11642.400000000001</c:v>
                </c:pt>
                <c:pt idx="5">
                  <c:v>11887.8</c:v>
                </c:pt>
                <c:pt idx="6">
                  <c:v>11583</c:v>
                </c:pt>
                <c:pt idx="7">
                  <c:v>12039</c:v>
                </c:pt>
                <c:pt idx="8">
                  <c:v>11832</c:v>
                </c:pt>
                <c:pt idx="9">
                  <c:v>11943.6</c:v>
                </c:pt>
                <c:pt idx="10">
                  <c:v>10820.4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8B-44E5-90F6-C87EA0C2A9CE}"/>
            </c:ext>
          </c:extLst>
        </c:ser>
        <c:ser>
          <c:idx val="5"/>
          <c:order val="5"/>
          <c:marker>
            <c:symbol val="none"/>
          </c:marker>
          <c:cat>
            <c:numRef>
              <c:f>'апрель 2017'!$FC$4:$FC$33</c:f>
              <c:numCache>
                <c:formatCode>m/d/yyyy</c:formatCode>
                <c:ptCount val="30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</c:numCache>
            </c:numRef>
          </c:cat>
          <c:val>
            <c:numRef>
              <c:f>'апрель 2017'!$GS$4:$GS$34</c:f>
              <c:numCache>
                <c:formatCode>0</c:formatCode>
                <c:ptCount val="31"/>
                <c:pt idx="0">
                  <c:v>21515</c:v>
                </c:pt>
                <c:pt idx="1">
                  <c:v>21859.599999999999</c:v>
                </c:pt>
                <c:pt idx="2">
                  <c:v>22242.199999999997</c:v>
                </c:pt>
                <c:pt idx="3">
                  <c:v>22281.199999999997</c:v>
                </c:pt>
                <c:pt idx="4">
                  <c:v>21747.200000000001</c:v>
                </c:pt>
                <c:pt idx="5">
                  <c:v>21736.6</c:v>
                </c:pt>
                <c:pt idx="6">
                  <c:v>22751.8</c:v>
                </c:pt>
                <c:pt idx="7">
                  <c:v>22181.599999999999</c:v>
                </c:pt>
                <c:pt idx="8">
                  <c:v>22034</c:v>
                </c:pt>
                <c:pt idx="9">
                  <c:v>22236.600000000002</c:v>
                </c:pt>
                <c:pt idx="10">
                  <c:v>22571</c:v>
                </c:pt>
                <c:pt idx="11">
                  <c:v>22231.199999999997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8B-44E5-90F6-C87EA0C2A9CE}"/>
            </c:ext>
          </c:extLst>
        </c:ser>
        <c:ser>
          <c:idx val="6"/>
          <c:order val="6"/>
          <c:tx>
            <c:v>всего цех</c:v>
          </c:tx>
          <c:spPr>
            <a:ln w="571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'апрель 2017'!$FC$5:$FC$34</c:f>
              <c:numCache>
                <c:formatCode>m/d/yyyy</c:formatCode>
                <c:ptCount val="30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</c:numCache>
            </c:numRef>
          </c:cat>
          <c:val>
            <c:numRef>
              <c:f>'апрель 2017'!$HA$5:$HA$34</c:f>
              <c:numCache>
                <c:formatCode>0</c:formatCode>
                <c:ptCount val="30"/>
                <c:pt idx="0">
                  <c:v>50941.748</c:v>
                </c:pt>
                <c:pt idx="1">
                  <c:v>51478.665999999997</c:v>
                </c:pt>
                <c:pt idx="2">
                  <c:v>52142.555999999997</c:v>
                </c:pt>
                <c:pt idx="3">
                  <c:v>52655.528000000006</c:v>
                </c:pt>
                <c:pt idx="4">
                  <c:v>51603.207999999999</c:v>
                </c:pt>
                <c:pt idx="5">
                  <c:v>52758.216</c:v>
                </c:pt>
                <c:pt idx="6">
                  <c:v>51638.968000000001</c:v>
                </c:pt>
                <c:pt idx="7">
                  <c:v>52072.1</c:v>
                </c:pt>
                <c:pt idx="8">
                  <c:v>51984.639999999999</c:v>
                </c:pt>
                <c:pt idx="9">
                  <c:v>52530.668000000005</c:v>
                </c:pt>
                <c:pt idx="10">
                  <c:v>50280.399999999994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8B-44E5-90F6-C87EA0C2A9CE}"/>
            </c:ext>
          </c:extLst>
        </c:ser>
        <c:ser>
          <c:idx val="7"/>
          <c:order val="7"/>
          <c:tx>
            <c:v>План</c:v>
          </c:tx>
          <c:spPr>
            <a:ln w="76200"/>
          </c:spPr>
          <c:marker>
            <c:symbol val="none"/>
          </c:marker>
          <c:cat>
            <c:numRef>
              <c:f>'апрель 2017'!$FC$5:$FC$34</c:f>
              <c:numCache>
                <c:formatCode>m/d/yyyy</c:formatCode>
                <c:ptCount val="30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</c:numCache>
            </c:numRef>
          </c:cat>
          <c:val>
            <c:numRef>
              <c:f>'апрель 2017'!$HB$5:$HB$34</c:f>
              <c:numCache>
                <c:formatCode>0.00</c:formatCode>
                <c:ptCount val="30"/>
                <c:pt idx="0">
                  <c:v>53670.03</c:v>
                </c:pt>
                <c:pt idx="1">
                  <c:v>53670.03</c:v>
                </c:pt>
                <c:pt idx="2">
                  <c:v>53670.03</c:v>
                </c:pt>
                <c:pt idx="3">
                  <c:v>53670.03</c:v>
                </c:pt>
                <c:pt idx="4">
                  <c:v>53670.03</c:v>
                </c:pt>
                <c:pt idx="5">
                  <c:v>53670.03</c:v>
                </c:pt>
                <c:pt idx="6">
                  <c:v>53670.03</c:v>
                </c:pt>
                <c:pt idx="7">
                  <c:v>53670.03</c:v>
                </c:pt>
                <c:pt idx="8">
                  <c:v>53670.03</c:v>
                </c:pt>
                <c:pt idx="9">
                  <c:v>53670.03</c:v>
                </c:pt>
                <c:pt idx="10">
                  <c:v>53670.03</c:v>
                </c:pt>
                <c:pt idx="11">
                  <c:v>53670.03</c:v>
                </c:pt>
                <c:pt idx="12">
                  <c:v>53670.03</c:v>
                </c:pt>
                <c:pt idx="13">
                  <c:v>53670.03</c:v>
                </c:pt>
                <c:pt idx="14">
                  <c:v>53670.03</c:v>
                </c:pt>
                <c:pt idx="15">
                  <c:v>53670.03</c:v>
                </c:pt>
                <c:pt idx="16">
                  <c:v>53670.03</c:v>
                </c:pt>
                <c:pt idx="17">
                  <c:v>53670.03</c:v>
                </c:pt>
                <c:pt idx="18">
                  <c:v>53670.03</c:v>
                </c:pt>
                <c:pt idx="19">
                  <c:v>53670.03</c:v>
                </c:pt>
                <c:pt idx="20">
                  <c:v>53670.03</c:v>
                </c:pt>
                <c:pt idx="21">
                  <c:v>53670.03</c:v>
                </c:pt>
                <c:pt idx="22">
                  <c:v>53670.03</c:v>
                </c:pt>
                <c:pt idx="23">
                  <c:v>53670.03</c:v>
                </c:pt>
                <c:pt idx="24">
                  <c:v>53670.03</c:v>
                </c:pt>
                <c:pt idx="25">
                  <c:v>53670.03</c:v>
                </c:pt>
                <c:pt idx="26">
                  <c:v>53670.03</c:v>
                </c:pt>
                <c:pt idx="27">
                  <c:v>53670.03</c:v>
                </c:pt>
                <c:pt idx="28">
                  <c:v>53670.03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8B-44E5-90F6-C87EA0C2A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69792"/>
        <c:axId val="93857280"/>
      </c:lineChart>
      <c:dateAx>
        <c:axId val="93969792"/>
        <c:scaling>
          <c:orientation val="minMax"/>
        </c:scaling>
        <c:delete val="0"/>
        <c:axPos val="b"/>
        <c:title>
          <c:layout/>
          <c:overlay val="0"/>
        </c:title>
        <c:numFmt formatCode="dd/mm/yy;@" sourceLinked="0"/>
        <c:majorTickMark val="none"/>
        <c:minorTickMark val="none"/>
        <c:tickLblPos val="nextTo"/>
        <c:crossAx val="93857280"/>
        <c:crosses val="autoZero"/>
        <c:auto val="1"/>
        <c:lblOffset val="100"/>
        <c:baseTimeUnit val="days"/>
      </c:dateAx>
      <c:valAx>
        <c:axId val="93857280"/>
        <c:scaling>
          <c:orientation val="minMax"/>
          <c:max val="65000"/>
          <c:min val="0"/>
        </c:scaling>
        <c:delete val="0"/>
        <c:axPos val="l"/>
        <c:title>
          <c:layout/>
          <c:overlay val="0"/>
        </c:title>
        <c:numFmt formatCode="0.00" sourceLinked="1"/>
        <c:majorTickMark val="out"/>
        <c:minorTickMark val="none"/>
        <c:tickLblPos val="nextTo"/>
        <c:crossAx val="93969792"/>
        <c:crosses val="autoZero"/>
        <c:crossBetween val="between"/>
        <c:majorUnit val="500"/>
        <c:minorUnit val="120"/>
      </c:valAx>
    </c:plotArea>
    <c:legend>
      <c:legendPos val="b"/>
      <c:layout>
        <c:manualLayout>
          <c:xMode val="edge"/>
          <c:yMode val="edge"/>
          <c:x val="5.0000014981479893E-2"/>
          <c:y val="0.9791118921295564"/>
          <c:w val="0.89999997003704024"/>
          <c:h val="1.5737893278361663E-2"/>
        </c:manualLayout>
      </c:layout>
      <c:overlay val="0"/>
      <c:txPr>
        <a:bodyPr/>
        <a:lstStyle/>
        <a:p>
          <a:pPr>
            <a:defRPr b="1" sz="1600"/>
          </a:pPr>
          <a:endParaRPr lang="ru-RU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27559055118110226" footer="0.30000000000000032" header="0.30000000000000032" l="0.23622047244094491" r="0.19685039370078738" t="0.19685039370078738"/>
    <c:pageSetup orientation="landscape"/>
  </c:printSettings>
</c:chartSpace>
</file>

<file path=xl/charts/chart29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539769462770884E-2"/>
          <c:y val="9.1782593389748202E-2"/>
          <c:w val="0.97213236816823556"/>
          <c:h val="0.81225031081641108"/>
        </c:manualLayout>
      </c:layout>
      <c:lineChart>
        <c:grouping val="standard"/>
        <c:varyColors val="0"/>
        <c:ser>
          <c:idx val="0"/>
          <c:order val="0"/>
          <c:tx>
            <c:v>ГПП ПС№6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'Май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2017'!$F$5:$F$66</c:f>
              <c:numCache>
                <c:formatCode>0.0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0-48D5-90B3-4C806CD60B79}"/>
            </c:ext>
          </c:extLst>
        </c:ser>
        <c:ser>
          <c:idx val="1"/>
          <c:order val="1"/>
          <c:tx>
            <c:v>ПС№6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'Май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2017'!$K$5:$K$66</c:f>
              <c:numCache>
                <c:formatCode>0.0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0-48D5-90B3-4C806CD60B79}"/>
            </c:ext>
          </c:extLst>
        </c:ser>
        <c:ser>
          <c:idx val="2"/>
          <c:order val="2"/>
          <c:tx>
            <c:v>ТП-18</c:v>
          </c:tx>
          <c:spPr>
            <a:ln w="76200"/>
          </c:spPr>
          <c:marker>
            <c:symbol val="none"/>
          </c:marker>
          <c:cat>
            <c:numRef>
              <c:f>'Май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2017'!$P$5:$P$66</c:f>
              <c:numCache>
                <c:formatCode>0.0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0-48D5-90B3-4C806CD60B79}"/>
            </c:ext>
          </c:extLst>
        </c:ser>
        <c:ser>
          <c:idx val="3"/>
          <c:order val="3"/>
          <c:tx>
            <c:v>ПСУ-26</c:v>
          </c:tx>
          <c:spPr>
            <a:ln w="76200">
              <a:prstDash val="solid"/>
            </a:ln>
          </c:spPr>
          <c:marker>
            <c:symbol val="none"/>
          </c:marker>
          <c:cat>
            <c:numRef>
              <c:f>'Май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2017'!$T$5:$T$66</c:f>
              <c:numCache>
                <c:formatCode>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0-48D5-90B3-4C806CD60B79}"/>
            </c:ext>
          </c:extLst>
        </c:ser>
        <c:ser>
          <c:idx val="4"/>
          <c:order val="4"/>
          <c:tx>
            <c:v>РП-22</c:v>
          </c:tx>
          <c:spPr>
            <a:ln w="76200">
              <a:prstDash val="sysDot"/>
            </a:ln>
          </c:spPr>
          <c:marker>
            <c:symbol val="none"/>
          </c:marker>
          <c:cat>
            <c:numRef>
              <c:f>'Май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2017'!$X$5:$X$66</c:f>
              <c:numCache>
                <c:formatCode>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0-48D5-90B3-4C806CD60B79}"/>
            </c:ext>
          </c:extLst>
        </c:ser>
        <c:ser>
          <c:idx val="5"/>
          <c:order val="5"/>
          <c:tx>
            <c:v>ТП-16</c:v>
          </c:tx>
          <c:spPr>
            <a:ln cmpd="sng" w="76200">
              <a:prstDash val="solid"/>
            </a:ln>
          </c:spPr>
          <c:marker>
            <c:symbol val="none"/>
          </c:marker>
          <c:cat>
            <c:numRef>
              <c:f>'Май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2017'!$AD$5:$AD$66</c:f>
              <c:numCache>
                <c:formatCode>0.0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40-48D5-90B3-4C806CD60B79}"/>
            </c:ext>
          </c:extLst>
        </c:ser>
        <c:ser>
          <c:idx val="6"/>
          <c:order val="6"/>
          <c:tx>
            <c:v>ЭГД</c:v>
          </c:tx>
          <c:spPr>
            <a:ln>
              <a:prstDash val="sysDash"/>
            </a:ln>
          </c:spPr>
          <c:marker>
            <c:symbol val="none"/>
          </c:marker>
          <c:cat>
            <c:numRef>
              <c:f>'Май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2017'!$AI$5:$AI$66</c:f>
              <c:numCache>
                <c:formatCode>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40-48D5-90B3-4C806CD60B79}"/>
            </c:ext>
          </c:extLst>
        </c:ser>
        <c:ser>
          <c:idx val="7"/>
          <c:order val="7"/>
          <c:tx>
            <c:v>МАШ. ЗАЛ</c:v>
          </c:tx>
          <c:spPr>
            <a:ln cmpd="tri">
              <a:solidFill>
                <a:srgbClr val="00B050"/>
              </a:solidFill>
              <a:prstDash val="sysDot"/>
            </a:ln>
          </c:spPr>
          <c:marker>
            <c:symbol val="none"/>
          </c:marker>
          <c:cat>
            <c:numRef>
              <c:f>'Май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2017'!$AU$5:$AU$66</c:f>
              <c:numCache>
                <c:formatCode>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40-48D5-90B3-4C806CD60B79}"/>
            </c:ext>
          </c:extLst>
        </c:ser>
        <c:ser>
          <c:idx val="8"/>
          <c:order val="8"/>
          <c:tx>
            <c:v>план</c:v>
          </c:tx>
          <c:spPr>
            <a:ln cap="flat" cmpd="thickThin">
              <a:solidFill>
                <a:srgbClr val="FA6262"/>
              </a:solidFill>
              <a:miter lim="800000"/>
            </a:ln>
          </c:spPr>
          <c:marker>
            <c:symbol val="none"/>
          </c:marker>
          <c:cat>
            <c:numRef>
              <c:f>'Май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2017'!$AW$5:$AW$66</c:f>
              <c:numCache>
                <c:formatCode>0.00</c:formatCode>
                <c:ptCount val="62"/>
                <c:pt idx="0">
                  <c:v>10649.887096774193</c:v>
                </c:pt>
                <c:pt idx="1">
                  <c:v>10649.89</c:v>
                </c:pt>
                <c:pt idx="2">
                  <c:v>10649.89</c:v>
                </c:pt>
                <c:pt idx="3">
                  <c:v>10649.89</c:v>
                </c:pt>
                <c:pt idx="4">
                  <c:v>10649.89</c:v>
                </c:pt>
                <c:pt idx="5">
                  <c:v>10649.89</c:v>
                </c:pt>
                <c:pt idx="6">
                  <c:v>10649.89</c:v>
                </c:pt>
                <c:pt idx="7">
                  <c:v>10649.89</c:v>
                </c:pt>
                <c:pt idx="8">
                  <c:v>10649.89</c:v>
                </c:pt>
                <c:pt idx="9">
                  <c:v>10649.89</c:v>
                </c:pt>
                <c:pt idx="10">
                  <c:v>10649.89</c:v>
                </c:pt>
                <c:pt idx="11">
                  <c:v>10649.89</c:v>
                </c:pt>
                <c:pt idx="12">
                  <c:v>10649.89</c:v>
                </c:pt>
                <c:pt idx="13">
                  <c:v>10649.89</c:v>
                </c:pt>
                <c:pt idx="14">
                  <c:v>10649.89</c:v>
                </c:pt>
                <c:pt idx="15">
                  <c:v>10649.89</c:v>
                </c:pt>
                <c:pt idx="16">
                  <c:v>10649.89</c:v>
                </c:pt>
                <c:pt idx="17">
                  <c:v>10649.89</c:v>
                </c:pt>
                <c:pt idx="18">
                  <c:v>10649.89</c:v>
                </c:pt>
                <c:pt idx="19">
                  <c:v>10649.89</c:v>
                </c:pt>
                <c:pt idx="20">
                  <c:v>10649.89</c:v>
                </c:pt>
                <c:pt idx="21">
                  <c:v>10649.89</c:v>
                </c:pt>
                <c:pt idx="22">
                  <c:v>10649.89</c:v>
                </c:pt>
                <c:pt idx="23">
                  <c:v>10649.89</c:v>
                </c:pt>
                <c:pt idx="24">
                  <c:v>10649.89</c:v>
                </c:pt>
                <c:pt idx="25">
                  <c:v>10649.89</c:v>
                </c:pt>
                <c:pt idx="26">
                  <c:v>10649.89</c:v>
                </c:pt>
                <c:pt idx="27">
                  <c:v>10649.89</c:v>
                </c:pt>
                <c:pt idx="28">
                  <c:v>10649.89</c:v>
                </c:pt>
                <c:pt idx="29">
                  <c:v>10649.89</c:v>
                </c:pt>
                <c:pt idx="30">
                  <c:v>10649.89</c:v>
                </c:pt>
                <c:pt idx="31">
                  <c:v>10649.89</c:v>
                </c:pt>
                <c:pt idx="32">
                  <c:v>10649.89</c:v>
                </c:pt>
                <c:pt idx="33">
                  <c:v>10649.89</c:v>
                </c:pt>
                <c:pt idx="34">
                  <c:v>10649.89</c:v>
                </c:pt>
                <c:pt idx="35">
                  <c:v>10649.89</c:v>
                </c:pt>
                <c:pt idx="36">
                  <c:v>10649.89</c:v>
                </c:pt>
                <c:pt idx="37">
                  <c:v>10649.89</c:v>
                </c:pt>
                <c:pt idx="38">
                  <c:v>10649.89</c:v>
                </c:pt>
                <c:pt idx="39">
                  <c:v>10649.89</c:v>
                </c:pt>
                <c:pt idx="40">
                  <c:v>10649.89</c:v>
                </c:pt>
                <c:pt idx="41">
                  <c:v>10649.89</c:v>
                </c:pt>
                <c:pt idx="42">
                  <c:v>10649.89</c:v>
                </c:pt>
                <c:pt idx="43">
                  <c:v>10649.89</c:v>
                </c:pt>
                <c:pt idx="44">
                  <c:v>10649.89</c:v>
                </c:pt>
                <c:pt idx="45">
                  <c:v>10649.89</c:v>
                </c:pt>
                <c:pt idx="46">
                  <c:v>10649.89</c:v>
                </c:pt>
                <c:pt idx="47">
                  <c:v>10649.89</c:v>
                </c:pt>
                <c:pt idx="48">
                  <c:v>10649.89</c:v>
                </c:pt>
                <c:pt idx="49">
                  <c:v>10649.89</c:v>
                </c:pt>
                <c:pt idx="50">
                  <c:v>10649.89</c:v>
                </c:pt>
                <c:pt idx="51">
                  <c:v>10649.89</c:v>
                </c:pt>
                <c:pt idx="52">
                  <c:v>10649.89</c:v>
                </c:pt>
                <c:pt idx="53">
                  <c:v>10649.89</c:v>
                </c:pt>
                <c:pt idx="54">
                  <c:v>10649.89</c:v>
                </c:pt>
                <c:pt idx="55">
                  <c:v>10649.89</c:v>
                </c:pt>
                <c:pt idx="56">
                  <c:v>10649.89</c:v>
                </c:pt>
                <c:pt idx="57">
                  <c:v>10649.89</c:v>
                </c:pt>
                <c:pt idx="58">
                  <c:v>10649.89</c:v>
                </c:pt>
                <c:pt idx="59">
                  <c:v>10649.89</c:v>
                </c:pt>
                <c:pt idx="60">
                  <c:v>10649.89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40-48D5-90B3-4C806CD60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82432"/>
        <c:axId val="129283968"/>
      </c:lineChart>
      <c:catAx>
        <c:axId val="12928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4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29283968"/>
        <c:crosses val="autoZero"/>
        <c:auto val="1"/>
        <c:lblAlgn val="ctr"/>
        <c:lblOffset val="100"/>
        <c:noMultiLvlLbl val="0"/>
      </c:catAx>
      <c:valAx>
        <c:axId val="129283968"/>
        <c:scaling>
          <c:orientation val="minMax"/>
          <c:max val="15000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4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29282432"/>
        <c:crosses val="autoZero"/>
        <c:crossBetween val="between"/>
        <c:majorUnit val="500"/>
        <c:minorUnit val="50"/>
      </c:valAx>
    </c:plotArea>
    <c:legend>
      <c:legendPos val="b"/>
      <c:layout>
        <c:manualLayout>
          <c:xMode val="edge"/>
          <c:yMode val="edge"/>
          <c:x val="0.34946404687351595"/>
          <c:y val="0.93590221426056885"/>
          <c:w val="0.30186285790804857"/>
          <c:h val="6.4097785739432533E-2"/>
        </c:manualLayout>
      </c:layout>
      <c:overlay val="0"/>
      <c:txPr>
        <a:bodyPr/>
        <a:lstStyle/>
        <a:p>
          <a:pPr>
            <a:defRPr b="0" baseline="0" i="0" strike="noStrike" sz="135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0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footer="0.30000000000000032" header="0.30000000000000032" l="0.70000000000000062" r="0.70000000000000062" t="0.75000000000001465"/>
    <c:pageSetup orientation="landscape" paperSize="9"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855103218480765E-2"/>
          <c:y val="2.3759628883598827E-2"/>
          <c:w val="0.87642751649823836"/>
          <c:h val="0.82315112336286567"/>
        </c:manualLayout>
      </c:layout>
      <c:lineChart>
        <c:grouping val="standard"/>
        <c:varyColors val="0"/>
        <c:ser>
          <c:idx val="0"/>
          <c:order val="0"/>
          <c:tx>
            <c:v>фенольная</c:v>
          </c:tx>
          <c:marker>
            <c:symbol val="none"/>
          </c:marker>
          <c:cat>
            <c:numRef>
              <c:f>'январь 2017'!$BV$5:$BV$64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'январь 2017'!$BZ$5:$BZ$66</c:f>
              <c:numCache>
                <c:formatCode>0</c:formatCode>
                <c:ptCount val="62"/>
                <c:pt idx="0">
                  <c:v>262.19999999999345</c:v>
                </c:pt>
                <c:pt idx="1">
                  <c:v>256.19999999997162</c:v>
                </c:pt>
                <c:pt idx="2">
                  <c:v>260.70000000001528</c:v>
                </c:pt>
                <c:pt idx="3">
                  <c:v>268.50000000002183</c:v>
                </c:pt>
                <c:pt idx="4">
                  <c:v>245.69999999996071</c:v>
                </c:pt>
                <c:pt idx="5">
                  <c:v>235.20000000000437</c:v>
                </c:pt>
                <c:pt idx="6">
                  <c:v>245</c:v>
                </c:pt>
                <c:pt idx="7">
                  <c:v>260.91999999999348</c:v>
                </c:pt>
                <c:pt idx="8">
                  <c:v>277</c:v>
                </c:pt>
                <c:pt idx="9">
                  <c:v>265</c:v>
                </c:pt>
                <c:pt idx="10">
                  <c:v>221.66000000003055</c:v>
                </c:pt>
                <c:pt idx="11">
                  <c:v>241.95999999999782</c:v>
                </c:pt>
                <c:pt idx="12">
                  <c:v>202.65999999995634</c:v>
                </c:pt>
                <c:pt idx="13">
                  <c:v>232.46000000001311</c:v>
                </c:pt>
                <c:pt idx="14">
                  <c:v>233.44000000000437</c:v>
                </c:pt>
                <c:pt idx="15">
                  <c:v>242.07999999999782</c:v>
                </c:pt>
                <c:pt idx="16">
                  <c:v>225.05999999999128</c:v>
                </c:pt>
                <c:pt idx="17">
                  <c:v>230.42000000004148</c:v>
                </c:pt>
                <c:pt idx="18">
                  <c:v>217.29999999996508</c:v>
                </c:pt>
                <c:pt idx="19">
                  <c:v>226.96000000001089</c:v>
                </c:pt>
                <c:pt idx="20">
                  <c:v>244.16000000002185</c:v>
                </c:pt>
                <c:pt idx="21">
                  <c:v>242.91999999999561</c:v>
                </c:pt>
                <c:pt idx="22">
                  <c:v>236.23999999996073</c:v>
                </c:pt>
                <c:pt idx="23">
                  <c:v>265.82000000003711</c:v>
                </c:pt>
                <c:pt idx="24">
                  <c:v>239.49999999997817</c:v>
                </c:pt>
                <c:pt idx="25">
                  <c:v>240.11999999999779</c:v>
                </c:pt>
                <c:pt idx="26">
                  <c:v>232.3799999999847</c:v>
                </c:pt>
                <c:pt idx="27">
                  <c:v>268.6800000000415</c:v>
                </c:pt>
                <c:pt idx="28">
                  <c:v>257.7399999999891</c:v>
                </c:pt>
                <c:pt idx="29">
                  <c:v>247.9799999999978</c:v>
                </c:pt>
                <c:pt idx="30">
                  <c:v>239.1999999999716</c:v>
                </c:pt>
                <c:pt idx="31">
                  <c:v>258.86000000004367</c:v>
                </c:pt>
                <c:pt idx="32">
                  <c:v>246.06</c:v>
                </c:pt>
                <c:pt idx="33">
                  <c:v>243.22000000000216</c:v>
                </c:pt>
                <c:pt idx="34">
                  <c:v>253.97999999999348</c:v>
                </c:pt>
                <c:pt idx="35">
                  <c:v>255.65999999999127</c:v>
                </c:pt>
                <c:pt idx="36">
                  <c:v>278.60000000001958</c:v>
                </c:pt>
                <c:pt idx="37">
                  <c:v>224.97999999994983</c:v>
                </c:pt>
                <c:pt idx="38">
                  <c:v>262.1000000000131</c:v>
                </c:pt>
                <c:pt idx="39">
                  <c:v>255.79999999998472</c:v>
                </c:pt>
                <c:pt idx="40">
                  <c:v>244.02000000002835</c:v>
                </c:pt>
                <c:pt idx="41">
                  <c:v>254.14000000001971</c:v>
                </c:pt>
                <c:pt idx="42">
                  <c:v>241.59999999995634</c:v>
                </c:pt>
                <c:pt idx="43">
                  <c:v>257.90000000003056</c:v>
                </c:pt>
                <c:pt idx="44">
                  <c:v>255.29999999997818</c:v>
                </c:pt>
                <c:pt idx="45">
                  <c:v>240.27999999999778</c:v>
                </c:pt>
                <c:pt idx="46">
                  <c:v>251.78000000002186</c:v>
                </c:pt>
                <c:pt idx="47">
                  <c:v>272.75999999996941</c:v>
                </c:pt>
                <c:pt idx="48">
                  <c:v>248.12000000000438</c:v>
                </c:pt>
                <c:pt idx="49">
                  <c:v>256.18000000000438</c:v>
                </c:pt>
                <c:pt idx="50">
                  <c:v>243.86000000000217</c:v>
                </c:pt>
                <c:pt idx="51">
                  <c:v>268.74000000003491</c:v>
                </c:pt>
                <c:pt idx="52">
                  <c:v>261.51999999995201</c:v>
                </c:pt>
                <c:pt idx="53">
                  <c:v>236.68000000001527</c:v>
                </c:pt>
                <c:pt idx="54">
                  <c:v>241.96000000001092</c:v>
                </c:pt>
                <c:pt idx="55">
                  <c:v>258.3199999999826</c:v>
                </c:pt>
                <c:pt idx="56">
                  <c:v>243.36000000000865</c:v>
                </c:pt>
                <c:pt idx="57">
                  <c:v>260.72000000003499</c:v>
                </c:pt>
                <c:pt idx="58">
                  <c:v>259.01999999998907</c:v>
                </c:pt>
                <c:pt idx="59">
                  <c:v>258.89999999998906</c:v>
                </c:pt>
                <c:pt idx="60">
                  <c:v>246.84000000001319</c:v>
                </c:pt>
                <c:pt idx="61">
                  <c:v>236.46000000000214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C-4C34-A3B3-D494D2A30A94}"/>
            </c:ext>
          </c:extLst>
        </c:ser>
        <c:ser>
          <c:idx val="1"/>
          <c:order val="1"/>
          <c:tx>
            <c:v>обесфенолка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'январь 2017'!$BV$5:$BV$64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'январь 2017'!$CC$5:$CC$66</c:f>
              <c:numCache>
                <c:formatCode>General</c:formatCode>
                <c:ptCount val="62"/>
                <c:pt idx="0">
                  <c:v>49.520000000002256</c:v>
                </c:pt>
                <c:pt idx="1">
                  <c:v>105.03999999998996</c:v>
                </c:pt>
                <c:pt idx="2">
                  <c:v>116.64000000000669</c:v>
                </c:pt>
                <c:pt idx="3">
                  <c:v>114.07999999999447</c:v>
                </c:pt>
                <c:pt idx="4">
                  <c:v>110.79999999999927</c:v>
                </c:pt>
                <c:pt idx="5">
                  <c:v>73.920000000007349</c:v>
                </c:pt>
                <c:pt idx="6">
                  <c:v>84.56000000000131</c:v>
                </c:pt>
                <c:pt idx="7">
                  <c:v>109.75999999999658</c:v>
                </c:pt>
                <c:pt idx="8">
                  <c:v>110.64000000000306</c:v>
                </c:pt>
                <c:pt idx="9">
                  <c:v>107.27999999999156</c:v>
                </c:pt>
                <c:pt idx="10">
                  <c:v>123.76000000000204</c:v>
                </c:pt>
                <c:pt idx="11">
                  <c:v>113.28000000000429</c:v>
                </c:pt>
                <c:pt idx="12">
                  <c:v>106.5599999999904</c:v>
                </c:pt>
                <c:pt idx="13">
                  <c:v>111.52000000000044</c:v>
                </c:pt>
                <c:pt idx="14">
                  <c:v>115.36000000000058</c:v>
                </c:pt>
                <c:pt idx="15">
                  <c:v>131.92000000000007</c:v>
                </c:pt>
                <c:pt idx="16">
                  <c:v>106.15999999999985</c:v>
                </c:pt>
                <c:pt idx="17">
                  <c:v>107.20000000000255</c:v>
                </c:pt>
                <c:pt idx="18">
                  <c:v>119.75999999999658</c:v>
                </c:pt>
                <c:pt idx="19">
                  <c:v>114.5600000000104</c:v>
                </c:pt>
                <c:pt idx="20">
                  <c:v>117.7599999999984</c:v>
                </c:pt>
                <c:pt idx="21">
                  <c:v>113.2799999999952</c:v>
                </c:pt>
                <c:pt idx="22">
                  <c:v>107.76000000000749</c:v>
                </c:pt>
                <c:pt idx="23">
                  <c:v>120.55999999999585</c:v>
                </c:pt>
                <c:pt idx="24">
                  <c:v>117.03999999999724</c:v>
                </c:pt>
                <c:pt idx="25">
                  <c:v>104.88000000000284</c:v>
                </c:pt>
                <c:pt idx="26">
                  <c:v>110.15999999999622</c:v>
                </c:pt>
                <c:pt idx="27">
                  <c:v>115.28000000000247</c:v>
                </c:pt>
                <c:pt idx="28">
                  <c:v>107.52000000000407</c:v>
                </c:pt>
                <c:pt idx="29">
                  <c:v>109.92000000000189</c:v>
                </c:pt>
                <c:pt idx="30">
                  <c:v>103.67999999999483</c:v>
                </c:pt>
                <c:pt idx="31">
                  <c:v>111.76000000000386</c:v>
                </c:pt>
                <c:pt idx="32">
                  <c:v>107.51999999999498</c:v>
                </c:pt>
                <c:pt idx="33">
                  <c:v>105.36000000000058</c:v>
                </c:pt>
                <c:pt idx="34">
                  <c:v>115.36000000000058</c:v>
                </c:pt>
                <c:pt idx="35">
                  <c:v>112.16000000000349</c:v>
                </c:pt>
                <c:pt idx="36">
                  <c:v>113.35999999999331</c:v>
                </c:pt>
                <c:pt idx="37">
                  <c:v>103.04000000000087</c:v>
                </c:pt>
                <c:pt idx="38">
                  <c:v>119.60000000000036</c:v>
                </c:pt>
                <c:pt idx="39">
                  <c:v>122.87999999999556</c:v>
                </c:pt>
                <c:pt idx="40">
                  <c:v>118.48000000000866</c:v>
                </c:pt>
                <c:pt idx="41">
                  <c:v>121.19999999999891</c:v>
                </c:pt>
                <c:pt idx="42">
                  <c:v>125.11999999999716</c:v>
                </c:pt>
                <c:pt idx="43">
                  <c:v>120.0800000000072</c:v>
                </c:pt>
                <c:pt idx="44">
                  <c:v>120.95999999999549</c:v>
                </c:pt>
                <c:pt idx="45">
                  <c:v>120.72000000000116</c:v>
                </c:pt>
                <c:pt idx="46">
                  <c:v>116.87999999999192</c:v>
                </c:pt>
                <c:pt idx="47">
                  <c:v>145.04000000000815</c:v>
                </c:pt>
                <c:pt idx="48">
                  <c:v>109.75999999999658</c:v>
                </c:pt>
                <c:pt idx="49">
                  <c:v>116.55999999999949</c:v>
                </c:pt>
                <c:pt idx="50">
                  <c:v>119.60000000000036</c:v>
                </c:pt>
                <c:pt idx="51">
                  <c:v>120</c:v>
                </c:pt>
                <c:pt idx="52">
                  <c:v>112.07999999999629</c:v>
                </c:pt>
                <c:pt idx="53">
                  <c:v>109.44000000000415</c:v>
                </c:pt>
                <c:pt idx="54">
                  <c:v>114.31999999999789</c:v>
                </c:pt>
                <c:pt idx="55">
                  <c:v>120.07999999999811</c:v>
                </c:pt>
                <c:pt idx="56">
                  <c:v>108.16000000000713</c:v>
                </c:pt>
                <c:pt idx="57">
                  <c:v>111.27999999999702</c:v>
                </c:pt>
                <c:pt idx="58">
                  <c:v>121.44000000000233</c:v>
                </c:pt>
                <c:pt idx="59">
                  <c:v>105.600000000004</c:v>
                </c:pt>
                <c:pt idx="60">
                  <c:v>101.43999999999323</c:v>
                </c:pt>
                <c:pt idx="61">
                  <c:v>101.84000000000196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C-4C34-A3B3-D494D2A30A94}"/>
            </c:ext>
          </c:extLst>
        </c:ser>
        <c:ser>
          <c:idx val="2"/>
          <c:order val="2"/>
          <c:tx>
            <c:v>Отд оч ст вод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'январь 2017'!$BV$5:$BV$64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'январь 2017'!$CE$5:$CE$66</c:f>
              <c:numCache>
                <c:formatCode>0</c:formatCode>
                <c:ptCount val="62"/>
                <c:pt idx="0">
                  <c:v>311.71999999999571</c:v>
                </c:pt>
                <c:pt idx="1">
                  <c:v>361.23999999996158</c:v>
                </c:pt>
                <c:pt idx="2">
                  <c:v>377.34000000002197</c:v>
                </c:pt>
                <c:pt idx="3">
                  <c:v>382.5800000000163</c:v>
                </c:pt>
                <c:pt idx="4">
                  <c:v>356.49999999995998</c:v>
                </c:pt>
                <c:pt idx="5">
                  <c:v>309.12000000001171</c:v>
                </c:pt>
                <c:pt idx="6">
                  <c:v>329.56000000000131</c:v>
                </c:pt>
                <c:pt idx="7">
                  <c:v>370.67999999999006</c:v>
                </c:pt>
                <c:pt idx="8">
                  <c:v>387.64000000000306</c:v>
                </c:pt>
                <c:pt idx="9">
                  <c:v>372.27999999999156</c:v>
                </c:pt>
                <c:pt idx="10">
                  <c:v>345.42000000003259</c:v>
                </c:pt>
                <c:pt idx="11">
                  <c:v>355.24000000000211</c:v>
                </c:pt>
                <c:pt idx="12">
                  <c:v>309.21999999994671</c:v>
                </c:pt>
                <c:pt idx="13">
                  <c:v>343.98000000001355</c:v>
                </c:pt>
                <c:pt idx="14">
                  <c:v>348.80000000000496</c:v>
                </c:pt>
                <c:pt idx="15">
                  <c:v>373.9999999999979</c:v>
                </c:pt>
                <c:pt idx="16">
                  <c:v>331.21999999999116</c:v>
                </c:pt>
                <c:pt idx="17">
                  <c:v>337.620000000044</c:v>
                </c:pt>
                <c:pt idx="18">
                  <c:v>337.05999999996163</c:v>
                </c:pt>
                <c:pt idx="19">
                  <c:v>341.5200000000213</c:v>
                </c:pt>
                <c:pt idx="20">
                  <c:v>361.92000000002025</c:v>
                </c:pt>
                <c:pt idx="21">
                  <c:v>356.19999999999084</c:v>
                </c:pt>
                <c:pt idx="22">
                  <c:v>343.99999999996822</c:v>
                </c:pt>
                <c:pt idx="23">
                  <c:v>386.38000000003296</c:v>
                </c:pt>
                <c:pt idx="24">
                  <c:v>356.53999999997541</c:v>
                </c:pt>
                <c:pt idx="25">
                  <c:v>345.00000000000063</c:v>
                </c:pt>
                <c:pt idx="26">
                  <c:v>342.53999999998092</c:v>
                </c:pt>
                <c:pt idx="27">
                  <c:v>383.96000000004398</c:v>
                </c:pt>
                <c:pt idx="28">
                  <c:v>365.25999999999317</c:v>
                </c:pt>
                <c:pt idx="29">
                  <c:v>357.89999999999969</c:v>
                </c:pt>
                <c:pt idx="30">
                  <c:v>342.87999999996646</c:v>
                </c:pt>
                <c:pt idx="31">
                  <c:v>370.62000000004753</c:v>
                </c:pt>
                <c:pt idx="32">
                  <c:v>353.57999999999498</c:v>
                </c:pt>
                <c:pt idx="33">
                  <c:v>348.58000000000277</c:v>
                </c:pt>
                <c:pt idx="34">
                  <c:v>369.33999999999406</c:v>
                </c:pt>
                <c:pt idx="35">
                  <c:v>367.81999999999476</c:v>
                </c:pt>
                <c:pt idx="36">
                  <c:v>391.96000000001288</c:v>
                </c:pt>
                <c:pt idx="37">
                  <c:v>328.0199999999507</c:v>
                </c:pt>
                <c:pt idx="38">
                  <c:v>381.70000000001346</c:v>
                </c:pt>
                <c:pt idx="39">
                  <c:v>378.67999999998028</c:v>
                </c:pt>
                <c:pt idx="40">
                  <c:v>362.50000000003701</c:v>
                </c:pt>
                <c:pt idx="41">
                  <c:v>375.34000000001862</c:v>
                </c:pt>
                <c:pt idx="42">
                  <c:v>366.71999999995353</c:v>
                </c:pt>
                <c:pt idx="43">
                  <c:v>377.98000000003776</c:v>
                </c:pt>
                <c:pt idx="44">
                  <c:v>376.25999999997367</c:v>
                </c:pt>
                <c:pt idx="45">
                  <c:v>360.99999999999898</c:v>
                </c:pt>
                <c:pt idx="46">
                  <c:v>368.66000000001378</c:v>
                </c:pt>
                <c:pt idx="47">
                  <c:v>417.79999999997756</c:v>
                </c:pt>
                <c:pt idx="48">
                  <c:v>357.88000000000096</c:v>
                </c:pt>
                <c:pt idx="49">
                  <c:v>372.74000000000387</c:v>
                </c:pt>
                <c:pt idx="50">
                  <c:v>363.46000000000254</c:v>
                </c:pt>
                <c:pt idx="51">
                  <c:v>388.74000000003491</c:v>
                </c:pt>
                <c:pt idx="52">
                  <c:v>373.5999999999483</c:v>
                </c:pt>
                <c:pt idx="53">
                  <c:v>346.12000000001944</c:v>
                </c:pt>
                <c:pt idx="54">
                  <c:v>356.28000000000884</c:v>
                </c:pt>
                <c:pt idx="55">
                  <c:v>378.39999999998071</c:v>
                </c:pt>
                <c:pt idx="56">
                  <c:v>351.52000000001578</c:v>
                </c:pt>
                <c:pt idx="57">
                  <c:v>372.000000000032</c:v>
                </c:pt>
                <c:pt idx="58">
                  <c:v>380.4599999999914</c:v>
                </c:pt>
                <c:pt idx="59">
                  <c:v>364.49999999999307</c:v>
                </c:pt>
                <c:pt idx="60">
                  <c:v>348.28000000000645</c:v>
                </c:pt>
                <c:pt idx="61">
                  <c:v>338.3000000000041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C-4C34-A3B3-D494D2A30A94}"/>
            </c:ext>
          </c:extLst>
        </c:ser>
        <c:ser>
          <c:idx val="3"/>
          <c:order val="3"/>
          <c:tx>
            <c:v>план</c:v>
          </c:tx>
          <c:marker>
            <c:symbol val="none"/>
          </c:marker>
          <c:cat>
            <c:numRef>
              <c:f>'январь 2017'!$BV$5:$BV$64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'январь 2017'!$CG$5:$CG$66</c:f>
              <c:numCache>
                <c:formatCode>0.0</c:formatCode>
                <c:ptCount val="62"/>
                <c:pt idx="0">
                  <c:v>352.90790322580648</c:v>
                </c:pt>
                <c:pt idx="1">
                  <c:v>352.9</c:v>
                </c:pt>
                <c:pt idx="2">
                  <c:v>352.9</c:v>
                </c:pt>
                <c:pt idx="3">
                  <c:v>352.9</c:v>
                </c:pt>
                <c:pt idx="4">
                  <c:v>352.9</c:v>
                </c:pt>
                <c:pt idx="5">
                  <c:v>352.9</c:v>
                </c:pt>
                <c:pt idx="6">
                  <c:v>352.9</c:v>
                </c:pt>
                <c:pt idx="7">
                  <c:v>352.9</c:v>
                </c:pt>
                <c:pt idx="8">
                  <c:v>352.9</c:v>
                </c:pt>
                <c:pt idx="9">
                  <c:v>352.9</c:v>
                </c:pt>
                <c:pt idx="10">
                  <c:v>352.9</c:v>
                </c:pt>
                <c:pt idx="11">
                  <c:v>352.9</c:v>
                </c:pt>
                <c:pt idx="12">
                  <c:v>352.9</c:v>
                </c:pt>
                <c:pt idx="13">
                  <c:v>352.9</c:v>
                </c:pt>
                <c:pt idx="14">
                  <c:v>352.9</c:v>
                </c:pt>
                <c:pt idx="15">
                  <c:v>352.9</c:v>
                </c:pt>
                <c:pt idx="16">
                  <c:v>352.9</c:v>
                </c:pt>
                <c:pt idx="17">
                  <c:v>352.9</c:v>
                </c:pt>
                <c:pt idx="18">
                  <c:v>352.9</c:v>
                </c:pt>
                <c:pt idx="19">
                  <c:v>352.9</c:v>
                </c:pt>
                <c:pt idx="20">
                  <c:v>352.9</c:v>
                </c:pt>
                <c:pt idx="21">
                  <c:v>352.9</c:v>
                </c:pt>
                <c:pt idx="22">
                  <c:v>352.9</c:v>
                </c:pt>
                <c:pt idx="23">
                  <c:v>352.9</c:v>
                </c:pt>
                <c:pt idx="24">
                  <c:v>352.9</c:v>
                </c:pt>
                <c:pt idx="25">
                  <c:v>352.9</c:v>
                </c:pt>
                <c:pt idx="26">
                  <c:v>352.9</c:v>
                </c:pt>
                <c:pt idx="27">
                  <c:v>352.9</c:v>
                </c:pt>
                <c:pt idx="28">
                  <c:v>352.9</c:v>
                </c:pt>
                <c:pt idx="29">
                  <c:v>352.9</c:v>
                </c:pt>
                <c:pt idx="30">
                  <c:v>352.9</c:v>
                </c:pt>
                <c:pt idx="31">
                  <c:v>352.9</c:v>
                </c:pt>
                <c:pt idx="32">
                  <c:v>352.9</c:v>
                </c:pt>
                <c:pt idx="33">
                  <c:v>352.9</c:v>
                </c:pt>
                <c:pt idx="34">
                  <c:v>352.9</c:v>
                </c:pt>
                <c:pt idx="35">
                  <c:v>352.9</c:v>
                </c:pt>
                <c:pt idx="36">
                  <c:v>352.9</c:v>
                </c:pt>
                <c:pt idx="37">
                  <c:v>352.9</c:v>
                </c:pt>
                <c:pt idx="38">
                  <c:v>352.9</c:v>
                </c:pt>
                <c:pt idx="39">
                  <c:v>352.9</c:v>
                </c:pt>
                <c:pt idx="40">
                  <c:v>352.9</c:v>
                </c:pt>
                <c:pt idx="41">
                  <c:v>352.9</c:v>
                </c:pt>
                <c:pt idx="42">
                  <c:v>352.9</c:v>
                </c:pt>
                <c:pt idx="43">
                  <c:v>352.9</c:v>
                </c:pt>
                <c:pt idx="44">
                  <c:v>352.9</c:v>
                </c:pt>
                <c:pt idx="45">
                  <c:v>352.9</c:v>
                </c:pt>
                <c:pt idx="46">
                  <c:v>352.9</c:v>
                </c:pt>
                <c:pt idx="47">
                  <c:v>352.9</c:v>
                </c:pt>
                <c:pt idx="48">
                  <c:v>352.9</c:v>
                </c:pt>
                <c:pt idx="49">
                  <c:v>352.9</c:v>
                </c:pt>
                <c:pt idx="50">
                  <c:v>352.9</c:v>
                </c:pt>
                <c:pt idx="51">
                  <c:v>352.9</c:v>
                </c:pt>
                <c:pt idx="52">
                  <c:v>352.9</c:v>
                </c:pt>
                <c:pt idx="53">
                  <c:v>352.9</c:v>
                </c:pt>
                <c:pt idx="54">
                  <c:v>352.9</c:v>
                </c:pt>
                <c:pt idx="55">
                  <c:v>352.9</c:v>
                </c:pt>
                <c:pt idx="56">
                  <c:v>352.9</c:v>
                </c:pt>
                <c:pt idx="57">
                  <c:v>352.9</c:v>
                </c:pt>
                <c:pt idx="58">
                  <c:v>352.9</c:v>
                </c:pt>
                <c:pt idx="59">
                  <c:v>352.9</c:v>
                </c:pt>
                <c:pt idx="60">
                  <c:v>352.9</c:v>
                </c:pt>
                <c:pt idx="61">
                  <c:v>352.9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FC-4C34-A3B3-D494D2A3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01472"/>
        <c:axId val="90215552"/>
      </c:lineChart>
      <c:catAx>
        <c:axId val="9020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0215552"/>
        <c:crosses val="autoZero"/>
        <c:auto val="1"/>
        <c:lblAlgn val="ctr"/>
        <c:lblOffset val="100"/>
        <c:noMultiLvlLbl val="0"/>
      </c:catAx>
      <c:valAx>
        <c:axId val="90215552"/>
        <c:scaling>
          <c:orientation val="minMax"/>
          <c:max val="5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2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0201472"/>
        <c:crosses val="autoZero"/>
        <c:crossBetween val="between"/>
        <c:majorUnit val="50"/>
        <c:minorUnit val="10"/>
      </c:valAx>
    </c:plotArea>
    <c:legend>
      <c:legendPos val="r"/>
      <c:layout>
        <c:manualLayout>
          <c:xMode val="edge"/>
          <c:yMode val="edge"/>
          <c:x val="9.2825672170208748E-2"/>
          <c:y val="0.92839282413641966"/>
          <c:w val="0.72639145894394463"/>
          <c:h val="4.5227585988371177E-2"/>
        </c:manualLayout>
      </c:layout>
      <c:overlay val="0"/>
      <c:txPr>
        <a:bodyPr/>
        <a:lstStyle/>
        <a:p>
          <a:pPr>
            <a:defRPr b="0" baseline="0" i="0" strike="noStrike" sz="140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0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footer="0.30000000000000032" header="0.30000000000000032" l="0.70000000000000062" r="0.70000000000000062" t="0.75000000000001465"/>
    <c:pageSetup orientation="landscape" paperSize="9"/>
  </c:printSettings>
</c:chartSpace>
</file>

<file path=xl/charts/chart30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сульфатное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'Май 2017'!$BC$5:$BC$66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2017'!$BN$5:$BN$66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F-45A4-892B-47D1F52EEB43}"/>
            </c:ext>
          </c:extLst>
        </c:ser>
        <c:ser>
          <c:idx val="1"/>
          <c:order val="1"/>
          <c:tx>
            <c:v>обесфенолка</c:v>
          </c:tx>
          <c:marker>
            <c:symbol val="none"/>
          </c:marker>
          <c:cat>
            <c:numRef>
              <c:f>'Май 2017'!$BC$5:$BC$66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2017'!$BL$5:$BL$66</c:f>
              <c:numCache>
                <c:formatCode>0.00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F-45A4-892B-47D1F52EEB43}"/>
            </c:ext>
          </c:extLst>
        </c:ser>
        <c:ser>
          <c:idx val="3"/>
          <c:order val="2"/>
          <c:tx>
            <c:v>план</c:v>
          </c:tx>
          <c:marker>
            <c:symbol val="none"/>
          </c:marker>
          <c:cat>
            <c:numRef>
              <c:f>'Май 2017'!$BC$5:$BC$66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2017'!$BP$5:$BP$66</c:f>
              <c:numCache>
                <c:formatCode>0.0</c:formatCode>
                <c:ptCount val="62"/>
                <c:pt idx="0">
                  <c:v>1668.2258064516129</c:v>
                </c:pt>
                <c:pt idx="1">
                  <c:v>1668.2</c:v>
                </c:pt>
                <c:pt idx="2">
                  <c:v>1668.2</c:v>
                </c:pt>
                <c:pt idx="3">
                  <c:v>1668.2</c:v>
                </c:pt>
                <c:pt idx="4">
                  <c:v>1668.2</c:v>
                </c:pt>
                <c:pt idx="5">
                  <c:v>1668.2</c:v>
                </c:pt>
                <c:pt idx="6">
                  <c:v>1668.2</c:v>
                </c:pt>
                <c:pt idx="7">
                  <c:v>1668.2</c:v>
                </c:pt>
                <c:pt idx="8">
                  <c:v>1668.2</c:v>
                </c:pt>
                <c:pt idx="9">
                  <c:v>1668.2</c:v>
                </c:pt>
                <c:pt idx="10">
                  <c:v>1668.2</c:v>
                </c:pt>
                <c:pt idx="11">
                  <c:v>1668.2</c:v>
                </c:pt>
                <c:pt idx="12">
                  <c:v>1668.2</c:v>
                </c:pt>
                <c:pt idx="13">
                  <c:v>1668.2</c:v>
                </c:pt>
                <c:pt idx="14">
                  <c:v>1668.2</c:v>
                </c:pt>
                <c:pt idx="15">
                  <c:v>1668.2</c:v>
                </c:pt>
                <c:pt idx="16">
                  <c:v>1668.2</c:v>
                </c:pt>
                <c:pt idx="17">
                  <c:v>1668.2</c:v>
                </c:pt>
                <c:pt idx="18">
                  <c:v>1668.2</c:v>
                </c:pt>
                <c:pt idx="19">
                  <c:v>1668.2</c:v>
                </c:pt>
                <c:pt idx="20">
                  <c:v>1668.2</c:v>
                </c:pt>
                <c:pt idx="21">
                  <c:v>1668.2</c:v>
                </c:pt>
                <c:pt idx="22">
                  <c:v>1668.2</c:v>
                </c:pt>
                <c:pt idx="23">
                  <c:v>1668.2</c:v>
                </c:pt>
                <c:pt idx="24">
                  <c:v>1668.2</c:v>
                </c:pt>
                <c:pt idx="25">
                  <c:v>1668.2</c:v>
                </c:pt>
                <c:pt idx="26">
                  <c:v>1668.2</c:v>
                </c:pt>
                <c:pt idx="27">
                  <c:v>1668.2</c:v>
                </c:pt>
                <c:pt idx="28">
                  <c:v>1668.2</c:v>
                </c:pt>
                <c:pt idx="29">
                  <c:v>1668.2</c:v>
                </c:pt>
                <c:pt idx="30">
                  <c:v>1668.2</c:v>
                </c:pt>
                <c:pt idx="31">
                  <c:v>1668.2</c:v>
                </c:pt>
                <c:pt idx="32">
                  <c:v>1668.2</c:v>
                </c:pt>
                <c:pt idx="33">
                  <c:v>1668.2</c:v>
                </c:pt>
                <c:pt idx="34">
                  <c:v>1668.2</c:v>
                </c:pt>
                <c:pt idx="35">
                  <c:v>1668.2</c:v>
                </c:pt>
                <c:pt idx="36">
                  <c:v>1668.2</c:v>
                </c:pt>
                <c:pt idx="37">
                  <c:v>1668.2</c:v>
                </c:pt>
                <c:pt idx="38">
                  <c:v>1668.2</c:v>
                </c:pt>
                <c:pt idx="39">
                  <c:v>1668.2</c:v>
                </c:pt>
                <c:pt idx="40">
                  <c:v>1668.2</c:v>
                </c:pt>
                <c:pt idx="41">
                  <c:v>1668.2</c:v>
                </c:pt>
                <c:pt idx="42">
                  <c:v>1668.2</c:v>
                </c:pt>
                <c:pt idx="43">
                  <c:v>1668.2</c:v>
                </c:pt>
                <c:pt idx="44">
                  <c:v>1668.2</c:v>
                </c:pt>
                <c:pt idx="45">
                  <c:v>1668.2</c:v>
                </c:pt>
                <c:pt idx="46">
                  <c:v>1668.2</c:v>
                </c:pt>
                <c:pt idx="47">
                  <c:v>1668.2</c:v>
                </c:pt>
                <c:pt idx="48">
                  <c:v>1668.2</c:v>
                </c:pt>
                <c:pt idx="49">
                  <c:v>1668.2</c:v>
                </c:pt>
                <c:pt idx="50">
                  <c:v>1668.2</c:v>
                </c:pt>
                <c:pt idx="51">
                  <c:v>1668.2</c:v>
                </c:pt>
                <c:pt idx="52">
                  <c:v>1668.2</c:v>
                </c:pt>
                <c:pt idx="53">
                  <c:v>1668.2</c:v>
                </c:pt>
                <c:pt idx="54">
                  <c:v>1668.2</c:v>
                </c:pt>
                <c:pt idx="55">
                  <c:v>1668.2</c:v>
                </c:pt>
                <c:pt idx="56">
                  <c:v>1668.2</c:v>
                </c:pt>
                <c:pt idx="57">
                  <c:v>1668.2</c:v>
                </c:pt>
                <c:pt idx="58">
                  <c:v>1668.2</c:v>
                </c:pt>
                <c:pt idx="59">
                  <c:v>1668.2</c:v>
                </c:pt>
                <c:pt idx="60">
                  <c:v>1668.2</c:v>
                </c:pt>
                <c:pt idx="61">
                  <c:v>1668.2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EF-45A4-892B-47D1F52EEB43}"/>
            </c:ext>
          </c:extLst>
        </c:ser>
        <c:ser>
          <c:idx val="0"/>
          <c:order val="3"/>
          <c:tx>
            <c:v>РП-11</c:v>
          </c:tx>
          <c:marker>
            <c:symbol val="none"/>
          </c:marker>
          <c:cat>
            <c:numRef>
              <c:f>'Май 2017'!$BC$5:$BC$66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2017'!$BH$5:$BH$66</c:f>
              <c:numCache>
                <c:formatCode>0.00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EF-45A4-892B-47D1F52E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33952"/>
        <c:axId val="128735488"/>
      </c:lineChart>
      <c:catAx>
        <c:axId val="12873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4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28735488"/>
        <c:crosses val="autoZero"/>
        <c:auto val="1"/>
        <c:lblAlgn val="ctr"/>
        <c:lblOffset val="100"/>
        <c:noMultiLvlLbl val="0"/>
      </c:catAx>
      <c:valAx>
        <c:axId val="128735488"/>
        <c:scaling>
          <c:orientation val="minMax"/>
          <c:max val="26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4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28733952"/>
        <c:crosses val="autoZero"/>
        <c:crossBetween val="between"/>
        <c:majorUnit val="100"/>
        <c:minorUnit val="10"/>
      </c:valAx>
    </c:plotArea>
    <c:legend>
      <c:legendPos val="b"/>
      <c:overlay val="0"/>
      <c:txPr>
        <a:bodyPr/>
        <a:lstStyle/>
        <a:p>
          <a:pPr>
            <a:defRPr b="0" baseline="0" i="0" strike="noStrike" sz="118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4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footer="0.30000000000000032" header="0.30000000000000032" l="0.70000000000000062" r="0.70000000000000062" t="0.75000000000001465"/>
    <c:pageSetup orientation="landscape" paperSize="9"/>
  </c:printSettings>
</c:chartSpace>
</file>

<file path=xl/charts/chart3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855103218480765E-2"/>
          <c:y val="2.3759628883598827E-2"/>
          <c:w val="0.87642751649823958"/>
          <c:h val="0.82315112336286567"/>
        </c:manualLayout>
      </c:layout>
      <c:lineChart>
        <c:grouping val="standard"/>
        <c:varyColors val="0"/>
        <c:ser>
          <c:idx val="0"/>
          <c:order val="0"/>
          <c:tx>
            <c:v>фенольная</c:v>
          </c:tx>
          <c:marker>
            <c:symbol val="none"/>
          </c:marker>
          <c:cat>
            <c:numRef>
              <c:f>'Май 2017'!$BV$5:$BV$64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'Май 2017'!$BZ$5:$BZ$66</c:f>
              <c:numCache>
                <c:formatCode>0.00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D-4312-922F-ECA0C5BA18E9}"/>
            </c:ext>
          </c:extLst>
        </c:ser>
        <c:ser>
          <c:idx val="1"/>
          <c:order val="1"/>
          <c:tx>
            <c:v>обесфенолка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'Май 2017'!$BV$5:$BV$64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'Май 2017'!$CC$5:$CC$66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D-4312-922F-ECA0C5BA18E9}"/>
            </c:ext>
          </c:extLst>
        </c:ser>
        <c:ser>
          <c:idx val="2"/>
          <c:order val="2"/>
          <c:tx>
            <c:v>Отд оч ст вод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'Май 2017'!$BV$5:$BV$64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'Май 2017'!$CE$5:$CE$66</c:f>
              <c:numCache>
                <c:formatCode>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D-4312-922F-ECA0C5BA18E9}"/>
            </c:ext>
          </c:extLst>
        </c:ser>
        <c:ser>
          <c:idx val="3"/>
          <c:order val="3"/>
          <c:tx>
            <c:v>план</c:v>
          </c:tx>
          <c:marker>
            <c:symbol val="none"/>
          </c:marker>
          <c:cat>
            <c:numRef>
              <c:f>'Май 2017'!$BV$5:$BV$64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'Май 2017'!$CG$5:$CG$66</c:f>
              <c:numCache>
                <c:formatCode>0.0</c:formatCode>
                <c:ptCount val="62"/>
                <c:pt idx="0">
                  <c:v>762.30645161290317</c:v>
                </c:pt>
                <c:pt idx="1">
                  <c:v>762.3</c:v>
                </c:pt>
                <c:pt idx="2">
                  <c:v>762.3</c:v>
                </c:pt>
                <c:pt idx="3">
                  <c:v>762.3</c:v>
                </c:pt>
                <c:pt idx="4">
                  <c:v>762.3</c:v>
                </c:pt>
                <c:pt idx="5">
                  <c:v>762.3</c:v>
                </c:pt>
                <c:pt idx="6">
                  <c:v>762.3</c:v>
                </c:pt>
                <c:pt idx="7">
                  <c:v>762.3</c:v>
                </c:pt>
                <c:pt idx="8">
                  <c:v>762.3</c:v>
                </c:pt>
                <c:pt idx="9">
                  <c:v>762.3</c:v>
                </c:pt>
                <c:pt idx="10">
                  <c:v>762.3</c:v>
                </c:pt>
                <c:pt idx="11">
                  <c:v>762.3</c:v>
                </c:pt>
                <c:pt idx="12">
                  <c:v>762.3</c:v>
                </c:pt>
                <c:pt idx="13">
                  <c:v>762.3</c:v>
                </c:pt>
                <c:pt idx="14">
                  <c:v>762.3</c:v>
                </c:pt>
                <c:pt idx="15">
                  <c:v>762.3</c:v>
                </c:pt>
                <c:pt idx="16">
                  <c:v>762.3</c:v>
                </c:pt>
                <c:pt idx="17">
                  <c:v>762.3</c:v>
                </c:pt>
                <c:pt idx="18">
                  <c:v>762.3</c:v>
                </c:pt>
                <c:pt idx="19">
                  <c:v>762.3</c:v>
                </c:pt>
                <c:pt idx="20">
                  <c:v>762.3</c:v>
                </c:pt>
                <c:pt idx="21">
                  <c:v>762.3</c:v>
                </c:pt>
                <c:pt idx="22">
                  <c:v>762.3</c:v>
                </c:pt>
                <c:pt idx="23">
                  <c:v>762.3</c:v>
                </c:pt>
                <c:pt idx="24">
                  <c:v>762.3</c:v>
                </c:pt>
                <c:pt idx="25">
                  <c:v>762.3</c:v>
                </c:pt>
                <c:pt idx="26">
                  <c:v>762.3</c:v>
                </c:pt>
                <c:pt idx="27">
                  <c:v>762.3</c:v>
                </c:pt>
                <c:pt idx="28">
                  <c:v>762.3</c:v>
                </c:pt>
                <c:pt idx="29">
                  <c:v>762.3</c:v>
                </c:pt>
                <c:pt idx="30">
                  <c:v>762.3</c:v>
                </c:pt>
                <c:pt idx="31">
                  <c:v>762.3</c:v>
                </c:pt>
                <c:pt idx="32">
                  <c:v>762.3</c:v>
                </c:pt>
                <c:pt idx="33">
                  <c:v>762.3</c:v>
                </c:pt>
                <c:pt idx="34">
                  <c:v>762.3</c:v>
                </c:pt>
                <c:pt idx="35">
                  <c:v>762.3</c:v>
                </c:pt>
                <c:pt idx="36">
                  <c:v>762.3</c:v>
                </c:pt>
                <c:pt idx="37">
                  <c:v>762.3</c:v>
                </c:pt>
                <c:pt idx="38">
                  <c:v>762.3</c:v>
                </c:pt>
                <c:pt idx="39">
                  <c:v>762.3</c:v>
                </c:pt>
                <c:pt idx="40">
                  <c:v>762.3</c:v>
                </c:pt>
                <c:pt idx="41">
                  <c:v>762.3</c:v>
                </c:pt>
                <c:pt idx="42">
                  <c:v>762.3</c:v>
                </c:pt>
                <c:pt idx="43">
                  <c:v>762.3</c:v>
                </c:pt>
                <c:pt idx="44">
                  <c:v>762.3</c:v>
                </c:pt>
                <c:pt idx="45">
                  <c:v>762.3</c:v>
                </c:pt>
                <c:pt idx="46">
                  <c:v>762.3</c:v>
                </c:pt>
                <c:pt idx="47">
                  <c:v>762.3</c:v>
                </c:pt>
                <c:pt idx="48">
                  <c:v>762.3</c:v>
                </c:pt>
                <c:pt idx="49">
                  <c:v>762.3</c:v>
                </c:pt>
                <c:pt idx="50">
                  <c:v>762.3</c:v>
                </c:pt>
                <c:pt idx="51">
                  <c:v>762.3</c:v>
                </c:pt>
                <c:pt idx="52">
                  <c:v>762.3</c:v>
                </c:pt>
                <c:pt idx="53">
                  <c:v>762.3</c:v>
                </c:pt>
                <c:pt idx="54">
                  <c:v>762.3</c:v>
                </c:pt>
                <c:pt idx="55">
                  <c:v>762.3</c:v>
                </c:pt>
                <c:pt idx="56">
                  <c:v>762.3</c:v>
                </c:pt>
                <c:pt idx="57">
                  <c:v>762.3</c:v>
                </c:pt>
                <c:pt idx="58">
                  <c:v>762.3</c:v>
                </c:pt>
                <c:pt idx="59">
                  <c:v>762.3</c:v>
                </c:pt>
                <c:pt idx="60">
                  <c:v>762.3</c:v>
                </c:pt>
                <c:pt idx="61">
                  <c:v>762.3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CD-4312-922F-ECA0C5BA1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58304"/>
        <c:axId val="129059840"/>
      </c:lineChart>
      <c:catAx>
        <c:axId val="12905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29059840"/>
        <c:crosses val="autoZero"/>
        <c:auto val="1"/>
        <c:lblAlgn val="ctr"/>
        <c:lblOffset val="100"/>
        <c:noMultiLvlLbl val="0"/>
      </c:catAx>
      <c:valAx>
        <c:axId val="129059840"/>
        <c:scaling>
          <c:orientation val="minMax"/>
          <c:max val="80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2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29058304"/>
        <c:crosses val="autoZero"/>
        <c:crossBetween val="between"/>
        <c:majorUnit val="50"/>
        <c:minorUnit val="10"/>
      </c:valAx>
    </c:plotArea>
    <c:legend>
      <c:legendPos val="r"/>
      <c:layout>
        <c:manualLayout>
          <c:xMode val="edge"/>
          <c:yMode val="edge"/>
          <c:x val="9.2825672170208748E-2"/>
          <c:y val="0.92839282413641966"/>
          <c:w val="0.72639145894394463"/>
          <c:h val="4.5227585988371177E-2"/>
        </c:manualLayout>
      </c:layout>
      <c:overlay val="0"/>
      <c:txPr>
        <a:bodyPr/>
        <a:lstStyle/>
        <a:p>
          <a:pPr>
            <a:defRPr b="0" baseline="0" i="0" strike="noStrike" sz="140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0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footer="0.30000000000000032" header="0.30000000000000032" l="0.70000000000000062" r="0.70000000000000062" t="0.75000000000001465"/>
    <c:pageSetup orientation="landscape" paperSize="9"/>
  </c:printSettings>
</c:chartSpace>
</file>

<file path=xl/charts/chart3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451267032365833E-2"/>
          <c:y val="1.3215514727325751E-2"/>
          <c:w val="0.91078601989789998"/>
          <c:h val="0.81591485735956404"/>
        </c:manualLayout>
      </c:layout>
      <c:lineChart>
        <c:grouping val="standard"/>
        <c:varyColors val="0"/>
        <c:ser>
          <c:idx val="0"/>
          <c:order val="0"/>
          <c:tx>
            <c:v>РП-12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'Май 2017'!$CM$5:$CM$66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2017'!$CQ$5:$CQ$66</c:f>
              <c:numCache>
                <c:formatCode>0.00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D-4622-AA91-AF0365944375}"/>
            </c:ext>
          </c:extLst>
        </c:ser>
        <c:ser>
          <c:idx val="1"/>
          <c:order val="1"/>
          <c:tx>
            <c:v>РП-22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'Май 2017'!$CM$5:$CM$66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2017'!$CU$5:$CU$66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D-4622-AA91-AF0365944375}"/>
            </c:ext>
          </c:extLst>
        </c:ser>
        <c:ser>
          <c:idx val="2"/>
          <c:order val="2"/>
          <c:tx>
            <c:v>РП-15</c:v>
          </c:tx>
          <c:marker>
            <c:symbol val="none"/>
          </c:marker>
          <c:cat>
            <c:numRef>
              <c:f>'Май 2017'!$CM$5:$CM$66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2017'!$CX$5:$CX$66</c:f>
              <c:numCache>
                <c:formatCode>0.00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D-4622-AA91-AF0365944375}"/>
            </c:ext>
          </c:extLst>
        </c:ser>
        <c:ser>
          <c:idx val="3"/>
          <c:order val="3"/>
          <c:tx>
            <c:v>Бензольное</c:v>
          </c:tx>
          <c:spPr>
            <a:ln>
              <a:prstDash val="sysDash"/>
            </a:ln>
          </c:spPr>
          <c:marker>
            <c:symbol val="none"/>
          </c:marker>
          <c:cat>
            <c:numRef>
              <c:f>'Май 2017'!$CM$5:$CM$66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2017'!$CZ$5:$CZ$66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ED-4622-AA91-AF0365944375}"/>
            </c:ext>
          </c:extLst>
        </c:ser>
        <c:ser>
          <c:idx val="4"/>
          <c:order val="4"/>
          <c:tx>
            <c:v>план</c:v>
          </c:tx>
          <c:marker>
            <c:symbol val="none"/>
          </c:marker>
          <c:cat>
            <c:numRef>
              <c:f>'Май 2017'!$CM$5:$CM$66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2017'!$DB$5:$DB$66</c:f>
              <c:numCache>
                <c:formatCode>0.0</c:formatCode>
                <c:ptCount val="62"/>
                <c:pt idx="0">
                  <c:v>3924.1451612903224</c:v>
                </c:pt>
                <c:pt idx="1">
                  <c:v>3924.1</c:v>
                </c:pt>
                <c:pt idx="2">
                  <c:v>3924.1</c:v>
                </c:pt>
                <c:pt idx="3">
                  <c:v>3924.1</c:v>
                </c:pt>
                <c:pt idx="4">
                  <c:v>3924.1</c:v>
                </c:pt>
                <c:pt idx="5">
                  <c:v>3924.1</c:v>
                </c:pt>
                <c:pt idx="6">
                  <c:v>3924.1</c:v>
                </c:pt>
                <c:pt idx="7">
                  <c:v>3924.1</c:v>
                </c:pt>
                <c:pt idx="8">
                  <c:v>3924.1</c:v>
                </c:pt>
                <c:pt idx="9">
                  <c:v>3924.1</c:v>
                </c:pt>
                <c:pt idx="10">
                  <c:v>3924.1</c:v>
                </c:pt>
                <c:pt idx="11">
                  <c:v>3924.1</c:v>
                </c:pt>
                <c:pt idx="12">
                  <c:v>3924.1</c:v>
                </c:pt>
                <c:pt idx="13">
                  <c:v>3924.1</c:v>
                </c:pt>
                <c:pt idx="14">
                  <c:v>3924.1</c:v>
                </c:pt>
                <c:pt idx="15">
                  <c:v>3924.1</c:v>
                </c:pt>
                <c:pt idx="16">
                  <c:v>3924.1</c:v>
                </c:pt>
                <c:pt idx="17">
                  <c:v>3924.1</c:v>
                </c:pt>
                <c:pt idx="18">
                  <c:v>3924.1</c:v>
                </c:pt>
                <c:pt idx="19">
                  <c:v>3924.1</c:v>
                </c:pt>
                <c:pt idx="20">
                  <c:v>3924.1</c:v>
                </c:pt>
                <c:pt idx="21">
                  <c:v>3924.1</c:v>
                </c:pt>
                <c:pt idx="22">
                  <c:v>3924.1</c:v>
                </c:pt>
                <c:pt idx="23">
                  <c:v>3924.1</c:v>
                </c:pt>
                <c:pt idx="24">
                  <c:v>3924.1</c:v>
                </c:pt>
                <c:pt idx="25">
                  <c:v>3924.1</c:v>
                </c:pt>
                <c:pt idx="26">
                  <c:v>3924.1</c:v>
                </c:pt>
                <c:pt idx="27">
                  <c:v>3924.1</c:v>
                </c:pt>
                <c:pt idx="28">
                  <c:v>3924.1</c:v>
                </c:pt>
                <c:pt idx="29">
                  <c:v>3924.1</c:v>
                </c:pt>
                <c:pt idx="30">
                  <c:v>3924.1</c:v>
                </c:pt>
                <c:pt idx="31">
                  <c:v>3924.1</c:v>
                </c:pt>
                <c:pt idx="32">
                  <c:v>3924.1</c:v>
                </c:pt>
                <c:pt idx="33">
                  <c:v>3924.1</c:v>
                </c:pt>
                <c:pt idx="34">
                  <c:v>3924.1</c:v>
                </c:pt>
                <c:pt idx="35">
                  <c:v>3924.1</c:v>
                </c:pt>
                <c:pt idx="36">
                  <c:v>3924.1</c:v>
                </c:pt>
                <c:pt idx="37">
                  <c:v>3924.1</c:v>
                </c:pt>
                <c:pt idx="38">
                  <c:v>3924.1</c:v>
                </c:pt>
                <c:pt idx="39">
                  <c:v>3924.1</c:v>
                </c:pt>
                <c:pt idx="40">
                  <c:v>3924.1</c:v>
                </c:pt>
                <c:pt idx="41">
                  <c:v>3924.1</c:v>
                </c:pt>
                <c:pt idx="42">
                  <c:v>3924.1</c:v>
                </c:pt>
                <c:pt idx="43">
                  <c:v>3924.1</c:v>
                </c:pt>
                <c:pt idx="44">
                  <c:v>3924.1</c:v>
                </c:pt>
                <c:pt idx="45">
                  <c:v>3924.1</c:v>
                </c:pt>
                <c:pt idx="46">
                  <c:v>3924.1</c:v>
                </c:pt>
                <c:pt idx="47">
                  <c:v>3924.1</c:v>
                </c:pt>
                <c:pt idx="48">
                  <c:v>3924.1</c:v>
                </c:pt>
                <c:pt idx="49">
                  <c:v>3924.1</c:v>
                </c:pt>
                <c:pt idx="50">
                  <c:v>3924.1</c:v>
                </c:pt>
                <c:pt idx="51">
                  <c:v>3924.1</c:v>
                </c:pt>
                <c:pt idx="52">
                  <c:v>3924.1</c:v>
                </c:pt>
                <c:pt idx="53">
                  <c:v>3924.1</c:v>
                </c:pt>
                <c:pt idx="54">
                  <c:v>3924.1</c:v>
                </c:pt>
                <c:pt idx="55">
                  <c:v>3924.1</c:v>
                </c:pt>
                <c:pt idx="56">
                  <c:v>3924.1</c:v>
                </c:pt>
                <c:pt idx="57">
                  <c:v>3924.1</c:v>
                </c:pt>
                <c:pt idx="58">
                  <c:v>3924.1</c:v>
                </c:pt>
                <c:pt idx="59">
                  <c:v>3924.1</c:v>
                </c:pt>
                <c:pt idx="60">
                  <c:v>3924.1</c:v>
                </c:pt>
                <c:pt idx="61">
                  <c:v>3924.1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ED-4622-AA91-AF0365944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76256"/>
        <c:axId val="129377792"/>
      </c:lineChart>
      <c:catAx>
        <c:axId val="12937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29377792"/>
        <c:crosses val="autoZero"/>
        <c:auto val="1"/>
        <c:lblAlgn val="ctr"/>
        <c:lblOffset val="100"/>
        <c:noMultiLvlLbl val="0"/>
      </c:catAx>
      <c:valAx>
        <c:axId val="129377792"/>
        <c:scaling>
          <c:orientation val="minMax"/>
          <c:max val="400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29376256"/>
        <c:crosses val="autoZero"/>
        <c:crossBetween val="between"/>
        <c:majorUnit val="50"/>
        <c:minorUnit val="12"/>
      </c:valAx>
    </c:plotArea>
    <c:legend>
      <c:legendPos val="r"/>
      <c:layout>
        <c:manualLayout>
          <c:xMode val="edge"/>
          <c:yMode val="edge"/>
          <c:x val="5.9282078044339034E-2"/>
          <c:y val="0.88196657403118728"/>
          <c:w val="0.9083227169703203"/>
          <c:h val="7.807678451958211E-2"/>
        </c:manualLayout>
      </c:layout>
      <c:overlay val="0"/>
      <c:txPr>
        <a:bodyPr/>
        <a:lstStyle/>
        <a:p>
          <a:pPr>
            <a:defRPr b="0" baseline="0" i="0" strike="noStrike" sz="118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0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footer="0.30000000000000032" header="0.30000000000000032" l="0.70000000000000062" r="0.70000000000000062" t="0.75000000000001465"/>
    <c:pageSetup orientation="landscape" paperSize="9"/>
  </c:printSettings>
</c:chartSpace>
</file>

<file path=xl/charts/chart3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029309411714955E-2"/>
          <c:y val="3.0557755616434992E-2"/>
          <c:w val="0.88809372125278052"/>
          <c:h val="0.77734091087016965"/>
        </c:manualLayout>
      </c:layout>
      <c:lineChart>
        <c:grouping val="standard"/>
        <c:varyColors val="0"/>
        <c:ser>
          <c:idx val="0"/>
          <c:order val="0"/>
          <c:tx>
            <c:v>РП-24</c:v>
          </c:tx>
          <c:marker>
            <c:symbol val="none"/>
          </c:marker>
          <c:cat>
            <c:numRef>
              <c:f>'Май 2017'!$DH$5:$DH$66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2017'!$DL$5:$DL$66</c:f>
              <c:numCache>
                <c:formatCode>0.0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E-40CC-97D7-27623E2F613C}"/>
            </c:ext>
          </c:extLst>
        </c:ser>
        <c:ser>
          <c:idx val="1"/>
          <c:order val="1"/>
          <c:tx>
            <c:v>НТВ</c:v>
          </c:tx>
          <c:spPr>
            <a:ln cmpd="sng">
              <a:prstDash val="solid"/>
            </a:ln>
          </c:spPr>
          <c:marker>
            <c:symbol val="none"/>
          </c:marker>
          <c:cat>
            <c:numRef>
              <c:f>'Май 2017'!$DH$5:$DH$66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2017'!$DR$5:$DR$66</c:f>
              <c:numCache>
                <c:formatCode>0.0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E-40CC-97D7-27623E2F613C}"/>
            </c:ext>
          </c:extLst>
        </c:ser>
        <c:ser>
          <c:idx val="2"/>
          <c:order val="2"/>
          <c:tx>
            <c:v>Водооборотка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'Май 2017'!$DH$5:$DH$66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2017'!$DT$5:$DT$66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E-40CC-97D7-27623E2F613C}"/>
            </c:ext>
          </c:extLst>
        </c:ser>
        <c:ser>
          <c:idx val="3"/>
          <c:order val="3"/>
          <c:tx>
            <c:v>план</c:v>
          </c:tx>
          <c:marker>
            <c:symbol val="none"/>
          </c:marker>
          <c:cat>
            <c:numRef>
              <c:f>'Май 2017'!$DH$5:$DH$66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2017'!$DV$5:$DV$66</c:f>
              <c:numCache>
                <c:formatCode>0.0</c:formatCode>
                <c:ptCount val="62"/>
                <c:pt idx="0">
                  <c:v>5557.0161290322585</c:v>
                </c:pt>
                <c:pt idx="1">
                  <c:v>5557</c:v>
                </c:pt>
                <c:pt idx="2">
                  <c:v>5557</c:v>
                </c:pt>
                <c:pt idx="3">
                  <c:v>5557</c:v>
                </c:pt>
                <c:pt idx="4">
                  <c:v>5557</c:v>
                </c:pt>
                <c:pt idx="5">
                  <c:v>5557</c:v>
                </c:pt>
                <c:pt idx="6">
                  <c:v>5557</c:v>
                </c:pt>
                <c:pt idx="7">
                  <c:v>5557</c:v>
                </c:pt>
                <c:pt idx="8">
                  <c:v>5557</c:v>
                </c:pt>
                <c:pt idx="9">
                  <c:v>5557</c:v>
                </c:pt>
                <c:pt idx="10">
                  <c:v>5557</c:v>
                </c:pt>
                <c:pt idx="11">
                  <c:v>5557</c:v>
                </c:pt>
                <c:pt idx="12">
                  <c:v>5557</c:v>
                </c:pt>
                <c:pt idx="13">
                  <c:v>5557</c:v>
                </c:pt>
                <c:pt idx="14">
                  <c:v>5557</c:v>
                </c:pt>
                <c:pt idx="15">
                  <c:v>5557</c:v>
                </c:pt>
                <c:pt idx="16">
                  <c:v>5557</c:v>
                </c:pt>
                <c:pt idx="17">
                  <c:v>5557</c:v>
                </c:pt>
                <c:pt idx="18">
                  <c:v>5557</c:v>
                </c:pt>
                <c:pt idx="19">
                  <c:v>5557</c:v>
                </c:pt>
                <c:pt idx="20">
                  <c:v>5557</c:v>
                </c:pt>
                <c:pt idx="21">
                  <c:v>5557</c:v>
                </c:pt>
                <c:pt idx="22">
                  <c:v>5557</c:v>
                </c:pt>
                <c:pt idx="23">
                  <c:v>5557</c:v>
                </c:pt>
                <c:pt idx="24">
                  <c:v>5557</c:v>
                </c:pt>
                <c:pt idx="25">
                  <c:v>5557</c:v>
                </c:pt>
                <c:pt idx="26">
                  <c:v>5557</c:v>
                </c:pt>
                <c:pt idx="27">
                  <c:v>5557</c:v>
                </c:pt>
                <c:pt idx="28">
                  <c:v>5557</c:v>
                </c:pt>
                <c:pt idx="29">
                  <c:v>5557</c:v>
                </c:pt>
                <c:pt idx="30">
                  <c:v>5557</c:v>
                </c:pt>
                <c:pt idx="31">
                  <c:v>5557</c:v>
                </c:pt>
                <c:pt idx="32">
                  <c:v>5557</c:v>
                </c:pt>
                <c:pt idx="33">
                  <c:v>5557</c:v>
                </c:pt>
                <c:pt idx="34">
                  <c:v>5557</c:v>
                </c:pt>
                <c:pt idx="35">
                  <c:v>5557</c:v>
                </c:pt>
                <c:pt idx="36">
                  <c:v>5557</c:v>
                </c:pt>
                <c:pt idx="37">
                  <c:v>5557</c:v>
                </c:pt>
                <c:pt idx="38">
                  <c:v>5557</c:v>
                </c:pt>
                <c:pt idx="39">
                  <c:v>5557</c:v>
                </c:pt>
                <c:pt idx="40">
                  <c:v>5557</c:v>
                </c:pt>
                <c:pt idx="41">
                  <c:v>5557</c:v>
                </c:pt>
                <c:pt idx="42">
                  <c:v>5557</c:v>
                </c:pt>
                <c:pt idx="43">
                  <c:v>5557</c:v>
                </c:pt>
                <c:pt idx="44">
                  <c:v>5557</c:v>
                </c:pt>
                <c:pt idx="45">
                  <c:v>5557</c:v>
                </c:pt>
                <c:pt idx="46">
                  <c:v>5557</c:v>
                </c:pt>
                <c:pt idx="47">
                  <c:v>5557</c:v>
                </c:pt>
                <c:pt idx="48">
                  <c:v>5557</c:v>
                </c:pt>
                <c:pt idx="49">
                  <c:v>5557</c:v>
                </c:pt>
                <c:pt idx="50">
                  <c:v>5557</c:v>
                </c:pt>
                <c:pt idx="51">
                  <c:v>5557</c:v>
                </c:pt>
                <c:pt idx="52">
                  <c:v>5557</c:v>
                </c:pt>
                <c:pt idx="53">
                  <c:v>5557</c:v>
                </c:pt>
                <c:pt idx="54">
                  <c:v>5557</c:v>
                </c:pt>
                <c:pt idx="55">
                  <c:v>5557</c:v>
                </c:pt>
                <c:pt idx="56">
                  <c:v>5557</c:v>
                </c:pt>
                <c:pt idx="57">
                  <c:v>5557</c:v>
                </c:pt>
                <c:pt idx="58">
                  <c:v>5557</c:v>
                </c:pt>
                <c:pt idx="59">
                  <c:v>5557</c:v>
                </c:pt>
                <c:pt idx="60">
                  <c:v>5557</c:v>
                </c:pt>
                <c:pt idx="61">
                  <c:v>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8E-40CC-97D7-27623E2F613C}"/>
            </c:ext>
          </c:extLst>
        </c:ser>
        <c:ser>
          <c:idx val="4"/>
          <c:order val="4"/>
          <c:tx>
            <c:v>ГСС</c:v>
          </c:tx>
          <c:marker>
            <c:symbol val="none"/>
          </c:marker>
          <c:cat>
            <c:numRef>
              <c:f>'Май 2017'!$DH$5:$DH$66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2017'!#REF!</c:f>
              <c:numCache>
                <c:formatCode>General</c:formatCode>
                <c:ptCount val="62"/>
                <c:pt idx="0">
                  <c:v>25.799999999996999</c:v>
                </c:pt>
                <c:pt idx="1">
                  <c:v>20.10000000000219</c:v>
                </c:pt>
                <c:pt idx="2">
                  <c:v>27.000000000002728</c:v>
                </c:pt>
                <c:pt idx="3">
                  <c:v>15.299999999999727</c:v>
                </c:pt>
                <c:pt idx="4">
                  <c:v>22.799999999999727</c:v>
                </c:pt>
                <c:pt idx="5">
                  <c:v>23.099999999999454</c:v>
                </c:pt>
                <c:pt idx="6">
                  <c:v>10.199999999997544</c:v>
                </c:pt>
                <c:pt idx="7">
                  <c:v>10.500000000004096</c:v>
                </c:pt>
                <c:pt idx="8">
                  <c:v>8.0999999999994543</c:v>
                </c:pt>
                <c:pt idx="9">
                  <c:v>18.599999999996733</c:v>
                </c:pt>
                <c:pt idx="10">
                  <c:v>26.700000000002987</c:v>
                </c:pt>
                <c:pt idx="11">
                  <c:v>15.299999999999727</c:v>
                </c:pt>
                <c:pt idx="12">
                  <c:v>21.600000000000833</c:v>
                </c:pt>
                <c:pt idx="13">
                  <c:v>20.399999999995092</c:v>
                </c:pt>
                <c:pt idx="14">
                  <c:v>22.799999999999727</c:v>
                </c:pt>
                <c:pt idx="15">
                  <c:v>14.400000000000546</c:v>
                </c:pt>
                <c:pt idx="16">
                  <c:v>21.000000000001329</c:v>
                </c:pt>
                <c:pt idx="17">
                  <c:v>19.800000000002491</c:v>
                </c:pt>
                <c:pt idx="18">
                  <c:v>24.59999999999809</c:v>
                </c:pt>
                <c:pt idx="19">
                  <c:v>15.599999999999454</c:v>
                </c:pt>
                <c:pt idx="20">
                  <c:v>7.2000000000002728</c:v>
                </c:pt>
                <c:pt idx="21">
                  <c:v>21.900000000000546</c:v>
                </c:pt>
                <c:pt idx="22">
                  <c:v>7.2000000000002728</c:v>
                </c:pt>
                <c:pt idx="23">
                  <c:v>20.10000000000219</c:v>
                </c:pt>
                <c:pt idx="24">
                  <c:v>20.099999999995362</c:v>
                </c:pt>
                <c:pt idx="25">
                  <c:v>24.300000000005184</c:v>
                </c:pt>
                <c:pt idx="26">
                  <c:v>25.799999999996999</c:v>
                </c:pt>
                <c:pt idx="27">
                  <c:v>18.900000000003189</c:v>
                </c:pt>
                <c:pt idx="28">
                  <c:v>21.29999999999427</c:v>
                </c:pt>
                <c:pt idx="29">
                  <c:v>22.5</c:v>
                </c:pt>
                <c:pt idx="30">
                  <c:v>24.000000000005457</c:v>
                </c:pt>
                <c:pt idx="31">
                  <c:v>15.299999999999727</c:v>
                </c:pt>
                <c:pt idx="32">
                  <c:v>21.29999999999427</c:v>
                </c:pt>
                <c:pt idx="33">
                  <c:v>20.10000000000219</c:v>
                </c:pt>
                <c:pt idx="34">
                  <c:v>12.300000000002456</c:v>
                </c:pt>
                <c:pt idx="35">
                  <c:v>15.299999999999727</c:v>
                </c:pt>
                <c:pt idx="36">
                  <c:v>23.099999999999454</c:v>
                </c:pt>
                <c:pt idx="37">
                  <c:v>5.4000000000019099</c:v>
                </c:pt>
                <c:pt idx="38">
                  <c:v>20.69999999999483</c:v>
                </c:pt>
                <c:pt idx="39">
                  <c:v>15</c:v>
                </c:pt>
                <c:pt idx="40">
                  <c:v>26.400000000003189</c:v>
                </c:pt>
                <c:pt idx="41">
                  <c:v>16.799999999998363</c:v>
                </c:pt>
                <c:pt idx="42">
                  <c:v>-39098.699999999997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8E-40CC-97D7-27623E2F6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11328"/>
        <c:axId val="129425408"/>
      </c:lineChart>
      <c:catAx>
        <c:axId val="12941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29425408"/>
        <c:crosses val="autoZero"/>
        <c:auto val="1"/>
        <c:lblAlgn val="ctr"/>
        <c:lblOffset val="100"/>
        <c:noMultiLvlLbl val="0"/>
      </c:catAx>
      <c:valAx>
        <c:axId val="129425408"/>
        <c:scaling>
          <c:orientation val="minMax"/>
          <c:max val="6000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2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29411328"/>
        <c:crosses val="autoZero"/>
        <c:crossBetween val="between"/>
        <c:majorUnit val="200"/>
        <c:minorUnit val="27.2"/>
      </c:valAx>
    </c:plotArea>
    <c:legend>
      <c:legendPos val="r"/>
      <c:layout>
        <c:manualLayout>
          <c:xMode val="edge"/>
          <c:yMode val="edge"/>
          <c:x val="4.1274074895567635E-2"/>
          <c:y val="0.86484581269154726"/>
          <c:w val="0.92576291079812212"/>
          <c:h val="8.2907838003562273E-2"/>
        </c:manualLayout>
      </c:layout>
      <c:overlay val="0"/>
      <c:txPr>
        <a:bodyPr/>
        <a:lstStyle/>
        <a:p>
          <a:pPr>
            <a:defRPr b="0" baseline="0" i="0" strike="noStrike" sz="118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0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footer="0.30000000000000032" header="0.30000000000000032" l="0.70000000000000062" r="0.70000000000000062" t="0.75000000000001465"/>
    <c:pageSetup orientation="landscape" paperSize="9"/>
  </c:printSettings>
</c:chartSpace>
</file>

<file path=xl/charts/chart3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216057273352951E-2"/>
          <c:y val="1.1319475708590081E-2"/>
          <c:w val="0.95849378781789996"/>
          <c:h val="0.88043182086303251"/>
        </c:manualLayout>
      </c:layout>
      <c:lineChart>
        <c:grouping val="standard"/>
        <c:varyColors val="0"/>
        <c:ser>
          <c:idx val="0"/>
          <c:order val="0"/>
          <c:tx>
            <c:v>Бар.насос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'Май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2017'!$EG$5:$EG$66</c:f>
              <c:numCache>
                <c:formatCode>0.0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7-4013-9C0D-67A0531CEE9A}"/>
            </c:ext>
          </c:extLst>
        </c:ser>
        <c:ser>
          <c:idx val="1"/>
          <c:order val="1"/>
          <c:tx>
            <c:v>РП - 26</c:v>
          </c:tx>
          <c:marker>
            <c:symbol val="none"/>
          </c:marker>
          <c:cat>
            <c:numRef>
              <c:f>'Май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2017'!$EK$5:$EK$66</c:f>
              <c:numCache>
                <c:formatCode>0.00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7-4013-9C0D-67A0531CEE9A}"/>
            </c:ext>
          </c:extLst>
        </c:ser>
        <c:ser>
          <c:idx val="2"/>
          <c:order val="2"/>
          <c:tx>
            <c:v>РП - 26а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'Май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2017'!$EO$5:$EO$66</c:f>
              <c:numCache>
                <c:formatCode>0.00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37-4013-9C0D-67A0531CEE9A}"/>
            </c:ext>
          </c:extLst>
        </c:ser>
        <c:ser>
          <c:idx val="5"/>
          <c:order val="3"/>
          <c:tx>
            <c:v>Тр-ры декантеров</c:v>
          </c:tx>
          <c:marker>
            <c:symbol val="none"/>
          </c:marker>
          <c:cat>
            <c:numRef>
              <c:f>'Май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2017'!$ER$5:$ER$66</c:f>
              <c:numCache>
                <c:formatCode>0.00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37-4013-9C0D-67A0531CEE9A}"/>
            </c:ext>
          </c:extLst>
        </c:ser>
        <c:ser>
          <c:idx val="3"/>
          <c:order val="4"/>
          <c:tx>
            <c:v>План</c:v>
          </c:tx>
          <c:marker>
            <c:symbol val="none"/>
          </c:marker>
          <c:cat>
            <c:numRef>
              <c:f>'Май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2017'!$EV$5:$EV$66</c:f>
              <c:numCache>
                <c:formatCode>0.0</c:formatCode>
                <c:ptCount val="62"/>
                <c:pt idx="0">
                  <c:v>4273.4354838709678</c:v>
                </c:pt>
                <c:pt idx="1">
                  <c:v>4273.3999999999996</c:v>
                </c:pt>
                <c:pt idx="2">
                  <c:v>4273.3999999999996</c:v>
                </c:pt>
                <c:pt idx="3">
                  <c:v>4273.3999999999996</c:v>
                </c:pt>
                <c:pt idx="4">
                  <c:v>4273.3999999999996</c:v>
                </c:pt>
                <c:pt idx="5">
                  <c:v>4273.3999999999996</c:v>
                </c:pt>
                <c:pt idx="6">
                  <c:v>4273.3999999999996</c:v>
                </c:pt>
                <c:pt idx="7">
                  <c:v>4273.3999999999996</c:v>
                </c:pt>
                <c:pt idx="8">
                  <c:v>4273.3999999999996</c:v>
                </c:pt>
                <c:pt idx="9">
                  <c:v>4273.3999999999996</c:v>
                </c:pt>
                <c:pt idx="10">
                  <c:v>4273.3999999999996</c:v>
                </c:pt>
                <c:pt idx="11">
                  <c:v>4273.3999999999996</c:v>
                </c:pt>
                <c:pt idx="12">
                  <c:v>4273.3999999999996</c:v>
                </c:pt>
                <c:pt idx="13">
                  <c:v>4273.3999999999996</c:v>
                </c:pt>
                <c:pt idx="14">
                  <c:v>4273.3999999999996</c:v>
                </c:pt>
                <c:pt idx="15">
                  <c:v>4273.3999999999996</c:v>
                </c:pt>
                <c:pt idx="16">
                  <c:v>4273.3999999999996</c:v>
                </c:pt>
                <c:pt idx="17">
                  <c:v>4273.3999999999996</c:v>
                </c:pt>
                <c:pt idx="18">
                  <c:v>4273.3999999999996</c:v>
                </c:pt>
                <c:pt idx="19">
                  <c:v>4273.3999999999996</c:v>
                </c:pt>
                <c:pt idx="20">
                  <c:v>4273.3999999999996</c:v>
                </c:pt>
                <c:pt idx="21">
                  <c:v>4273.3999999999996</c:v>
                </c:pt>
                <c:pt idx="22">
                  <c:v>4273.3999999999996</c:v>
                </c:pt>
                <c:pt idx="23">
                  <c:v>4273.3999999999996</c:v>
                </c:pt>
                <c:pt idx="24">
                  <c:v>4273.3999999999996</c:v>
                </c:pt>
                <c:pt idx="25">
                  <c:v>4273.3999999999996</c:v>
                </c:pt>
                <c:pt idx="26">
                  <c:v>4273.3999999999996</c:v>
                </c:pt>
                <c:pt idx="27">
                  <c:v>4273.3999999999996</c:v>
                </c:pt>
                <c:pt idx="28">
                  <c:v>4273.3999999999996</c:v>
                </c:pt>
                <c:pt idx="29">
                  <c:v>4273.3999999999996</c:v>
                </c:pt>
                <c:pt idx="30">
                  <c:v>4273.3999999999996</c:v>
                </c:pt>
                <c:pt idx="31">
                  <c:v>4273.3999999999996</c:v>
                </c:pt>
                <c:pt idx="32">
                  <c:v>4273.3999999999996</c:v>
                </c:pt>
                <c:pt idx="33">
                  <c:v>4273.3999999999996</c:v>
                </c:pt>
                <c:pt idx="34">
                  <c:v>4273.3999999999996</c:v>
                </c:pt>
                <c:pt idx="35">
                  <c:v>4273.3999999999996</c:v>
                </c:pt>
                <c:pt idx="36">
                  <c:v>4273.3999999999996</c:v>
                </c:pt>
                <c:pt idx="37">
                  <c:v>4273.3999999999996</c:v>
                </c:pt>
                <c:pt idx="38">
                  <c:v>4273.3999999999996</c:v>
                </c:pt>
                <c:pt idx="39">
                  <c:v>4273.3999999999996</c:v>
                </c:pt>
                <c:pt idx="40">
                  <c:v>4273.3999999999996</c:v>
                </c:pt>
                <c:pt idx="41">
                  <c:v>4273.3999999999996</c:v>
                </c:pt>
                <c:pt idx="42">
                  <c:v>4273.3999999999996</c:v>
                </c:pt>
                <c:pt idx="43">
                  <c:v>4273.3999999999996</c:v>
                </c:pt>
                <c:pt idx="44">
                  <c:v>4273.3999999999996</c:v>
                </c:pt>
                <c:pt idx="45">
                  <c:v>4273.3999999999996</c:v>
                </c:pt>
                <c:pt idx="46">
                  <c:v>4273.3999999999996</c:v>
                </c:pt>
                <c:pt idx="47">
                  <c:v>4273.3999999999996</c:v>
                </c:pt>
                <c:pt idx="48">
                  <c:v>4273.3999999999996</c:v>
                </c:pt>
                <c:pt idx="49">
                  <c:v>4273.3999999999996</c:v>
                </c:pt>
                <c:pt idx="50">
                  <c:v>4273.3999999999996</c:v>
                </c:pt>
                <c:pt idx="51">
                  <c:v>4273.3999999999996</c:v>
                </c:pt>
                <c:pt idx="52">
                  <c:v>4273.3999999999996</c:v>
                </c:pt>
                <c:pt idx="53">
                  <c:v>4273.3999999999996</c:v>
                </c:pt>
                <c:pt idx="54">
                  <c:v>4273.3999999999996</c:v>
                </c:pt>
                <c:pt idx="55">
                  <c:v>4273.3999999999996</c:v>
                </c:pt>
                <c:pt idx="56">
                  <c:v>4273.3999999999996</c:v>
                </c:pt>
                <c:pt idx="57">
                  <c:v>4273.3999999999996</c:v>
                </c:pt>
                <c:pt idx="58">
                  <c:v>4273.3999999999996</c:v>
                </c:pt>
                <c:pt idx="59">
                  <c:v>4273.3999999999996</c:v>
                </c:pt>
                <c:pt idx="60">
                  <c:v>4273.3999999999996</c:v>
                </c:pt>
                <c:pt idx="61">
                  <c:v>4273.3999999999996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37-4013-9C0D-67A0531CEE9A}"/>
            </c:ext>
          </c:extLst>
        </c:ser>
        <c:ser>
          <c:idx val="4"/>
          <c:order val="5"/>
          <c:tx>
            <c:v>Конденсация</c:v>
          </c:tx>
          <c:marker>
            <c:symbol val="none"/>
          </c:marker>
          <c:cat>
            <c:numRef>
              <c:f>'Май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'Май 2017'!$ET$5:$ET$66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37-4013-9C0D-67A0531CE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54304"/>
        <c:axId val="129555840"/>
      </c:lineChart>
      <c:catAx>
        <c:axId val="12955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29555840"/>
        <c:crosses val="autoZero"/>
        <c:auto val="1"/>
        <c:lblAlgn val="ctr"/>
        <c:lblOffset val="100"/>
        <c:noMultiLvlLbl val="0"/>
      </c:catAx>
      <c:valAx>
        <c:axId val="129555840"/>
        <c:scaling>
          <c:orientation val="minMax"/>
          <c:max val="4500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29554304"/>
        <c:crosses val="autoZero"/>
        <c:crossBetween val="between"/>
        <c:majorUnit val="50"/>
        <c:minorUnit val="18"/>
      </c:valAx>
    </c:plotArea>
    <c:legend>
      <c:legendPos val="r"/>
      <c:layout>
        <c:manualLayout>
          <c:xMode val="edge"/>
          <c:yMode val="edge"/>
          <c:x val="7.0307307006471531E-2"/>
          <c:y val="0.92758320970726471"/>
          <c:w val="0.84419650978742156"/>
          <c:h val="4.2223553577541942E-2"/>
        </c:manualLayout>
      </c:layout>
      <c:overlay val="0"/>
      <c:txPr>
        <a:bodyPr/>
        <a:lstStyle/>
        <a:p>
          <a:pPr>
            <a:defRPr b="0" baseline="0" i="0" strike="noStrike" sz="118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0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4803149606325192" footer="0.31496062992136103" header="0.31496062992136103" l="0.70866141732291565" r="0.70866141732291565" t="0.74803149606325192"/>
    <c:pageSetup orientation="portrait" paperSize="9"/>
  </c:printSettings>
</c:chartSpace>
</file>

<file path=xl/charts/chart3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71879294866228E-2"/>
          <c:y val="3.2644966611626705E-2"/>
          <c:w val="0.78250304355091149"/>
          <c:h val="0.91650244372570056"/>
        </c:manualLayout>
      </c:layout>
      <c:lineChart>
        <c:grouping val="standard"/>
        <c:varyColors val="0"/>
        <c:ser>
          <c:idx val="0"/>
          <c:order val="0"/>
          <c:tx>
            <c:v>Сульфатное</c:v>
          </c:tx>
          <c:marker>
            <c:symbol val="none"/>
          </c:marker>
          <c:cat>
            <c:numRef>
              <c:f>'Май 2017'!$FC$5:$FC$34</c:f>
              <c:numCache>
                <c:formatCode>m/d/yyyy</c:formatCode>
                <c:ptCount val="30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</c:numCache>
            </c:numRef>
          </c:cat>
          <c:val>
            <c:numRef>
              <c:f>'Май 2017'!$FE$5:$FE$34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formatCode="General" idx="11">
                  <c:v>0</c:v>
                </c:pt>
                <c:pt formatCode="General" idx="12">
                  <c:v>0</c:v>
                </c:pt>
                <c:pt formatCode="General" idx="13">
                  <c:v>0</c:v>
                </c:pt>
                <c:pt formatCode="General" idx="14">
                  <c:v>0</c:v>
                </c:pt>
                <c:pt formatCode="General" idx="15">
                  <c:v>0</c:v>
                </c:pt>
                <c:pt formatCode="General" idx="16">
                  <c:v>0</c:v>
                </c:pt>
                <c:pt formatCode="General" idx="17">
                  <c:v>0</c:v>
                </c:pt>
                <c:pt formatCode="General" idx="18">
                  <c:v>0</c:v>
                </c:pt>
                <c:pt formatCode="General" idx="19">
                  <c:v>0</c:v>
                </c:pt>
                <c:pt formatCode="General" idx="20">
                  <c:v>0</c:v>
                </c:pt>
                <c:pt formatCode="General" idx="21">
                  <c:v>0</c:v>
                </c:pt>
                <c:pt formatCode="General" idx="22">
                  <c:v>0</c:v>
                </c:pt>
                <c:pt formatCode="General" idx="23">
                  <c:v>0</c:v>
                </c:pt>
                <c:pt formatCode="General" idx="24">
                  <c:v>0</c:v>
                </c:pt>
                <c:pt formatCode="General" idx="25">
                  <c:v>0</c:v>
                </c:pt>
                <c:pt formatCode="General" idx="26">
                  <c:v>0</c:v>
                </c:pt>
                <c:pt formatCode="General" idx="27">
                  <c:v>0</c:v>
                </c:pt>
                <c:pt formatCode="General"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B-44E5-90F6-C87EA0C2A9CE}"/>
            </c:ext>
          </c:extLst>
        </c:ser>
        <c:ser>
          <c:idx val="1"/>
          <c:order val="1"/>
          <c:tx>
            <c:v>Конденсация</c:v>
          </c:tx>
          <c:marker>
            <c:symbol val="none"/>
          </c:marker>
          <c:cat>
            <c:numRef>
              <c:f>'Май 2017'!$FC$5:$FC$34</c:f>
              <c:numCache>
                <c:formatCode>m/d/yyyy</c:formatCode>
                <c:ptCount val="30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</c:numCache>
            </c:numRef>
          </c:cat>
          <c:val>
            <c:numRef>
              <c:f>'Май 2017'!$FM$5:$FM$34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44E5-90F6-C87EA0C2A9CE}"/>
            </c:ext>
          </c:extLst>
        </c:ser>
        <c:ser>
          <c:idx val="2"/>
          <c:order val="2"/>
          <c:tx>
            <c:v>Отклонения нормы</c:v>
          </c:tx>
          <c:marker>
            <c:symbol val="none"/>
          </c:marker>
          <c:cat>
            <c:numRef>
              <c:f>'Май 2017'!$FC$5:$FC$34</c:f>
              <c:numCache>
                <c:formatCode>m/d/yyyy</c:formatCode>
                <c:ptCount val="30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</c:numCache>
            </c:numRef>
          </c:cat>
          <c:val>
            <c:numRef>
              <c:f>'Май 2017'!$FU$5:$FU$34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B-44E5-90F6-C87EA0C2A9CE}"/>
            </c:ext>
          </c:extLst>
        </c:ser>
        <c:ser>
          <c:idx val="3"/>
          <c:order val="3"/>
          <c:tx>
            <c:v>Отд.оч.ст.вод</c:v>
          </c:tx>
          <c:marker>
            <c:symbol val="none"/>
          </c:marker>
          <c:cat>
            <c:numRef>
              <c:f>'Май 2017'!$FC$5:$FC$34</c:f>
              <c:numCache>
                <c:formatCode>m/d/yyyy</c:formatCode>
                <c:ptCount val="30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</c:numCache>
            </c:numRef>
          </c:cat>
          <c:val>
            <c:numRef>
              <c:f>'Май 2017'!$GC$5:$GC$34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8B-44E5-90F6-C87EA0C2A9CE}"/>
            </c:ext>
          </c:extLst>
        </c:ser>
        <c:ser>
          <c:idx val="4"/>
          <c:order val="4"/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'Май 2017'!$FC$4:$FC$34</c:f>
              <c:numCache>
                <c:formatCode>m/d/yyyy</c:formatCode>
                <c:ptCount val="31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</c:numCache>
            </c:numRef>
          </c:cat>
          <c:val>
            <c:numRef>
              <c:f>'Май 2017'!$GK$5:$GK$34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8B-44E5-90F6-C87EA0C2A9CE}"/>
            </c:ext>
          </c:extLst>
        </c:ser>
        <c:ser>
          <c:idx val="5"/>
          <c:order val="5"/>
          <c:marker>
            <c:symbol val="none"/>
          </c:marker>
          <c:cat>
            <c:numRef>
              <c:f>'Май 2017'!$FC$4:$FC$33</c:f>
              <c:numCache>
                <c:formatCode>m/d/yyyy</c:formatCode>
                <c:ptCount val="30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</c:numCache>
            </c:numRef>
          </c:cat>
          <c:val>
            <c:numRef>
              <c:f>'Май 2017'!$GS$4:$GS$34</c:f>
              <c:numCache>
                <c:formatCode>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8B-44E5-90F6-C87EA0C2A9CE}"/>
            </c:ext>
          </c:extLst>
        </c:ser>
        <c:ser>
          <c:idx val="6"/>
          <c:order val="6"/>
          <c:tx>
            <c:v>всего цех</c:v>
          </c:tx>
          <c:spPr>
            <a:ln w="571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'Май 2017'!$FC$5:$FC$34</c:f>
              <c:numCache>
                <c:formatCode>m/d/yyyy</c:formatCode>
                <c:ptCount val="30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</c:numCache>
            </c:numRef>
          </c:cat>
          <c:val>
            <c:numRef>
              <c:f>'Май 2017'!$HA$5:$HA$34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8B-44E5-90F6-C87EA0C2A9CE}"/>
            </c:ext>
          </c:extLst>
        </c:ser>
        <c:ser>
          <c:idx val="7"/>
          <c:order val="7"/>
          <c:tx>
            <c:v>План</c:v>
          </c:tx>
          <c:spPr>
            <a:ln w="76200"/>
          </c:spPr>
          <c:marker>
            <c:symbol val="none"/>
          </c:marker>
          <c:cat>
            <c:numRef>
              <c:f>'Май 2017'!$FC$5:$FC$34</c:f>
              <c:numCache>
                <c:formatCode>m/d/yyyy</c:formatCode>
                <c:ptCount val="30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</c:numCache>
            </c:numRef>
          </c:cat>
          <c:val>
            <c:numRef>
              <c:f>'Май 2017'!$HB$5:$HB$34</c:f>
              <c:numCache>
                <c:formatCode>0.00</c:formatCode>
                <c:ptCount val="30"/>
                <c:pt idx="0">
                  <c:v>53670.03</c:v>
                </c:pt>
                <c:pt idx="1">
                  <c:v>53670.03</c:v>
                </c:pt>
                <c:pt idx="2">
                  <c:v>53670.03</c:v>
                </c:pt>
                <c:pt idx="3">
                  <c:v>53670.03</c:v>
                </c:pt>
                <c:pt idx="4">
                  <c:v>53670.03</c:v>
                </c:pt>
                <c:pt idx="5">
                  <c:v>53670.03</c:v>
                </c:pt>
                <c:pt idx="6">
                  <c:v>53670.03</c:v>
                </c:pt>
                <c:pt idx="7">
                  <c:v>53670.03</c:v>
                </c:pt>
                <c:pt idx="8">
                  <c:v>53670.03</c:v>
                </c:pt>
                <c:pt idx="9">
                  <c:v>53670.03</c:v>
                </c:pt>
                <c:pt idx="10">
                  <c:v>53670.03</c:v>
                </c:pt>
                <c:pt idx="11">
                  <c:v>53670.03</c:v>
                </c:pt>
                <c:pt idx="12">
                  <c:v>53670.03</c:v>
                </c:pt>
                <c:pt idx="13">
                  <c:v>53670.03</c:v>
                </c:pt>
                <c:pt idx="14">
                  <c:v>53670.03</c:v>
                </c:pt>
                <c:pt idx="15">
                  <c:v>53670.03</c:v>
                </c:pt>
                <c:pt idx="16">
                  <c:v>53670.03</c:v>
                </c:pt>
                <c:pt idx="17">
                  <c:v>53670.03</c:v>
                </c:pt>
                <c:pt idx="18">
                  <c:v>53670.03</c:v>
                </c:pt>
                <c:pt idx="19">
                  <c:v>53670.03</c:v>
                </c:pt>
                <c:pt idx="20">
                  <c:v>53670.03</c:v>
                </c:pt>
                <c:pt idx="21">
                  <c:v>53670.03</c:v>
                </c:pt>
                <c:pt idx="22">
                  <c:v>53670.03</c:v>
                </c:pt>
                <c:pt idx="23">
                  <c:v>53670.03</c:v>
                </c:pt>
                <c:pt idx="24">
                  <c:v>53670.03</c:v>
                </c:pt>
                <c:pt idx="25">
                  <c:v>53670.03</c:v>
                </c:pt>
                <c:pt idx="26">
                  <c:v>53670.03</c:v>
                </c:pt>
                <c:pt idx="27">
                  <c:v>53670.03</c:v>
                </c:pt>
                <c:pt idx="28">
                  <c:v>53670.03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8B-44E5-90F6-C87EA0C2A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55168"/>
        <c:axId val="129657088"/>
      </c:lineChart>
      <c:dateAx>
        <c:axId val="129655168"/>
        <c:scaling>
          <c:orientation val="minMax"/>
        </c:scaling>
        <c:delete val="0"/>
        <c:axPos val="b"/>
        <c:title>
          <c:overlay val="0"/>
        </c:title>
        <c:numFmt formatCode="dd/mm/yy;@" sourceLinked="0"/>
        <c:majorTickMark val="none"/>
        <c:minorTickMark val="none"/>
        <c:tickLblPos val="nextTo"/>
        <c:crossAx val="129657088"/>
        <c:crosses val="autoZero"/>
        <c:auto val="1"/>
        <c:lblOffset val="100"/>
        <c:baseTimeUnit val="days"/>
      </c:dateAx>
      <c:valAx>
        <c:axId val="129657088"/>
        <c:scaling>
          <c:orientation val="minMax"/>
          <c:max val="65000"/>
          <c:min val="0"/>
        </c:scaling>
        <c:delete val="0"/>
        <c:axPos val="l"/>
        <c:title>
          <c:overlay val="0"/>
        </c:title>
        <c:numFmt formatCode="0.00" sourceLinked="1"/>
        <c:majorTickMark val="out"/>
        <c:minorTickMark val="none"/>
        <c:tickLblPos val="nextTo"/>
        <c:crossAx val="129655168"/>
        <c:crosses val="autoZero"/>
        <c:crossBetween val="between"/>
        <c:majorUnit val="500"/>
        <c:minorUnit val="120"/>
      </c:valAx>
    </c:plotArea>
    <c:legend>
      <c:legendPos val="b"/>
      <c:layout>
        <c:manualLayout>
          <c:xMode val="edge"/>
          <c:yMode val="edge"/>
          <c:x val="5.0000014981479893E-2"/>
          <c:y val="0.97911189212955674"/>
          <c:w val="0.89999997003704024"/>
          <c:h val="1.5737893278361663E-2"/>
        </c:manualLayout>
      </c:layout>
      <c:overlay val="0"/>
      <c:txPr>
        <a:bodyPr/>
        <a:lstStyle/>
        <a:p>
          <a:pPr>
            <a:defRPr b="1" sz="1600"/>
          </a:pPr>
          <a:endParaRPr lang="ru-RU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27559055118110226" footer="0.30000000000000032" header="0.30000000000000032" l="0.23622047244094491" r="0.19685039370078738" t="0.19685039370078738"/>
    <c:pageSetup orientation="landscape"/>
  </c:printSettings>
</c:chartSpace>
</file>

<file path=xl/charts/chart3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'2017год'!$A$38</c:f>
              <c:strCache>
                <c:ptCount val="1"/>
                <c:pt idx="0">
                  <c:v>Произв.к.г.</c:v>
                </c:pt>
              </c:strCache>
            </c:strRef>
          </c:tx>
          <c:marker>
            <c:symbol val="none"/>
          </c:marker>
          <c:cat>
            <c:strRef>
              <c:f>'2017год'!$B$36:$M$36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'2017год'!$B$38:$M$38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formatCode="General"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4-45B6-A173-24630D26C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16576"/>
        <c:axId val="94218112"/>
      </c:lineChart>
      <c:lineChart>
        <c:grouping val="stacked"/>
        <c:varyColors val="0"/>
        <c:ser>
          <c:idx val="0"/>
          <c:order val="0"/>
          <c:tx>
            <c:strRef>
              <c:f>'2017год'!$A$37</c:f>
              <c:strCache>
                <c:ptCount val="1"/>
                <c:pt idx="0">
                  <c:v>Маш.зал</c:v>
                </c:pt>
              </c:strCache>
            </c:strRef>
          </c:tx>
          <c:marker>
            <c:symbol val="none"/>
          </c:marker>
          <c:cat>
            <c:strRef>
              <c:f>'2017год'!$B$36:$M$36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'2017год'!$B$37:$M$37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4-45B6-A173-24630D26C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21440"/>
        <c:axId val="94219648"/>
      </c:lineChart>
      <c:catAx>
        <c:axId val="9421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218112"/>
        <c:crosses val="autoZero"/>
        <c:auto val="1"/>
        <c:lblAlgn val="ctr"/>
        <c:lblOffset val="100"/>
        <c:noMultiLvlLbl val="0"/>
      </c:catAx>
      <c:valAx>
        <c:axId val="942181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4216576"/>
        <c:crosses val="autoZero"/>
        <c:crossBetween val="between"/>
      </c:valAx>
      <c:valAx>
        <c:axId val="9421964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94221440"/>
        <c:crosses val="max"/>
        <c:crossBetween val="between"/>
      </c:valAx>
      <c:catAx>
        <c:axId val="9422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94219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1465" footer="0.30000000000000032" header="0.30000000000000032" l="0.70000000000000062" r="0.70000000000000062" t="0.75000000000001465"/>
    <c:pageSetup/>
  </c:printSettings>
</c:chartSpace>
</file>

<file path=xl/charts/chart37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'2017год'!$A$43</c:f>
              <c:strCache>
                <c:ptCount val="1"/>
                <c:pt idx="0">
                  <c:v>Произв.к.г.</c:v>
                </c:pt>
              </c:strCache>
            </c:strRef>
          </c:tx>
          <c:marker>
            <c:symbol val="none"/>
          </c:marker>
          <c:cat>
            <c:strRef>
              <c:f>'2017год'!$B$41:$M$41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'2017год'!$B$43:$M$43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D-4476-8B5A-16872D437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61248"/>
        <c:axId val="94262784"/>
      </c:lineChart>
      <c:lineChart>
        <c:grouping val="stacked"/>
        <c:varyColors val="0"/>
        <c:ser>
          <c:idx val="0"/>
          <c:order val="0"/>
          <c:tx>
            <c:strRef>
              <c:f>'2017год'!$A$42</c:f>
              <c:strCache>
                <c:ptCount val="1"/>
                <c:pt idx="0">
                  <c:v>Сульф.</c:v>
                </c:pt>
              </c:strCache>
            </c:strRef>
          </c:tx>
          <c:marker>
            <c:symbol val="none"/>
          </c:marker>
          <c:cat>
            <c:strRef>
              <c:f>'2017год'!$B$41:$M$41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'2017год'!$B$42:$M$42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formatCode="General" idx="4">
                  <c:v>0</c:v>
                </c:pt>
                <c:pt idx="5">
                  <c:v>0</c:v>
                </c:pt>
                <c:pt formatCode="General" idx="6">
                  <c:v>0</c:v>
                </c:pt>
                <c:pt formatCode="General" idx="7">
                  <c:v>0</c:v>
                </c:pt>
                <c:pt formatCode="General" idx="8">
                  <c:v>0</c:v>
                </c:pt>
                <c:pt formatCode="General" idx="9">
                  <c:v>0</c:v>
                </c:pt>
                <c:pt formatCode="0.00"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D-4476-8B5A-16872D437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70208"/>
        <c:axId val="94264320"/>
      </c:lineChart>
      <c:catAx>
        <c:axId val="9426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262784"/>
        <c:crosses val="autoZero"/>
        <c:auto val="1"/>
        <c:lblAlgn val="ctr"/>
        <c:lblOffset val="100"/>
        <c:noMultiLvlLbl val="0"/>
      </c:catAx>
      <c:valAx>
        <c:axId val="942627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4261248"/>
        <c:crosses val="autoZero"/>
        <c:crossBetween val="between"/>
      </c:valAx>
      <c:valAx>
        <c:axId val="9426432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94270208"/>
        <c:crosses val="max"/>
        <c:crossBetween val="between"/>
      </c:valAx>
      <c:catAx>
        <c:axId val="9427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942643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1465" footer="0.30000000000000032" header="0.30000000000000032" l="0.70000000000000062" r="0.70000000000000062" t="0.75000000000001465"/>
    <c:pageSetup/>
  </c:printSettings>
</c:chartSpace>
</file>

<file path=xl/charts/chart38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'2017год'!$A$48</c:f>
              <c:strCache>
                <c:ptCount val="1"/>
                <c:pt idx="0">
                  <c:v>Вода</c:v>
                </c:pt>
              </c:strCache>
            </c:strRef>
          </c:tx>
          <c:marker>
            <c:symbol val="none"/>
          </c:marker>
          <c:cat>
            <c:strRef>
              <c:f>'2017год'!$B$46:$M$46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'2017год'!$B$48:$M$48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formatCode="General"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E-4C3C-9405-6E3D54F45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01568"/>
        <c:axId val="93992064"/>
      </c:lineChart>
      <c:lineChart>
        <c:grouping val="stacked"/>
        <c:varyColors val="0"/>
        <c:ser>
          <c:idx val="0"/>
          <c:order val="0"/>
          <c:tx>
            <c:strRef>
              <c:f>'2017год'!$A$47</c:f>
              <c:strCache>
                <c:ptCount val="1"/>
                <c:pt idx="0">
                  <c:v>Отд. Оч.ст.вод</c:v>
                </c:pt>
              </c:strCache>
            </c:strRef>
          </c:tx>
          <c:marker>
            <c:symbol val="none"/>
          </c:marker>
          <c:cat>
            <c:strRef>
              <c:f>'2017год'!$B$46:$M$46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'2017год'!$B$47:$M$47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formatCode="0.00"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E-4C3C-9405-6E3D54F45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95392"/>
        <c:axId val="93993600"/>
      </c:lineChart>
      <c:catAx>
        <c:axId val="9430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992064"/>
        <c:crosses val="autoZero"/>
        <c:auto val="1"/>
        <c:lblAlgn val="ctr"/>
        <c:lblOffset val="100"/>
        <c:noMultiLvlLbl val="0"/>
      </c:catAx>
      <c:valAx>
        <c:axId val="939920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4301568"/>
        <c:crosses val="autoZero"/>
        <c:crossBetween val="between"/>
      </c:valAx>
      <c:valAx>
        <c:axId val="9399360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93995392"/>
        <c:crosses val="max"/>
        <c:crossBetween val="between"/>
      </c:valAx>
      <c:catAx>
        <c:axId val="9399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9399360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1465" footer="0.30000000000000032" header="0.30000000000000032" l="0.70000000000000062" r="0.70000000000000062" t="0.75000000000001465"/>
    <c:pageSetup/>
  </c:printSettings>
</c:chartSpace>
</file>

<file path=xl/charts/chart39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'2017год'!$A$54</c:f>
              <c:strCache>
                <c:ptCount val="1"/>
                <c:pt idx="0">
                  <c:v>Произв.к.г.</c:v>
                </c:pt>
              </c:strCache>
            </c:strRef>
          </c:tx>
          <c:marker>
            <c:symbol val="none"/>
          </c:marker>
          <c:cat>
            <c:strRef>
              <c:f>'2017год'!$B$52:$M$52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'2017год'!$B$54:$M$54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0-4B4A-A9B6-6E266DB3D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18560"/>
        <c:axId val="94028544"/>
      </c:lineChart>
      <c:lineChart>
        <c:grouping val="stacked"/>
        <c:varyColors val="0"/>
        <c:ser>
          <c:idx val="0"/>
          <c:order val="0"/>
          <c:tx>
            <c:strRef>
              <c:f>'2017год'!$A$53</c:f>
              <c:strCache>
                <c:ptCount val="1"/>
                <c:pt idx="0">
                  <c:v>Бензольное</c:v>
                </c:pt>
              </c:strCache>
            </c:strRef>
          </c:tx>
          <c:marker>
            <c:symbol val="none"/>
          </c:marker>
          <c:cat>
            <c:strRef>
              <c:f>'2017год'!$B$52:$M$52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'2017год'!$B$53:$M$53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formatCode="General" idx="4">
                  <c:v>0</c:v>
                </c:pt>
                <c:pt formatCode="General" idx="5">
                  <c:v>0</c:v>
                </c:pt>
                <c:pt formatCode="General" idx="6">
                  <c:v>0</c:v>
                </c:pt>
                <c:pt formatCode="General" idx="7">
                  <c:v>0</c:v>
                </c:pt>
                <c:pt formatCode="General" idx="8">
                  <c:v>0</c:v>
                </c:pt>
                <c:pt formatCode="General" idx="9">
                  <c:v>0</c:v>
                </c:pt>
                <c:pt formatCode="General"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0-4B4A-A9B6-6E266DB3D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31872"/>
        <c:axId val="94030080"/>
      </c:lineChart>
      <c:catAx>
        <c:axId val="9401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028544"/>
        <c:crosses val="autoZero"/>
        <c:auto val="1"/>
        <c:lblAlgn val="ctr"/>
        <c:lblOffset val="100"/>
        <c:noMultiLvlLbl val="0"/>
      </c:catAx>
      <c:valAx>
        <c:axId val="94028544"/>
        <c:scaling>
          <c:orientation val="minMax"/>
          <c:max val="2500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4018560"/>
        <c:crosses val="autoZero"/>
        <c:crossBetween val="between"/>
      </c:valAx>
      <c:valAx>
        <c:axId val="9403008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94031872"/>
        <c:crosses val="max"/>
        <c:crossBetween val="between"/>
      </c:valAx>
      <c:catAx>
        <c:axId val="9403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9403008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1465" footer="0.30000000000000032" header="0.30000000000000032" l="0.70000000000000062" r="0.70000000000000062" t="0.7500000000000146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451293019117923E-2"/>
          <c:y val="1.8153734717443703E-2"/>
          <c:w val="0.91078601989789998"/>
          <c:h val="0.81591485735956293"/>
        </c:manualLayout>
      </c:layout>
      <c:lineChart>
        <c:grouping val="standard"/>
        <c:varyColors val="0"/>
        <c:ser>
          <c:idx val="0"/>
          <c:order val="0"/>
          <c:tx>
            <c:v>РП-12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'январь 2017'!$CM$5:$CM$66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'январь 2017'!$CQ$5:$CQ$66</c:f>
              <c:numCache>
                <c:formatCode>General</c:formatCode>
                <c:ptCount val="62"/>
                <c:pt idx="0">
                  <c:v>1052.2800000000279</c:v>
                </c:pt>
                <c:pt idx="1">
                  <c:v>1188.5999999999694</c:v>
                </c:pt>
                <c:pt idx="2">
                  <c:v>1167.2400000000926</c:v>
                </c:pt>
                <c:pt idx="3">
                  <c:v>1029.2400000000271</c:v>
                </c:pt>
                <c:pt idx="4">
                  <c:v>1094.159999999938</c:v>
                </c:pt>
                <c:pt idx="5">
                  <c:v>1163.8800000000629</c:v>
                </c:pt>
                <c:pt idx="6">
                  <c:v>1127.880000000041</c:v>
                </c:pt>
                <c:pt idx="7">
                  <c:v>1044.8399999998219</c:v>
                </c:pt>
                <c:pt idx="8">
                  <c:v>1033.6800000000585</c:v>
                </c:pt>
                <c:pt idx="9">
                  <c:v>1086.5999999999258</c:v>
                </c:pt>
                <c:pt idx="10">
                  <c:v>1209.7200000000157</c:v>
                </c:pt>
                <c:pt idx="11">
                  <c:v>1112.2800000000279</c:v>
                </c:pt>
                <c:pt idx="12">
                  <c:v>1014.5999999999913</c:v>
                </c:pt>
                <c:pt idx="13">
                  <c:v>1017.7200000000812</c:v>
                </c:pt>
                <c:pt idx="14">
                  <c:v>1038.4800000000541</c:v>
                </c:pt>
                <c:pt idx="15">
                  <c:v>1200.7200000000375</c:v>
                </c:pt>
                <c:pt idx="16">
                  <c:v>1175.7599999998638</c:v>
                </c:pt>
                <c:pt idx="17">
                  <c:v>1080.1200000000244</c:v>
                </c:pt>
                <c:pt idx="18">
                  <c:v>1052.3999999999432</c:v>
                </c:pt>
                <c:pt idx="19">
                  <c:v>1024.9200000001292</c:v>
                </c:pt>
                <c:pt idx="20">
                  <c:v>1038.8400000000183</c:v>
                </c:pt>
                <c:pt idx="21">
                  <c:v>1074.5999999999913</c:v>
                </c:pt>
                <c:pt idx="22">
                  <c:v>1072.4399999998786</c:v>
                </c:pt>
                <c:pt idx="23">
                  <c:v>1118.6400000001231</c:v>
                </c:pt>
                <c:pt idx="24">
                  <c:v>1012.6799999999275</c:v>
                </c:pt>
                <c:pt idx="25">
                  <c:v>1041.0000000000218</c:v>
                </c:pt>
                <c:pt idx="26">
                  <c:v>1035.7199999998193</c:v>
                </c:pt>
                <c:pt idx="27">
                  <c:v>1034.4000000002052</c:v>
                </c:pt>
                <c:pt idx="28">
                  <c:v>1169.159999999938</c:v>
                </c:pt>
                <c:pt idx="29">
                  <c:v>1035.9599999999773</c:v>
                </c:pt>
                <c:pt idx="30">
                  <c:v>1041.2400000000707</c:v>
                </c:pt>
                <c:pt idx="31">
                  <c:v>1043.1599999999162</c:v>
                </c:pt>
                <c:pt idx="32">
                  <c:v>1045.7999999999083</c:v>
                </c:pt>
                <c:pt idx="33">
                  <c:v>1076.1599999999817</c:v>
                </c:pt>
                <c:pt idx="34">
                  <c:v>1137.0000000000437</c:v>
                </c:pt>
                <c:pt idx="35">
                  <c:v>1006.0800000001109</c:v>
                </c:pt>
                <c:pt idx="36">
                  <c:v>1094.6399999999267</c:v>
                </c:pt>
                <c:pt idx="37">
                  <c:v>1035.8400000001711</c:v>
                </c:pt>
                <c:pt idx="38">
                  <c:v>1190.519999999924</c:v>
                </c:pt>
                <c:pt idx="39">
                  <c:v>1131.8399999999747</c:v>
                </c:pt>
                <c:pt idx="40">
                  <c:v>1169.9999999998909</c:v>
                </c:pt>
                <c:pt idx="41">
                  <c:v>1265.400000000227</c:v>
                </c:pt>
                <c:pt idx="42">
                  <c:v>1188.479999999945</c:v>
                </c:pt>
                <c:pt idx="43">
                  <c:v>1199.8799999999756</c:v>
                </c:pt>
                <c:pt idx="44">
                  <c:v>1551.8399999998655</c:v>
                </c:pt>
                <c:pt idx="45">
                  <c:v>1188.8400000000183</c:v>
                </c:pt>
                <c:pt idx="46">
                  <c:v>1193.4000000000742</c:v>
                </c:pt>
                <c:pt idx="47">
                  <c:v>1293.0000000000655</c:v>
                </c:pt>
                <c:pt idx="48">
                  <c:v>1166.6399999999703</c:v>
                </c:pt>
                <c:pt idx="49">
                  <c:v>1193.7599999999293</c:v>
                </c:pt>
                <c:pt idx="50">
                  <c:v>1313.6400000001231</c:v>
                </c:pt>
                <c:pt idx="51">
                  <c:v>1290.599999999904</c:v>
                </c:pt>
                <c:pt idx="52">
                  <c:v>1128.1199999999808</c:v>
                </c:pt>
                <c:pt idx="53">
                  <c:v>1141.3199999999415</c:v>
                </c:pt>
                <c:pt idx="54">
                  <c:v>1154.4000000002052</c:v>
                </c:pt>
                <c:pt idx="55">
                  <c:v>1247.2799999999188</c:v>
                </c:pt>
                <c:pt idx="56">
                  <c:v>1254.2399999999179</c:v>
                </c:pt>
                <c:pt idx="57">
                  <c:v>660.36000000007334</c:v>
                </c:pt>
                <c:pt idx="58">
                  <c:v>1477.6800000000367</c:v>
                </c:pt>
                <c:pt idx="59">
                  <c:v>1300.5599999998594</c:v>
                </c:pt>
                <c:pt idx="60">
                  <c:v>1102.4400000000969</c:v>
                </c:pt>
                <c:pt idx="61">
                  <c:v>1189.1999999999825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D-4D46-BFF7-4822F7EB83A9}"/>
            </c:ext>
          </c:extLst>
        </c:ser>
        <c:ser>
          <c:idx val="1"/>
          <c:order val="1"/>
          <c:tx>
            <c:v>РП-22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'январь 2017'!$CM$5:$CM$66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'январь 2017'!$CU$5:$CU$66</c:f>
              <c:numCache>
                <c:formatCode>General</c:formatCode>
                <c:ptCount val="62"/>
                <c:pt idx="0">
                  <c:v>1520</c:v>
                </c:pt>
                <c:pt idx="1">
                  <c:v>1472</c:v>
                </c:pt>
                <c:pt idx="2">
                  <c:v>1552</c:v>
                </c:pt>
                <c:pt idx="3">
                  <c:v>1568</c:v>
                </c:pt>
                <c:pt idx="4">
                  <c:v>1408</c:v>
                </c:pt>
                <c:pt idx="5">
                  <c:v>1408</c:v>
                </c:pt>
                <c:pt idx="6">
                  <c:v>1392</c:v>
                </c:pt>
                <c:pt idx="7">
                  <c:v>1456</c:v>
                </c:pt>
                <c:pt idx="8">
                  <c:v>1376</c:v>
                </c:pt>
                <c:pt idx="9">
                  <c:v>1440</c:v>
                </c:pt>
                <c:pt idx="10">
                  <c:v>1488</c:v>
                </c:pt>
                <c:pt idx="11">
                  <c:v>1584</c:v>
                </c:pt>
                <c:pt idx="12">
                  <c:v>1472</c:v>
                </c:pt>
                <c:pt idx="13">
                  <c:v>1408</c:v>
                </c:pt>
                <c:pt idx="14">
                  <c:v>1408</c:v>
                </c:pt>
                <c:pt idx="15">
                  <c:v>1584</c:v>
                </c:pt>
                <c:pt idx="16">
                  <c:v>1376</c:v>
                </c:pt>
                <c:pt idx="17">
                  <c:v>1488</c:v>
                </c:pt>
                <c:pt idx="18">
                  <c:v>1424</c:v>
                </c:pt>
                <c:pt idx="19">
                  <c:v>1488</c:v>
                </c:pt>
                <c:pt idx="20">
                  <c:v>1488</c:v>
                </c:pt>
                <c:pt idx="21">
                  <c:v>1440</c:v>
                </c:pt>
                <c:pt idx="22">
                  <c:v>1392</c:v>
                </c:pt>
                <c:pt idx="23">
                  <c:v>1264</c:v>
                </c:pt>
                <c:pt idx="24">
                  <c:v>1504</c:v>
                </c:pt>
                <c:pt idx="25">
                  <c:v>1312</c:v>
                </c:pt>
                <c:pt idx="26">
                  <c:v>1392</c:v>
                </c:pt>
                <c:pt idx="27">
                  <c:v>1600</c:v>
                </c:pt>
                <c:pt idx="28">
                  <c:v>1344</c:v>
                </c:pt>
                <c:pt idx="29">
                  <c:v>1360</c:v>
                </c:pt>
                <c:pt idx="30">
                  <c:v>1376</c:v>
                </c:pt>
                <c:pt idx="31">
                  <c:v>1312</c:v>
                </c:pt>
                <c:pt idx="32">
                  <c:v>1248</c:v>
                </c:pt>
                <c:pt idx="33">
                  <c:v>1296</c:v>
                </c:pt>
                <c:pt idx="34">
                  <c:v>1376</c:v>
                </c:pt>
                <c:pt idx="35">
                  <c:v>1392</c:v>
                </c:pt>
                <c:pt idx="36">
                  <c:v>1408</c:v>
                </c:pt>
                <c:pt idx="37">
                  <c:v>1232</c:v>
                </c:pt>
                <c:pt idx="38">
                  <c:v>1360</c:v>
                </c:pt>
                <c:pt idx="39">
                  <c:v>1376</c:v>
                </c:pt>
                <c:pt idx="40">
                  <c:v>1200</c:v>
                </c:pt>
                <c:pt idx="41">
                  <c:v>1344</c:v>
                </c:pt>
                <c:pt idx="42">
                  <c:v>1360</c:v>
                </c:pt>
                <c:pt idx="43">
                  <c:v>1344</c:v>
                </c:pt>
                <c:pt idx="44">
                  <c:v>1328</c:v>
                </c:pt>
                <c:pt idx="45">
                  <c:v>1264</c:v>
                </c:pt>
                <c:pt idx="46">
                  <c:v>1296</c:v>
                </c:pt>
                <c:pt idx="47">
                  <c:v>1408</c:v>
                </c:pt>
                <c:pt idx="48">
                  <c:v>1056</c:v>
                </c:pt>
                <c:pt idx="49">
                  <c:v>1424</c:v>
                </c:pt>
                <c:pt idx="50">
                  <c:v>1360</c:v>
                </c:pt>
                <c:pt idx="51">
                  <c:v>1456</c:v>
                </c:pt>
                <c:pt idx="52">
                  <c:v>1424</c:v>
                </c:pt>
                <c:pt idx="53">
                  <c:v>1360</c:v>
                </c:pt>
                <c:pt idx="54">
                  <c:v>1456</c:v>
                </c:pt>
                <c:pt idx="55">
                  <c:v>1584</c:v>
                </c:pt>
                <c:pt idx="56">
                  <c:v>1408</c:v>
                </c:pt>
                <c:pt idx="57">
                  <c:v>1504</c:v>
                </c:pt>
                <c:pt idx="58">
                  <c:v>1472</c:v>
                </c:pt>
                <c:pt idx="59">
                  <c:v>1568</c:v>
                </c:pt>
                <c:pt idx="60">
                  <c:v>1536</c:v>
                </c:pt>
                <c:pt idx="61">
                  <c:v>1456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D-4D46-BFF7-4822F7EB83A9}"/>
            </c:ext>
          </c:extLst>
        </c:ser>
        <c:ser>
          <c:idx val="2"/>
          <c:order val="2"/>
          <c:tx>
            <c:v>РП-15</c:v>
          </c:tx>
          <c:marker>
            <c:symbol val="none"/>
          </c:marker>
          <c:cat>
            <c:numRef>
              <c:f>'январь 2017'!$CM$5:$CM$66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'январь 2017'!$CX$5:$CX$66</c:f>
              <c:numCache>
                <c:formatCode>General</c:formatCode>
                <c:ptCount val="62"/>
                <c:pt idx="0">
                  <c:v>5.280000000001337</c:v>
                </c:pt>
                <c:pt idx="1">
                  <c:v>0.12000000000057298</c:v>
                </c:pt>
                <c:pt idx="2">
                  <c:v>0.12000000000057298</c:v>
                </c:pt>
                <c:pt idx="3">
                  <c:v>5.2799999999979264</c:v>
                </c:pt>
                <c:pt idx="4">
                  <c:v>4.7400000000004638</c:v>
                </c:pt>
                <c:pt idx="5">
                  <c:v>10.320000000001528</c:v>
                </c:pt>
                <c:pt idx="6">
                  <c:v>8.9400000000000546</c:v>
                </c:pt>
                <c:pt idx="7">
                  <c:v>0.12000000000057298</c:v>
                </c:pt>
                <c:pt idx="8">
                  <c:v>5.4599999999970805</c:v>
                </c:pt>
                <c:pt idx="9">
                  <c:v>9.1800000000012005</c:v>
                </c:pt>
                <c:pt idx="10">
                  <c:v>8.0999999999994543</c:v>
                </c:pt>
                <c:pt idx="11">
                  <c:v>0.18000000000256478</c:v>
                </c:pt>
                <c:pt idx="12">
                  <c:v>5.9999999998581188E-2</c:v>
                </c:pt>
                <c:pt idx="13">
                  <c:v>2.5199999999983902</c:v>
                </c:pt>
                <c:pt idx="14">
                  <c:v>4.9200000000030286</c:v>
                </c:pt>
                <c:pt idx="15">
                  <c:v>0.11999999999716238</c:v>
                </c:pt>
                <c:pt idx="16">
                  <c:v>12.2</c:v>
                </c:pt>
                <c:pt idx="17">
                  <c:v>0.42000000000030013</c:v>
                </c:pt>
                <c:pt idx="18">
                  <c:v>9.1199999999992087</c:v>
                </c:pt>
                <c:pt idx="19">
                  <c:v>5.9999999998581188E-2</c:v>
                </c:pt>
                <c:pt idx="20">
                  <c:v>8.2200000000000273</c:v>
                </c:pt>
                <c:pt idx="21">
                  <c:v>3.3000000000004093</c:v>
                </c:pt>
                <c:pt idx="22">
                  <c:v>15</c:v>
                </c:pt>
                <c:pt idx="23">
                  <c:v>0.12000000000057298</c:v>
                </c:pt>
                <c:pt idx="24">
                  <c:v>9.4800000000009277</c:v>
                </c:pt>
                <c:pt idx="25">
                  <c:v>5.9999999998581188E-2</c:v>
                </c:pt>
                <c:pt idx="26">
                  <c:v>8.9400000000000546</c:v>
                </c:pt>
                <c:pt idx="27">
                  <c:v>0.12000000000057298</c:v>
                </c:pt>
                <c:pt idx="28">
                  <c:v>0.12000000000057298</c:v>
                </c:pt>
                <c:pt idx="29">
                  <c:v>1.1999999999989086</c:v>
                </c:pt>
                <c:pt idx="30">
                  <c:v>12.839999999999918</c:v>
                </c:pt>
                <c:pt idx="31">
                  <c:v>0.12000000000057298</c:v>
                </c:pt>
                <c:pt idx="32">
                  <c:v>12.180000000001883</c:v>
                </c:pt>
                <c:pt idx="33">
                  <c:v>5.9999999998581188E-2</c:v>
                </c:pt>
                <c:pt idx="34">
                  <c:v>7.0799999999996999</c:v>
                </c:pt>
                <c:pt idx="35">
                  <c:v>5.9999999998581188E-2</c:v>
                </c:pt>
                <c:pt idx="36">
                  <c:v>7.2000000000002728</c:v>
                </c:pt>
                <c:pt idx="37">
                  <c:v>8.1000000000028649</c:v>
                </c:pt>
                <c:pt idx="38">
                  <c:v>9.6600000000000819</c:v>
                </c:pt>
                <c:pt idx="39">
                  <c:v>5.9999999998581188E-2</c:v>
                </c:pt>
                <c:pt idx="40">
                  <c:v>5.0999999999987722</c:v>
                </c:pt>
                <c:pt idx="41">
                  <c:v>0.12000000000057298</c:v>
                </c:pt>
                <c:pt idx="42">
                  <c:v>5.6399999999996453</c:v>
                </c:pt>
                <c:pt idx="43">
                  <c:v>7.5</c:v>
                </c:pt>
                <c:pt idx="44">
                  <c:v>23.580000000001746</c:v>
                </c:pt>
                <c:pt idx="45">
                  <c:v>11.159999999998718</c:v>
                </c:pt>
                <c:pt idx="46">
                  <c:v>9.1800000000012005</c:v>
                </c:pt>
                <c:pt idx="47">
                  <c:v>0.12000000000057298</c:v>
                </c:pt>
                <c:pt idx="48">
                  <c:v>6.6599999999993997</c:v>
                </c:pt>
                <c:pt idx="49">
                  <c:v>9.4199999999989359</c:v>
                </c:pt>
                <c:pt idx="50">
                  <c:v>6.1200000000019372</c:v>
                </c:pt>
                <c:pt idx="51">
                  <c:v>0.11999999999716238</c:v>
                </c:pt>
                <c:pt idx="52">
                  <c:v>11.699999999999591</c:v>
                </c:pt>
                <c:pt idx="53">
                  <c:v>8.3400000000006003</c:v>
                </c:pt>
                <c:pt idx="54">
                  <c:v>10.679999999999836</c:v>
                </c:pt>
                <c:pt idx="55">
                  <c:v>0.12000000000057298</c:v>
                </c:pt>
                <c:pt idx="56">
                  <c:v>0.12000000000057298</c:v>
                </c:pt>
                <c:pt idx="57">
                  <c:v>0.12000000000057298</c:v>
                </c:pt>
                <c:pt idx="58">
                  <c:v>12.779999999997926</c:v>
                </c:pt>
                <c:pt idx="59">
                  <c:v>0.12000000000057298</c:v>
                </c:pt>
                <c:pt idx="60">
                  <c:v>15.180000000002565</c:v>
                </c:pt>
                <c:pt idx="61">
                  <c:v>3.4199999999975716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3D-4D46-BFF7-4822F7EB83A9}"/>
            </c:ext>
          </c:extLst>
        </c:ser>
        <c:ser>
          <c:idx val="3"/>
          <c:order val="3"/>
          <c:tx>
            <c:v>Бензольное</c:v>
          </c:tx>
          <c:spPr>
            <a:ln>
              <a:prstDash val="sysDash"/>
            </a:ln>
          </c:spPr>
          <c:marker>
            <c:symbol val="none"/>
          </c:marker>
          <c:cat>
            <c:numRef>
              <c:f>'январь 2017'!$CM$5:$CM$66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'январь 2017'!$CZ$5:$CZ$66</c:f>
              <c:numCache>
                <c:formatCode>General</c:formatCode>
                <c:ptCount val="62"/>
                <c:pt idx="0">
                  <c:v>2577.5600000000295</c:v>
                </c:pt>
                <c:pt idx="1">
                  <c:v>2660.7199999999702</c:v>
                </c:pt>
                <c:pt idx="2">
                  <c:v>2719.3600000000934</c:v>
                </c:pt>
                <c:pt idx="3">
                  <c:v>2602.520000000025</c:v>
                </c:pt>
                <c:pt idx="4">
                  <c:v>2506.8999999999387</c:v>
                </c:pt>
                <c:pt idx="5">
                  <c:v>2582.2000000000644</c:v>
                </c:pt>
                <c:pt idx="6">
                  <c:v>2528.8200000000411</c:v>
                </c:pt>
                <c:pt idx="7">
                  <c:v>2500.9599999998227</c:v>
                </c:pt>
                <c:pt idx="8">
                  <c:v>2415.1400000000558</c:v>
                </c:pt>
                <c:pt idx="9">
                  <c:v>2535.779999999927</c:v>
                </c:pt>
                <c:pt idx="10">
                  <c:v>2705.8200000000152</c:v>
                </c:pt>
                <c:pt idx="11">
                  <c:v>2696.4600000000305</c:v>
                </c:pt>
                <c:pt idx="12">
                  <c:v>2486.6599999999899</c:v>
                </c:pt>
                <c:pt idx="13">
                  <c:v>2428.2400000000798</c:v>
                </c:pt>
                <c:pt idx="14">
                  <c:v>2451.4000000000569</c:v>
                </c:pt>
                <c:pt idx="15">
                  <c:v>2784.8400000000347</c:v>
                </c:pt>
                <c:pt idx="16">
                  <c:v>2563.9599999998636</c:v>
                </c:pt>
                <c:pt idx="17">
                  <c:v>2568.5400000000245</c:v>
                </c:pt>
                <c:pt idx="18">
                  <c:v>2485.5199999999422</c:v>
                </c:pt>
                <c:pt idx="19">
                  <c:v>2512.9800000001278</c:v>
                </c:pt>
                <c:pt idx="20">
                  <c:v>2535.0600000000186</c:v>
                </c:pt>
                <c:pt idx="21">
                  <c:v>2517.8999999999915</c:v>
                </c:pt>
                <c:pt idx="22">
                  <c:v>2479.4399999998786</c:v>
                </c:pt>
                <c:pt idx="23">
                  <c:v>2382.7600000001239</c:v>
                </c:pt>
                <c:pt idx="24">
                  <c:v>2526.1599999999285</c:v>
                </c:pt>
                <c:pt idx="25">
                  <c:v>2353.0600000000204</c:v>
                </c:pt>
                <c:pt idx="26">
                  <c:v>2436.6599999998193</c:v>
                </c:pt>
                <c:pt idx="27">
                  <c:v>2634.520000000206</c:v>
                </c:pt>
                <c:pt idx="28">
                  <c:v>2513.2799999999388</c:v>
                </c:pt>
                <c:pt idx="29">
                  <c:v>2397.1599999999762</c:v>
                </c:pt>
                <c:pt idx="30">
                  <c:v>2430.0800000000709</c:v>
                </c:pt>
                <c:pt idx="31">
                  <c:v>2355.279999999917</c:v>
                </c:pt>
                <c:pt idx="32">
                  <c:v>2305.9799999999104</c:v>
                </c:pt>
                <c:pt idx="33">
                  <c:v>2372.2199999999802</c:v>
                </c:pt>
                <c:pt idx="34">
                  <c:v>2520.0800000000436</c:v>
                </c:pt>
                <c:pt idx="35">
                  <c:v>2398.1400000001095</c:v>
                </c:pt>
                <c:pt idx="36">
                  <c:v>2509.8399999999269</c:v>
                </c:pt>
                <c:pt idx="37">
                  <c:v>2275.9400000001742</c:v>
                </c:pt>
                <c:pt idx="38">
                  <c:v>2560.1799999999239</c:v>
                </c:pt>
                <c:pt idx="39">
                  <c:v>2507.8999999999733</c:v>
                </c:pt>
                <c:pt idx="40">
                  <c:v>2375.0999999998894</c:v>
                </c:pt>
                <c:pt idx="41">
                  <c:v>2609.5200000002278</c:v>
                </c:pt>
                <c:pt idx="42">
                  <c:v>2554.1199999999444</c:v>
                </c:pt>
                <c:pt idx="43">
                  <c:v>2551.3799999999756</c:v>
                </c:pt>
                <c:pt idx="44">
                  <c:v>2903.4199999998673</c:v>
                </c:pt>
                <c:pt idx="45">
                  <c:v>2464.0000000000173</c:v>
                </c:pt>
                <c:pt idx="46">
                  <c:v>2498.5800000000754</c:v>
                </c:pt>
                <c:pt idx="47">
                  <c:v>2701.1200000000663</c:v>
                </c:pt>
                <c:pt idx="48">
                  <c:v>2229.2999999999697</c:v>
                </c:pt>
                <c:pt idx="49">
                  <c:v>2627.1799999999284</c:v>
                </c:pt>
                <c:pt idx="50">
                  <c:v>2679.7600000001248</c:v>
                </c:pt>
                <c:pt idx="51">
                  <c:v>2746.7199999999011</c:v>
                </c:pt>
                <c:pt idx="52">
                  <c:v>2563.8199999999806</c:v>
                </c:pt>
                <c:pt idx="53">
                  <c:v>2509.6599999999421</c:v>
                </c:pt>
                <c:pt idx="54">
                  <c:v>2621.080000000205</c:v>
                </c:pt>
                <c:pt idx="55">
                  <c:v>2831.3999999999196</c:v>
                </c:pt>
                <c:pt idx="56">
                  <c:v>2662.3599999999187</c:v>
                </c:pt>
                <c:pt idx="57">
                  <c:v>2164.4800000000741</c:v>
                </c:pt>
                <c:pt idx="58">
                  <c:v>2962.4600000000346</c:v>
                </c:pt>
                <c:pt idx="59">
                  <c:v>2868.6799999998602</c:v>
                </c:pt>
                <c:pt idx="60">
                  <c:v>2653.6200000000995</c:v>
                </c:pt>
                <c:pt idx="61">
                  <c:v>2648.6199999999799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3D-4D46-BFF7-4822F7EB83A9}"/>
            </c:ext>
          </c:extLst>
        </c:ser>
        <c:ser>
          <c:idx val="4"/>
          <c:order val="4"/>
          <c:tx>
            <c:v>план</c:v>
          </c:tx>
          <c:marker>
            <c:symbol val="none"/>
          </c:marker>
          <c:cat>
            <c:numRef>
              <c:f>'январь 2017'!$CM$5:$CM$66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'январь 2017'!$DB$5:$DB$66</c:f>
              <c:numCache>
                <c:formatCode>0.0</c:formatCode>
                <c:ptCount val="62"/>
                <c:pt idx="0">
                  <c:v>2585.6933870967741</c:v>
                </c:pt>
                <c:pt idx="1">
                  <c:v>2585.6999999999998</c:v>
                </c:pt>
                <c:pt idx="2">
                  <c:v>2585.6999999999998</c:v>
                </c:pt>
                <c:pt idx="3">
                  <c:v>2585.6999999999998</c:v>
                </c:pt>
                <c:pt idx="4">
                  <c:v>2585.6999999999998</c:v>
                </c:pt>
                <c:pt idx="5">
                  <c:v>2585.6999999999998</c:v>
                </c:pt>
                <c:pt idx="6">
                  <c:v>2585.6999999999998</c:v>
                </c:pt>
                <c:pt idx="7">
                  <c:v>2585.6999999999998</c:v>
                </c:pt>
                <c:pt idx="8">
                  <c:v>2585.6999999999998</c:v>
                </c:pt>
                <c:pt idx="9">
                  <c:v>2585.6999999999998</c:v>
                </c:pt>
                <c:pt idx="10">
                  <c:v>2585.6999999999998</c:v>
                </c:pt>
                <c:pt idx="11">
                  <c:v>2585.6999999999998</c:v>
                </c:pt>
                <c:pt idx="12">
                  <c:v>2585.6999999999998</c:v>
                </c:pt>
                <c:pt idx="13">
                  <c:v>2585.6999999999998</c:v>
                </c:pt>
                <c:pt idx="14">
                  <c:v>2585.6999999999998</c:v>
                </c:pt>
                <c:pt idx="15">
                  <c:v>2585.6999999999998</c:v>
                </c:pt>
                <c:pt idx="16">
                  <c:v>2585.6999999999998</c:v>
                </c:pt>
                <c:pt idx="17">
                  <c:v>2585.6999999999998</c:v>
                </c:pt>
                <c:pt idx="18">
                  <c:v>2585.6999999999998</c:v>
                </c:pt>
                <c:pt idx="19">
                  <c:v>2585.6999999999998</c:v>
                </c:pt>
                <c:pt idx="20">
                  <c:v>2585.6999999999998</c:v>
                </c:pt>
                <c:pt idx="21">
                  <c:v>2585.6999999999998</c:v>
                </c:pt>
                <c:pt idx="22">
                  <c:v>2585.6999999999998</c:v>
                </c:pt>
                <c:pt idx="23">
                  <c:v>2585.6999999999998</c:v>
                </c:pt>
                <c:pt idx="24">
                  <c:v>2585.6999999999998</c:v>
                </c:pt>
                <c:pt idx="25">
                  <c:v>2585.6999999999998</c:v>
                </c:pt>
                <c:pt idx="26">
                  <c:v>2585.6999999999998</c:v>
                </c:pt>
                <c:pt idx="27">
                  <c:v>2585.6999999999998</c:v>
                </c:pt>
                <c:pt idx="28">
                  <c:v>2585.6999999999998</c:v>
                </c:pt>
                <c:pt idx="29">
                  <c:v>2585.6999999999998</c:v>
                </c:pt>
                <c:pt idx="30">
                  <c:v>2585.6999999999998</c:v>
                </c:pt>
                <c:pt idx="31">
                  <c:v>2585.6999999999998</c:v>
                </c:pt>
                <c:pt idx="32">
                  <c:v>2585.6999999999998</c:v>
                </c:pt>
                <c:pt idx="33">
                  <c:v>2585.6999999999998</c:v>
                </c:pt>
                <c:pt idx="34">
                  <c:v>2585.6999999999998</c:v>
                </c:pt>
                <c:pt idx="35">
                  <c:v>2585.6999999999998</c:v>
                </c:pt>
                <c:pt idx="36">
                  <c:v>2585.6999999999998</c:v>
                </c:pt>
                <c:pt idx="37">
                  <c:v>2585.6999999999998</c:v>
                </c:pt>
                <c:pt idx="38">
                  <c:v>2585.6999999999998</c:v>
                </c:pt>
                <c:pt idx="39">
                  <c:v>2585.6999999999998</c:v>
                </c:pt>
                <c:pt idx="40">
                  <c:v>2585.6999999999998</c:v>
                </c:pt>
                <c:pt idx="41">
                  <c:v>2585.6999999999998</c:v>
                </c:pt>
                <c:pt idx="42">
                  <c:v>2585.6999999999998</c:v>
                </c:pt>
                <c:pt idx="43">
                  <c:v>2585.6999999999998</c:v>
                </c:pt>
                <c:pt idx="44">
                  <c:v>2585.6999999999998</c:v>
                </c:pt>
                <c:pt idx="45">
                  <c:v>2585.6999999999998</c:v>
                </c:pt>
                <c:pt idx="46">
                  <c:v>2585.6999999999998</c:v>
                </c:pt>
                <c:pt idx="47">
                  <c:v>2585.6999999999998</c:v>
                </c:pt>
                <c:pt idx="48">
                  <c:v>2585.6999999999998</c:v>
                </c:pt>
                <c:pt idx="49">
                  <c:v>2585.6999999999998</c:v>
                </c:pt>
                <c:pt idx="50">
                  <c:v>2585.6999999999998</c:v>
                </c:pt>
                <c:pt idx="51">
                  <c:v>2585.6999999999998</c:v>
                </c:pt>
                <c:pt idx="52">
                  <c:v>2585.6999999999998</c:v>
                </c:pt>
                <c:pt idx="53">
                  <c:v>2585.6999999999998</c:v>
                </c:pt>
                <c:pt idx="54">
                  <c:v>2585.6999999999998</c:v>
                </c:pt>
                <c:pt idx="55">
                  <c:v>2585.6999999999998</c:v>
                </c:pt>
                <c:pt idx="56">
                  <c:v>2585.6999999999998</c:v>
                </c:pt>
                <c:pt idx="57">
                  <c:v>2585.6999999999998</c:v>
                </c:pt>
                <c:pt idx="58">
                  <c:v>2585.6999999999998</c:v>
                </c:pt>
                <c:pt idx="59">
                  <c:v>2585.6999999999998</c:v>
                </c:pt>
                <c:pt idx="60">
                  <c:v>2585.6999999999998</c:v>
                </c:pt>
                <c:pt idx="61">
                  <c:v>2585.6999999999998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3D-4D46-BFF7-4822F7EB8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02176"/>
        <c:axId val="90412160"/>
      </c:lineChart>
      <c:catAx>
        <c:axId val="9040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0412160"/>
        <c:crosses val="autoZero"/>
        <c:auto val="1"/>
        <c:lblAlgn val="ctr"/>
        <c:lblOffset val="100"/>
        <c:noMultiLvlLbl val="0"/>
      </c:catAx>
      <c:valAx>
        <c:axId val="90412160"/>
        <c:scaling>
          <c:orientation val="minMax"/>
          <c:max val="3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0402176"/>
        <c:crosses val="autoZero"/>
        <c:crossBetween val="between"/>
        <c:majorUnit val="50"/>
        <c:minorUnit val="12"/>
      </c:valAx>
    </c:plotArea>
    <c:legend>
      <c:legendPos val="r"/>
      <c:layout>
        <c:manualLayout>
          <c:xMode val="edge"/>
          <c:yMode val="edge"/>
          <c:x val="5.9282078044339034E-2"/>
          <c:y val="0.88196657403118728"/>
          <c:w val="0.9083227169703203"/>
          <c:h val="7.807678451958211E-2"/>
        </c:manualLayout>
      </c:layout>
      <c:overlay val="0"/>
      <c:txPr>
        <a:bodyPr/>
        <a:lstStyle/>
        <a:p>
          <a:pPr>
            <a:defRPr b="0" baseline="0" i="0" strike="noStrike" sz="118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0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footer="0.30000000000000032" header="0.30000000000000032" l="0.70000000000000062" r="0.70000000000000062" t="0.75000000000001465"/>
    <c:pageSetup orientation="landscape" paperSize="9"/>
  </c:printSettings>
</c:chartSpace>
</file>

<file path=xl/charts/chart40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'2017год'!$A$59</c:f>
              <c:strCache>
                <c:ptCount val="1"/>
                <c:pt idx="0">
                  <c:v>Вода</c:v>
                </c:pt>
              </c:strCache>
            </c:strRef>
          </c:tx>
          <c:marker>
            <c:symbol val="none"/>
          </c:marker>
          <c:cat>
            <c:strRef>
              <c:f>'2017год'!$B$57:$M$57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'2017год'!$B$59:$M$59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formatCode="General"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8-41A9-A17E-7FA198B0A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25376"/>
        <c:axId val="94339456"/>
      </c:lineChart>
      <c:lineChart>
        <c:grouping val="stacked"/>
        <c:varyColors val="0"/>
        <c:ser>
          <c:idx val="0"/>
          <c:order val="0"/>
          <c:tx>
            <c:strRef>
              <c:f>'2017год'!$A$58</c:f>
              <c:strCache>
                <c:ptCount val="1"/>
                <c:pt idx="0">
                  <c:v>оборотка</c:v>
                </c:pt>
              </c:strCache>
            </c:strRef>
          </c:tx>
          <c:marker>
            <c:symbol val="none"/>
          </c:marker>
          <c:cat>
            <c:strRef>
              <c:f>'2017год'!$B$57:$M$57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'2017год'!$B$58:$M$58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formatCode="General" idx="4">
                  <c:v>0</c:v>
                </c:pt>
                <c:pt formatCode="General" idx="5">
                  <c:v>0</c:v>
                </c:pt>
                <c:pt formatCode="General" idx="6">
                  <c:v>0</c:v>
                </c:pt>
                <c:pt formatCode="General" idx="7">
                  <c:v>0</c:v>
                </c:pt>
                <c:pt formatCode="General" idx="8">
                  <c:v>0</c:v>
                </c:pt>
                <c:pt formatCode="General" idx="9">
                  <c:v>0</c:v>
                </c:pt>
                <c:pt formatCode="General"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8-41A9-A17E-7FA198B0A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42528"/>
        <c:axId val="94340992"/>
      </c:lineChart>
      <c:catAx>
        <c:axId val="9432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339456"/>
        <c:crosses val="autoZero"/>
        <c:auto val="1"/>
        <c:lblAlgn val="ctr"/>
        <c:lblOffset val="100"/>
        <c:noMultiLvlLbl val="0"/>
      </c:catAx>
      <c:valAx>
        <c:axId val="943394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4325376"/>
        <c:crosses val="autoZero"/>
        <c:crossBetween val="between"/>
      </c:valAx>
      <c:valAx>
        <c:axId val="9434099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94342528"/>
        <c:crosses val="max"/>
        <c:crossBetween val="between"/>
      </c:valAx>
      <c:catAx>
        <c:axId val="9434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9434099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1465" footer="0.30000000000000032" header="0.30000000000000032" l="0.70000000000000062" r="0.70000000000000062" t="0.75000000000001465"/>
    <c:pageSetup/>
  </c:printSettings>
</c:chartSpace>
</file>

<file path=xl/charts/chart4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'2017год'!$A$65</c:f>
              <c:strCache>
                <c:ptCount val="1"/>
                <c:pt idx="0">
                  <c:v>Произв.к.г.</c:v>
                </c:pt>
              </c:strCache>
            </c:strRef>
          </c:tx>
          <c:marker>
            <c:symbol val="none"/>
          </c:marker>
          <c:cat>
            <c:strRef>
              <c:f>'2017год'!$B$63:$M$63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'2017год'!$B$65:$M$65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5-4BA4-885D-B0E896525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51968"/>
        <c:axId val="94466048"/>
      </c:lineChart>
      <c:lineChart>
        <c:grouping val="stacked"/>
        <c:varyColors val="0"/>
        <c:ser>
          <c:idx val="0"/>
          <c:order val="0"/>
          <c:tx>
            <c:strRef>
              <c:f>'2017год'!$A$64</c:f>
              <c:strCache>
                <c:ptCount val="1"/>
                <c:pt idx="0">
                  <c:v>Конденсация</c:v>
                </c:pt>
              </c:strCache>
            </c:strRef>
          </c:tx>
          <c:marker>
            <c:symbol val="none"/>
          </c:marker>
          <c:cat>
            <c:strRef>
              <c:f>'2017год'!$B$63:$M$63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'2017год'!$B$64:$M$64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formatCode="General" idx="4">
                  <c:v>0</c:v>
                </c:pt>
                <c:pt formatCode="General" idx="5">
                  <c:v>0</c:v>
                </c:pt>
                <c:pt formatCode="General" idx="6">
                  <c:v>0</c:v>
                </c:pt>
                <c:pt formatCode="General" idx="7">
                  <c:v>0</c:v>
                </c:pt>
                <c:pt formatCode="General" idx="8">
                  <c:v>0</c:v>
                </c:pt>
                <c:pt formatCode="General" idx="9">
                  <c:v>0</c:v>
                </c:pt>
                <c:pt formatCode="General"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5-4BA4-885D-B0E896525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69120"/>
        <c:axId val="94467584"/>
      </c:lineChart>
      <c:catAx>
        <c:axId val="9445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466048"/>
        <c:crosses val="autoZero"/>
        <c:auto val="1"/>
        <c:lblAlgn val="ctr"/>
        <c:lblOffset val="100"/>
        <c:noMultiLvlLbl val="0"/>
      </c:catAx>
      <c:valAx>
        <c:axId val="944660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4451968"/>
        <c:crosses val="autoZero"/>
        <c:crossBetween val="between"/>
      </c:valAx>
      <c:valAx>
        <c:axId val="9446758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94469120"/>
        <c:crosses val="max"/>
        <c:crossBetween val="between"/>
      </c:valAx>
      <c:catAx>
        <c:axId val="9446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9446758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1465" footer="0.30000000000000032" header="0.30000000000000032" l="0.70000000000000062" r="0.70000000000000062" t="0.75000000000001465"/>
    <c:pageSetup/>
  </c:printSettings>
</c:chartSpace>
</file>

<file path=xl/charts/chart4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'2017год'!$A$69</c:f>
              <c:strCache>
                <c:ptCount val="1"/>
                <c:pt idx="0">
                  <c:v>Всего ЭЭ по цеху: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'2017год'!$B$68:$M$68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'2017год'!$B$69:$M$69</c:f>
              <c:numCache>
                <c:formatCode>0.0</c:formatCode>
                <c:ptCount val="12"/>
                <c:pt formatCode="General" idx="0">
                  <c:v>0</c:v>
                </c:pt>
                <c:pt idx="1">
                  <c:v>0</c:v>
                </c:pt>
                <c:pt formatCode="General" idx="2">
                  <c:v>0</c:v>
                </c:pt>
                <c:pt formatCode="General" idx="3">
                  <c:v>0</c:v>
                </c:pt>
                <c:pt formatCode="0" idx="4">
                  <c:v>0</c:v>
                </c:pt>
                <c:pt formatCode="General" idx="5">
                  <c:v>0</c:v>
                </c:pt>
                <c:pt formatCode="General" idx="6">
                  <c:v>0</c:v>
                </c:pt>
                <c:pt formatCode="General" idx="7">
                  <c:v>0</c:v>
                </c:pt>
                <c:pt formatCode="General" idx="8">
                  <c:v>0</c:v>
                </c:pt>
                <c:pt formatCode="General" idx="9">
                  <c:v>0</c:v>
                </c:pt>
                <c:pt formatCode="General" idx="10">
                  <c:v>0</c:v>
                </c:pt>
                <c:pt formatCode="General"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3-4CD6-9C0A-08401466F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600"/>
        <c:axId val="94499584"/>
      </c:lineChart>
      <c:catAx>
        <c:axId val="9448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499584"/>
        <c:crosses val="autoZero"/>
        <c:auto val="1"/>
        <c:lblAlgn val="ctr"/>
        <c:lblOffset val="100"/>
        <c:noMultiLvlLbl val="0"/>
      </c:catAx>
      <c:valAx>
        <c:axId val="94499584"/>
        <c:scaling>
          <c:orientation val="minMax"/>
          <c:max val="18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489600"/>
        <c:crosses val="autoZero"/>
        <c:crossBetween val="between"/>
        <c:majorUnit val="100000"/>
        <c:minorUnit val="10"/>
      </c:valAx>
    </c:plotArea>
    <c:legend>
      <c:legendPos val="b"/>
      <c:layout>
        <c:manualLayout>
          <c:xMode val="edge"/>
          <c:yMode val="edge"/>
          <c:x val="0.18631648605783799"/>
          <c:y val="0.94748629611647073"/>
          <c:w val="0.68940585469824189"/>
          <c:h val="4.082174044598310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465" footer="0.30000000000000032" header="0.30000000000000032" l="0.70000000000000062" r="0.70000000000000062" t="0.75000000000001465"/>
    <c:pageSetup/>
  </c:printSettings>
</c:chartSpace>
</file>

<file path=xl/charts/chart4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'2017год'!$AI$39</c:f>
              <c:strCache>
                <c:ptCount val="1"/>
                <c:pt idx="0">
                  <c:v>Маш.зал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'2017год'!$AJ$38:$AN$38</c:f>
              <c:strCache>
                <c:ptCount val="5"/>
                <c:pt idx="0">
                  <c:v>2012г.</c:v>
                </c:pt>
                <c:pt idx="1">
                  <c:v>2013г.</c:v>
                </c:pt>
                <c:pt idx="2">
                  <c:v>2014г.</c:v>
                </c:pt>
                <c:pt idx="3">
                  <c:v>2015г.</c:v>
                </c:pt>
                <c:pt idx="4">
                  <c:v>2017г.</c:v>
                </c:pt>
              </c:strCache>
            </c:strRef>
          </c:cat>
          <c:val>
            <c:numRef>
              <c:f>'2017год'!$AJ$39:$AN$39</c:f>
              <c:numCache>
                <c:formatCode>0.00</c:formatCode>
                <c:ptCount val="5"/>
                <c:pt idx="0">
                  <c:v>7781412.0000000093</c:v>
                </c:pt>
                <c:pt idx="1">
                  <c:v>7469967.9999999991</c:v>
                </c:pt>
                <c:pt idx="2">
                  <c:v>7798985.9999999953</c:v>
                </c:pt>
                <c:pt formatCode="0" idx="3">
                  <c:v>7915366.7999999998</c:v>
                </c:pt>
                <c:pt formatCode="0"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1-43DA-85AE-67C8C31CB496}"/>
            </c:ext>
          </c:extLst>
        </c:ser>
        <c:ser>
          <c:idx val="1"/>
          <c:order val="1"/>
          <c:tx>
            <c:strRef>
              <c:f>'2017год'!$AI$40</c:f>
              <c:strCache>
                <c:ptCount val="1"/>
                <c:pt idx="0">
                  <c:v>Сульф.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'2017год'!$AJ$38:$AN$38</c:f>
              <c:strCache>
                <c:ptCount val="5"/>
                <c:pt idx="0">
                  <c:v>2012г.</c:v>
                </c:pt>
                <c:pt idx="1">
                  <c:v>2013г.</c:v>
                </c:pt>
                <c:pt idx="2">
                  <c:v>2014г.</c:v>
                </c:pt>
                <c:pt idx="3">
                  <c:v>2015г.</c:v>
                </c:pt>
                <c:pt idx="4">
                  <c:v>2017г.</c:v>
                </c:pt>
              </c:strCache>
            </c:strRef>
          </c:cat>
          <c:val>
            <c:numRef>
              <c:f>'2017год'!$AJ$40:$AN$40</c:f>
              <c:numCache>
                <c:formatCode>0.00</c:formatCode>
                <c:ptCount val="5"/>
                <c:pt idx="0">
                  <c:v>1124549</c:v>
                </c:pt>
                <c:pt idx="1">
                  <c:v>976893.6</c:v>
                </c:pt>
                <c:pt idx="2">
                  <c:v>1152188</c:v>
                </c:pt>
                <c:pt idx="3">
                  <c:v>1155204.7959999999</c:v>
                </c:pt>
                <c:pt formatCode="General"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1-43DA-85AE-67C8C31CB496}"/>
            </c:ext>
          </c:extLst>
        </c:ser>
        <c:ser>
          <c:idx val="2"/>
          <c:order val="2"/>
          <c:tx>
            <c:strRef>
              <c:f>'2017год'!$AI$41</c:f>
              <c:strCache>
                <c:ptCount val="1"/>
                <c:pt idx="0">
                  <c:v>Отд. Оч.ст.вод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'2017год'!$AJ$38:$AN$38</c:f>
              <c:strCache>
                <c:ptCount val="5"/>
                <c:pt idx="0">
                  <c:v>2012г.</c:v>
                </c:pt>
                <c:pt idx="1">
                  <c:v>2013г.</c:v>
                </c:pt>
                <c:pt idx="2">
                  <c:v>2014г.</c:v>
                </c:pt>
                <c:pt idx="3">
                  <c:v>2015г.</c:v>
                </c:pt>
                <c:pt idx="4">
                  <c:v>2017г.</c:v>
                </c:pt>
              </c:strCache>
            </c:strRef>
          </c:cat>
          <c:val>
            <c:numRef>
              <c:f>'2017год'!$AJ$41:$AN$41</c:f>
              <c:numCache>
                <c:formatCode>0.00</c:formatCode>
                <c:ptCount val="5"/>
                <c:pt idx="0">
                  <c:v>668314.50000000012</c:v>
                </c:pt>
                <c:pt idx="1">
                  <c:v>771185.1</c:v>
                </c:pt>
                <c:pt idx="2">
                  <c:v>800190.7</c:v>
                </c:pt>
                <c:pt idx="3">
                  <c:v>586217.5</c:v>
                </c:pt>
                <c:pt formatCode="General"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1-43DA-85AE-67C8C31CB496}"/>
            </c:ext>
          </c:extLst>
        </c:ser>
        <c:ser>
          <c:idx val="3"/>
          <c:order val="3"/>
          <c:tx>
            <c:strRef>
              <c:f>'2017год'!$AI$42</c:f>
              <c:strCache>
                <c:ptCount val="1"/>
                <c:pt idx="0">
                  <c:v>Бензольное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'2017год'!$AJ$38:$AN$38</c:f>
              <c:strCache>
                <c:ptCount val="5"/>
                <c:pt idx="0">
                  <c:v>2012г.</c:v>
                </c:pt>
                <c:pt idx="1">
                  <c:v>2013г.</c:v>
                </c:pt>
                <c:pt idx="2">
                  <c:v>2014г.</c:v>
                </c:pt>
                <c:pt idx="3">
                  <c:v>2015г.</c:v>
                </c:pt>
                <c:pt idx="4">
                  <c:v>2017г.</c:v>
                </c:pt>
              </c:strCache>
            </c:strRef>
          </c:cat>
          <c:val>
            <c:numRef>
              <c:f>'2017год'!$AJ$42:$AN$42</c:f>
              <c:numCache>
                <c:formatCode>0.00</c:formatCode>
                <c:ptCount val="5"/>
                <c:pt idx="0">
                  <c:v>3062924</c:v>
                </c:pt>
                <c:pt idx="1">
                  <c:v>3710528</c:v>
                </c:pt>
                <c:pt idx="2">
                  <c:v>3117484</c:v>
                </c:pt>
                <c:pt idx="3">
                  <c:v>2297130.04</c:v>
                </c:pt>
                <c:pt formatCode="General"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E1-43DA-85AE-67C8C31CB496}"/>
            </c:ext>
          </c:extLst>
        </c:ser>
        <c:ser>
          <c:idx val="4"/>
          <c:order val="4"/>
          <c:tx>
            <c:strRef>
              <c:f>'2017год'!$AI$43</c:f>
              <c:strCache>
                <c:ptCount val="1"/>
                <c:pt idx="0">
                  <c:v>оборотка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'2017год'!$AJ$38:$AN$38</c:f>
              <c:strCache>
                <c:ptCount val="5"/>
                <c:pt idx="0">
                  <c:v>2012г.</c:v>
                </c:pt>
                <c:pt idx="1">
                  <c:v>2013г.</c:v>
                </c:pt>
                <c:pt idx="2">
                  <c:v>2014г.</c:v>
                </c:pt>
                <c:pt idx="3">
                  <c:v>2015г.</c:v>
                </c:pt>
                <c:pt idx="4">
                  <c:v>2017г.</c:v>
                </c:pt>
              </c:strCache>
            </c:strRef>
          </c:cat>
          <c:val>
            <c:numRef>
              <c:f>'2017год'!$AJ$43:$AN$43</c:f>
              <c:numCache>
                <c:formatCode>0.00</c:formatCode>
                <c:ptCount val="5"/>
                <c:pt idx="0">
                  <c:v>3200079</c:v>
                </c:pt>
                <c:pt idx="1">
                  <c:v>2980260</c:v>
                </c:pt>
                <c:pt idx="2">
                  <c:v>3437125.1999999997</c:v>
                </c:pt>
                <c:pt idx="3">
                  <c:v>3205130.4</c:v>
                </c:pt>
                <c:pt formatCode="General"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E1-43DA-85AE-67C8C31CB496}"/>
            </c:ext>
          </c:extLst>
        </c:ser>
        <c:ser>
          <c:idx val="5"/>
          <c:order val="5"/>
          <c:tx>
            <c:strRef>
              <c:f>'2017год'!$AI$44</c:f>
              <c:strCache>
                <c:ptCount val="1"/>
                <c:pt idx="0">
                  <c:v>Конденсация</c:v>
                </c:pt>
              </c:strCache>
            </c:strRef>
          </c:tx>
          <c:marker>
            <c:symbol val="none"/>
          </c:marker>
          <c:dLbls>
            <c:dLbl>
              <c:idx val="1"/>
              <c:layout>
                <c:manualLayout>
                  <c:x val="-2.055234508326207E-3"/>
                  <c:y val="4.4153951819859413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E1-43DA-85AE-67C8C31CB496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'2017год'!$AJ$38:$AN$38</c:f>
              <c:strCache>
                <c:ptCount val="5"/>
                <c:pt idx="0">
                  <c:v>2012г.</c:v>
                </c:pt>
                <c:pt idx="1">
                  <c:v>2013г.</c:v>
                </c:pt>
                <c:pt idx="2">
                  <c:v>2014г.</c:v>
                </c:pt>
                <c:pt idx="3">
                  <c:v>2015г.</c:v>
                </c:pt>
                <c:pt idx="4">
                  <c:v>2017г.</c:v>
                </c:pt>
              </c:strCache>
            </c:strRef>
          </c:cat>
          <c:val>
            <c:numRef>
              <c:f>'2017год'!$AJ$44:$AN$44</c:f>
              <c:numCache>
                <c:formatCode>0.00</c:formatCode>
                <c:ptCount val="5"/>
                <c:pt idx="0">
                  <c:v>2785908</c:v>
                </c:pt>
                <c:pt idx="1">
                  <c:v>2986044</c:v>
                </c:pt>
                <c:pt idx="2">
                  <c:v>2696306.32</c:v>
                </c:pt>
                <c:pt formatCode="0" idx="3">
                  <c:v>2823559.0539999991</c:v>
                </c:pt>
                <c:pt formatCode="0"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E1-43DA-85AE-67C8C31CB4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504448"/>
        <c:axId val="94505984"/>
      </c:lineChart>
      <c:catAx>
        <c:axId val="9450444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4505984"/>
        <c:crosses val="autoZero"/>
        <c:auto val="1"/>
        <c:lblAlgn val="ctr"/>
        <c:lblOffset val="100"/>
        <c:noMultiLvlLbl val="0"/>
      </c:catAx>
      <c:valAx>
        <c:axId val="94505984"/>
        <c:scaling>
          <c:orientation val="minMax"/>
          <c:max val="800000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4504448"/>
        <c:crosses val="autoZero"/>
        <c:crossBetween val="between"/>
        <c:majorUnit val="100000"/>
        <c:minorUnit val="2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footer="0.30000000000000032" header="0.30000000000000032" l="0.70000000000000062" r="0.70000000000000062" t="0.7500000000000146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029309411714955E-2"/>
          <c:y val="3.0557755616434992E-2"/>
          <c:w val="0.88809372125278052"/>
          <c:h val="0.77734091087016965"/>
        </c:manualLayout>
      </c:layout>
      <c:lineChart>
        <c:grouping val="standard"/>
        <c:varyColors val="0"/>
        <c:ser>
          <c:idx val="0"/>
          <c:order val="0"/>
          <c:tx>
            <c:v>РП-24</c:v>
          </c:tx>
          <c:marker>
            <c:symbol val="none"/>
          </c:marker>
          <c:cat>
            <c:numRef>
              <c:f>'январь 2017'!$DH$5:$DH$66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'январь 2017'!$DL$5:$DL$66</c:f>
              <c:numCache>
                <c:formatCode>General</c:formatCode>
                <c:ptCount val="62"/>
                <c:pt idx="0">
                  <c:v>572.39999999997053</c:v>
                </c:pt>
                <c:pt idx="1">
                  <c:v>590.39999999995416</c:v>
                </c:pt>
                <c:pt idx="2">
                  <c:v>567.00000000009823</c:v>
                </c:pt>
                <c:pt idx="3">
                  <c:v>584.99999999997954</c:v>
                </c:pt>
                <c:pt idx="4">
                  <c:v>562</c:v>
                </c:pt>
                <c:pt idx="5">
                  <c:v>500.40000000003602</c:v>
                </c:pt>
                <c:pt idx="6">
                  <c:v>552.60000000002947</c:v>
                </c:pt>
                <c:pt idx="7">
                  <c:v>624.59999999996398</c:v>
                </c:pt>
                <c:pt idx="8">
                  <c:v>739.79999999990014</c:v>
                </c:pt>
                <c:pt idx="9">
                  <c:v>761.40000000010559</c:v>
                </c:pt>
                <c:pt idx="10">
                  <c:v>583.19999999991978</c:v>
                </c:pt>
                <c:pt idx="11">
                  <c:v>311.40000000010559</c:v>
                </c:pt>
                <c:pt idx="12">
                  <c:v>550.79999999996971</c:v>
                </c:pt>
                <c:pt idx="13">
                  <c:v>251.99999999997544</c:v>
                </c:pt>
                <c:pt idx="14">
                  <c:v>341.99999999999591</c:v>
                </c:pt>
                <c:pt idx="15">
                  <c:v>599.40000000004829</c:v>
                </c:pt>
                <c:pt idx="16">
                  <c:v>570.6000000000131</c:v>
                </c:pt>
                <c:pt idx="17">
                  <c:v>655.19999999995662</c:v>
                </c:pt>
                <c:pt idx="18">
                  <c:v>752.40000000001146</c:v>
                </c:pt>
                <c:pt idx="19">
                  <c:v>761.40000000000327</c:v>
                </c:pt>
                <c:pt idx="20">
                  <c:v>732.59999999996808</c:v>
                </c:pt>
                <c:pt idx="21">
                  <c:v>558.00000000000409</c:v>
                </c:pt>
                <c:pt idx="22">
                  <c:v>451.79999999995744</c:v>
                </c:pt>
                <c:pt idx="23">
                  <c:v>275.40000000003602</c:v>
                </c:pt>
                <c:pt idx="24">
                  <c:v>271.80000000001883</c:v>
                </c:pt>
                <c:pt idx="25">
                  <c:v>608.39999999993779</c:v>
                </c:pt>
                <c:pt idx="26">
                  <c:v>579.60000000000491</c:v>
                </c:pt>
                <c:pt idx="27">
                  <c:v>613.80000000011705</c:v>
                </c:pt>
                <c:pt idx="28">
                  <c:v>703.79999999983056</c:v>
                </c:pt>
                <c:pt idx="29">
                  <c:v>736.20000000008758</c:v>
                </c:pt>
                <c:pt idx="30">
                  <c:v>757.8000000000884</c:v>
                </c:pt>
                <c:pt idx="31">
                  <c:v>766.79999999987558</c:v>
                </c:pt>
                <c:pt idx="32">
                  <c:v>727.19999999999345</c:v>
                </c:pt>
                <c:pt idx="33">
                  <c:v>763.19999999996071</c:v>
                </c:pt>
                <c:pt idx="34">
                  <c:v>757.8000000000884</c:v>
                </c:pt>
                <c:pt idx="35">
                  <c:v>887.399999999991</c:v>
                </c:pt>
                <c:pt idx="36">
                  <c:v>714.59999999998445</c:v>
                </c:pt>
                <c:pt idx="37">
                  <c:v>876.60000000004175</c:v>
                </c:pt>
                <c:pt idx="38">
                  <c:v>747.00000000003683</c:v>
                </c:pt>
                <c:pt idx="39">
                  <c:v>759.59999999994352</c:v>
                </c:pt>
                <c:pt idx="40">
                  <c:v>721.80000000001883</c:v>
                </c:pt>
                <c:pt idx="41">
                  <c:v>754.1999999999689</c:v>
                </c:pt>
                <c:pt idx="42">
                  <c:v>709.20000000000982</c:v>
                </c:pt>
                <c:pt idx="43">
                  <c:v>779.3999999999869</c:v>
                </c:pt>
                <c:pt idx="44">
                  <c:v>752.40000000001146</c:v>
                </c:pt>
                <c:pt idx="45">
                  <c:v>761.40000000000327</c:v>
                </c:pt>
                <c:pt idx="46">
                  <c:v>1098.0000000000246</c:v>
                </c:pt>
                <c:pt idx="47">
                  <c:v>395.99999999994679</c:v>
                </c:pt>
                <c:pt idx="48">
                  <c:v>727.19999999999345</c:v>
                </c:pt>
                <c:pt idx="49">
                  <c:v>694.80000000004338</c:v>
                </c:pt>
                <c:pt idx="50">
                  <c:v>630.00000000004093</c:v>
                </c:pt>
                <c:pt idx="51">
                  <c:v>651.59999999993943</c:v>
                </c:pt>
                <c:pt idx="52">
                  <c:v>599.39999999994598</c:v>
                </c:pt>
                <c:pt idx="53">
                  <c:v>730.80000000001064</c:v>
                </c:pt>
                <c:pt idx="54">
                  <c:v>766.7999999999779</c:v>
                </c:pt>
                <c:pt idx="55">
                  <c:v>770.40000000009741</c:v>
                </c:pt>
                <c:pt idx="56">
                  <c:v>768.59999999993533</c:v>
                </c:pt>
                <c:pt idx="57">
                  <c:v>808.20000000012442</c:v>
                </c:pt>
                <c:pt idx="58">
                  <c:v>826.19999999990341</c:v>
                </c:pt>
                <c:pt idx="59">
                  <c:v>783.00000000010641</c:v>
                </c:pt>
                <c:pt idx="60">
                  <c:v>892.79999999996562</c:v>
                </c:pt>
                <c:pt idx="61">
                  <c:v>791.99999999989359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E-45C5-A34F-9DF01844AD5D}"/>
            </c:ext>
          </c:extLst>
        </c:ser>
        <c:ser>
          <c:idx val="1"/>
          <c:order val="1"/>
          <c:tx>
            <c:v>НТВ</c:v>
          </c:tx>
          <c:spPr>
            <a:ln cmpd="sng">
              <a:prstDash val="solid"/>
            </a:ln>
          </c:spPr>
          <c:marker>
            <c:symbol val="none"/>
          </c:marker>
          <c:cat>
            <c:numRef>
              <c:f>'январь 2017'!$DH$5:$DH$66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'январь 2017'!$DR$5:$DR$66</c:f>
              <c:numCache>
                <c:formatCode>General</c:formatCode>
                <c:ptCount val="62"/>
                <c:pt idx="0">
                  <c:v>3479.3999999999869</c:v>
                </c:pt>
                <c:pt idx="1">
                  <c:v>3452.3999999998068</c:v>
                </c:pt>
                <c:pt idx="2">
                  <c:v>3452.4000000002161</c:v>
                </c:pt>
                <c:pt idx="3">
                  <c:v>3445.1999999999771</c:v>
                </c:pt>
                <c:pt idx="4">
                  <c:v>3511.8000000000393</c:v>
                </c:pt>
                <c:pt idx="5">
                  <c:v>3441.5999999996529</c:v>
                </c:pt>
                <c:pt idx="6">
                  <c:v>3497.3999999999705</c:v>
                </c:pt>
                <c:pt idx="7">
                  <c:v>3495.6000000000131</c:v>
                </c:pt>
                <c:pt idx="8">
                  <c:v>3439.8000000001048</c:v>
                </c:pt>
                <c:pt idx="9">
                  <c:v>3522.6000000001932</c:v>
                </c:pt>
                <c:pt idx="10">
                  <c:v>3468.599999999833</c:v>
                </c:pt>
                <c:pt idx="11">
                  <c:v>3468.599999999833</c:v>
                </c:pt>
                <c:pt idx="12">
                  <c:v>3528.0000000000655</c:v>
                </c:pt>
                <c:pt idx="13">
                  <c:v>3463.1999999999607</c:v>
                </c:pt>
                <c:pt idx="14">
                  <c:v>3501.0000000002947</c:v>
                </c:pt>
                <c:pt idx="15">
                  <c:v>3482.9999999999018</c:v>
                </c:pt>
                <c:pt idx="16">
                  <c:v>3441.6000000000622</c:v>
                </c:pt>
                <c:pt idx="17">
                  <c:v>3517.1999999999116</c:v>
                </c:pt>
                <c:pt idx="18">
                  <c:v>3479.3999999999869</c:v>
                </c:pt>
                <c:pt idx="19">
                  <c:v>3481.1999999999443</c:v>
                </c:pt>
                <c:pt idx="20">
                  <c:v>3522.6000000001932</c:v>
                </c:pt>
                <c:pt idx="21">
                  <c:v>3484.7999999998592</c:v>
                </c:pt>
                <c:pt idx="22">
                  <c:v>3475.800000000072</c:v>
                </c:pt>
                <c:pt idx="23">
                  <c:v>3513.5999999999967</c:v>
                </c:pt>
                <c:pt idx="24">
                  <c:v>3423.6000000000786</c:v>
                </c:pt>
                <c:pt idx="25">
                  <c:v>3529.8000000000229</c:v>
                </c:pt>
                <c:pt idx="26">
                  <c:v>3432.5999999998658</c:v>
                </c:pt>
                <c:pt idx="27">
                  <c:v>3492.0000000000982</c:v>
                </c:pt>
                <c:pt idx="28">
                  <c:v>3540.5999999997675</c:v>
                </c:pt>
                <c:pt idx="29">
                  <c:v>3418.2000000002063</c:v>
                </c:pt>
                <c:pt idx="30">
                  <c:v>3524.3999999997413</c:v>
                </c:pt>
                <c:pt idx="31">
                  <c:v>3501.0000000002947</c:v>
                </c:pt>
                <c:pt idx="32">
                  <c:v>3448.799999999892</c:v>
                </c:pt>
                <c:pt idx="33">
                  <c:v>3547.8000000000065</c:v>
                </c:pt>
                <c:pt idx="34">
                  <c:v>3488.3999999997741</c:v>
                </c:pt>
                <c:pt idx="35">
                  <c:v>3526.200000000108</c:v>
                </c:pt>
                <c:pt idx="36">
                  <c:v>3506.400000000167</c:v>
                </c:pt>
                <c:pt idx="37">
                  <c:v>3466.7999999998756</c:v>
                </c:pt>
                <c:pt idx="38">
                  <c:v>3513.5999999999967</c:v>
                </c:pt>
                <c:pt idx="39">
                  <c:v>3490.2000000001408</c:v>
                </c:pt>
                <c:pt idx="40">
                  <c:v>3472.1999999997479</c:v>
                </c:pt>
                <c:pt idx="41">
                  <c:v>3461.4000000000033</c:v>
                </c:pt>
                <c:pt idx="42">
                  <c:v>3369.6000000001277</c:v>
                </c:pt>
                <c:pt idx="43">
                  <c:v>3474.0000000001146</c:v>
                </c:pt>
                <c:pt idx="44">
                  <c:v>3383.9999999997872</c:v>
                </c:pt>
                <c:pt idx="45">
                  <c:v>3321.0000000000491</c:v>
                </c:pt>
                <c:pt idx="46">
                  <c:v>3387.6000000001113</c:v>
                </c:pt>
                <c:pt idx="47">
                  <c:v>3362.3999999998887</c:v>
                </c:pt>
                <c:pt idx="48">
                  <c:v>3355.2000000000589</c:v>
                </c:pt>
                <c:pt idx="49">
                  <c:v>3366.0000000002128</c:v>
                </c:pt>
                <c:pt idx="50">
                  <c:v>3331.7999999997937</c:v>
                </c:pt>
                <c:pt idx="51">
                  <c:v>3333.6000000001604</c:v>
                </c:pt>
                <c:pt idx="52">
                  <c:v>3342.5999999999476</c:v>
                </c:pt>
                <c:pt idx="53">
                  <c:v>3299.3999999997413</c:v>
                </c:pt>
                <c:pt idx="54">
                  <c:v>3387.6000000001113</c:v>
                </c:pt>
                <c:pt idx="55">
                  <c:v>3369.6000000001277</c:v>
                </c:pt>
                <c:pt idx="56">
                  <c:v>3371.4000000000851</c:v>
                </c:pt>
                <c:pt idx="57">
                  <c:v>3401.9999999997708</c:v>
                </c:pt>
                <c:pt idx="58">
                  <c:v>3375</c:v>
                </c:pt>
                <c:pt idx="59">
                  <c:v>3421.8000000001211</c:v>
                </c:pt>
                <c:pt idx="60">
                  <c:v>3421.8000000001211</c:v>
                </c:pt>
                <c:pt idx="61">
                  <c:v>3357.0000000000164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E-45C5-A34F-9DF01844AD5D}"/>
            </c:ext>
          </c:extLst>
        </c:ser>
        <c:ser>
          <c:idx val="2"/>
          <c:order val="2"/>
          <c:tx>
            <c:v>Водооборотка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'январь 2017'!$DH$5:$DH$66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'январь 2017'!$DT$5:$DT$66</c:f>
              <c:numCache>
                <c:formatCode>General</c:formatCode>
                <c:ptCount val="62"/>
                <c:pt idx="0">
                  <c:v>5695.7999999999574</c:v>
                </c:pt>
                <c:pt idx="1">
                  <c:v>5686.799999999761</c:v>
                </c:pt>
                <c:pt idx="2">
                  <c:v>5675.4000000003143</c:v>
                </c:pt>
                <c:pt idx="3">
                  <c:v>5734.1999999999571</c:v>
                </c:pt>
                <c:pt idx="4">
                  <c:v>5657.8000000000393</c:v>
                </c:pt>
                <c:pt idx="5">
                  <c:v>5573.999999999689</c:v>
                </c:pt>
                <c:pt idx="6">
                  <c:v>5718</c:v>
                </c:pt>
                <c:pt idx="7">
                  <c:v>5764.1999999999771</c:v>
                </c:pt>
                <c:pt idx="8">
                  <c:v>5823.6000000000049</c:v>
                </c:pt>
                <c:pt idx="9">
                  <c:v>5964.0000000002983</c:v>
                </c:pt>
                <c:pt idx="10">
                  <c:v>5707.7999999997528</c:v>
                </c:pt>
                <c:pt idx="11">
                  <c:v>5459.9999999999382</c:v>
                </c:pt>
                <c:pt idx="12">
                  <c:v>5746.8000000000357</c:v>
                </c:pt>
                <c:pt idx="13">
                  <c:v>5383.1999999999362</c:v>
                </c:pt>
                <c:pt idx="14">
                  <c:v>5487.000000000291</c:v>
                </c:pt>
                <c:pt idx="15">
                  <c:v>5726.3999999999505</c:v>
                </c:pt>
                <c:pt idx="16">
                  <c:v>5644.2000000000753</c:v>
                </c:pt>
                <c:pt idx="17">
                  <c:v>5864.3999999998687</c:v>
                </c:pt>
                <c:pt idx="18">
                  <c:v>5911.7999999999984</c:v>
                </c:pt>
                <c:pt idx="19">
                  <c:v>5898.5999999999476</c:v>
                </c:pt>
                <c:pt idx="20">
                  <c:v>5923.2000000001608</c:v>
                </c:pt>
                <c:pt idx="21">
                  <c:v>5698.7999999998628</c:v>
                </c:pt>
                <c:pt idx="22">
                  <c:v>5607.6000000000295</c:v>
                </c:pt>
                <c:pt idx="23">
                  <c:v>5469.0000000000327</c:v>
                </c:pt>
                <c:pt idx="24">
                  <c:v>5339.4000000000979</c:v>
                </c:pt>
                <c:pt idx="25">
                  <c:v>5842.1999999999607</c:v>
                </c:pt>
                <c:pt idx="26">
                  <c:v>5680.1999999998707</c:v>
                </c:pt>
                <c:pt idx="27">
                  <c:v>5725.8000000002157</c:v>
                </c:pt>
                <c:pt idx="28">
                  <c:v>5972.3999999995976</c:v>
                </c:pt>
                <c:pt idx="29">
                  <c:v>5822.4000000002943</c:v>
                </c:pt>
                <c:pt idx="30">
                  <c:v>5950.1999999998297</c:v>
                </c:pt>
                <c:pt idx="31">
                  <c:v>5947.8000000001703</c:v>
                </c:pt>
                <c:pt idx="32">
                  <c:v>5819.9999999998854</c:v>
                </c:pt>
                <c:pt idx="33">
                  <c:v>6002.9999999999673</c:v>
                </c:pt>
                <c:pt idx="34">
                  <c:v>5938.1999999998625</c:v>
                </c:pt>
                <c:pt idx="35">
                  <c:v>6081.6000000000986</c:v>
                </c:pt>
                <c:pt idx="36">
                  <c:v>5877.000000000151</c:v>
                </c:pt>
                <c:pt idx="37">
                  <c:v>5939.3999999999178</c:v>
                </c:pt>
                <c:pt idx="38">
                  <c:v>5892.6000000000331</c:v>
                </c:pt>
                <c:pt idx="39">
                  <c:v>5857.8000000000848</c:v>
                </c:pt>
                <c:pt idx="40">
                  <c:v>5801.9999999997672</c:v>
                </c:pt>
                <c:pt idx="41">
                  <c:v>5823.5999999999722</c:v>
                </c:pt>
                <c:pt idx="42">
                  <c:v>5650.8000000001375</c:v>
                </c:pt>
                <c:pt idx="43">
                  <c:v>5885.4000000001015</c:v>
                </c:pt>
                <c:pt idx="44">
                  <c:v>5084.3999999997986</c:v>
                </c:pt>
                <c:pt idx="45">
                  <c:v>5714.4000000000524</c:v>
                </c:pt>
                <c:pt idx="46">
                  <c:v>6153.6000000001359</c:v>
                </c:pt>
                <c:pt idx="47">
                  <c:v>5402.3999999998359</c:v>
                </c:pt>
                <c:pt idx="48">
                  <c:v>5738.4000000000524</c:v>
                </c:pt>
                <c:pt idx="49">
                  <c:v>5728.8000000002557</c:v>
                </c:pt>
                <c:pt idx="50">
                  <c:v>5617.7999999998347</c:v>
                </c:pt>
                <c:pt idx="51">
                  <c:v>5641.2000000000999</c:v>
                </c:pt>
                <c:pt idx="52">
                  <c:v>5609.9999999998936</c:v>
                </c:pt>
                <c:pt idx="53">
                  <c:v>5662.1999999997515</c:v>
                </c:pt>
                <c:pt idx="54">
                  <c:v>5834.4000000000888</c:v>
                </c:pt>
                <c:pt idx="55">
                  <c:v>5796.0000000002256</c:v>
                </c:pt>
                <c:pt idx="56">
                  <c:v>5796.00000000002</c:v>
                </c:pt>
                <c:pt idx="57">
                  <c:v>5866.1999999998952</c:v>
                </c:pt>
                <c:pt idx="58">
                  <c:v>5857.1999999999034</c:v>
                </c:pt>
                <c:pt idx="59">
                  <c:v>5860.8000000002276</c:v>
                </c:pt>
                <c:pt idx="60">
                  <c:v>6006.6000000000868</c:v>
                </c:pt>
                <c:pt idx="61">
                  <c:v>5816.99999999991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E-45C5-A34F-9DF01844AD5D}"/>
            </c:ext>
          </c:extLst>
        </c:ser>
        <c:ser>
          <c:idx val="3"/>
          <c:order val="3"/>
          <c:tx>
            <c:v>план</c:v>
          </c:tx>
          <c:marker>
            <c:symbol val="none"/>
          </c:marker>
          <c:cat>
            <c:numRef>
              <c:f>'январь 2017'!$DH$5:$DH$66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'январь 2017'!$DV$5:$DV$66</c:f>
              <c:numCache>
                <c:formatCode>0.0</c:formatCode>
                <c:ptCount val="62"/>
                <c:pt idx="0">
                  <c:v>5551.6019354838709</c:v>
                </c:pt>
                <c:pt idx="1">
                  <c:v>5551.6</c:v>
                </c:pt>
                <c:pt idx="2">
                  <c:v>5551.6</c:v>
                </c:pt>
                <c:pt idx="3">
                  <c:v>5551.6</c:v>
                </c:pt>
                <c:pt idx="4">
                  <c:v>5551.6</c:v>
                </c:pt>
                <c:pt idx="5">
                  <c:v>5551.6</c:v>
                </c:pt>
                <c:pt idx="6">
                  <c:v>5551.6</c:v>
                </c:pt>
                <c:pt idx="7">
                  <c:v>5551.6</c:v>
                </c:pt>
                <c:pt idx="8">
                  <c:v>5551.6</c:v>
                </c:pt>
                <c:pt idx="9">
                  <c:v>5551.6</c:v>
                </c:pt>
                <c:pt idx="10">
                  <c:v>5551.6</c:v>
                </c:pt>
                <c:pt idx="11">
                  <c:v>5551.6</c:v>
                </c:pt>
                <c:pt idx="12">
                  <c:v>5551.6</c:v>
                </c:pt>
                <c:pt idx="13">
                  <c:v>5551.6</c:v>
                </c:pt>
                <c:pt idx="14">
                  <c:v>5551.6</c:v>
                </c:pt>
                <c:pt idx="15">
                  <c:v>5551.6</c:v>
                </c:pt>
                <c:pt idx="16">
                  <c:v>5551.6</c:v>
                </c:pt>
                <c:pt idx="17">
                  <c:v>5551.6</c:v>
                </c:pt>
                <c:pt idx="18">
                  <c:v>5551.6</c:v>
                </c:pt>
                <c:pt idx="19">
                  <c:v>5551.6</c:v>
                </c:pt>
                <c:pt idx="20">
                  <c:v>5551.6</c:v>
                </c:pt>
                <c:pt idx="21">
                  <c:v>5551.6</c:v>
                </c:pt>
                <c:pt idx="22">
                  <c:v>5551.6</c:v>
                </c:pt>
                <c:pt idx="23">
                  <c:v>5551.6</c:v>
                </c:pt>
                <c:pt idx="24">
                  <c:v>5551.6</c:v>
                </c:pt>
                <c:pt idx="25">
                  <c:v>5551.6</c:v>
                </c:pt>
                <c:pt idx="26">
                  <c:v>5551.6</c:v>
                </c:pt>
                <c:pt idx="27">
                  <c:v>5551.6</c:v>
                </c:pt>
                <c:pt idx="28">
                  <c:v>5551.6</c:v>
                </c:pt>
                <c:pt idx="29">
                  <c:v>5551.6</c:v>
                </c:pt>
                <c:pt idx="30">
                  <c:v>5551.6</c:v>
                </c:pt>
                <c:pt idx="31">
                  <c:v>5551.6</c:v>
                </c:pt>
                <c:pt idx="32">
                  <c:v>5551.6</c:v>
                </c:pt>
                <c:pt idx="33">
                  <c:v>5551.6</c:v>
                </c:pt>
                <c:pt idx="34">
                  <c:v>5551.6</c:v>
                </c:pt>
                <c:pt idx="35">
                  <c:v>5551.6</c:v>
                </c:pt>
                <c:pt idx="36">
                  <c:v>5551.6</c:v>
                </c:pt>
                <c:pt idx="37">
                  <c:v>5551.6</c:v>
                </c:pt>
                <c:pt idx="38">
                  <c:v>5551.6</c:v>
                </c:pt>
                <c:pt idx="39">
                  <c:v>5551.6</c:v>
                </c:pt>
                <c:pt idx="40">
                  <c:v>5551.6</c:v>
                </c:pt>
                <c:pt idx="41">
                  <c:v>5551.6</c:v>
                </c:pt>
                <c:pt idx="42">
                  <c:v>5551.6</c:v>
                </c:pt>
                <c:pt idx="43">
                  <c:v>5551.6</c:v>
                </c:pt>
                <c:pt idx="44">
                  <c:v>5551.6</c:v>
                </c:pt>
                <c:pt idx="45">
                  <c:v>5551.6</c:v>
                </c:pt>
                <c:pt idx="46">
                  <c:v>5551.6</c:v>
                </c:pt>
                <c:pt idx="47">
                  <c:v>5551.6</c:v>
                </c:pt>
                <c:pt idx="48">
                  <c:v>5551.6</c:v>
                </c:pt>
                <c:pt idx="49">
                  <c:v>5551.6</c:v>
                </c:pt>
                <c:pt idx="50">
                  <c:v>5551.6</c:v>
                </c:pt>
                <c:pt idx="51">
                  <c:v>5551.6</c:v>
                </c:pt>
                <c:pt idx="52">
                  <c:v>5551.6</c:v>
                </c:pt>
                <c:pt idx="53">
                  <c:v>5551.6</c:v>
                </c:pt>
                <c:pt idx="54">
                  <c:v>5551.6</c:v>
                </c:pt>
                <c:pt idx="55">
                  <c:v>5551.6</c:v>
                </c:pt>
                <c:pt idx="56">
                  <c:v>5551.6</c:v>
                </c:pt>
                <c:pt idx="57">
                  <c:v>5551.6</c:v>
                </c:pt>
                <c:pt idx="58">
                  <c:v>5551.6</c:v>
                </c:pt>
                <c:pt idx="59">
                  <c:v>5551.6</c:v>
                </c:pt>
                <c:pt idx="60">
                  <c:v>5551.6</c:v>
                </c:pt>
                <c:pt idx="61">
                  <c:v>5551.6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3E-45C5-A34F-9DF01844AD5D}"/>
            </c:ext>
          </c:extLst>
        </c:ser>
        <c:ser>
          <c:idx val="4"/>
          <c:order val="4"/>
          <c:tx>
            <c:v>ГСС</c:v>
          </c:tx>
          <c:marker>
            <c:symbol val="none"/>
          </c:marker>
          <c:cat>
            <c:numRef>
              <c:f>'январь 2017'!$DH$5:$DH$66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'январь 2017'!#REF!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3E-45C5-A34F-9DF01844A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80000"/>
        <c:axId val="90317952"/>
      </c:lineChart>
      <c:catAx>
        <c:axId val="9048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0317952"/>
        <c:crosses val="autoZero"/>
        <c:auto val="1"/>
        <c:lblAlgn val="ctr"/>
        <c:lblOffset val="100"/>
        <c:noMultiLvlLbl val="0"/>
      </c:catAx>
      <c:valAx>
        <c:axId val="90317952"/>
        <c:scaling>
          <c:orientation val="minMax"/>
          <c:max val="65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2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0480000"/>
        <c:crosses val="autoZero"/>
        <c:crossBetween val="between"/>
        <c:majorUnit val="200"/>
        <c:minorUnit val="27.2"/>
      </c:valAx>
    </c:plotArea>
    <c:legend>
      <c:legendPos val="r"/>
      <c:layout>
        <c:manualLayout>
          <c:xMode val="edge"/>
          <c:yMode val="edge"/>
          <c:x val="4.1274074895567635E-2"/>
          <c:y val="0.86484581269154426"/>
          <c:w val="0.92576291079812212"/>
          <c:h val="8.2907838003562273E-2"/>
        </c:manualLayout>
      </c:layout>
      <c:overlay val="0"/>
      <c:txPr>
        <a:bodyPr/>
        <a:lstStyle/>
        <a:p>
          <a:pPr>
            <a:defRPr b="0" baseline="0" i="0" strike="noStrike" sz="118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0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footer="0.30000000000000032" header="0.30000000000000032" l="0.70000000000000062" r="0.70000000000000062" t="0.75000000000001465"/>
    <c:pageSetup orientation="landscape" paperSize="9"/>
  </c:printSettings>
</c:chartSpace>
</file>

<file path=xl/charts/chart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216057273352951E-2"/>
          <c:y val="1.1319475708590081E-2"/>
          <c:w val="0.95849378781789996"/>
          <c:h val="0.88043182086303251"/>
        </c:manualLayout>
      </c:layout>
      <c:lineChart>
        <c:grouping val="standard"/>
        <c:varyColors val="0"/>
        <c:ser>
          <c:idx val="0"/>
          <c:order val="0"/>
          <c:tx>
            <c:v>Бар.насос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'январь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'январь 2017'!$EG$5:$EG$66</c:f>
              <c:numCache>
                <c:formatCode>General</c:formatCode>
                <c:ptCount val="62"/>
                <c:pt idx="0">
                  <c:v>3955</c:v>
                </c:pt>
                <c:pt idx="1">
                  <c:v>3835.8000000001539</c:v>
                </c:pt>
                <c:pt idx="2">
                  <c:v>3855.600000000095</c:v>
                </c:pt>
                <c:pt idx="3">
                  <c:v>3923.9999999997053</c:v>
                </c:pt>
                <c:pt idx="4">
                  <c:v>3907.8000000000884</c:v>
                </c:pt>
                <c:pt idx="5">
                  <c:v>3900.5999999998494</c:v>
                </c:pt>
                <c:pt idx="6">
                  <c:v>3884.4000000002325</c:v>
                </c:pt>
                <c:pt idx="7">
                  <c:v>3776.3999999999214</c:v>
                </c:pt>
                <c:pt idx="8">
                  <c:v>3691.7999999998756</c:v>
                </c:pt>
                <c:pt idx="9">
                  <c:v>3841.2000000000262</c:v>
                </c:pt>
                <c:pt idx="10">
                  <c:v>3915.0000000003274</c:v>
                </c:pt>
                <c:pt idx="11">
                  <c:v>3864.5999999998821</c:v>
                </c:pt>
                <c:pt idx="12">
                  <c:v>3974.3999999997413</c:v>
                </c:pt>
                <c:pt idx="13">
                  <c:v>3882.600000000275</c:v>
                </c:pt>
                <c:pt idx="14">
                  <c:v>3900.5999999998494</c:v>
                </c:pt>
                <c:pt idx="15">
                  <c:v>3722.3999999999705</c:v>
                </c:pt>
                <c:pt idx="16">
                  <c:v>3724.199999999928</c:v>
                </c:pt>
                <c:pt idx="17">
                  <c:v>3776.4000000003307</c:v>
                </c:pt>
                <c:pt idx="18">
                  <c:v>3855.5999999996857</c:v>
                </c:pt>
                <c:pt idx="19">
                  <c:v>3760.2000000003045</c:v>
                </c:pt>
                <c:pt idx="20">
                  <c:v>3918.599999999833</c:v>
                </c:pt>
                <c:pt idx="21">
                  <c:v>3943.8000000000557</c:v>
                </c:pt>
                <c:pt idx="22">
                  <c:v>3846.5999999998985</c:v>
                </c:pt>
                <c:pt idx="23">
                  <c:v>3997.8000000000065</c:v>
                </c:pt>
                <c:pt idx="24">
                  <c:v>3853.8000000001375</c:v>
                </c:pt>
                <c:pt idx="25">
                  <c:v>3931.1999999999443</c:v>
                </c:pt>
                <c:pt idx="26">
                  <c:v>3895.1999999999771</c:v>
                </c:pt>
                <c:pt idx="27">
                  <c:v>3922.2000000001572</c:v>
                </c:pt>
                <c:pt idx="28">
                  <c:v>3918.599999999833</c:v>
                </c:pt>
                <c:pt idx="29">
                  <c:v>3774.599999999964</c:v>
                </c:pt>
                <c:pt idx="30">
                  <c:v>3830.3999999998723</c:v>
                </c:pt>
                <c:pt idx="31">
                  <c:v>3841.2000000000262</c:v>
                </c:pt>
                <c:pt idx="32">
                  <c:v>3754.8000000000229</c:v>
                </c:pt>
                <c:pt idx="33">
                  <c:v>3898.8000000003012</c:v>
                </c:pt>
                <c:pt idx="34">
                  <c:v>3895.1999999999771</c:v>
                </c:pt>
                <c:pt idx="35">
                  <c:v>3842.9999999999836</c:v>
                </c:pt>
                <c:pt idx="36">
                  <c:v>3810.5999999999312</c:v>
                </c:pt>
                <c:pt idx="37">
                  <c:v>3839.4000000000688</c:v>
                </c:pt>
                <c:pt idx="38">
                  <c:v>3898.799999999892</c:v>
                </c:pt>
                <c:pt idx="39">
                  <c:v>3878.9999999999509</c:v>
                </c:pt>
                <c:pt idx="40">
                  <c:v>3873.6000000000786</c:v>
                </c:pt>
                <c:pt idx="41">
                  <c:v>3869.9999999997544</c:v>
                </c:pt>
                <c:pt idx="42">
                  <c:v>3877.1999999999935</c:v>
                </c:pt>
                <c:pt idx="43">
                  <c:v>4059.0000000001965</c:v>
                </c:pt>
                <c:pt idx="44">
                  <c:v>4010.4000000001179</c:v>
                </c:pt>
                <c:pt idx="45">
                  <c:v>3927.6000000000295</c:v>
                </c:pt>
                <c:pt idx="46">
                  <c:v>3841.2000000000262</c:v>
                </c:pt>
                <c:pt idx="47">
                  <c:v>3869.9999999997544</c:v>
                </c:pt>
                <c:pt idx="48">
                  <c:v>3873.6000000000786</c:v>
                </c:pt>
                <c:pt idx="49">
                  <c:v>3954.5999999998003</c:v>
                </c:pt>
                <c:pt idx="50">
                  <c:v>3951.0000000002947</c:v>
                </c:pt>
                <c:pt idx="51">
                  <c:v>4055.3999999998723</c:v>
                </c:pt>
                <c:pt idx="52">
                  <c:v>3999.599999999964</c:v>
                </c:pt>
                <c:pt idx="53">
                  <c:v>3888.0000000001473</c:v>
                </c:pt>
                <c:pt idx="54">
                  <c:v>3976.1999999996988</c:v>
                </c:pt>
                <c:pt idx="55">
                  <c:v>4005.0000000002456</c:v>
                </c:pt>
                <c:pt idx="56">
                  <c:v>3990.5999999997675</c:v>
                </c:pt>
                <c:pt idx="57">
                  <c:v>3985.2000000003045</c:v>
                </c:pt>
                <c:pt idx="58">
                  <c:v>3904.1999999997643</c:v>
                </c:pt>
                <c:pt idx="59">
                  <c:v>3981.5999999999804</c:v>
                </c:pt>
                <c:pt idx="60">
                  <c:v>3931.1999999999443</c:v>
                </c:pt>
                <c:pt idx="61">
                  <c:v>3891.6000000000622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B-4A05-B5B4-0BDDC5CA2960}"/>
            </c:ext>
          </c:extLst>
        </c:ser>
        <c:ser>
          <c:idx val="1"/>
          <c:order val="1"/>
          <c:tx>
            <c:v>РП - 26</c:v>
          </c:tx>
          <c:marker>
            <c:symbol val="none"/>
          </c:marker>
          <c:cat>
            <c:numRef>
              <c:f>'январь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'январь 2017'!$EK$5:$EK$66</c:f>
              <c:numCache>
                <c:formatCode>General</c:formatCode>
                <c:ptCount val="62"/>
                <c:pt idx="0">
                  <c:v>332.08000000000112</c:v>
                </c:pt>
                <c:pt idx="1">
                  <c:v>328.48000000000638</c:v>
                </c:pt>
                <c:pt idx="2">
                  <c:v>337.83999999999935</c:v>
                </c:pt>
                <c:pt idx="3">
                  <c:v>333.43999999999824</c:v>
                </c:pt>
                <c:pt idx="4">
                  <c:v>342.39999999999895</c:v>
                </c:pt>
                <c:pt idx="5">
                  <c:v>336.79999999999865</c:v>
                </c:pt>
                <c:pt idx="6">
                  <c:v>344.96000000000379</c:v>
                </c:pt>
                <c:pt idx="7">
                  <c:v>342.48000000000104</c:v>
                </c:pt>
                <c:pt idx="8">
                  <c:v>338.71999999999673</c:v>
                </c:pt>
                <c:pt idx="9">
                  <c:v>345.20000000000209</c:v>
                </c:pt>
                <c:pt idx="10">
                  <c:v>335.99999999999937</c:v>
                </c:pt>
                <c:pt idx="11">
                  <c:v>322.96000000000049</c:v>
                </c:pt>
                <c:pt idx="12">
                  <c:v>342.31999999999744</c:v>
                </c:pt>
                <c:pt idx="13">
                  <c:v>337.35999999999649</c:v>
                </c:pt>
                <c:pt idx="14">
                  <c:v>330.96000000000032</c:v>
                </c:pt>
                <c:pt idx="15">
                  <c:v>297.44000000000341</c:v>
                </c:pt>
                <c:pt idx="16">
                  <c:v>310.79999999999529</c:v>
                </c:pt>
                <c:pt idx="17">
                  <c:v>324.88000000000028</c:v>
                </c:pt>
                <c:pt idx="18">
                  <c:v>324.48000000000832</c:v>
                </c:pt>
                <c:pt idx="19">
                  <c:v>317.19999999999828</c:v>
                </c:pt>
                <c:pt idx="20">
                  <c:v>295.19999999999811</c:v>
                </c:pt>
                <c:pt idx="21">
                  <c:v>319.6800000000016</c:v>
                </c:pt>
                <c:pt idx="22">
                  <c:v>301.35999999999996</c:v>
                </c:pt>
                <c:pt idx="23">
                  <c:v>328.56000000000051</c:v>
                </c:pt>
                <c:pt idx="24">
                  <c:v>320.23999999999745</c:v>
                </c:pt>
                <c:pt idx="25">
                  <c:v>327.19999999999629</c:v>
                </c:pt>
                <c:pt idx="26">
                  <c:v>326.96000000000424</c:v>
                </c:pt>
                <c:pt idx="27">
                  <c:v>330.15999999999195</c:v>
                </c:pt>
                <c:pt idx="28">
                  <c:v>334.80000000000956</c:v>
                </c:pt>
                <c:pt idx="29">
                  <c:v>334.47999999999894</c:v>
                </c:pt>
                <c:pt idx="30">
                  <c:v>320.96000000000572</c:v>
                </c:pt>
                <c:pt idx="31">
                  <c:v>326.79999999999666</c:v>
                </c:pt>
                <c:pt idx="32">
                  <c:v>323.19999999998913</c:v>
                </c:pt>
                <c:pt idx="33">
                  <c:v>322.80000000000058</c:v>
                </c:pt>
                <c:pt idx="34">
                  <c:v>336.56000000000063</c:v>
                </c:pt>
                <c:pt idx="35">
                  <c:v>333.20000000000903</c:v>
                </c:pt>
                <c:pt idx="36">
                  <c:v>314.47999999999695</c:v>
                </c:pt>
                <c:pt idx="37">
                  <c:v>300.96000000000572</c:v>
                </c:pt>
                <c:pt idx="38">
                  <c:v>313.11999999999102</c:v>
                </c:pt>
                <c:pt idx="39">
                  <c:v>316.87999999999505</c:v>
                </c:pt>
                <c:pt idx="40">
                  <c:v>318.56000000000961</c:v>
                </c:pt>
                <c:pt idx="41">
                  <c:v>325.35999999999632</c:v>
                </c:pt>
                <c:pt idx="42">
                  <c:v>310.80000000001149</c:v>
                </c:pt>
                <c:pt idx="43">
                  <c:v>323.51999999998526</c:v>
                </c:pt>
                <c:pt idx="44">
                  <c:v>503.36000000000354</c:v>
                </c:pt>
                <c:pt idx="45">
                  <c:v>266.71999999999855</c:v>
                </c:pt>
                <c:pt idx="46">
                  <c:v>370.63999999999879</c:v>
                </c:pt>
                <c:pt idx="47">
                  <c:v>323.84000000001237</c:v>
                </c:pt>
                <c:pt idx="48">
                  <c:v>308.72000000000099</c:v>
                </c:pt>
                <c:pt idx="49">
                  <c:v>325.83999999999378</c:v>
                </c:pt>
                <c:pt idx="50">
                  <c:v>315.27999999999821</c:v>
                </c:pt>
                <c:pt idx="51">
                  <c:v>320.32000000000636</c:v>
                </c:pt>
                <c:pt idx="52">
                  <c:v>320.31999999998817</c:v>
                </c:pt>
                <c:pt idx="53">
                  <c:v>313.03999999999689</c:v>
                </c:pt>
                <c:pt idx="54">
                  <c:v>323.52000000000515</c:v>
                </c:pt>
                <c:pt idx="55">
                  <c:v>316.80000000000064</c:v>
                </c:pt>
                <c:pt idx="56">
                  <c:v>302.80000000000229</c:v>
                </c:pt>
                <c:pt idx="57">
                  <c:v>303.19999999999681</c:v>
                </c:pt>
                <c:pt idx="58">
                  <c:v>269.60000000000321</c:v>
                </c:pt>
                <c:pt idx="59">
                  <c:v>333.19999999999283</c:v>
                </c:pt>
                <c:pt idx="60">
                  <c:v>292.56000000000824</c:v>
                </c:pt>
                <c:pt idx="61">
                  <c:v>290.56000000000068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B-4A05-B5B4-0BDDC5CA2960}"/>
            </c:ext>
          </c:extLst>
        </c:ser>
        <c:ser>
          <c:idx val="2"/>
          <c:order val="2"/>
          <c:tx>
            <c:v>РП - 26а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'январь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'январь 2017'!$EO$5:$EO$66</c:f>
              <c:numCache>
                <c:formatCode>General</c:formatCode>
                <c:ptCount val="62"/>
                <c:pt idx="0">
                  <c:v>23.375999999998385</c:v>
                </c:pt>
                <c:pt idx="1">
                  <c:v>33.09599999999773</c:v>
                </c:pt>
                <c:pt idx="2">
                  <c:v>22.152000000000044</c:v>
                </c:pt>
                <c:pt idx="3">
                  <c:v>23.496000000001004</c:v>
                </c:pt>
                <c:pt idx="4">
                  <c:v>24.756000000001222</c:v>
                </c:pt>
                <c:pt idx="5">
                  <c:v>25.271999999997206</c:v>
                </c:pt>
                <c:pt idx="6">
                  <c:v>33.648000000001048</c:v>
                </c:pt>
                <c:pt idx="7">
                  <c:v>40.128000000000611</c:v>
                </c:pt>
                <c:pt idx="8">
                  <c:v>26.208000000002357</c:v>
                </c:pt>
                <c:pt idx="9">
                  <c:v>34.199999999998909</c:v>
                </c:pt>
                <c:pt idx="10">
                  <c:v>27.347999999999956</c:v>
                </c:pt>
                <c:pt idx="11">
                  <c:v>25.956000000000131</c:v>
                </c:pt>
                <c:pt idx="12">
                  <c:v>23.820000000001528</c:v>
                </c:pt>
                <c:pt idx="13">
                  <c:v>27.311999999998079</c:v>
                </c:pt>
                <c:pt idx="14">
                  <c:v>30.503999999998996</c:v>
                </c:pt>
                <c:pt idx="15">
                  <c:v>32.472000000001572</c:v>
                </c:pt>
                <c:pt idx="16">
                  <c:v>23.351999999998952</c:v>
                </c:pt>
                <c:pt idx="17">
                  <c:v>33.023999999999432</c:v>
                </c:pt>
                <c:pt idx="18">
                  <c:v>26.604000000001179</c:v>
                </c:pt>
                <c:pt idx="19">
                  <c:v>24.551999999997861</c:v>
                </c:pt>
                <c:pt idx="20">
                  <c:v>29.256000000001222</c:v>
                </c:pt>
                <c:pt idx="21">
                  <c:v>25.104000000001179</c:v>
                </c:pt>
                <c:pt idx="22">
                  <c:v>28.080000000001746</c:v>
                </c:pt>
                <c:pt idx="23">
                  <c:v>38.099999999996726</c:v>
                </c:pt>
                <c:pt idx="24">
                  <c:v>29.796000000002095</c:v>
                </c:pt>
                <c:pt idx="25">
                  <c:v>32.736000000000786</c:v>
                </c:pt>
                <c:pt idx="26">
                  <c:v>25.739999999999782</c:v>
                </c:pt>
                <c:pt idx="27">
                  <c:v>26.747999999997774</c:v>
                </c:pt>
                <c:pt idx="28">
                  <c:v>29.219999999999345</c:v>
                </c:pt>
                <c:pt idx="29">
                  <c:v>31.091999999998734</c:v>
                </c:pt>
                <c:pt idx="30">
                  <c:v>27.708000000002357</c:v>
                </c:pt>
                <c:pt idx="31">
                  <c:v>22.283999999999651</c:v>
                </c:pt>
                <c:pt idx="32">
                  <c:v>29.32799999999952</c:v>
                </c:pt>
                <c:pt idx="33">
                  <c:v>24.468000000002576</c:v>
                </c:pt>
                <c:pt idx="34">
                  <c:v>30.216000000000349</c:v>
                </c:pt>
                <c:pt idx="35">
                  <c:v>22.403999999996813</c:v>
                </c:pt>
                <c:pt idx="36">
                  <c:v>29.100000000002183</c:v>
                </c:pt>
                <c:pt idx="37">
                  <c:v>25.055999999996857</c:v>
                </c:pt>
                <c:pt idx="38">
                  <c:v>28.979999999999563</c:v>
                </c:pt>
                <c:pt idx="39">
                  <c:v>31.860000000002401</c:v>
                </c:pt>
                <c:pt idx="40">
                  <c:v>25.415999999999258</c:v>
                </c:pt>
                <c:pt idx="41">
                  <c:v>48.312000000003536</c:v>
                </c:pt>
                <c:pt idx="42">
                  <c:v>26.759999999994761</c:v>
                </c:pt>
                <c:pt idx="43">
                  <c:v>28.788000000004104</c:v>
                </c:pt>
                <c:pt idx="44">
                  <c:v>27.15599999999904</c:v>
                </c:pt>
                <c:pt idx="45">
                  <c:v>28.055999999996857</c:v>
                </c:pt>
                <c:pt idx="46">
                  <c:v>26.736000000000786</c:v>
                </c:pt>
                <c:pt idx="47">
                  <c:v>25.871999999999389</c:v>
                </c:pt>
                <c:pt idx="48">
                  <c:v>46.008000000003449</c:v>
                </c:pt>
                <c:pt idx="49">
                  <c:v>47.807999999999083</c:v>
                </c:pt>
                <c:pt idx="50">
                  <c:v>28.031999999997424</c:v>
                </c:pt>
                <c:pt idx="51">
                  <c:v>23.832000000003973</c:v>
                </c:pt>
                <c:pt idx="52">
                  <c:v>30.108000000000175</c:v>
                </c:pt>
                <c:pt idx="53">
                  <c:v>41.760000000000218</c:v>
                </c:pt>
                <c:pt idx="54">
                  <c:v>29.051999999997861</c:v>
                </c:pt>
                <c:pt idx="55">
                  <c:v>30.888000000000829</c:v>
                </c:pt>
                <c:pt idx="56">
                  <c:v>32.472000000001572</c:v>
                </c:pt>
                <c:pt idx="57">
                  <c:v>32.003999999998996</c:v>
                </c:pt>
                <c:pt idx="58">
                  <c:v>28.355999999997948</c:v>
                </c:pt>
                <c:pt idx="59">
                  <c:v>28.836000000002969</c:v>
                </c:pt>
                <c:pt idx="60">
                  <c:v>29.471999999996115</c:v>
                </c:pt>
                <c:pt idx="61">
                  <c:v>26.064000000000306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4B-4A05-B5B4-0BDDC5CA2960}"/>
            </c:ext>
          </c:extLst>
        </c:ser>
        <c:ser>
          <c:idx val="5"/>
          <c:order val="3"/>
          <c:tx>
            <c:v>Тр-ры декантеров</c:v>
          </c:tx>
          <c:marker>
            <c:symbol val="none"/>
          </c:marker>
          <c:cat>
            <c:numRef>
              <c:f>'январь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'январь 2017'!$ER$5:$ER$66</c:f>
              <c:numCache>
                <c:formatCode>General</c:formatCode>
                <c:ptCount val="62"/>
                <c:pt idx="0">
                  <c:v>9.6800000000007458</c:v>
                </c:pt>
                <c:pt idx="1">
                  <c:v>9.5199999999999818</c:v>
                </c:pt>
                <c:pt idx="2">
                  <c:v>9.5199999999999818</c:v>
                </c:pt>
                <c:pt idx="3">
                  <c:v>9.0000000000009095</c:v>
                </c:pt>
                <c:pt idx="4">
                  <c:v>19.959999999998672</c:v>
                </c:pt>
                <c:pt idx="5">
                  <c:v>7.0400000000017826</c:v>
                </c:pt>
                <c:pt idx="6">
                  <c:v>15.839999999998327</c:v>
                </c:pt>
                <c:pt idx="7">
                  <c:v>9.4000000000005457</c:v>
                </c:pt>
                <c:pt idx="8">
                  <c:v>9.3200000000001637</c:v>
                </c:pt>
                <c:pt idx="9">
                  <c:v>9.8000000000001819</c:v>
                </c:pt>
                <c:pt idx="10">
                  <c:v>9.6000000000003638</c:v>
                </c:pt>
                <c:pt idx="11">
                  <c:v>9.5599999999990359</c:v>
                </c:pt>
                <c:pt idx="12">
                  <c:v>9.3200000000001637</c:v>
                </c:pt>
                <c:pt idx="13">
                  <c:v>9.7199999999997999</c:v>
                </c:pt>
                <c:pt idx="14">
                  <c:v>9.2800000000011096</c:v>
                </c:pt>
                <c:pt idx="15">
                  <c:v>9.4399999999995998</c:v>
                </c:pt>
                <c:pt idx="16">
                  <c:v>8.9599999999995816</c:v>
                </c:pt>
                <c:pt idx="17">
                  <c:v>9.6399999999994179</c:v>
                </c:pt>
                <c:pt idx="18">
                  <c:v>9.6800000000007458</c:v>
                </c:pt>
                <c:pt idx="19">
                  <c:v>9.4000000000005457</c:v>
                </c:pt>
                <c:pt idx="20">
                  <c:v>9.6399999999994179</c:v>
                </c:pt>
                <c:pt idx="21">
                  <c:v>9.5199999999999818</c:v>
                </c:pt>
                <c:pt idx="22">
                  <c:v>9.6000000000003638</c:v>
                </c:pt>
                <c:pt idx="23">
                  <c:v>9.4799999999986539</c:v>
                </c:pt>
                <c:pt idx="24">
                  <c:v>9.0800000000012915</c:v>
                </c:pt>
                <c:pt idx="25">
                  <c:v>9.4799999999986539</c:v>
                </c:pt>
                <c:pt idx="26">
                  <c:v>9.3600000000014916</c:v>
                </c:pt>
                <c:pt idx="27">
                  <c:v>9.1999999999984539</c:v>
                </c:pt>
                <c:pt idx="28">
                  <c:v>9.7200000000020736</c:v>
                </c:pt>
                <c:pt idx="29">
                  <c:v>9.4399999999995998</c:v>
                </c:pt>
                <c:pt idx="30">
                  <c:v>9.3200000000001637</c:v>
                </c:pt>
                <c:pt idx="31">
                  <c:v>9.2799999999988358</c:v>
                </c:pt>
                <c:pt idx="32">
                  <c:v>22.239999999999327</c:v>
                </c:pt>
                <c:pt idx="33">
                  <c:v>7.6400000000012369</c:v>
                </c:pt>
                <c:pt idx="34">
                  <c:v>22.000000000000455</c:v>
                </c:pt>
                <c:pt idx="35">
                  <c:v>7.1199999999998909</c:v>
                </c:pt>
                <c:pt idx="36">
                  <c:v>22.439999999999145</c:v>
                </c:pt>
                <c:pt idx="37">
                  <c:v>8.2400000000006912</c:v>
                </c:pt>
                <c:pt idx="38">
                  <c:v>31.240000000000236</c:v>
                </c:pt>
                <c:pt idx="39">
                  <c:v>8.5999999999989996</c:v>
                </c:pt>
                <c:pt idx="40">
                  <c:v>8.6400000000003274</c:v>
                </c:pt>
                <c:pt idx="41">
                  <c:v>8.7599999999997635</c:v>
                </c:pt>
                <c:pt idx="42">
                  <c:v>8.6000000000012733</c:v>
                </c:pt>
                <c:pt idx="43">
                  <c:v>8.9999999999986358</c:v>
                </c:pt>
                <c:pt idx="44">
                  <c:v>25.040000000001328</c:v>
                </c:pt>
                <c:pt idx="45">
                  <c:v>8.8799999999991996</c:v>
                </c:pt>
                <c:pt idx="46">
                  <c:v>27.639999999998963</c:v>
                </c:pt>
                <c:pt idx="47">
                  <c:v>8.6800000000016553</c:v>
                </c:pt>
                <c:pt idx="48">
                  <c:v>20</c:v>
                </c:pt>
                <c:pt idx="49">
                  <c:v>9.0399999999999636</c:v>
                </c:pt>
                <c:pt idx="50">
                  <c:v>24.199999999998454</c:v>
                </c:pt>
                <c:pt idx="51">
                  <c:v>7.4000000000000909</c:v>
                </c:pt>
                <c:pt idx="52">
                  <c:v>44.320000000000164</c:v>
                </c:pt>
                <c:pt idx="53">
                  <c:v>7.9600000000004911</c:v>
                </c:pt>
                <c:pt idx="54">
                  <c:v>8.2400000000006912</c:v>
                </c:pt>
                <c:pt idx="55">
                  <c:v>8.3199999999987995</c:v>
                </c:pt>
                <c:pt idx="56">
                  <c:v>8.1600000000003092</c:v>
                </c:pt>
                <c:pt idx="57">
                  <c:v>8.0799999999999272</c:v>
                </c:pt>
                <c:pt idx="58">
                  <c:v>31.880000000001019</c:v>
                </c:pt>
                <c:pt idx="59">
                  <c:v>6.7599999999993088</c:v>
                </c:pt>
                <c:pt idx="60">
                  <c:v>19.4399999999996</c:v>
                </c:pt>
                <c:pt idx="61">
                  <c:v>7.9600000000004911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4B-4A05-B5B4-0BDDC5CA2960}"/>
            </c:ext>
          </c:extLst>
        </c:ser>
        <c:ser>
          <c:idx val="3"/>
          <c:order val="4"/>
          <c:tx>
            <c:v>План</c:v>
          </c:tx>
          <c:marker>
            <c:symbol val="none"/>
          </c:marker>
          <c:cat>
            <c:numRef>
              <c:f>'январь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'январь 2017'!$EV$5:$EV$66</c:f>
              <c:numCache>
                <c:formatCode>0.0</c:formatCode>
                <c:ptCount val="62"/>
                <c:pt idx="0">
                  <c:v>4265.2733790322582</c:v>
                </c:pt>
                <c:pt idx="1">
                  <c:v>4265.3</c:v>
                </c:pt>
                <c:pt idx="2">
                  <c:v>4265.3</c:v>
                </c:pt>
                <c:pt idx="3">
                  <c:v>4265.3</c:v>
                </c:pt>
                <c:pt idx="4">
                  <c:v>4265.3</c:v>
                </c:pt>
                <c:pt idx="5">
                  <c:v>4265.3</c:v>
                </c:pt>
                <c:pt idx="6">
                  <c:v>4265.3</c:v>
                </c:pt>
                <c:pt idx="7">
                  <c:v>4265.3</c:v>
                </c:pt>
                <c:pt idx="8">
                  <c:v>4265.3</c:v>
                </c:pt>
                <c:pt idx="9">
                  <c:v>4265.3</c:v>
                </c:pt>
                <c:pt idx="10">
                  <c:v>4265.3</c:v>
                </c:pt>
                <c:pt idx="11">
                  <c:v>4265.3</c:v>
                </c:pt>
                <c:pt idx="12">
                  <c:v>4265.3</c:v>
                </c:pt>
                <c:pt idx="13">
                  <c:v>4265.3</c:v>
                </c:pt>
                <c:pt idx="14">
                  <c:v>4265.3</c:v>
                </c:pt>
                <c:pt idx="15">
                  <c:v>4265.3</c:v>
                </c:pt>
                <c:pt idx="16">
                  <c:v>4265.3</c:v>
                </c:pt>
                <c:pt idx="17">
                  <c:v>4265.3</c:v>
                </c:pt>
                <c:pt idx="18">
                  <c:v>4265.3</c:v>
                </c:pt>
                <c:pt idx="19">
                  <c:v>4265.3</c:v>
                </c:pt>
                <c:pt idx="20">
                  <c:v>4265.3</c:v>
                </c:pt>
                <c:pt idx="21">
                  <c:v>4265.3</c:v>
                </c:pt>
                <c:pt idx="22">
                  <c:v>4265.3</c:v>
                </c:pt>
                <c:pt idx="23">
                  <c:v>4265.3</c:v>
                </c:pt>
                <c:pt idx="24">
                  <c:v>4265.3</c:v>
                </c:pt>
                <c:pt idx="25">
                  <c:v>4265.3</c:v>
                </c:pt>
                <c:pt idx="26">
                  <c:v>4265.3</c:v>
                </c:pt>
                <c:pt idx="27">
                  <c:v>4265.3</c:v>
                </c:pt>
                <c:pt idx="28">
                  <c:v>4265.3</c:v>
                </c:pt>
                <c:pt idx="29">
                  <c:v>4265.3</c:v>
                </c:pt>
                <c:pt idx="30">
                  <c:v>4265.3</c:v>
                </c:pt>
                <c:pt idx="31">
                  <c:v>4265.3</c:v>
                </c:pt>
                <c:pt idx="32">
                  <c:v>4265.3</c:v>
                </c:pt>
                <c:pt idx="33">
                  <c:v>4265.3</c:v>
                </c:pt>
                <c:pt idx="34">
                  <c:v>4265.3</c:v>
                </c:pt>
                <c:pt idx="35">
                  <c:v>4265.3</c:v>
                </c:pt>
                <c:pt idx="36">
                  <c:v>4265.3</c:v>
                </c:pt>
                <c:pt idx="37">
                  <c:v>4265.3</c:v>
                </c:pt>
                <c:pt idx="38">
                  <c:v>4265.3</c:v>
                </c:pt>
                <c:pt idx="39">
                  <c:v>4265.3</c:v>
                </c:pt>
                <c:pt idx="40">
                  <c:v>4265.3</c:v>
                </c:pt>
                <c:pt idx="41">
                  <c:v>4265.3</c:v>
                </c:pt>
                <c:pt idx="42">
                  <c:v>4265.3</c:v>
                </c:pt>
                <c:pt idx="43">
                  <c:v>4265.3</c:v>
                </c:pt>
                <c:pt idx="44">
                  <c:v>4265.3</c:v>
                </c:pt>
                <c:pt idx="45">
                  <c:v>4265.3</c:v>
                </c:pt>
                <c:pt idx="46">
                  <c:v>4265.3</c:v>
                </c:pt>
                <c:pt idx="47">
                  <c:v>4265.3</c:v>
                </c:pt>
                <c:pt idx="48">
                  <c:v>4265.3</c:v>
                </c:pt>
                <c:pt idx="49">
                  <c:v>4265.3</c:v>
                </c:pt>
                <c:pt idx="50">
                  <c:v>4265.3</c:v>
                </c:pt>
                <c:pt idx="51">
                  <c:v>4265.3</c:v>
                </c:pt>
                <c:pt idx="52">
                  <c:v>4265.3</c:v>
                </c:pt>
                <c:pt idx="53">
                  <c:v>4265.3</c:v>
                </c:pt>
                <c:pt idx="54">
                  <c:v>4265.3</c:v>
                </c:pt>
                <c:pt idx="55">
                  <c:v>4265.3</c:v>
                </c:pt>
                <c:pt idx="56">
                  <c:v>4265.3</c:v>
                </c:pt>
                <c:pt idx="57">
                  <c:v>4265.3</c:v>
                </c:pt>
                <c:pt idx="58">
                  <c:v>4265.3</c:v>
                </c:pt>
                <c:pt idx="59">
                  <c:v>4265.3</c:v>
                </c:pt>
                <c:pt idx="60">
                  <c:v>4265.3</c:v>
                </c:pt>
                <c:pt idx="61">
                  <c:v>4265.3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4B-4A05-B5B4-0BDDC5CA2960}"/>
            </c:ext>
          </c:extLst>
        </c:ser>
        <c:ser>
          <c:idx val="4"/>
          <c:order val="5"/>
          <c:tx>
            <c:v>Конденсация</c:v>
          </c:tx>
          <c:marker>
            <c:symbol val="none"/>
          </c:marker>
          <c:cat>
            <c:numRef>
              <c:f>'январь 2017'!$EB$5:$EB$66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'январь 2017'!$ET$5:$ET$66</c:f>
              <c:numCache>
                <c:formatCode>General</c:formatCode>
                <c:ptCount val="62"/>
                <c:pt idx="0">
                  <c:v>3988.0559999999991</c:v>
                </c:pt>
                <c:pt idx="1">
                  <c:v>3878.4160000001516</c:v>
                </c:pt>
                <c:pt idx="2">
                  <c:v>3887.272000000095</c:v>
                </c:pt>
                <c:pt idx="3">
                  <c:v>3956.4959999997072</c:v>
                </c:pt>
                <c:pt idx="4">
                  <c:v>3952.5160000000883</c:v>
                </c:pt>
                <c:pt idx="5">
                  <c:v>3932.9119999998484</c:v>
                </c:pt>
                <c:pt idx="6">
                  <c:v>3933.8880000002318</c:v>
                </c:pt>
                <c:pt idx="7">
                  <c:v>3825.9279999999226</c:v>
                </c:pt>
                <c:pt idx="8">
                  <c:v>3727.3279999998781</c:v>
                </c:pt>
                <c:pt idx="9">
                  <c:v>3885.2000000000253</c:v>
                </c:pt>
                <c:pt idx="10">
                  <c:v>3951.9480000003277</c:v>
                </c:pt>
                <c:pt idx="11">
                  <c:v>3900.1159999998813</c:v>
                </c:pt>
                <c:pt idx="12">
                  <c:v>4007.539999999743</c:v>
                </c:pt>
                <c:pt idx="13">
                  <c:v>3919.6320000002729</c:v>
                </c:pt>
                <c:pt idx="14">
                  <c:v>3940.3839999998495</c:v>
                </c:pt>
                <c:pt idx="15">
                  <c:v>3764.3119999999717</c:v>
                </c:pt>
                <c:pt idx="16">
                  <c:v>3756.5119999999265</c:v>
                </c:pt>
                <c:pt idx="17">
                  <c:v>3819.0640000003295</c:v>
                </c:pt>
                <c:pt idx="18">
                  <c:v>3891.8839999996876</c:v>
                </c:pt>
                <c:pt idx="19">
                  <c:v>3794.1520000003029</c:v>
                </c:pt>
                <c:pt idx="20">
                  <c:v>3957.4959999998337</c:v>
                </c:pt>
                <c:pt idx="21">
                  <c:v>3978.4240000000568</c:v>
                </c:pt>
                <c:pt idx="22">
                  <c:v>3884.2799999999006</c:v>
                </c:pt>
                <c:pt idx="23">
                  <c:v>4045.3800000000019</c:v>
                </c:pt>
                <c:pt idx="24">
                  <c:v>3892.6760000001409</c:v>
                </c:pt>
                <c:pt idx="25">
                  <c:v>3973.4159999999438</c:v>
                </c:pt>
                <c:pt idx="26">
                  <c:v>3930.2999999999784</c:v>
                </c:pt>
                <c:pt idx="27">
                  <c:v>3958.1480000001534</c:v>
                </c:pt>
                <c:pt idx="28">
                  <c:v>3957.5399999998344</c:v>
                </c:pt>
                <c:pt idx="29">
                  <c:v>3815.1319999999623</c:v>
                </c:pt>
                <c:pt idx="30">
                  <c:v>3867.4279999998748</c:v>
                </c:pt>
                <c:pt idx="31">
                  <c:v>3872.7640000000247</c:v>
                </c:pt>
                <c:pt idx="32">
                  <c:v>3806.3680000000218</c:v>
                </c:pt>
                <c:pt idx="33">
                  <c:v>3930.908000000305</c:v>
                </c:pt>
                <c:pt idx="34">
                  <c:v>3947.4159999999779</c:v>
                </c:pt>
                <c:pt idx="35">
                  <c:v>3872.5239999999803</c:v>
                </c:pt>
                <c:pt idx="36">
                  <c:v>3862.1399999999326</c:v>
                </c:pt>
                <c:pt idx="37">
                  <c:v>3872.6960000000663</c:v>
                </c:pt>
                <c:pt idx="38">
                  <c:v>3959.0199999998918</c:v>
                </c:pt>
                <c:pt idx="39">
                  <c:v>3919.4599999999523</c:v>
                </c:pt>
                <c:pt idx="40">
                  <c:v>3907.6560000000782</c:v>
                </c:pt>
                <c:pt idx="41">
                  <c:v>3927.0719999997577</c:v>
                </c:pt>
                <c:pt idx="42">
                  <c:v>3912.5599999999895</c:v>
                </c:pt>
                <c:pt idx="43">
                  <c:v>4096.7880000001987</c:v>
                </c:pt>
                <c:pt idx="44">
                  <c:v>4062.5960000001182</c:v>
                </c:pt>
                <c:pt idx="45">
                  <c:v>3964.5360000000255</c:v>
                </c:pt>
                <c:pt idx="46">
                  <c:v>3895.5760000000259</c:v>
                </c:pt>
                <c:pt idx="47">
                  <c:v>3904.5519999997555</c:v>
                </c:pt>
                <c:pt idx="48">
                  <c:v>3939.608000000082</c:v>
                </c:pt>
                <c:pt idx="49">
                  <c:v>4011.4479999997993</c:v>
                </c:pt>
                <c:pt idx="50">
                  <c:v>4003.2320000002906</c:v>
                </c:pt>
                <c:pt idx="51">
                  <c:v>4086.6319999998764</c:v>
                </c:pt>
                <c:pt idx="52">
                  <c:v>4074.0279999999643</c:v>
                </c:pt>
                <c:pt idx="53">
                  <c:v>3937.720000000148</c:v>
                </c:pt>
                <c:pt idx="54">
                  <c:v>4013.4919999996973</c:v>
                </c:pt>
                <c:pt idx="55">
                  <c:v>4044.2080000002452</c:v>
                </c:pt>
                <c:pt idx="56">
                  <c:v>4031.2319999997694</c:v>
                </c:pt>
                <c:pt idx="57">
                  <c:v>4025.2840000003034</c:v>
                </c:pt>
                <c:pt idx="58">
                  <c:v>3964.4359999997632</c:v>
                </c:pt>
                <c:pt idx="59">
                  <c:v>4017.1959999999826</c:v>
                </c:pt>
                <c:pt idx="60">
                  <c:v>3980.1119999999401</c:v>
                </c:pt>
                <c:pt idx="61">
                  <c:v>3925.624000000063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4B-4A05-B5B4-0BDDC5CA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10464"/>
        <c:axId val="90512000"/>
      </c:lineChart>
      <c:catAx>
        <c:axId val="9051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0512000"/>
        <c:crosses val="autoZero"/>
        <c:auto val="1"/>
        <c:lblAlgn val="ctr"/>
        <c:lblOffset val="100"/>
        <c:noMultiLvlLbl val="0"/>
      </c:catAx>
      <c:valAx>
        <c:axId val="90512000"/>
        <c:scaling>
          <c:orientation val="minMax"/>
          <c:max val="45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0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0510464"/>
        <c:crosses val="autoZero"/>
        <c:crossBetween val="between"/>
        <c:majorUnit val="50"/>
        <c:minorUnit val="18"/>
      </c:valAx>
    </c:plotArea>
    <c:legend>
      <c:legendPos val="r"/>
      <c:layout>
        <c:manualLayout>
          <c:xMode val="edge"/>
          <c:yMode val="edge"/>
          <c:x val="7.0307307006471531E-2"/>
          <c:y val="0.92758320970726704"/>
          <c:w val="0.84419650978742156"/>
          <c:h val="4.2223553577541942E-2"/>
        </c:manualLayout>
      </c:layout>
      <c:overlay val="0"/>
      <c:txPr>
        <a:bodyPr/>
        <a:lstStyle/>
        <a:p>
          <a:pPr>
            <a:defRPr b="0" baseline="0" i="0" strike="noStrike" sz="118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0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4803149606325081" footer="0.31496062992136042" header="0.31496062992136042" l="0.70866141732291565" r="0.70866141732291565" t="0.74803149606325081"/>
    <c:pageSetup orientation="portrait" paperSize="9"/>
  </c:printSettings>
</c:chartSpace>
</file>

<file path=xl/charts/chart7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71879294866228E-2"/>
          <c:y val="3.2644966611626629E-2"/>
          <c:w val="0.78250304355091149"/>
          <c:h val="0.91650244372570056"/>
        </c:manualLayout>
      </c:layout>
      <c:lineChart>
        <c:grouping val="standard"/>
        <c:varyColors val="0"/>
        <c:ser>
          <c:idx val="0"/>
          <c:order val="0"/>
          <c:tx>
            <c:v>Сульфатное</c:v>
          </c:tx>
          <c:marker>
            <c:symbol val="none"/>
          </c:marker>
          <c:cat>
            <c:numRef>
              <c:f>'январь 2017'!$FC$5:$FC$34</c:f>
              <c:numCache>
                <c:formatCode>m/d/yyyy</c:formatCode>
                <c:ptCount val="30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42742</c:v>
                </c:pt>
                <c:pt idx="6">
                  <c:v>42743</c:v>
                </c:pt>
                <c:pt idx="7">
                  <c:v>42744</c:v>
                </c:pt>
                <c:pt idx="8">
                  <c:v>42745</c:v>
                </c:pt>
                <c:pt idx="9">
                  <c:v>42746</c:v>
                </c:pt>
                <c:pt idx="10">
                  <c:v>42747</c:v>
                </c:pt>
                <c:pt idx="11">
                  <c:v>42748</c:v>
                </c:pt>
                <c:pt idx="12">
                  <c:v>42749</c:v>
                </c:pt>
                <c:pt idx="13">
                  <c:v>42750</c:v>
                </c:pt>
                <c:pt idx="14">
                  <c:v>42751</c:v>
                </c:pt>
                <c:pt idx="15">
                  <c:v>42752</c:v>
                </c:pt>
                <c:pt idx="16">
                  <c:v>42753</c:v>
                </c:pt>
                <c:pt idx="17">
                  <c:v>42754</c:v>
                </c:pt>
                <c:pt idx="18">
                  <c:v>42755</c:v>
                </c:pt>
                <c:pt idx="19">
                  <c:v>42756</c:v>
                </c:pt>
                <c:pt idx="20">
                  <c:v>42757</c:v>
                </c:pt>
                <c:pt idx="21">
                  <c:v>42758</c:v>
                </c:pt>
                <c:pt idx="22">
                  <c:v>42759</c:v>
                </c:pt>
                <c:pt idx="23">
                  <c:v>42760</c:v>
                </c:pt>
                <c:pt idx="24">
                  <c:v>42761</c:v>
                </c:pt>
                <c:pt idx="25">
                  <c:v>42762</c:v>
                </c:pt>
                <c:pt idx="26">
                  <c:v>42763</c:v>
                </c:pt>
                <c:pt idx="27">
                  <c:v>42764</c:v>
                </c:pt>
                <c:pt idx="28">
                  <c:v>42765</c:v>
                </c:pt>
                <c:pt idx="29">
                  <c:v>42766</c:v>
                </c:pt>
              </c:numCache>
            </c:numRef>
          </c:cat>
          <c:val>
            <c:numRef>
              <c:f>'январь 2017'!$FE$5:$FE$34</c:f>
              <c:numCache>
                <c:formatCode>General</c:formatCode>
                <c:ptCount val="30"/>
                <c:pt idx="0">
                  <c:v>2623.5919999999496</c:v>
                </c:pt>
                <c:pt idx="1">
                  <c:v>2792.2280000000528</c:v>
                </c:pt>
                <c:pt idx="2">
                  <c:v>2688.9600000000605</c:v>
                </c:pt>
                <c:pt idx="3">
                  <c:v>2652.3679999998872</c:v>
                </c:pt>
                <c:pt idx="4">
                  <c:v>2676.7040000001298</c:v>
                </c:pt>
                <c:pt idx="5">
                  <c:v>2634.0039999999767</c:v>
                </c:pt>
                <c:pt idx="6">
                  <c:v>2670.9959999999555</c:v>
                </c:pt>
                <c:pt idx="7">
                  <c:v>2251.611999999986</c:v>
                </c:pt>
                <c:pt idx="8">
                  <c:v>2576.4919999999252</c:v>
                </c:pt>
                <c:pt idx="9">
                  <c:v>2635.6120000001647</c:v>
                </c:pt>
                <c:pt idx="10">
                  <c:v>2912.0839999999494</c:v>
                </c:pt>
                <c:pt idx="11">
                  <c:v>2912.0839999999494</c:v>
                </c:pt>
                <c:pt idx="12">
                  <c:v>2769.8200000000661</c:v>
                </c:pt>
                <c:pt idx="13">
                  <c:v>2955.5280000000307</c:v>
                </c:pt>
                <c:pt idx="14">
                  <c:v>2678.047999999962</c:v>
                </c:pt>
                <c:pt idx="15">
                  <c:v>2943.8159999999907</c:v>
                </c:pt>
                <c:pt idx="16">
                  <c:v>2508.7319999999086</c:v>
                </c:pt>
                <c:pt idx="17">
                  <c:v>2859.931999999983</c:v>
                </c:pt>
                <c:pt idx="18">
                  <c:v>2510.7760000001144</c:v>
                </c:pt>
                <c:pt idx="19">
                  <c:v>3043.5920000000133</c:v>
                </c:pt>
                <c:pt idx="20">
                  <c:v>2634.955999999971</c:v>
                </c:pt>
                <c:pt idx="21">
                  <c:v>2548.4399999999787</c:v>
                </c:pt>
                <c:pt idx="22">
                  <c:v>2820.1119999999746</c:v>
                </c:pt>
                <c:pt idx="23">
                  <c:v>2559.4680000000817</c:v>
                </c:pt>
                <c:pt idx="24">
                  <c:v>3011.4519999999079</c:v>
                </c:pt>
                <c:pt idx="25">
                  <c:v>2688.7560000001085</c:v>
                </c:pt>
                <c:pt idx="26">
                  <c:v>2976.6679999998478</c:v>
                </c:pt>
                <c:pt idx="27">
                  <c:v>2933.9440000000859</c:v>
                </c:pt>
                <c:pt idx="28">
                  <c:v>2712.6119999999805</c:v>
                </c:pt>
                <c:pt idx="29">
                  <c:v>2925.695999999934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E-4E42-BB02-8763FEF3F344}"/>
            </c:ext>
          </c:extLst>
        </c:ser>
        <c:ser>
          <c:idx val="1"/>
          <c:order val="1"/>
          <c:tx>
            <c:v>Конденсация</c:v>
          </c:tx>
          <c:marker>
            <c:symbol val="none"/>
          </c:marker>
          <c:cat>
            <c:numRef>
              <c:f>'январь 2017'!$FC$5:$FC$34</c:f>
              <c:numCache>
                <c:formatCode>m/d/yyyy</c:formatCode>
                <c:ptCount val="30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42742</c:v>
                </c:pt>
                <c:pt idx="6">
                  <c:v>42743</c:v>
                </c:pt>
                <c:pt idx="7">
                  <c:v>42744</c:v>
                </c:pt>
                <c:pt idx="8">
                  <c:v>42745</c:v>
                </c:pt>
                <c:pt idx="9">
                  <c:v>42746</c:v>
                </c:pt>
                <c:pt idx="10">
                  <c:v>42747</c:v>
                </c:pt>
                <c:pt idx="11">
                  <c:v>42748</c:v>
                </c:pt>
                <c:pt idx="12">
                  <c:v>42749</c:v>
                </c:pt>
                <c:pt idx="13">
                  <c:v>42750</c:v>
                </c:pt>
                <c:pt idx="14">
                  <c:v>42751</c:v>
                </c:pt>
                <c:pt idx="15">
                  <c:v>42752</c:v>
                </c:pt>
                <c:pt idx="16">
                  <c:v>42753</c:v>
                </c:pt>
                <c:pt idx="17">
                  <c:v>42754</c:v>
                </c:pt>
                <c:pt idx="18">
                  <c:v>42755</c:v>
                </c:pt>
                <c:pt idx="19">
                  <c:v>42756</c:v>
                </c:pt>
                <c:pt idx="20">
                  <c:v>42757</c:v>
                </c:pt>
                <c:pt idx="21">
                  <c:v>42758</c:v>
                </c:pt>
                <c:pt idx="22">
                  <c:v>42759</c:v>
                </c:pt>
                <c:pt idx="23">
                  <c:v>42760</c:v>
                </c:pt>
                <c:pt idx="24">
                  <c:v>42761</c:v>
                </c:pt>
                <c:pt idx="25">
                  <c:v>42762</c:v>
                </c:pt>
                <c:pt idx="26">
                  <c:v>42763</c:v>
                </c:pt>
                <c:pt idx="27">
                  <c:v>42764</c:v>
                </c:pt>
                <c:pt idx="28">
                  <c:v>42765</c:v>
                </c:pt>
                <c:pt idx="29">
                  <c:v>42766</c:v>
                </c:pt>
              </c:numCache>
            </c:numRef>
          </c:cat>
          <c:val>
            <c:numRef>
              <c:f>'январь 2017'!$FM$5:$FM$34</c:f>
              <c:numCache>
                <c:formatCode>0.00</c:formatCode>
                <c:ptCount val="30"/>
                <c:pt idx="0">
                  <c:v>7843.7679999998018</c:v>
                </c:pt>
                <c:pt idx="1">
                  <c:v>7885.4279999999362</c:v>
                </c:pt>
                <c:pt idx="2">
                  <c:v>7759.8160000001544</c:v>
                </c:pt>
                <c:pt idx="3">
                  <c:v>7612.5279999999038</c:v>
                </c:pt>
                <c:pt idx="4">
                  <c:v>7852.0640000002095</c:v>
                </c:pt>
                <c:pt idx="5">
                  <c:v>7927.1720000000159</c:v>
                </c:pt>
                <c:pt idx="6">
                  <c:v>7704.6959999998217</c:v>
                </c:pt>
                <c:pt idx="7">
                  <c:v>7575.5760000002556</c:v>
                </c:pt>
                <c:pt idx="8">
                  <c:v>7686.035999999991</c:v>
                </c:pt>
                <c:pt idx="9">
                  <c:v>7935.9199999998909</c:v>
                </c:pt>
                <c:pt idx="10">
                  <c:v>7929.6599999999025</c:v>
                </c:pt>
                <c:pt idx="11">
                  <c:v>7866.0920000000842</c:v>
                </c:pt>
                <c:pt idx="12">
                  <c:v>7888.4480000001313</c:v>
                </c:pt>
                <c:pt idx="13">
                  <c:v>7772.6719999997968</c:v>
                </c:pt>
                <c:pt idx="14">
                  <c:v>7740.1919999998991</c:v>
                </c:pt>
                <c:pt idx="15">
                  <c:v>7737.2760000003273</c:v>
                </c:pt>
                <c:pt idx="16">
                  <c:v>7819.9399999999587</c:v>
                </c:pt>
                <c:pt idx="17">
                  <c:v>7734.8359999999993</c:v>
                </c:pt>
                <c:pt idx="18">
                  <c:v>7878.479999999844</c:v>
                </c:pt>
                <c:pt idx="19">
                  <c:v>7834.7279999998354</c:v>
                </c:pt>
                <c:pt idx="20">
                  <c:v>8009.3480000001891</c:v>
                </c:pt>
                <c:pt idx="21">
                  <c:v>8027.1320000001433</c:v>
                </c:pt>
                <c:pt idx="22">
                  <c:v>7800.1279999997814</c:v>
                </c:pt>
                <c:pt idx="23">
                  <c:v>7951.0559999998814</c:v>
                </c:pt>
                <c:pt idx="24">
                  <c:v>8089.8640000001669</c:v>
                </c:pt>
                <c:pt idx="25">
                  <c:v>8011.7480000001124</c:v>
                </c:pt>
                <c:pt idx="26">
                  <c:v>8057.6999999999425</c:v>
                </c:pt>
                <c:pt idx="27">
                  <c:v>8056.5160000000724</c:v>
                </c:pt>
                <c:pt idx="28">
                  <c:v>7981.6319999997459</c:v>
                </c:pt>
                <c:pt idx="29">
                  <c:v>7905.7360000000026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E-4E42-BB02-8763FEF3F344}"/>
            </c:ext>
          </c:extLst>
        </c:ser>
        <c:ser>
          <c:idx val="2"/>
          <c:order val="2"/>
          <c:tx>
            <c:v>Отклонения нормы</c:v>
          </c:tx>
          <c:marker>
            <c:symbol val="none"/>
          </c:marker>
          <c:cat>
            <c:numRef>
              <c:f>'январь 2017'!$FC$5:$FC$34</c:f>
              <c:numCache>
                <c:formatCode>m/d/yyyy</c:formatCode>
                <c:ptCount val="30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42742</c:v>
                </c:pt>
                <c:pt idx="6">
                  <c:v>42743</c:v>
                </c:pt>
                <c:pt idx="7">
                  <c:v>42744</c:v>
                </c:pt>
                <c:pt idx="8">
                  <c:v>42745</c:v>
                </c:pt>
                <c:pt idx="9">
                  <c:v>42746</c:v>
                </c:pt>
                <c:pt idx="10">
                  <c:v>42747</c:v>
                </c:pt>
                <c:pt idx="11">
                  <c:v>42748</c:v>
                </c:pt>
                <c:pt idx="12">
                  <c:v>42749</c:v>
                </c:pt>
                <c:pt idx="13">
                  <c:v>42750</c:v>
                </c:pt>
                <c:pt idx="14">
                  <c:v>42751</c:v>
                </c:pt>
                <c:pt idx="15">
                  <c:v>42752</c:v>
                </c:pt>
                <c:pt idx="16">
                  <c:v>42753</c:v>
                </c:pt>
                <c:pt idx="17">
                  <c:v>42754</c:v>
                </c:pt>
                <c:pt idx="18">
                  <c:v>42755</c:v>
                </c:pt>
                <c:pt idx="19">
                  <c:v>42756</c:v>
                </c:pt>
                <c:pt idx="20">
                  <c:v>42757</c:v>
                </c:pt>
                <c:pt idx="21">
                  <c:v>42758</c:v>
                </c:pt>
                <c:pt idx="22">
                  <c:v>42759</c:v>
                </c:pt>
                <c:pt idx="23">
                  <c:v>42760</c:v>
                </c:pt>
                <c:pt idx="24">
                  <c:v>42761</c:v>
                </c:pt>
                <c:pt idx="25">
                  <c:v>42762</c:v>
                </c:pt>
                <c:pt idx="26">
                  <c:v>42763</c:v>
                </c:pt>
                <c:pt idx="27">
                  <c:v>42764</c:v>
                </c:pt>
                <c:pt idx="28">
                  <c:v>42765</c:v>
                </c:pt>
                <c:pt idx="29">
                  <c:v>42766</c:v>
                </c:pt>
              </c:numCache>
            </c:numRef>
          </c:cat>
          <c:val>
            <c:numRef>
              <c:f>'январь 2017'!$FU$5:$FU$34</c:f>
              <c:numCache>
                <c:formatCode>General</c:formatCode>
                <c:ptCount val="30"/>
                <c:pt idx="0">
                  <c:v>5321.8800000001183</c:v>
                </c:pt>
                <c:pt idx="1">
                  <c:v>5089.1000000000031</c:v>
                </c:pt>
                <c:pt idx="2">
                  <c:v>5029.7799999998642</c:v>
                </c:pt>
                <c:pt idx="3">
                  <c:v>4950.9199999999828</c:v>
                </c:pt>
                <c:pt idx="4">
                  <c:v>5402.2800000000461</c:v>
                </c:pt>
                <c:pt idx="5">
                  <c:v>4914.9000000000697</c:v>
                </c:pt>
                <c:pt idx="6">
                  <c:v>5236.2400000000916</c:v>
                </c:pt>
                <c:pt idx="7">
                  <c:v>5132.4999999998881</c:v>
                </c:pt>
                <c:pt idx="8">
                  <c:v>4998.50000000007</c:v>
                </c:pt>
                <c:pt idx="9">
                  <c:v>5052.96000000001</c:v>
                </c:pt>
                <c:pt idx="10">
                  <c:v>4862.2000000000025</c:v>
                </c:pt>
                <c:pt idx="11">
                  <c:v>4879.2199999999484</c:v>
                </c:pt>
                <c:pt idx="12">
                  <c:v>5071.1800000000258</c:v>
                </c:pt>
                <c:pt idx="13">
                  <c:v>4910.439999999915</c:v>
                </c:pt>
                <c:pt idx="14">
                  <c:v>4785.3599999999878</c:v>
                </c:pt>
                <c:pt idx="15">
                  <c:v>4678.1999999998907</c:v>
                </c:pt>
                <c:pt idx="16">
                  <c:v>4918.220000000153</c:v>
                </c:pt>
                <c:pt idx="17">
                  <c:v>4785.7800000001007</c:v>
                </c:pt>
                <c:pt idx="18">
                  <c:v>5068.0799999998972</c:v>
                </c:pt>
                <c:pt idx="19">
                  <c:v>4984.6200000001172</c:v>
                </c:pt>
                <c:pt idx="20">
                  <c:v>5105.49999999992</c:v>
                </c:pt>
                <c:pt idx="21">
                  <c:v>5367.4199999998846</c:v>
                </c:pt>
                <c:pt idx="22">
                  <c:v>5199.7000000001417</c:v>
                </c:pt>
                <c:pt idx="23">
                  <c:v>4856.4799999998977</c:v>
                </c:pt>
                <c:pt idx="24">
                  <c:v>5426.4800000000259</c:v>
                </c:pt>
                <c:pt idx="25">
                  <c:v>5073.4799999999232</c:v>
                </c:pt>
                <c:pt idx="26">
                  <c:v>5452.4800000001251</c:v>
                </c:pt>
                <c:pt idx="27">
                  <c:v>4826.8399999999929</c:v>
                </c:pt>
                <c:pt idx="28">
                  <c:v>5831.1399999998948</c:v>
                </c:pt>
                <c:pt idx="29">
                  <c:v>5302.2400000000798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E-4E42-BB02-8763FEF3F344}"/>
            </c:ext>
          </c:extLst>
        </c:ser>
        <c:ser>
          <c:idx val="3"/>
          <c:order val="3"/>
          <c:tx>
            <c:v>Отд.оч.ст.вод</c:v>
          </c:tx>
          <c:marker>
            <c:symbol val="none"/>
          </c:marker>
          <c:cat>
            <c:numRef>
              <c:f>'январь 2017'!$FC$5:$FC$34</c:f>
              <c:numCache>
                <c:formatCode>m/d/yyyy</c:formatCode>
                <c:ptCount val="30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42742</c:v>
                </c:pt>
                <c:pt idx="6">
                  <c:v>42743</c:v>
                </c:pt>
                <c:pt idx="7">
                  <c:v>42744</c:v>
                </c:pt>
                <c:pt idx="8">
                  <c:v>42745</c:v>
                </c:pt>
                <c:pt idx="9">
                  <c:v>42746</c:v>
                </c:pt>
                <c:pt idx="10">
                  <c:v>42747</c:v>
                </c:pt>
                <c:pt idx="11">
                  <c:v>42748</c:v>
                </c:pt>
                <c:pt idx="12">
                  <c:v>42749</c:v>
                </c:pt>
                <c:pt idx="13">
                  <c:v>42750</c:v>
                </c:pt>
                <c:pt idx="14">
                  <c:v>42751</c:v>
                </c:pt>
                <c:pt idx="15">
                  <c:v>42752</c:v>
                </c:pt>
                <c:pt idx="16">
                  <c:v>42753</c:v>
                </c:pt>
                <c:pt idx="17">
                  <c:v>42754</c:v>
                </c:pt>
                <c:pt idx="18">
                  <c:v>42755</c:v>
                </c:pt>
                <c:pt idx="19">
                  <c:v>42756</c:v>
                </c:pt>
                <c:pt idx="20">
                  <c:v>42757</c:v>
                </c:pt>
                <c:pt idx="21">
                  <c:v>42758</c:v>
                </c:pt>
                <c:pt idx="22">
                  <c:v>42759</c:v>
                </c:pt>
                <c:pt idx="23">
                  <c:v>42760</c:v>
                </c:pt>
                <c:pt idx="24">
                  <c:v>42761</c:v>
                </c:pt>
                <c:pt idx="25">
                  <c:v>42762</c:v>
                </c:pt>
                <c:pt idx="26">
                  <c:v>42763</c:v>
                </c:pt>
                <c:pt idx="27">
                  <c:v>42764</c:v>
                </c:pt>
                <c:pt idx="28">
                  <c:v>42765</c:v>
                </c:pt>
                <c:pt idx="29">
                  <c:v>42766</c:v>
                </c:pt>
              </c:numCache>
            </c:numRef>
          </c:cat>
          <c:val>
            <c:numRef>
              <c:f>'январь 2017'!$GC$5:$GC$34</c:f>
              <c:numCache>
                <c:formatCode>0</c:formatCode>
                <c:ptCount val="30"/>
                <c:pt idx="0">
                  <c:v>759.92000000003827</c:v>
                </c:pt>
                <c:pt idx="1">
                  <c:v>665.6199999999717</c:v>
                </c:pt>
                <c:pt idx="2">
                  <c:v>700.23999999999137</c:v>
                </c:pt>
                <c:pt idx="3">
                  <c:v>759.91999999999462</c:v>
                </c:pt>
                <c:pt idx="4">
                  <c:v>700.66000000003464</c:v>
                </c:pt>
                <c:pt idx="5">
                  <c:v>653.19999999996026</c:v>
                </c:pt>
                <c:pt idx="6">
                  <c:v>722.80000000000291</c:v>
                </c:pt>
                <c:pt idx="7">
                  <c:v>668.84000000003516</c:v>
                </c:pt>
                <c:pt idx="8">
                  <c:v>678.57999999998299</c:v>
                </c:pt>
                <c:pt idx="9">
                  <c:v>718.12000000001103</c:v>
                </c:pt>
                <c:pt idx="10">
                  <c:v>730.38000000000125</c:v>
                </c:pt>
                <c:pt idx="11">
                  <c:v>701.53999999997609</c:v>
                </c:pt>
                <c:pt idx="12">
                  <c:v>726.5000000000249</c:v>
                </c:pt>
                <c:pt idx="13">
                  <c:v>723.15999999999281</c:v>
                </c:pt>
                <c:pt idx="14">
                  <c:v>713.50000000001398</c:v>
                </c:pt>
                <c:pt idx="15">
                  <c:v>702.15999999999769</c:v>
                </c:pt>
                <c:pt idx="16">
                  <c:v>737.15999999998883</c:v>
                </c:pt>
                <c:pt idx="17">
                  <c:v>719.97999999996364</c:v>
                </c:pt>
                <c:pt idx="18">
                  <c:v>760.37999999999374</c:v>
                </c:pt>
                <c:pt idx="19">
                  <c:v>737.84000000005562</c:v>
                </c:pt>
                <c:pt idx="20">
                  <c:v>744.69999999999129</c:v>
                </c:pt>
                <c:pt idx="21">
                  <c:v>737.25999999997259</c:v>
                </c:pt>
                <c:pt idx="22">
                  <c:v>786.4599999999914</c:v>
                </c:pt>
                <c:pt idx="23">
                  <c:v>730.62000000000489</c:v>
                </c:pt>
                <c:pt idx="24">
                  <c:v>752.20000000003745</c:v>
                </c:pt>
                <c:pt idx="25">
                  <c:v>719.71999999996774</c:v>
                </c:pt>
                <c:pt idx="26">
                  <c:v>734.67999999998949</c:v>
                </c:pt>
                <c:pt idx="27">
                  <c:v>723.52000000004773</c:v>
                </c:pt>
                <c:pt idx="28">
                  <c:v>744.95999999998446</c:v>
                </c:pt>
                <c:pt idx="29">
                  <c:v>686.5800000000105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E-4E42-BB02-8763FEF3F344}"/>
            </c:ext>
          </c:extLst>
        </c:ser>
        <c:ser>
          <c:idx val="4"/>
          <c:order val="4"/>
          <c:tx>
            <c:v>Оборотка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'январь 2017'!$FC$5:$FC$34</c:f>
              <c:numCache>
                <c:formatCode>m/d/yyyy</c:formatCode>
                <c:ptCount val="30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42742</c:v>
                </c:pt>
                <c:pt idx="6">
                  <c:v>42743</c:v>
                </c:pt>
                <c:pt idx="7">
                  <c:v>42744</c:v>
                </c:pt>
                <c:pt idx="8">
                  <c:v>42745</c:v>
                </c:pt>
                <c:pt idx="9">
                  <c:v>42746</c:v>
                </c:pt>
                <c:pt idx="10">
                  <c:v>42747</c:v>
                </c:pt>
                <c:pt idx="11">
                  <c:v>42748</c:v>
                </c:pt>
                <c:pt idx="12">
                  <c:v>42749</c:v>
                </c:pt>
                <c:pt idx="13">
                  <c:v>42750</c:v>
                </c:pt>
                <c:pt idx="14">
                  <c:v>42751</c:v>
                </c:pt>
                <c:pt idx="15">
                  <c:v>42752</c:v>
                </c:pt>
                <c:pt idx="16">
                  <c:v>42753</c:v>
                </c:pt>
                <c:pt idx="17">
                  <c:v>42754</c:v>
                </c:pt>
                <c:pt idx="18">
                  <c:v>42755</c:v>
                </c:pt>
                <c:pt idx="19">
                  <c:v>42756</c:v>
                </c:pt>
                <c:pt idx="20">
                  <c:v>42757</c:v>
                </c:pt>
                <c:pt idx="21">
                  <c:v>42758</c:v>
                </c:pt>
                <c:pt idx="22">
                  <c:v>42759</c:v>
                </c:pt>
                <c:pt idx="23">
                  <c:v>42760</c:v>
                </c:pt>
                <c:pt idx="24">
                  <c:v>42761</c:v>
                </c:pt>
                <c:pt idx="25">
                  <c:v>42762</c:v>
                </c:pt>
                <c:pt idx="26">
                  <c:v>42763</c:v>
                </c:pt>
                <c:pt idx="27">
                  <c:v>42764</c:v>
                </c:pt>
                <c:pt idx="28">
                  <c:v>42765</c:v>
                </c:pt>
                <c:pt idx="29">
                  <c:v>42766</c:v>
                </c:pt>
              </c:numCache>
            </c:numRef>
          </c:cat>
          <c:val>
            <c:numRef>
              <c:f>'январь 2017'!$GK$5:$GK$34</c:f>
              <c:numCache>
                <c:formatCode>0</c:formatCode>
                <c:ptCount val="30"/>
                <c:pt idx="0">
                  <c:v>11409.600000000271</c:v>
                </c:pt>
                <c:pt idx="1">
                  <c:v>11231.799999999728</c:v>
                </c:pt>
                <c:pt idx="2">
                  <c:v>11482.199999999977</c:v>
                </c:pt>
                <c:pt idx="3">
                  <c:v>11787.600000000304</c:v>
                </c:pt>
                <c:pt idx="4">
                  <c:v>11167.799999999692</c:v>
                </c:pt>
                <c:pt idx="5">
                  <c:v>11129.999999999971</c:v>
                </c:pt>
                <c:pt idx="6">
                  <c:v>11213.400000000242</c:v>
                </c:pt>
                <c:pt idx="7">
                  <c:v>11508.599999999944</c:v>
                </c:pt>
                <c:pt idx="8">
                  <c:v>11810.399999999947</c:v>
                </c:pt>
                <c:pt idx="9">
                  <c:v>11622.000000000025</c:v>
                </c:pt>
                <c:pt idx="10">
                  <c:v>11076.600000000062</c:v>
                </c:pt>
                <c:pt idx="11">
                  <c:v>11181.600000000059</c:v>
                </c:pt>
                <c:pt idx="12">
                  <c:v>11406.000000000085</c:v>
                </c:pt>
                <c:pt idx="13">
                  <c:v>11794.799999999892</c:v>
                </c:pt>
                <c:pt idx="14">
                  <c:v>11898</c:v>
                </c:pt>
                <c:pt idx="15">
                  <c:v>11822.999999999853</c:v>
                </c:pt>
                <c:pt idx="16">
                  <c:v>12019.799999999961</c:v>
                </c:pt>
                <c:pt idx="17">
                  <c:v>11816.400000000069</c:v>
                </c:pt>
                <c:pt idx="18">
                  <c:v>11750.400000000118</c:v>
                </c:pt>
                <c:pt idx="19">
                  <c:v>11625.599999999738</c:v>
                </c:pt>
                <c:pt idx="20">
                  <c:v>11536.200000000239</c:v>
                </c:pt>
                <c:pt idx="21">
                  <c:v>10798.79999999985</c:v>
                </c:pt>
                <c:pt idx="22">
                  <c:v>11555.999999999971</c:v>
                </c:pt>
                <c:pt idx="23">
                  <c:v>11467.200000000308</c:v>
                </c:pt>
                <c:pt idx="24">
                  <c:v>11258.999999999935</c:v>
                </c:pt>
                <c:pt idx="25">
                  <c:v>11272.199999999646</c:v>
                </c:pt>
                <c:pt idx="26">
                  <c:v>11630.400000000314</c:v>
                </c:pt>
                <c:pt idx="27">
                  <c:v>11662.199999999915</c:v>
                </c:pt>
                <c:pt idx="28">
                  <c:v>11718.000000000131</c:v>
                </c:pt>
                <c:pt idx="29">
                  <c:v>11823.599999999997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BE-4E42-BB02-8763FEF3F344}"/>
            </c:ext>
          </c:extLst>
        </c:ser>
        <c:ser>
          <c:idx val="5"/>
          <c:order val="5"/>
          <c:tx>
            <c:v>Маш.зал</c:v>
          </c:tx>
          <c:marker>
            <c:symbol val="none"/>
          </c:marker>
          <c:cat>
            <c:numRef>
              <c:f>'январь 2017'!$FC$5:$FC$34</c:f>
              <c:numCache>
                <c:formatCode>m/d/yyyy</c:formatCode>
                <c:ptCount val="30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42742</c:v>
                </c:pt>
                <c:pt idx="6">
                  <c:v>42743</c:v>
                </c:pt>
                <c:pt idx="7">
                  <c:v>42744</c:v>
                </c:pt>
                <c:pt idx="8">
                  <c:v>42745</c:v>
                </c:pt>
                <c:pt idx="9">
                  <c:v>42746</c:v>
                </c:pt>
                <c:pt idx="10">
                  <c:v>42747</c:v>
                </c:pt>
                <c:pt idx="11">
                  <c:v>42748</c:v>
                </c:pt>
                <c:pt idx="12">
                  <c:v>42749</c:v>
                </c:pt>
                <c:pt idx="13">
                  <c:v>42750</c:v>
                </c:pt>
                <c:pt idx="14">
                  <c:v>42751</c:v>
                </c:pt>
                <c:pt idx="15">
                  <c:v>42752</c:v>
                </c:pt>
                <c:pt idx="16">
                  <c:v>42753</c:v>
                </c:pt>
                <c:pt idx="17">
                  <c:v>42754</c:v>
                </c:pt>
                <c:pt idx="18">
                  <c:v>42755</c:v>
                </c:pt>
                <c:pt idx="19">
                  <c:v>42756</c:v>
                </c:pt>
                <c:pt idx="20">
                  <c:v>42757</c:v>
                </c:pt>
                <c:pt idx="21">
                  <c:v>42758</c:v>
                </c:pt>
                <c:pt idx="22">
                  <c:v>42759</c:v>
                </c:pt>
                <c:pt idx="23">
                  <c:v>42760</c:v>
                </c:pt>
                <c:pt idx="24">
                  <c:v>42761</c:v>
                </c:pt>
                <c:pt idx="25">
                  <c:v>42762</c:v>
                </c:pt>
                <c:pt idx="26">
                  <c:v>42763</c:v>
                </c:pt>
                <c:pt idx="27">
                  <c:v>42764</c:v>
                </c:pt>
                <c:pt idx="28">
                  <c:v>42765</c:v>
                </c:pt>
                <c:pt idx="29">
                  <c:v>42766</c:v>
                </c:pt>
              </c:numCache>
            </c:numRef>
          </c:cat>
          <c:val>
            <c:numRef>
              <c:f>'январь 2017'!$GS$5:$GS$34</c:f>
              <c:numCache>
                <c:formatCode>0</c:formatCode>
                <c:ptCount val="30"/>
                <c:pt idx="0">
                  <c:v>22643.999999999487</c:v>
                </c:pt>
                <c:pt idx="1">
                  <c:v>23842.600000000417</c:v>
                </c:pt>
                <c:pt idx="2">
                  <c:v>22167.200000002169</c:v>
                </c:pt>
                <c:pt idx="3">
                  <c:v>23117.199999998487</c:v>
                </c:pt>
                <c:pt idx="4">
                  <c:v>22941.599999999555</c:v>
                </c:pt>
                <c:pt idx="5">
                  <c:v>23175.599999999926</c:v>
                </c:pt>
                <c:pt idx="6">
                  <c:v>23202.800000000658</c:v>
                </c:pt>
                <c:pt idx="7">
                  <c:v>22933.599999998198</c:v>
                </c:pt>
                <c:pt idx="8">
                  <c:v>22511.199999999786</c:v>
                </c:pt>
                <c:pt idx="9">
                  <c:v>23026.800000001233</c:v>
                </c:pt>
                <c:pt idx="10">
                  <c:v>23253.199999998986</c:v>
                </c:pt>
                <c:pt idx="11">
                  <c:v>22767.400000001609</c:v>
                </c:pt>
                <c:pt idx="12">
                  <c:v>22958.000000000084</c:v>
                </c:pt>
                <c:pt idx="13">
                  <c:v>23191.399999999499</c:v>
                </c:pt>
                <c:pt idx="14">
                  <c:v>22994.399999998808</c:v>
                </c:pt>
                <c:pt idx="15">
                  <c:v>24010.200000000019</c:v>
                </c:pt>
                <c:pt idx="16">
                  <c:v>22729.599999999886</c:v>
                </c:pt>
                <c:pt idx="17">
                  <c:v>23278.799999999253</c:v>
                </c:pt>
                <c:pt idx="18">
                  <c:v>22386.60000000248</c:v>
                </c:pt>
                <c:pt idx="19">
                  <c:v>22225.19999999975</c:v>
                </c:pt>
                <c:pt idx="20">
                  <c:v>21042.20000000051</c:v>
                </c:pt>
                <c:pt idx="21">
                  <c:v>21565.800000000072</c:v>
                </c:pt>
                <c:pt idx="22">
                  <c:v>21399.799999998704</c:v>
                </c:pt>
                <c:pt idx="23">
                  <c:v>21792.399999999732</c:v>
                </c:pt>
                <c:pt idx="24">
                  <c:v>22255.599999999795</c:v>
                </c:pt>
                <c:pt idx="25">
                  <c:v>20970.000000000837</c:v>
                </c:pt>
                <c:pt idx="26">
                  <c:v>22120.999999999967</c:v>
                </c:pt>
                <c:pt idx="27">
                  <c:v>21668.200000000845</c:v>
                </c:pt>
                <c:pt idx="28">
                  <c:v>21837.800000000814</c:v>
                </c:pt>
                <c:pt idx="29">
                  <c:v>21341.599999999155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BE-4E42-BB02-8763FEF3F344}"/>
            </c:ext>
          </c:extLst>
        </c:ser>
        <c:ser>
          <c:idx val="6"/>
          <c:order val="6"/>
          <c:spPr>
            <a:ln w="571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'январь 2017'!$FC$5:$FC$34</c:f>
              <c:numCache>
                <c:formatCode>m/d/yyyy</c:formatCode>
                <c:ptCount val="30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42742</c:v>
                </c:pt>
                <c:pt idx="6">
                  <c:v>42743</c:v>
                </c:pt>
                <c:pt idx="7">
                  <c:v>42744</c:v>
                </c:pt>
                <c:pt idx="8">
                  <c:v>42745</c:v>
                </c:pt>
                <c:pt idx="9">
                  <c:v>42746</c:v>
                </c:pt>
                <c:pt idx="10">
                  <c:v>42747</c:v>
                </c:pt>
                <c:pt idx="11">
                  <c:v>42748</c:v>
                </c:pt>
                <c:pt idx="12">
                  <c:v>42749</c:v>
                </c:pt>
                <c:pt idx="13">
                  <c:v>42750</c:v>
                </c:pt>
                <c:pt idx="14">
                  <c:v>42751</c:v>
                </c:pt>
                <c:pt idx="15">
                  <c:v>42752</c:v>
                </c:pt>
                <c:pt idx="16">
                  <c:v>42753</c:v>
                </c:pt>
                <c:pt idx="17">
                  <c:v>42754</c:v>
                </c:pt>
                <c:pt idx="18">
                  <c:v>42755</c:v>
                </c:pt>
                <c:pt idx="19">
                  <c:v>42756</c:v>
                </c:pt>
                <c:pt idx="20">
                  <c:v>42757</c:v>
                </c:pt>
                <c:pt idx="21">
                  <c:v>42758</c:v>
                </c:pt>
                <c:pt idx="22">
                  <c:v>42759</c:v>
                </c:pt>
                <c:pt idx="23">
                  <c:v>42760</c:v>
                </c:pt>
                <c:pt idx="24">
                  <c:v>42761</c:v>
                </c:pt>
                <c:pt idx="25">
                  <c:v>42762</c:v>
                </c:pt>
                <c:pt idx="26">
                  <c:v>42763</c:v>
                </c:pt>
                <c:pt idx="27">
                  <c:v>42764</c:v>
                </c:pt>
                <c:pt idx="28">
                  <c:v>42765</c:v>
                </c:pt>
                <c:pt idx="29">
                  <c:v>42766</c:v>
                </c:pt>
              </c:numCache>
            </c:numRef>
          </c:cat>
          <c:val>
            <c:numRef>
              <c:f>'январь 2017'!$HA$4:$HA$34</c:f>
              <c:numCache>
                <c:formatCode>0</c:formatCode>
                <c:ptCount val="31"/>
                <c:pt idx="0">
                  <c:v>50297.252000001026</c:v>
                </c:pt>
                <c:pt idx="1">
                  <c:v>50602.759999999667</c:v>
                </c:pt>
                <c:pt idx="2">
                  <c:v>51506.7760000001</c:v>
                </c:pt>
                <c:pt idx="3">
                  <c:v>49828.196000002215</c:v>
                </c:pt>
                <c:pt idx="4">
                  <c:v>50880.535999998559</c:v>
                </c:pt>
                <c:pt idx="5">
                  <c:v>50741.107999999665</c:v>
                </c:pt>
                <c:pt idx="6">
                  <c:v>50434.875999999917</c:v>
                </c:pt>
                <c:pt idx="7">
                  <c:v>50750.932000000772</c:v>
                </c:pt>
                <c:pt idx="8">
                  <c:v>50070.7279999983</c:v>
                </c:pt>
                <c:pt idx="9">
                  <c:v>50261.207999999708</c:v>
                </c:pt>
                <c:pt idx="10">
                  <c:v>50991.412000001335</c:v>
                </c:pt>
                <c:pt idx="11">
                  <c:v>50764.123999998905</c:v>
                </c:pt>
                <c:pt idx="12">
                  <c:v>50307.936000001624</c:v>
                </c:pt>
                <c:pt idx="13">
                  <c:v>50819.948000000411</c:v>
                </c:pt>
                <c:pt idx="14">
                  <c:v>51347.999999999127</c:v>
                </c:pt>
                <c:pt idx="15">
                  <c:v>50809.499999998676</c:v>
                </c:pt>
                <c:pt idx="16">
                  <c:v>51894.652000000075</c:v>
                </c:pt>
                <c:pt idx="17">
                  <c:v>50733.451999999859</c:v>
                </c:pt>
                <c:pt idx="18">
                  <c:v>51195.72799999937</c:v>
                </c:pt>
                <c:pt idx="19">
                  <c:v>50354.716000002445</c:v>
                </c:pt>
                <c:pt idx="20">
                  <c:v>50451.579999999507</c:v>
                </c:pt>
                <c:pt idx="21">
                  <c:v>49072.904000000824</c:v>
                </c:pt>
                <c:pt idx="22">
                  <c:v>49044.851999999897</c:v>
                </c:pt>
                <c:pt idx="23">
                  <c:v>49562.199999998564</c:v>
                </c:pt>
                <c:pt idx="24">
                  <c:v>49357.223999999907</c:v>
                </c:pt>
                <c:pt idx="25">
                  <c:v>50794.595999999867</c:v>
                </c:pt>
                <c:pt idx="26">
                  <c:v>48735.904000000592</c:v>
                </c:pt>
                <c:pt idx="27">
                  <c:v>50972.928000000189</c:v>
                </c:pt>
                <c:pt idx="28">
                  <c:v>49871.220000000962</c:v>
                </c:pt>
                <c:pt idx="29">
                  <c:v>50826.144000000553</c:v>
                </c:pt>
                <c:pt idx="30">
                  <c:v>49985.451999999175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BE-4E42-BB02-8763FEF3F344}"/>
            </c:ext>
          </c:extLst>
        </c:ser>
        <c:ser>
          <c:idx val="7"/>
          <c:order val="7"/>
          <c:tx>
            <c:v>План</c:v>
          </c:tx>
          <c:spPr>
            <a:ln w="76200"/>
          </c:spPr>
          <c:marker>
            <c:symbol val="none"/>
          </c:marker>
          <c:cat>
            <c:numRef>
              <c:f>'январь 2017'!$FC$5:$FC$34</c:f>
              <c:numCache>
                <c:formatCode>m/d/yyyy</c:formatCode>
                <c:ptCount val="30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42742</c:v>
                </c:pt>
                <c:pt idx="6">
                  <c:v>42743</c:v>
                </c:pt>
                <c:pt idx="7">
                  <c:v>42744</c:v>
                </c:pt>
                <c:pt idx="8">
                  <c:v>42745</c:v>
                </c:pt>
                <c:pt idx="9">
                  <c:v>42746</c:v>
                </c:pt>
                <c:pt idx="10">
                  <c:v>42747</c:v>
                </c:pt>
                <c:pt idx="11">
                  <c:v>42748</c:v>
                </c:pt>
                <c:pt idx="12">
                  <c:v>42749</c:v>
                </c:pt>
                <c:pt idx="13">
                  <c:v>42750</c:v>
                </c:pt>
                <c:pt idx="14">
                  <c:v>42751</c:v>
                </c:pt>
                <c:pt idx="15">
                  <c:v>42752</c:v>
                </c:pt>
                <c:pt idx="16">
                  <c:v>42753</c:v>
                </c:pt>
                <c:pt idx="17">
                  <c:v>42754</c:v>
                </c:pt>
                <c:pt idx="18">
                  <c:v>42755</c:v>
                </c:pt>
                <c:pt idx="19">
                  <c:v>42756</c:v>
                </c:pt>
                <c:pt idx="20">
                  <c:v>42757</c:v>
                </c:pt>
                <c:pt idx="21">
                  <c:v>42758</c:v>
                </c:pt>
                <c:pt idx="22">
                  <c:v>42759</c:v>
                </c:pt>
                <c:pt idx="23">
                  <c:v>42760</c:v>
                </c:pt>
                <c:pt idx="24">
                  <c:v>42761</c:v>
                </c:pt>
                <c:pt idx="25">
                  <c:v>42762</c:v>
                </c:pt>
                <c:pt idx="26">
                  <c:v>42763</c:v>
                </c:pt>
                <c:pt idx="27">
                  <c:v>42764</c:v>
                </c:pt>
                <c:pt idx="28">
                  <c:v>42765</c:v>
                </c:pt>
                <c:pt idx="29">
                  <c:v>42766</c:v>
                </c:pt>
              </c:numCache>
            </c:numRef>
          </c:cat>
          <c:val>
            <c:numRef>
              <c:f>'январь 2017'!$HB$5:$HB$34</c:f>
              <c:numCache>
                <c:formatCode>0.00</c:formatCode>
                <c:ptCount val="30"/>
                <c:pt idx="0">
                  <c:v>51458.174967741936</c:v>
                </c:pt>
                <c:pt idx="1">
                  <c:v>51458.174967741936</c:v>
                </c:pt>
                <c:pt idx="2">
                  <c:v>51458.174967741936</c:v>
                </c:pt>
                <c:pt idx="3">
                  <c:v>51458.174967741936</c:v>
                </c:pt>
                <c:pt idx="4">
                  <c:v>51458.174967741936</c:v>
                </c:pt>
                <c:pt idx="5">
                  <c:v>51458.174967741936</c:v>
                </c:pt>
                <c:pt idx="6">
                  <c:v>51458.174967741936</c:v>
                </c:pt>
                <c:pt idx="7">
                  <c:v>51458.174967741936</c:v>
                </c:pt>
                <c:pt idx="8">
                  <c:v>51458.174967741936</c:v>
                </c:pt>
                <c:pt idx="9">
                  <c:v>51458.174967741936</c:v>
                </c:pt>
                <c:pt idx="10">
                  <c:v>51458.174967741936</c:v>
                </c:pt>
                <c:pt idx="11">
                  <c:v>51458.174967741936</c:v>
                </c:pt>
                <c:pt idx="12">
                  <c:v>51458.174967741936</c:v>
                </c:pt>
                <c:pt idx="13">
                  <c:v>51458.174967741936</c:v>
                </c:pt>
                <c:pt idx="14">
                  <c:v>51458.174967741936</c:v>
                </c:pt>
                <c:pt idx="15">
                  <c:v>51458.174967741936</c:v>
                </c:pt>
                <c:pt idx="16">
                  <c:v>51458.174967741936</c:v>
                </c:pt>
                <c:pt idx="17">
                  <c:v>51458.174967741936</c:v>
                </c:pt>
                <c:pt idx="18">
                  <c:v>51458.174967741936</c:v>
                </c:pt>
                <c:pt idx="19">
                  <c:v>51458.174967741936</c:v>
                </c:pt>
                <c:pt idx="20">
                  <c:v>51458.174967741936</c:v>
                </c:pt>
                <c:pt idx="21">
                  <c:v>51458.174967741936</c:v>
                </c:pt>
                <c:pt idx="22">
                  <c:v>51458.174967741936</c:v>
                </c:pt>
                <c:pt idx="23">
                  <c:v>51458.174967741936</c:v>
                </c:pt>
                <c:pt idx="24">
                  <c:v>51458.174967741936</c:v>
                </c:pt>
                <c:pt idx="25">
                  <c:v>51458.174967741936</c:v>
                </c:pt>
                <c:pt idx="26">
                  <c:v>51458.174967741936</c:v>
                </c:pt>
                <c:pt idx="27">
                  <c:v>51458.174967741936</c:v>
                </c:pt>
                <c:pt idx="28">
                  <c:v>51458.174967741936</c:v>
                </c:pt>
                <c:pt idx="29">
                  <c:v>51458.174967741936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BE-4E42-BB02-8763FEF3F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30016"/>
        <c:axId val="90648576"/>
      </c:lineChart>
      <c:dateAx>
        <c:axId val="90630016"/>
        <c:scaling>
          <c:orientation val="minMax"/>
        </c:scaling>
        <c:delete val="0"/>
        <c:axPos val="b"/>
        <c:title>
          <c:overlay val="0"/>
        </c:title>
        <c:numFmt formatCode="dd/mm/yy;@" sourceLinked="0"/>
        <c:majorTickMark val="none"/>
        <c:minorTickMark val="none"/>
        <c:tickLblPos val="nextTo"/>
        <c:crossAx val="90648576"/>
        <c:crosses val="autoZero"/>
        <c:auto val="1"/>
        <c:lblOffset val="100"/>
        <c:baseTimeUnit val="days"/>
      </c:dateAx>
      <c:valAx>
        <c:axId val="90648576"/>
        <c:scaling>
          <c:orientation val="minMax"/>
          <c:max val="65000"/>
          <c:min val="0"/>
        </c:scaling>
        <c:delete val="0"/>
        <c:axPos val="l"/>
        <c:title>
          <c:overlay val="0"/>
        </c:title>
        <c:numFmt formatCode="General" sourceLinked="1"/>
        <c:majorTickMark val="out"/>
        <c:minorTickMark val="none"/>
        <c:tickLblPos val="nextTo"/>
        <c:crossAx val="90630016"/>
        <c:crosses val="autoZero"/>
        <c:crossBetween val="between"/>
        <c:majorUnit val="500"/>
        <c:minorUnit val="120"/>
      </c:valAx>
    </c:plotArea>
    <c:legend>
      <c:legendPos val="b"/>
      <c:layout>
        <c:manualLayout>
          <c:xMode val="edge"/>
          <c:yMode val="edge"/>
          <c:x val="5.0000014981479893E-2"/>
          <c:y val="0.97911189212955541"/>
          <c:w val="0.89999997003704024"/>
          <c:h val="1.5737893278361663E-2"/>
        </c:manualLayout>
      </c:layout>
      <c:overlay val="0"/>
      <c:txPr>
        <a:bodyPr/>
        <a:lstStyle/>
        <a:p>
          <a:pPr>
            <a:defRPr b="1" sz="1600"/>
          </a:pPr>
          <a:endParaRPr lang="ru-RU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27559055118110226" footer="0.30000000000000032" header="0.30000000000000032" l="0.23622047244094491" r="0.19685039370078738" t="0.19685039370078738"/>
    <c:pageSetup orientation="landscape"/>
  </c:printSettings>
</c:chartSpace>
</file>

<file path=xl/charts/chart8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539769462770843E-2"/>
          <c:y val="9.1782593389748202E-2"/>
          <c:w val="0.97213236816823556"/>
          <c:h val="0.81225031081641108"/>
        </c:manualLayout>
      </c:layout>
      <c:lineChart>
        <c:grouping val="standard"/>
        <c:varyColors val="0"/>
        <c:ser>
          <c:idx val="0"/>
          <c:order val="0"/>
          <c:tx>
            <c:v>ГПП ПС№6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'февраль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2017'!$F$5:$F$66</c:f>
              <c:numCache>
                <c:formatCode>0</c:formatCode>
                <c:ptCount val="62"/>
                <c:pt idx="0">
                  <c:v>12844.799999999668</c:v>
                </c:pt>
                <c:pt idx="1">
                  <c:v>13055.99999999904</c:v>
                </c:pt>
                <c:pt idx="2">
                  <c:v>12624.000000000524</c:v>
                </c:pt>
                <c:pt idx="3">
                  <c:v>12528.000000000611</c:v>
                </c:pt>
                <c:pt idx="4">
                  <c:v>13800</c:v>
                </c:pt>
                <c:pt idx="5">
                  <c:v>12839.99999999869</c:v>
                </c:pt>
                <c:pt idx="6">
                  <c:v>13118.400000000838</c:v>
                </c:pt>
                <c:pt idx="7">
                  <c:v>13329.60000000021</c:v>
                </c:pt>
                <c:pt idx="8">
                  <c:v>13214.400000000751</c:v>
                </c:pt>
                <c:pt idx="9">
                  <c:v>11831.999999998516</c:v>
                </c:pt>
                <c:pt idx="10">
                  <c:v>13780.800000000454</c:v>
                </c:pt>
                <c:pt idx="11">
                  <c:v>12796.800000000803</c:v>
                </c:pt>
                <c:pt idx="12">
                  <c:v>12902.400000000489</c:v>
                </c:pt>
                <c:pt idx="13">
                  <c:v>12878.399999997782</c:v>
                </c:pt>
                <c:pt idx="14">
                  <c:v>12835.199999999895</c:v>
                </c:pt>
                <c:pt idx="15">
                  <c:v>13435.199999999895</c:v>
                </c:pt>
                <c:pt idx="16">
                  <c:v>13391.999999999825</c:v>
                </c:pt>
                <c:pt idx="17">
                  <c:v>13142.399999999179</c:v>
                </c:pt>
                <c:pt idx="18">
                  <c:v>12307.200000001467</c:v>
                </c:pt>
                <c:pt idx="19">
                  <c:v>13536.000000000786</c:v>
                </c:pt>
                <c:pt idx="20">
                  <c:v>13094.400000000314</c:v>
                </c:pt>
                <c:pt idx="21">
                  <c:v>13161.599999998725</c:v>
                </c:pt>
                <c:pt idx="22">
                  <c:v>13190.400000000227</c:v>
                </c:pt>
                <c:pt idx="23">
                  <c:v>13286.40000000014</c:v>
                </c:pt>
                <c:pt idx="24">
                  <c:v>13358.399999999529</c:v>
                </c:pt>
                <c:pt idx="25">
                  <c:v>13310.400000000664</c:v>
                </c:pt>
                <c:pt idx="26">
                  <c:v>12264.000000001397</c:v>
                </c:pt>
                <c:pt idx="27">
                  <c:v>12907.199999999284</c:v>
                </c:pt>
                <c:pt idx="28">
                  <c:v>12863.999999999214</c:v>
                </c:pt>
                <c:pt idx="29">
                  <c:v>12518.400000000838</c:v>
                </c:pt>
                <c:pt idx="30">
                  <c:v>12091.199999998935</c:v>
                </c:pt>
                <c:pt idx="31">
                  <c:v>12878.399999999965</c:v>
                </c:pt>
                <c:pt idx="32">
                  <c:v>13171.200000000681</c:v>
                </c:pt>
                <c:pt idx="33">
                  <c:v>12561.599999998725</c:v>
                </c:pt>
                <c:pt idx="34">
                  <c:v>11947.20000000234</c:v>
                </c:pt>
                <c:pt idx="35">
                  <c:v>12619.199999997363</c:v>
                </c:pt>
                <c:pt idx="36">
                  <c:v>12916.80000000124</c:v>
                </c:pt>
                <c:pt idx="37">
                  <c:v>12542.399999999179</c:v>
                </c:pt>
                <c:pt idx="38">
                  <c:v>12225.600000000122</c:v>
                </c:pt>
                <c:pt idx="39">
                  <c:v>12792.000000002008</c:v>
                </c:pt>
                <c:pt idx="40">
                  <c:v>12504.000000000087</c:v>
                </c:pt>
                <c:pt idx="41">
                  <c:v>12595.199999999022</c:v>
                </c:pt>
                <c:pt idx="42">
                  <c:v>11831.999999998516</c:v>
                </c:pt>
                <c:pt idx="43">
                  <c:v>12307.200000001467</c:v>
                </c:pt>
                <c:pt idx="44">
                  <c:v>12638.399999999092</c:v>
                </c:pt>
                <c:pt idx="45">
                  <c:v>12192.000000002008</c:v>
                </c:pt>
                <c:pt idx="46">
                  <c:v>11769.5999999989</c:v>
                </c:pt>
                <c:pt idx="47">
                  <c:v>12057.600000000821</c:v>
                </c:pt>
                <c:pt idx="48">
                  <c:v>12211.199999999371</c:v>
                </c:pt>
                <c:pt idx="49">
                  <c:v>12364.800000000105</c:v>
                </c:pt>
                <c:pt idx="50">
                  <c:v>11870.39999999979</c:v>
                </c:pt>
                <c:pt idx="51">
                  <c:v>12235.199999999895</c:v>
                </c:pt>
                <c:pt idx="52">
                  <c:v>12455.99999999904</c:v>
                </c:pt>
                <c:pt idx="53">
                  <c:v>12163.200000000506</c:v>
                </c:pt>
                <c:pt idx="54">
                  <c:v>11764.800000000105</c:v>
                </c:pt>
                <c:pt idx="55">
                  <c:v>12840.000000000873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A-40BA-8F02-72CD685F7FE4}"/>
            </c:ext>
          </c:extLst>
        </c:ser>
        <c:ser>
          <c:idx val="1"/>
          <c:order val="1"/>
          <c:tx>
            <c:v>ПС№6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'февраль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2017'!$K$5:$K$66</c:f>
              <c:numCache>
                <c:formatCode>General</c:formatCode>
                <c:ptCount val="62"/>
                <c:pt idx="0">
                  <c:v>12609.599999999773</c:v>
                </c:pt>
                <c:pt idx="1">
                  <c:v>13420.800000001327</c:v>
                </c:pt>
                <c:pt idx="2">
                  <c:v>12167.99999999821</c:v>
                </c:pt>
                <c:pt idx="3">
                  <c:v>12849.600000000646</c:v>
                </c:pt>
                <c:pt idx="4">
                  <c:v>13387.20000000103</c:v>
                </c:pt>
                <c:pt idx="5">
                  <c:v>12508.799999999974</c:v>
                </c:pt>
                <c:pt idx="6">
                  <c:v>13411.199999999371</c:v>
                </c:pt>
                <c:pt idx="7">
                  <c:v>13435.199999999895</c:v>
                </c:pt>
                <c:pt idx="8">
                  <c:v>12724.800000000323</c:v>
                </c:pt>
                <c:pt idx="9">
                  <c:v>13339.199999999983</c:v>
                </c:pt>
                <c:pt idx="10">
                  <c:v>12508.799999999974</c:v>
                </c:pt>
                <c:pt idx="11">
                  <c:v>12604.800000000978</c:v>
                </c:pt>
                <c:pt idx="12">
                  <c:v>13055.99999999904</c:v>
                </c:pt>
                <c:pt idx="13">
                  <c:v>12734.400000001187</c:v>
                </c:pt>
                <c:pt idx="14">
                  <c:v>13075.199999997494</c:v>
                </c:pt>
                <c:pt idx="15">
                  <c:v>13065.599999999904</c:v>
                </c:pt>
                <c:pt idx="16">
                  <c:v>13310.400000000664</c:v>
                </c:pt>
                <c:pt idx="17">
                  <c:v>13478.400000002148</c:v>
                </c:pt>
                <c:pt idx="18">
                  <c:v>12393.599999998332</c:v>
                </c:pt>
                <c:pt idx="19">
                  <c:v>12849.600000000646</c:v>
                </c:pt>
                <c:pt idx="20">
                  <c:v>13271.999999999389</c:v>
                </c:pt>
                <c:pt idx="21">
                  <c:v>13228.799999999319</c:v>
                </c:pt>
                <c:pt idx="22">
                  <c:v>13166.400000001886</c:v>
                </c:pt>
                <c:pt idx="23">
                  <c:v>13046.399999999267</c:v>
                </c:pt>
                <c:pt idx="24">
                  <c:v>13315.199999999459</c:v>
                </c:pt>
                <c:pt idx="25">
                  <c:v>13502.400000000489</c:v>
                </c:pt>
                <c:pt idx="26">
                  <c:v>12244.799999999668</c:v>
                </c:pt>
                <c:pt idx="27">
                  <c:v>12695.999999999913</c:v>
                </c:pt>
                <c:pt idx="28">
                  <c:v>12883.200000000943</c:v>
                </c:pt>
                <c:pt idx="29">
                  <c:v>12427.199999998629</c:v>
                </c:pt>
                <c:pt idx="30">
                  <c:v>11966.400000000795</c:v>
                </c:pt>
                <c:pt idx="31">
                  <c:v>12753.600000000733</c:v>
                </c:pt>
                <c:pt idx="32">
                  <c:v>13521.599999998944</c:v>
                </c:pt>
                <c:pt idx="33">
                  <c:v>12321.600000000035</c:v>
                </c:pt>
                <c:pt idx="34">
                  <c:v>11865.599999999904</c:v>
                </c:pt>
                <c:pt idx="35">
                  <c:v>12700.799999999799</c:v>
                </c:pt>
                <c:pt idx="36">
                  <c:v>12715.20000000055</c:v>
                </c:pt>
                <c:pt idx="37">
                  <c:v>12595.199999999022</c:v>
                </c:pt>
                <c:pt idx="38">
                  <c:v>12081.600000001345</c:v>
                </c:pt>
                <c:pt idx="39">
                  <c:v>12729.60000000021</c:v>
                </c:pt>
                <c:pt idx="40">
                  <c:v>12868.799999999101</c:v>
                </c:pt>
                <c:pt idx="41">
                  <c:v>12335.999999998603</c:v>
                </c:pt>
                <c:pt idx="42">
                  <c:v>11793.600000001607</c:v>
                </c:pt>
                <c:pt idx="43">
                  <c:v>12287.999999999738</c:v>
                </c:pt>
                <c:pt idx="44">
                  <c:v>12359.999999999127</c:v>
                </c:pt>
                <c:pt idx="45">
                  <c:v>11923.200000000725</c:v>
                </c:pt>
                <c:pt idx="46">
                  <c:v>11409.600000000864</c:v>
                </c:pt>
                <c:pt idx="47">
                  <c:v>12590.400000000227</c:v>
                </c:pt>
                <c:pt idx="48">
                  <c:v>12480.000000000655</c:v>
                </c:pt>
                <c:pt idx="49">
                  <c:v>12297.599999999511</c:v>
                </c:pt>
                <c:pt idx="50">
                  <c:v>11673.600000000079</c:v>
                </c:pt>
                <c:pt idx="51">
                  <c:v>12278.399999998874</c:v>
                </c:pt>
                <c:pt idx="52">
                  <c:v>12014.399999999659</c:v>
                </c:pt>
                <c:pt idx="53">
                  <c:v>12417.600000001039</c:v>
                </c:pt>
                <c:pt idx="54">
                  <c:v>11846.400000000358</c:v>
                </c:pt>
                <c:pt idx="55">
                  <c:v>12633.599999998114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A-40BA-8F02-72CD685F7FE4}"/>
            </c:ext>
          </c:extLst>
        </c:ser>
        <c:ser>
          <c:idx val="2"/>
          <c:order val="2"/>
          <c:tx>
            <c:v>ТП-18</c:v>
          </c:tx>
          <c:spPr>
            <a:ln w="76200"/>
          </c:spPr>
          <c:marker>
            <c:symbol val="none"/>
          </c:marker>
          <c:cat>
            <c:numRef>
              <c:f>'февраль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2017'!$P$5:$P$66</c:f>
              <c:numCache>
                <c:formatCode>General</c:formatCode>
                <c:ptCount val="62"/>
                <c:pt idx="0">
                  <c:v>1794.5999999999231</c:v>
                </c:pt>
                <c:pt idx="1">
                  <c:v>2021.4000000000851</c:v>
                </c:pt>
                <c:pt idx="2">
                  <c:v>1769.399999999905</c:v>
                </c:pt>
                <c:pt idx="3">
                  <c:v>1985.4000000001179</c:v>
                </c:pt>
                <c:pt idx="4">
                  <c:v>1850.3999999998314</c:v>
                </c:pt>
                <c:pt idx="5">
                  <c:v>1933.2000000001244</c:v>
                </c:pt>
                <c:pt idx="6">
                  <c:v>1927.8000000000475</c:v>
                </c:pt>
                <c:pt idx="7">
                  <c:v>2026.7999999999574</c:v>
                </c:pt>
                <c:pt idx="8">
                  <c:v>1853.9999999999509</c:v>
                </c:pt>
                <c:pt idx="9">
                  <c:v>2194.2000000000917</c:v>
                </c:pt>
                <c:pt idx="10">
                  <c:v>1870.1999999999771</c:v>
                </c:pt>
                <c:pt idx="11">
                  <c:v>2082.5999999998658</c:v>
                </c:pt>
                <c:pt idx="12">
                  <c:v>2025</c:v>
                </c:pt>
                <c:pt idx="13">
                  <c:v>2183.4000000001424</c:v>
                </c:pt>
                <c:pt idx="14">
                  <c:v>2068.2000000000016</c:v>
                </c:pt>
                <c:pt idx="15">
                  <c:v>2089.7999999999001</c:v>
                </c:pt>
                <c:pt idx="16">
                  <c:v>1969.2000000000917</c:v>
                </c:pt>
                <c:pt idx="17">
                  <c:v>2165.3999999999542</c:v>
                </c:pt>
                <c:pt idx="18">
                  <c:v>1942.1999999999116</c:v>
                </c:pt>
                <c:pt idx="19">
                  <c:v>2097.0000000001392</c:v>
                </c:pt>
                <c:pt idx="20">
                  <c:v>2014.1999999998461</c:v>
                </c:pt>
                <c:pt idx="21">
                  <c:v>2142.0000000000982</c:v>
                </c:pt>
                <c:pt idx="22">
                  <c:v>1963.8000000000147</c:v>
                </c:pt>
                <c:pt idx="23">
                  <c:v>2102.4000000000115</c:v>
                </c:pt>
                <c:pt idx="24">
                  <c:v>1954.8000000000229</c:v>
                </c:pt>
                <c:pt idx="25">
                  <c:v>2167.1999999999116</c:v>
                </c:pt>
                <c:pt idx="26">
                  <c:v>1918.8000000000557</c:v>
                </c:pt>
                <c:pt idx="27">
                  <c:v>2116.7999999998756</c:v>
                </c:pt>
                <c:pt idx="28">
                  <c:v>1965.5999999999722</c:v>
                </c:pt>
                <c:pt idx="29">
                  <c:v>2100.6000000002587</c:v>
                </c:pt>
                <c:pt idx="30">
                  <c:v>1945.7999999998265</c:v>
                </c:pt>
                <c:pt idx="31">
                  <c:v>2089.8000000001048</c:v>
                </c:pt>
                <c:pt idx="32">
                  <c:v>2017.799999999761</c:v>
                </c:pt>
                <c:pt idx="33">
                  <c:v>2102.4000000002161</c:v>
                </c:pt>
                <c:pt idx="34">
                  <c:v>1918.8000000000557</c:v>
                </c:pt>
                <c:pt idx="35">
                  <c:v>2179.8000000000229</c:v>
                </c:pt>
                <c:pt idx="36">
                  <c:v>1920.6000000000131</c:v>
                </c:pt>
                <c:pt idx="37">
                  <c:v>2102.3999999998068</c:v>
                </c:pt>
                <c:pt idx="38">
                  <c:v>1940.3999999999542</c:v>
                </c:pt>
                <c:pt idx="39">
                  <c:v>2062.7999999999247</c:v>
                </c:pt>
                <c:pt idx="40">
                  <c:v>1890.0000000003274</c:v>
                </c:pt>
                <c:pt idx="41">
                  <c:v>1956.5999999999804</c:v>
                </c:pt>
                <c:pt idx="42">
                  <c:v>1774.7999999997774</c:v>
                </c:pt>
                <c:pt idx="43">
                  <c:v>1868.4000000000196</c:v>
                </c:pt>
                <c:pt idx="44">
                  <c:v>1816.2000000000262</c:v>
                </c:pt>
                <c:pt idx="45">
                  <c:v>2017.8000000001703</c:v>
                </c:pt>
                <c:pt idx="46">
                  <c:v>1954.8000000000229</c:v>
                </c:pt>
                <c:pt idx="47">
                  <c:v>2014.1999999998461</c:v>
                </c:pt>
                <c:pt idx="48">
                  <c:v>1976.3999999999214</c:v>
                </c:pt>
                <c:pt idx="49">
                  <c:v>2053.8000000001375</c:v>
                </c:pt>
                <c:pt idx="50">
                  <c:v>1816.2000000000262</c:v>
                </c:pt>
                <c:pt idx="51">
                  <c:v>2059.2000000000098</c:v>
                </c:pt>
                <c:pt idx="52">
                  <c:v>1871.9999999999345</c:v>
                </c:pt>
                <c:pt idx="53">
                  <c:v>2062.7999999999247</c:v>
                </c:pt>
                <c:pt idx="54">
                  <c:v>1852.1999999999935</c:v>
                </c:pt>
                <c:pt idx="55">
                  <c:v>2093.4000000000196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A-40BA-8F02-72CD685F7FE4}"/>
            </c:ext>
          </c:extLst>
        </c:ser>
        <c:ser>
          <c:idx val="3"/>
          <c:order val="3"/>
          <c:tx>
            <c:v>ПСУ-26</c:v>
          </c:tx>
          <c:spPr>
            <a:ln w="76200">
              <a:prstDash val="solid"/>
            </a:ln>
          </c:spPr>
          <c:marker>
            <c:symbol val="none"/>
          </c:marker>
          <c:cat>
            <c:numRef>
              <c:f>'февраль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2017'!$T$5:$T$66</c:f>
              <c:numCache>
                <c:formatCode>General</c:formatCode>
                <c:ptCount val="62"/>
                <c:pt idx="0">
                  <c:v>300</c:v>
                </c:pt>
                <c:pt idx="1">
                  <c:v>396</c:v>
                </c:pt>
                <c:pt idx="2">
                  <c:v>300</c:v>
                </c:pt>
                <c:pt idx="3">
                  <c:v>396</c:v>
                </c:pt>
                <c:pt idx="4">
                  <c:v>324</c:v>
                </c:pt>
                <c:pt idx="5">
                  <c:v>432</c:v>
                </c:pt>
                <c:pt idx="6">
                  <c:v>324</c:v>
                </c:pt>
                <c:pt idx="7">
                  <c:v>456</c:v>
                </c:pt>
                <c:pt idx="8">
                  <c:v>336</c:v>
                </c:pt>
                <c:pt idx="9">
                  <c:v>504</c:v>
                </c:pt>
                <c:pt idx="10">
                  <c:v>288</c:v>
                </c:pt>
                <c:pt idx="11">
                  <c:v>432</c:v>
                </c:pt>
                <c:pt idx="12">
                  <c:v>336</c:v>
                </c:pt>
                <c:pt idx="13">
                  <c:v>528</c:v>
                </c:pt>
                <c:pt idx="14">
                  <c:v>396</c:v>
                </c:pt>
                <c:pt idx="15">
                  <c:v>444</c:v>
                </c:pt>
                <c:pt idx="16">
                  <c:v>372</c:v>
                </c:pt>
                <c:pt idx="17">
                  <c:v>480</c:v>
                </c:pt>
                <c:pt idx="18">
                  <c:v>348</c:v>
                </c:pt>
                <c:pt idx="19">
                  <c:v>480</c:v>
                </c:pt>
                <c:pt idx="20">
                  <c:v>336</c:v>
                </c:pt>
                <c:pt idx="21">
                  <c:v>492</c:v>
                </c:pt>
                <c:pt idx="22">
                  <c:v>336</c:v>
                </c:pt>
                <c:pt idx="23">
                  <c:v>420</c:v>
                </c:pt>
                <c:pt idx="24">
                  <c:v>336</c:v>
                </c:pt>
                <c:pt idx="25">
                  <c:v>420</c:v>
                </c:pt>
                <c:pt idx="26">
                  <c:v>312</c:v>
                </c:pt>
                <c:pt idx="27">
                  <c:v>420</c:v>
                </c:pt>
                <c:pt idx="28">
                  <c:v>276</c:v>
                </c:pt>
                <c:pt idx="29">
                  <c:v>420</c:v>
                </c:pt>
                <c:pt idx="30">
                  <c:v>276</c:v>
                </c:pt>
                <c:pt idx="31">
                  <c:v>420</c:v>
                </c:pt>
                <c:pt idx="32">
                  <c:v>300</c:v>
                </c:pt>
                <c:pt idx="33">
                  <c:v>420</c:v>
                </c:pt>
                <c:pt idx="34">
                  <c:v>312</c:v>
                </c:pt>
                <c:pt idx="35">
                  <c:v>408</c:v>
                </c:pt>
                <c:pt idx="36">
                  <c:v>300</c:v>
                </c:pt>
                <c:pt idx="37">
                  <c:v>432</c:v>
                </c:pt>
                <c:pt idx="38">
                  <c:v>300</c:v>
                </c:pt>
                <c:pt idx="39">
                  <c:v>408</c:v>
                </c:pt>
                <c:pt idx="40">
                  <c:v>288</c:v>
                </c:pt>
                <c:pt idx="41">
                  <c:v>396</c:v>
                </c:pt>
                <c:pt idx="42">
                  <c:v>264</c:v>
                </c:pt>
                <c:pt idx="43">
                  <c:v>420</c:v>
                </c:pt>
                <c:pt idx="44">
                  <c:v>252</c:v>
                </c:pt>
                <c:pt idx="45">
                  <c:v>408</c:v>
                </c:pt>
                <c:pt idx="46">
                  <c:v>288</c:v>
                </c:pt>
                <c:pt idx="47">
                  <c:v>372</c:v>
                </c:pt>
                <c:pt idx="48">
                  <c:v>288</c:v>
                </c:pt>
                <c:pt idx="49">
                  <c:v>396</c:v>
                </c:pt>
                <c:pt idx="50">
                  <c:v>276</c:v>
                </c:pt>
                <c:pt idx="51">
                  <c:v>396</c:v>
                </c:pt>
                <c:pt idx="52">
                  <c:v>276</c:v>
                </c:pt>
                <c:pt idx="53">
                  <c:v>408</c:v>
                </c:pt>
                <c:pt idx="54">
                  <c:v>312</c:v>
                </c:pt>
                <c:pt idx="55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7A-40BA-8F02-72CD685F7FE4}"/>
            </c:ext>
          </c:extLst>
        </c:ser>
        <c:ser>
          <c:idx val="4"/>
          <c:order val="4"/>
          <c:tx>
            <c:v>РП-22</c:v>
          </c:tx>
          <c:spPr>
            <a:ln w="76200">
              <a:prstDash val="sysDot"/>
            </a:ln>
          </c:spPr>
          <c:marker>
            <c:symbol val="none"/>
          </c:marker>
          <c:cat>
            <c:numRef>
              <c:f>'февраль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2017'!$X$5:$X$66</c:f>
              <c:numCache>
                <c:formatCode>General</c:formatCode>
                <c:ptCount val="62"/>
                <c:pt idx="0">
                  <c:v>1536</c:v>
                </c:pt>
                <c:pt idx="1">
                  <c:v>1600</c:v>
                </c:pt>
                <c:pt idx="2">
                  <c:v>1472</c:v>
                </c:pt>
                <c:pt idx="3">
                  <c:v>1504</c:v>
                </c:pt>
                <c:pt idx="4">
                  <c:v>1504</c:v>
                </c:pt>
                <c:pt idx="5">
                  <c:v>1520</c:v>
                </c:pt>
                <c:pt idx="6">
                  <c:v>1552</c:v>
                </c:pt>
                <c:pt idx="7">
                  <c:v>1536</c:v>
                </c:pt>
                <c:pt idx="8">
                  <c:v>1552</c:v>
                </c:pt>
                <c:pt idx="9">
                  <c:v>1648</c:v>
                </c:pt>
                <c:pt idx="10">
                  <c:v>1584</c:v>
                </c:pt>
                <c:pt idx="11">
                  <c:v>1584</c:v>
                </c:pt>
                <c:pt idx="12">
                  <c:v>1680</c:v>
                </c:pt>
                <c:pt idx="13">
                  <c:v>1664</c:v>
                </c:pt>
                <c:pt idx="14">
                  <c:v>1696</c:v>
                </c:pt>
                <c:pt idx="15">
                  <c:v>1520</c:v>
                </c:pt>
                <c:pt idx="16">
                  <c:v>1648</c:v>
                </c:pt>
                <c:pt idx="17">
                  <c:v>1680</c:v>
                </c:pt>
                <c:pt idx="18">
                  <c:v>1536</c:v>
                </c:pt>
                <c:pt idx="19">
                  <c:v>1632</c:v>
                </c:pt>
                <c:pt idx="20">
                  <c:v>1600</c:v>
                </c:pt>
                <c:pt idx="21">
                  <c:v>1664</c:v>
                </c:pt>
                <c:pt idx="22">
                  <c:v>1632</c:v>
                </c:pt>
                <c:pt idx="23">
                  <c:v>1600</c:v>
                </c:pt>
                <c:pt idx="24">
                  <c:v>1632</c:v>
                </c:pt>
                <c:pt idx="25">
                  <c:v>1728</c:v>
                </c:pt>
                <c:pt idx="26">
                  <c:v>1600</c:v>
                </c:pt>
                <c:pt idx="27">
                  <c:v>1680</c:v>
                </c:pt>
                <c:pt idx="28">
                  <c:v>1632</c:v>
                </c:pt>
                <c:pt idx="29">
                  <c:v>1680</c:v>
                </c:pt>
                <c:pt idx="30">
                  <c:v>1648</c:v>
                </c:pt>
                <c:pt idx="31">
                  <c:v>1632</c:v>
                </c:pt>
                <c:pt idx="32">
                  <c:v>1696</c:v>
                </c:pt>
                <c:pt idx="33">
                  <c:v>1680</c:v>
                </c:pt>
                <c:pt idx="34">
                  <c:v>1600</c:v>
                </c:pt>
                <c:pt idx="35">
                  <c:v>1712</c:v>
                </c:pt>
                <c:pt idx="36">
                  <c:v>1568</c:v>
                </c:pt>
                <c:pt idx="37">
                  <c:v>1696</c:v>
                </c:pt>
                <c:pt idx="38">
                  <c:v>1648</c:v>
                </c:pt>
                <c:pt idx="39">
                  <c:v>1584</c:v>
                </c:pt>
                <c:pt idx="40">
                  <c:v>1584</c:v>
                </c:pt>
                <c:pt idx="41">
                  <c:v>1568</c:v>
                </c:pt>
                <c:pt idx="42">
                  <c:v>1472</c:v>
                </c:pt>
                <c:pt idx="43">
                  <c:v>1424</c:v>
                </c:pt>
                <c:pt idx="44">
                  <c:v>1536</c:v>
                </c:pt>
                <c:pt idx="45">
                  <c:v>1600</c:v>
                </c:pt>
                <c:pt idx="46">
                  <c:v>1680</c:v>
                </c:pt>
                <c:pt idx="47">
                  <c:v>1520</c:v>
                </c:pt>
                <c:pt idx="48">
                  <c:v>1728</c:v>
                </c:pt>
                <c:pt idx="49">
                  <c:v>1648</c:v>
                </c:pt>
                <c:pt idx="50">
                  <c:v>1536</c:v>
                </c:pt>
                <c:pt idx="51">
                  <c:v>1648</c:v>
                </c:pt>
                <c:pt idx="52">
                  <c:v>1536</c:v>
                </c:pt>
                <c:pt idx="53">
                  <c:v>1712</c:v>
                </c:pt>
                <c:pt idx="54">
                  <c:v>1648</c:v>
                </c:pt>
                <c:pt idx="55">
                  <c:v>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7A-40BA-8F02-72CD685F7FE4}"/>
            </c:ext>
          </c:extLst>
        </c:ser>
        <c:ser>
          <c:idx val="5"/>
          <c:order val="5"/>
          <c:tx>
            <c:v>ТП-16</c:v>
          </c:tx>
          <c:spPr>
            <a:ln cmpd="sng" w="76200">
              <a:prstDash val="solid"/>
            </a:ln>
          </c:spPr>
          <c:marker>
            <c:symbol val="none"/>
          </c:marker>
          <c:cat>
            <c:numRef>
              <c:f>'февраль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2017'!$AD$5:$AD$66</c:f>
              <c:numCache>
                <c:formatCode>General</c:formatCode>
                <c:ptCount val="62"/>
                <c:pt idx="0">
                  <c:v>574.19999999987681</c:v>
                </c:pt>
                <c:pt idx="1">
                  <c:v>615.60000000007449</c:v>
                </c:pt>
                <c:pt idx="2">
                  <c:v>622.79999999995539</c:v>
                </c:pt>
                <c:pt idx="3">
                  <c:v>552.60000000002947</c:v>
                </c:pt>
                <c:pt idx="4">
                  <c:v>664.19999999994843</c:v>
                </c:pt>
                <c:pt idx="5">
                  <c:v>568.8000000000045</c:v>
                </c:pt>
                <c:pt idx="6">
                  <c:v>496.80000000001883</c:v>
                </c:pt>
                <c:pt idx="7">
                  <c:v>588.59999999999673</c:v>
                </c:pt>
                <c:pt idx="8">
                  <c:v>477.0000000000266</c:v>
                </c:pt>
                <c:pt idx="9">
                  <c:v>613.79999999996357</c:v>
                </c:pt>
                <c:pt idx="10">
                  <c:v>639.00000000003274</c:v>
                </c:pt>
                <c:pt idx="11">
                  <c:v>622.80000000000655</c:v>
                </c:pt>
                <c:pt idx="12">
                  <c:v>631.79999999999836</c:v>
                </c:pt>
                <c:pt idx="13">
                  <c:v>638.99999999993042</c:v>
                </c:pt>
                <c:pt idx="14">
                  <c:v>658.80000000002497</c:v>
                </c:pt>
                <c:pt idx="15">
                  <c:v>567.00000000004707</c:v>
                </c:pt>
                <c:pt idx="16">
                  <c:v>711.00000000001842</c:v>
                </c:pt>
                <c:pt idx="17">
                  <c:v>635.40000000001555</c:v>
                </c:pt>
                <c:pt idx="18">
                  <c:v>602.99999999996317</c:v>
                </c:pt>
                <c:pt idx="19">
                  <c:v>617.39999999998076</c:v>
                </c:pt>
                <c:pt idx="20">
                  <c:v>574.20000000003029</c:v>
                </c:pt>
                <c:pt idx="21">
                  <c:v>615.59999999997217</c:v>
                </c:pt>
                <c:pt idx="22">
                  <c:v>527.40000000006262</c:v>
                </c:pt>
                <c:pt idx="23">
                  <c:v>601.19999999995457</c:v>
                </c:pt>
                <c:pt idx="24">
                  <c:v>707.40000000000123</c:v>
                </c:pt>
                <c:pt idx="25">
                  <c:v>563.39999999997872</c:v>
                </c:pt>
                <c:pt idx="26">
                  <c:v>655.20000000000778</c:v>
                </c:pt>
                <c:pt idx="27">
                  <c:v>522.00000000003683</c:v>
                </c:pt>
                <c:pt idx="28">
                  <c:v>601.19999999995457</c:v>
                </c:pt>
                <c:pt idx="29">
                  <c:v>514.80000000005361</c:v>
                </c:pt>
                <c:pt idx="30">
                  <c:v>606.59999999998035</c:v>
                </c:pt>
                <c:pt idx="31">
                  <c:v>595.79999999992879</c:v>
                </c:pt>
                <c:pt idx="32">
                  <c:v>775.80000000007203</c:v>
                </c:pt>
                <c:pt idx="33">
                  <c:v>543.60000000003765</c:v>
                </c:pt>
                <c:pt idx="34">
                  <c:v>496.79999999991651</c:v>
                </c:pt>
                <c:pt idx="35">
                  <c:v>576.00000000009004</c:v>
                </c:pt>
                <c:pt idx="36">
                  <c:v>574.19999999987681</c:v>
                </c:pt>
                <c:pt idx="37">
                  <c:v>581.40000000006467</c:v>
                </c:pt>
                <c:pt idx="38">
                  <c:v>575.99999999998772</c:v>
                </c:pt>
                <c:pt idx="39">
                  <c:v>599.40000000004829</c:v>
                </c:pt>
                <c:pt idx="40">
                  <c:v>644.39999999995621</c:v>
                </c:pt>
                <c:pt idx="41">
                  <c:v>566.99999999999591</c:v>
                </c:pt>
                <c:pt idx="42">
                  <c:v>592.20000000001392</c:v>
                </c:pt>
                <c:pt idx="43">
                  <c:v>540.00000000002046</c:v>
                </c:pt>
                <c:pt idx="44">
                  <c:v>604.79999999997176</c:v>
                </c:pt>
                <c:pt idx="45">
                  <c:v>534.59999999994352</c:v>
                </c:pt>
                <c:pt idx="46">
                  <c:v>581.40000000001351</c:v>
                </c:pt>
                <c:pt idx="47">
                  <c:v>576.00000000009004</c:v>
                </c:pt>
                <c:pt idx="48">
                  <c:v>561.59999999997012</c:v>
                </c:pt>
                <c:pt idx="49">
                  <c:v>529.20000000002005</c:v>
                </c:pt>
                <c:pt idx="50">
                  <c:v>583.19999999997094</c:v>
                </c:pt>
                <c:pt idx="51">
                  <c:v>603.00000000001432</c:v>
                </c:pt>
                <c:pt idx="52">
                  <c:v>601.20000000000573</c:v>
                </c:pt>
                <c:pt idx="53">
                  <c:v>586.80000000003929</c:v>
                </c:pt>
                <c:pt idx="54">
                  <c:v>558.00000000000409</c:v>
                </c:pt>
                <c:pt idx="55">
                  <c:v>602.99999999991201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7A-40BA-8F02-72CD685F7FE4}"/>
            </c:ext>
          </c:extLst>
        </c:ser>
        <c:ser>
          <c:idx val="6"/>
          <c:order val="6"/>
          <c:tx>
            <c:v>ЭГД</c:v>
          </c:tx>
          <c:spPr>
            <a:ln>
              <a:prstDash val="sysDash"/>
            </a:ln>
          </c:spPr>
          <c:marker>
            <c:symbol val="none"/>
          </c:marker>
          <c:cat>
            <c:numRef>
              <c:f>'февраль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2017'!$AI$5:$AI$66</c:f>
              <c:numCache>
                <c:formatCode>General</c:formatCode>
                <c:ptCount val="62"/>
                <c:pt idx="0">
                  <c:v>10137.600000000384</c:v>
                </c:pt>
                <c:pt idx="1">
                  <c:v>11635.199999999895</c:v>
                </c:pt>
                <c:pt idx="2">
                  <c:v>9199.2000000002008</c:v>
                </c:pt>
                <c:pt idx="3">
                  <c:v>9724.7999999992317</c:v>
                </c:pt>
                <c:pt idx="4">
                  <c:v>10776.000000000568</c:v>
                </c:pt>
                <c:pt idx="5">
                  <c:v>9895.2000000001135</c:v>
                </c:pt>
                <c:pt idx="6">
                  <c:v>10886.40000000014</c:v>
                </c:pt>
                <c:pt idx="7">
                  <c:v>10708.799999999974</c:v>
                </c:pt>
                <c:pt idx="8">
                  <c:v>10288.799999999537</c:v>
                </c:pt>
                <c:pt idx="9">
                  <c:v>10423.199999999633</c:v>
                </c:pt>
                <c:pt idx="10">
                  <c:v>9888.0000000008295</c:v>
                </c:pt>
                <c:pt idx="11">
                  <c:v>9715.1999999994587</c:v>
                </c:pt>
                <c:pt idx="12">
                  <c:v>10353.599999999642</c:v>
                </c:pt>
                <c:pt idx="13">
                  <c:v>9813.6000000009517</c:v>
                </c:pt>
                <c:pt idx="14">
                  <c:v>10235.999999999694</c:v>
                </c:pt>
                <c:pt idx="15">
                  <c:v>10295.999999999913</c:v>
                </c:pt>
                <c:pt idx="16">
                  <c:v>10509.599999999773</c:v>
                </c:pt>
                <c:pt idx="17">
                  <c:v>10564.800000000105</c:v>
                </c:pt>
                <c:pt idx="18">
                  <c:v>9748.7999999997555</c:v>
                </c:pt>
                <c:pt idx="19">
                  <c:v>10032.000000000698</c:v>
                </c:pt>
                <c:pt idx="20">
                  <c:v>10564.800000000105</c:v>
                </c:pt>
                <c:pt idx="21">
                  <c:v>10365.599999999904</c:v>
                </c:pt>
                <c:pt idx="22">
                  <c:v>10550.399999999354</c:v>
                </c:pt>
                <c:pt idx="23">
                  <c:v>10245.600000000559</c:v>
                </c:pt>
                <c:pt idx="24">
                  <c:v>10543.20000000007</c:v>
                </c:pt>
                <c:pt idx="25">
                  <c:v>10656.000000000131</c:v>
                </c:pt>
                <c:pt idx="26">
                  <c:v>9563.9999999992142</c:v>
                </c:pt>
                <c:pt idx="27">
                  <c:v>9952.7999999998428</c:v>
                </c:pt>
                <c:pt idx="28">
                  <c:v>10216.800000000148</c:v>
                </c:pt>
                <c:pt idx="29">
                  <c:v>9717.5999999999476</c:v>
                </c:pt>
                <c:pt idx="30">
                  <c:v>9321.6000000000349</c:v>
                </c:pt>
                <c:pt idx="31">
                  <c:v>9962.4000000007072</c:v>
                </c:pt>
                <c:pt idx="32">
                  <c:v>10615.199999999459</c:v>
                </c:pt>
                <c:pt idx="33">
                  <c:v>9583.1999999998516</c:v>
                </c:pt>
                <c:pt idx="34">
                  <c:v>10020.000000000437</c:v>
                </c:pt>
                <c:pt idx="35">
                  <c:v>9179.9999999995634</c:v>
                </c:pt>
                <c:pt idx="36">
                  <c:v>10125.600000000122</c:v>
                </c:pt>
                <c:pt idx="37">
                  <c:v>9813.5999999998603</c:v>
                </c:pt>
                <c:pt idx="38">
                  <c:v>9477.6000000001659</c:v>
                </c:pt>
                <c:pt idx="39">
                  <c:v>9957.5999999997293</c:v>
                </c:pt>
                <c:pt idx="40">
                  <c:v>10231.200000000899</c:v>
                </c:pt>
                <c:pt idx="41">
                  <c:v>9717.5999999999476</c:v>
                </c:pt>
                <c:pt idx="42">
                  <c:v>9328.799999999319</c:v>
                </c:pt>
                <c:pt idx="43">
                  <c:v>9780.0000000006548</c:v>
                </c:pt>
                <c:pt idx="44">
                  <c:v>9844.7999999996682</c:v>
                </c:pt>
                <c:pt idx="45">
                  <c:v>9283.1999999998516</c:v>
                </c:pt>
                <c:pt idx="46">
                  <c:v>9422.3999999998341</c:v>
                </c:pt>
                <c:pt idx="47">
                  <c:v>9266.3999999997031</c:v>
                </c:pt>
                <c:pt idx="48">
                  <c:v>9837.6000000003842</c:v>
                </c:pt>
                <c:pt idx="49">
                  <c:v>9626.3999999999214</c:v>
                </c:pt>
                <c:pt idx="50">
                  <c:v>9177.6000000001659</c:v>
                </c:pt>
                <c:pt idx="51">
                  <c:v>9496.7999999997119</c:v>
                </c:pt>
                <c:pt idx="52">
                  <c:v>9443.999999999869</c:v>
                </c:pt>
                <c:pt idx="53">
                  <c:v>9647.9999999999563</c:v>
                </c:pt>
                <c:pt idx="54">
                  <c:v>9328.8000000004104</c:v>
                </c:pt>
                <c:pt idx="55">
                  <c:v>9825.6000000001222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7A-40BA-8F02-72CD685F7FE4}"/>
            </c:ext>
          </c:extLst>
        </c:ser>
        <c:ser>
          <c:idx val="7"/>
          <c:order val="7"/>
          <c:tx>
            <c:v>МАШ. ЗАЛ</c:v>
          </c:tx>
          <c:spPr>
            <a:ln cmpd="tri">
              <a:solidFill>
                <a:srgbClr val="00B050"/>
              </a:solidFill>
              <a:prstDash val="sysDot"/>
            </a:ln>
          </c:spPr>
          <c:marker>
            <c:symbol val="none"/>
          </c:marker>
          <c:cat>
            <c:numRef>
              <c:f>'февраль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2017'!$AU$5:$AU$66</c:f>
              <c:numCache>
                <c:formatCode>0</c:formatCode>
                <c:ptCount val="62"/>
                <c:pt idx="0">
                  <c:v>10734.599999999791</c:v>
                </c:pt>
                <c:pt idx="1">
                  <c:v>10840.399999998965</c:v>
                </c:pt>
                <c:pt idx="2">
                  <c:v>10529.200000000568</c:v>
                </c:pt>
                <c:pt idx="3">
                  <c:v>10471.400000000582</c:v>
                </c:pt>
                <c:pt idx="4">
                  <c:v>11631.800000000052</c:v>
                </c:pt>
                <c:pt idx="5">
                  <c:v>10751.199999998686</c:v>
                </c:pt>
                <c:pt idx="6">
                  <c:v>11069.600000000819</c:v>
                </c:pt>
                <c:pt idx="7">
                  <c:v>11205.000000000213</c:v>
                </c:pt>
                <c:pt idx="8">
                  <c:v>11185.400000000724</c:v>
                </c:pt>
                <c:pt idx="9">
                  <c:v>9570.1999999985528</c:v>
                </c:pt>
                <c:pt idx="10">
                  <c:v>11557.800000000421</c:v>
                </c:pt>
                <c:pt idx="11">
                  <c:v>10590.000000000797</c:v>
                </c:pt>
                <c:pt idx="12">
                  <c:v>10590.60000000049</c:v>
                </c:pt>
                <c:pt idx="13">
                  <c:v>10575.399999997851</c:v>
                </c:pt>
                <c:pt idx="14">
                  <c:v>10480.39999999987</c:v>
                </c:pt>
                <c:pt idx="15">
                  <c:v>11348.199999999848</c:v>
                </c:pt>
                <c:pt idx="16">
                  <c:v>11032.999999999807</c:v>
                </c:pt>
                <c:pt idx="17">
                  <c:v>10826.999999999163</c:v>
                </c:pt>
                <c:pt idx="18">
                  <c:v>10168.200000001503</c:v>
                </c:pt>
                <c:pt idx="19">
                  <c:v>11286.600000000804</c:v>
                </c:pt>
                <c:pt idx="20">
                  <c:v>10920.200000000284</c:v>
                </c:pt>
                <c:pt idx="21">
                  <c:v>10881.999999998752</c:v>
                </c:pt>
                <c:pt idx="22">
                  <c:v>11031.000000000164</c:v>
                </c:pt>
                <c:pt idx="23">
                  <c:v>11085.200000000184</c:v>
                </c:pt>
                <c:pt idx="24">
                  <c:v>11018.999999999527</c:v>
                </c:pt>
                <c:pt idx="25">
                  <c:v>11019.000000000684</c:v>
                </c:pt>
                <c:pt idx="26">
                  <c:v>10008.800000001389</c:v>
                </c:pt>
                <c:pt idx="27">
                  <c:v>10705.199999999248</c:v>
                </c:pt>
                <c:pt idx="28">
                  <c:v>10630.799999999259</c:v>
                </c:pt>
                <c:pt idx="29">
                  <c:v>10323.600000000784</c:v>
                </c:pt>
                <c:pt idx="30">
                  <c:v>9836.5999999989544</c:v>
                </c:pt>
                <c:pt idx="31">
                  <c:v>10650.600000000037</c:v>
                </c:pt>
                <c:pt idx="32">
                  <c:v>10699.400000000609</c:v>
                </c:pt>
                <c:pt idx="33">
                  <c:v>10337.999999998687</c:v>
                </c:pt>
                <c:pt idx="34">
                  <c:v>9850.4000000024243</c:v>
                </c:pt>
                <c:pt idx="35">
                  <c:v>10331.199999997272</c:v>
                </c:pt>
                <c:pt idx="36">
                  <c:v>10774.600000001363</c:v>
                </c:pt>
                <c:pt idx="37">
                  <c:v>10264.999999999114</c:v>
                </c:pt>
                <c:pt idx="38">
                  <c:v>10001.600000000135</c:v>
                </c:pt>
                <c:pt idx="39">
                  <c:v>10608.600000001959</c:v>
                </c:pt>
                <c:pt idx="40">
                  <c:v>10275.600000000131</c:v>
                </c:pt>
                <c:pt idx="41">
                  <c:v>10460.199999999026</c:v>
                </c:pt>
                <c:pt idx="42">
                  <c:v>9767.7999999985022</c:v>
                </c:pt>
                <c:pt idx="43">
                  <c:v>10343.200000001447</c:v>
                </c:pt>
                <c:pt idx="44">
                  <c:v>10497.59999999912</c:v>
                </c:pt>
                <c:pt idx="45">
                  <c:v>10057.400000002064</c:v>
                </c:pt>
                <c:pt idx="46">
                  <c:v>9508.1999999988857</c:v>
                </c:pt>
                <c:pt idx="47">
                  <c:v>9961.6000000007298</c:v>
                </c:pt>
                <c:pt idx="48">
                  <c:v>9921.5999999994019</c:v>
                </c:pt>
                <c:pt idx="49">
                  <c:v>10187.600000000084</c:v>
                </c:pt>
                <c:pt idx="50">
                  <c:v>9751.1999999998188</c:v>
                </c:pt>
                <c:pt idx="51">
                  <c:v>9984.1999999998807</c:v>
                </c:pt>
                <c:pt idx="52">
                  <c:v>10318.799999999033</c:v>
                </c:pt>
                <c:pt idx="53">
                  <c:v>9864.4000000004671</c:v>
                </c:pt>
                <c:pt idx="54">
                  <c:v>9558.8000000001011</c:v>
                </c:pt>
                <c:pt idx="55">
                  <c:v>10717.00000000096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7A-40BA-8F02-72CD685F7FE4}"/>
            </c:ext>
          </c:extLst>
        </c:ser>
        <c:ser>
          <c:idx val="8"/>
          <c:order val="8"/>
          <c:tx>
            <c:v>план</c:v>
          </c:tx>
          <c:spPr>
            <a:ln cap="flat" cmpd="thickThin">
              <a:solidFill>
                <a:srgbClr val="FA6262"/>
              </a:solidFill>
              <a:miter lim="800000"/>
            </a:ln>
          </c:spPr>
          <c:marker>
            <c:symbol val="none"/>
          </c:marker>
          <c:cat>
            <c:numRef>
              <c:f>'февраль 2017'!$A$5:$A$66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2017'!$AW$5:$AW$66</c:f>
              <c:numCache>
                <c:formatCode>0.00</c:formatCode>
                <c:ptCount val="62"/>
                <c:pt idx="0">
                  <c:v>11533.196428571429</c:v>
                </c:pt>
                <c:pt idx="1">
                  <c:v>11282.301725806452</c:v>
                </c:pt>
                <c:pt idx="2">
                  <c:v>11282.301725806452</c:v>
                </c:pt>
                <c:pt idx="3">
                  <c:v>11282.301725806452</c:v>
                </c:pt>
                <c:pt idx="4">
                  <c:v>11282.301725806452</c:v>
                </c:pt>
                <c:pt idx="5">
                  <c:v>11282.301725806452</c:v>
                </c:pt>
                <c:pt idx="6">
                  <c:v>11282.301725806452</c:v>
                </c:pt>
                <c:pt idx="7">
                  <c:v>11282.301725806452</c:v>
                </c:pt>
                <c:pt idx="8">
                  <c:v>11282.301725806452</c:v>
                </c:pt>
                <c:pt idx="9">
                  <c:v>11282.301725806452</c:v>
                </c:pt>
                <c:pt idx="10">
                  <c:v>11282.301725806452</c:v>
                </c:pt>
                <c:pt idx="11">
                  <c:v>11282.301725806452</c:v>
                </c:pt>
                <c:pt idx="12">
                  <c:v>11282.301725806452</c:v>
                </c:pt>
                <c:pt idx="13">
                  <c:v>11282.301725806452</c:v>
                </c:pt>
                <c:pt idx="14">
                  <c:v>11282.301725806452</c:v>
                </c:pt>
                <c:pt idx="15">
                  <c:v>11282.301725806452</c:v>
                </c:pt>
                <c:pt idx="16">
                  <c:v>11282.301725806452</c:v>
                </c:pt>
                <c:pt idx="17">
                  <c:v>11282.301725806452</c:v>
                </c:pt>
                <c:pt idx="18">
                  <c:v>11282.301725806452</c:v>
                </c:pt>
                <c:pt idx="19">
                  <c:v>11282.301725806452</c:v>
                </c:pt>
                <c:pt idx="20">
                  <c:v>11282.301725806452</c:v>
                </c:pt>
                <c:pt idx="21">
                  <c:v>11282.301725806452</c:v>
                </c:pt>
                <c:pt idx="22">
                  <c:v>11282.301725806452</c:v>
                </c:pt>
                <c:pt idx="23">
                  <c:v>11282.301725806452</c:v>
                </c:pt>
                <c:pt idx="24">
                  <c:v>11282.301725806452</c:v>
                </c:pt>
                <c:pt idx="25">
                  <c:v>11282.301725806452</c:v>
                </c:pt>
                <c:pt idx="26">
                  <c:v>11282.301725806452</c:v>
                </c:pt>
                <c:pt idx="27">
                  <c:v>11282.301725806452</c:v>
                </c:pt>
                <c:pt idx="28">
                  <c:v>11282.301725806452</c:v>
                </c:pt>
                <c:pt idx="29">
                  <c:v>11282.301725806452</c:v>
                </c:pt>
                <c:pt idx="30">
                  <c:v>11282.301725806452</c:v>
                </c:pt>
                <c:pt idx="31">
                  <c:v>11282.301725806452</c:v>
                </c:pt>
                <c:pt idx="32">
                  <c:v>11282.301725806452</c:v>
                </c:pt>
                <c:pt idx="33">
                  <c:v>11282.301725806452</c:v>
                </c:pt>
                <c:pt idx="34">
                  <c:v>11282.301725806452</c:v>
                </c:pt>
                <c:pt idx="35">
                  <c:v>11282.301725806452</c:v>
                </c:pt>
                <c:pt idx="36">
                  <c:v>11282.301725806452</c:v>
                </c:pt>
                <c:pt idx="37">
                  <c:v>11282.301725806452</c:v>
                </c:pt>
                <c:pt idx="38">
                  <c:v>11282.301725806452</c:v>
                </c:pt>
                <c:pt idx="39">
                  <c:v>11282.301725806452</c:v>
                </c:pt>
                <c:pt idx="40">
                  <c:v>11282.301725806452</c:v>
                </c:pt>
                <c:pt idx="41">
                  <c:v>11282.301725806452</c:v>
                </c:pt>
                <c:pt idx="42">
                  <c:v>11282.301725806452</c:v>
                </c:pt>
                <c:pt idx="43">
                  <c:v>11282.301725806452</c:v>
                </c:pt>
                <c:pt idx="44">
                  <c:v>11282.301725806452</c:v>
                </c:pt>
                <c:pt idx="45">
                  <c:v>11282.301725806452</c:v>
                </c:pt>
                <c:pt idx="46">
                  <c:v>11282.301725806452</c:v>
                </c:pt>
                <c:pt idx="47">
                  <c:v>11282.301725806452</c:v>
                </c:pt>
                <c:pt idx="48">
                  <c:v>11282.301725806452</c:v>
                </c:pt>
                <c:pt idx="49">
                  <c:v>11282.301725806452</c:v>
                </c:pt>
                <c:pt idx="50">
                  <c:v>11282.301725806452</c:v>
                </c:pt>
                <c:pt idx="51">
                  <c:v>11282.301725806452</c:v>
                </c:pt>
                <c:pt idx="52">
                  <c:v>11282.301725806452</c:v>
                </c:pt>
                <c:pt idx="53">
                  <c:v>11282.301725806452</c:v>
                </c:pt>
                <c:pt idx="54">
                  <c:v>11282.301725806452</c:v>
                </c:pt>
                <c:pt idx="55">
                  <c:v>11282.301725806452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7A-40BA-8F02-72CD685F7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56992"/>
        <c:axId val="90758528"/>
      </c:lineChart>
      <c:catAx>
        <c:axId val="907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4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0758528"/>
        <c:crosses val="autoZero"/>
        <c:auto val="1"/>
        <c:lblAlgn val="ctr"/>
        <c:lblOffset val="100"/>
        <c:noMultiLvlLbl val="0"/>
      </c:catAx>
      <c:valAx>
        <c:axId val="90758528"/>
        <c:scaling>
          <c:orientation val="minMax"/>
          <c:max val="150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4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0756992"/>
        <c:crosses val="autoZero"/>
        <c:crossBetween val="between"/>
        <c:majorUnit val="500"/>
        <c:minorUnit val="50"/>
      </c:valAx>
    </c:plotArea>
    <c:legend>
      <c:legendPos val="b"/>
      <c:layout>
        <c:manualLayout>
          <c:xMode val="edge"/>
          <c:yMode val="edge"/>
          <c:x val="0.34946404687351595"/>
          <c:y val="0.93590221426056885"/>
          <c:w val="0.30186285790804779"/>
          <c:h val="6.4097785739432533E-2"/>
        </c:manualLayout>
      </c:layout>
      <c:overlay val="0"/>
      <c:txPr>
        <a:bodyPr/>
        <a:lstStyle/>
        <a:p>
          <a:pPr>
            <a:defRPr b="0" baseline="0" i="0" strike="noStrike" sz="135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0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footer="0.30000000000000032" header="0.30000000000000032" l="0.70000000000000062" r="0.70000000000000062" t="0.75000000000001465"/>
    <c:pageSetup orientation="landscape" paperSize="9"/>
  </c:printSettings>
</c:chartSpace>
</file>

<file path=xl/charts/chart9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сульфатное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'февраль 2017'!$BC$5:$BC$66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2017'!$BN$5:$BN$66</c:f>
              <c:numCache>
                <c:formatCode>General</c:formatCode>
                <c:ptCount val="62"/>
                <c:pt idx="0">
                  <c:v>1298.1600000000435</c:v>
                </c:pt>
                <c:pt idx="1">
                  <c:v>1517.3599999999965</c:v>
                </c:pt>
                <c:pt idx="2">
                  <c:v>1638.9600000000769</c:v>
                </c:pt>
                <c:pt idx="3">
                  <c:v>1565.600000000004</c:v>
                </c:pt>
                <c:pt idx="4">
                  <c:v>1215.9600000000796</c:v>
                </c:pt>
                <c:pt idx="5">
                  <c:v>1785.6399999997689</c:v>
                </c:pt>
                <c:pt idx="6">
                  <c:v>1517.6400000002513</c:v>
                </c:pt>
                <c:pt idx="7">
                  <c:v>1415.8399999999574</c:v>
                </c:pt>
                <c:pt idx="8">
                  <c:v>1366.3999999998759</c:v>
                </c:pt>
                <c:pt idx="9">
                  <c:v>1709.4399999999223</c:v>
                </c:pt>
                <c:pt idx="10">
                  <c:v>1549.7200000002863</c:v>
                </c:pt>
                <c:pt idx="11">
                  <c:v>1682.6799999996842</c:v>
                </c:pt>
                <c:pt idx="12">
                  <c:v>1618.2400000001485</c:v>
                </c:pt>
                <c:pt idx="13">
                  <c:v>1738.6399999999662</c:v>
                </c:pt>
                <c:pt idx="14">
                  <c:v>1567.1599999999603</c:v>
                </c:pt>
                <c:pt idx="15">
                  <c:v>960.08000000002539</c:v>
                </c:pt>
                <c:pt idx="16">
                  <c:v>1856.0000000000127</c:v>
                </c:pt>
                <c:pt idx="17">
                  <c:v>1757.8400000000761</c:v>
                </c:pt>
                <c:pt idx="18">
                  <c:v>1166.6800000000376</c:v>
                </c:pt>
                <c:pt idx="19">
                  <c:v>1644.9199999999109</c:v>
                </c:pt>
                <c:pt idx="20">
                  <c:v>1572.2800000002144</c:v>
                </c:pt>
                <c:pt idx="21">
                  <c:v>1881.7999999998619</c:v>
                </c:pt>
                <c:pt idx="22">
                  <c:v>1686.7199999998934</c:v>
                </c:pt>
                <c:pt idx="23">
                  <c:v>1741.2800000001198</c:v>
                </c:pt>
                <c:pt idx="24">
                  <c:v>1410.679999999943</c:v>
                </c:pt>
                <c:pt idx="25">
                  <c:v>1738.0799999999022</c:v>
                </c:pt>
                <c:pt idx="26">
                  <c:v>1863.4800000000837</c:v>
                </c:pt>
                <c:pt idx="27">
                  <c:v>1780.9600000000091</c:v>
                </c:pt>
                <c:pt idx="28">
                  <c:v>1587.159999999883</c:v>
                </c:pt>
                <c:pt idx="29">
                  <c:v>1507.3199999999474</c:v>
                </c:pt>
                <c:pt idx="30">
                  <c:v>1728.0400000002555</c:v>
                </c:pt>
                <c:pt idx="31">
                  <c:v>1724.7599999999784</c:v>
                </c:pt>
                <c:pt idx="32">
                  <c:v>1572.4399999999832</c:v>
                </c:pt>
                <c:pt idx="33">
                  <c:v>1728.3199999998078</c:v>
                </c:pt>
                <c:pt idx="34">
                  <c:v>2778.6800000000449</c:v>
                </c:pt>
                <c:pt idx="35">
                  <c:v>616.64000000006126</c:v>
                </c:pt>
                <c:pt idx="36">
                  <c:v>1714.8400000001175</c:v>
                </c:pt>
                <c:pt idx="37">
                  <c:v>1738.2799999998883</c:v>
                </c:pt>
                <c:pt idx="38">
                  <c:v>1214.6400000000926</c:v>
                </c:pt>
                <c:pt idx="39">
                  <c:v>1790.1599999999235</c:v>
                </c:pt>
                <c:pt idx="40">
                  <c:v>1657.3999999998819</c:v>
                </c:pt>
                <c:pt idx="41">
                  <c:v>1627.7200000000198</c:v>
                </c:pt>
                <c:pt idx="42">
                  <c:v>1422.4799999999823</c:v>
                </c:pt>
                <c:pt idx="43">
                  <c:v>1792.4400000002038</c:v>
                </c:pt>
                <c:pt idx="44">
                  <c:v>1774.0399999999295</c:v>
                </c:pt>
                <c:pt idx="45">
                  <c:v>1711.8400000000361</c:v>
                </c:pt>
                <c:pt idx="46">
                  <c:v>1499.879999999855</c:v>
                </c:pt>
                <c:pt idx="47">
                  <c:v>1983.6800000001767</c:v>
                </c:pt>
                <c:pt idx="48">
                  <c:v>1877.000000000005</c:v>
                </c:pt>
                <c:pt idx="49">
                  <c:v>1764.4399999997563</c:v>
                </c:pt>
                <c:pt idx="50">
                  <c:v>1823.6000000002127</c:v>
                </c:pt>
                <c:pt idx="51">
                  <c:v>1720.0799999999526</c:v>
                </c:pt>
                <c:pt idx="52">
                  <c:v>1723.5199999999782</c:v>
                </c:pt>
                <c:pt idx="53">
                  <c:v>1629.3600000000129</c:v>
                </c:pt>
                <c:pt idx="54">
                  <c:v>1449.8000000000525</c:v>
                </c:pt>
                <c:pt idx="55">
                  <c:v>1750.7200000000762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0-4422-B195-4C7D7028B665}"/>
            </c:ext>
          </c:extLst>
        </c:ser>
        <c:ser>
          <c:idx val="1"/>
          <c:order val="1"/>
          <c:tx>
            <c:v>обесфенолка</c:v>
          </c:tx>
          <c:marker>
            <c:symbol val="none"/>
          </c:marker>
          <c:cat>
            <c:numRef>
              <c:f>'февраль 2017'!$BC$5:$BC$66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2017'!$BL$5:$BL$66</c:f>
              <c:numCache>
                <c:formatCode>General</c:formatCode>
                <c:ptCount val="62"/>
                <c:pt idx="0">
                  <c:v>110.88000000000648</c:v>
                </c:pt>
                <c:pt idx="1">
                  <c:v>118.47999999999047</c:v>
                </c:pt>
                <c:pt idx="2">
                  <c:v>106.08000000000175</c:v>
                </c:pt>
                <c:pt idx="3">
                  <c:v>104.07999999999447</c:v>
                </c:pt>
                <c:pt idx="4">
                  <c:v>114.96000000001004</c:v>
                </c:pt>
                <c:pt idx="5">
                  <c:v>103.75999999999294</c:v>
                </c:pt>
                <c:pt idx="6">
                  <c:v>110.40000000000873</c:v>
                </c:pt>
                <c:pt idx="7">
                  <c:v>108.63999999999578</c:v>
                </c:pt>
                <c:pt idx="8">
                  <c:v>106.71999999999571</c:v>
                </c:pt>
                <c:pt idx="9">
                  <c:v>121.28000000000611</c:v>
                </c:pt>
                <c:pt idx="10">
                  <c:v>116.23999999999796</c:v>
                </c:pt>
                <c:pt idx="11">
                  <c:v>104.96000000000095</c:v>
                </c:pt>
                <c:pt idx="12">
                  <c:v>125.11999999999716</c:v>
                </c:pt>
                <c:pt idx="13">
                  <c:v>119.44000000000415</c:v>
                </c:pt>
                <c:pt idx="14">
                  <c:v>117.7599999999984</c:v>
                </c:pt>
                <c:pt idx="15">
                  <c:v>116.79999999999382</c:v>
                </c:pt>
                <c:pt idx="16">
                  <c:v>114.88000000001193</c:v>
                </c:pt>
                <c:pt idx="17">
                  <c:v>72.879999999995562</c:v>
                </c:pt>
                <c:pt idx="18">
                  <c:v>50.959999999995489</c:v>
                </c:pt>
                <c:pt idx="19">
                  <c:v>45.999999999994543</c:v>
                </c:pt>
                <c:pt idx="20">
                  <c:v>55.280000000002474</c:v>
                </c:pt>
                <c:pt idx="21">
                  <c:v>51.040000000011787</c:v>
                </c:pt>
                <c:pt idx="22">
                  <c:v>50.159999999996217</c:v>
                </c:pt>
                <c:pt idx="23">
                  <c:v>45.039999999999054</c:v>
                </c:pt>
                <c:pt idx="24">
                  <c:v>50.799999999999272</c:v>
                </c:pt>
                <c:pt idx="25">
                  <c:v>49.440000000004147</c:v>
                </c:pt>
                <c:pt idx="26">
                  <c:v>48.000000000001819</c:v>
                </c:pt>
                <c:pt idx="27">
                  <c:v>47.119999999995343</c:v>
                </c:pt>
                <c:pt idx="28">
                  <c:v>56.480000000001382</c:v>
                </c:pt>
                <c:pt idx="29">
                  <c:v>48.959999999997308</c:v>
                </c:pt>
                <c:pt idx="30">
                  <c:v>48.320000000003347</c:v>
                </c:pt>
                <c:pt idx="31">
                  <c:v>69.120000000002619</c:v>
                </c:pt>
                <c:pt idx="32">
                  <c:v>53.679999999994834</c:v>
                </c:pt>
                <c:pt idx="33">
                  <c:v>48.159999999998035</c:v>
                </c:pt>
                <c:pt idx="34">
                  <c:v>47.920000000003711</c:v>
                </c:pt>
                <c:pt idx="35">
                  <c:v>52.240000000001601</c:v>
                </c:pt>
                <c:pt idx="36">
                  <c:v>50.720000000001164</c:v>
                </c:pt>
                <c:pt idx="37">
                  <c:v>52.479999999995925</c:v>
                </c:pt>
                <c:pt idx="38">
                  <c:v>48.239999999996144</c:v>
                </c:pt>
                <c:pt idx="39">
                  <c:v>49.680000000007567</c:v>
                </c:pt>
                <c:pt idx="40">
                  <c:v>23.919999999998254</c:v>
                </c:pt>
                <c:pt idx="41">
                  <c:v>47.839999999996508</c:v>
                </c:pt>
                <c:pt idx="42">
                  <c:v>52.080000000005384</c:v>
                </c:pt>
                <c:pt idx="43">
                  <c:v>52.319999999999709</c:v>
                </c:pt>
                <c:pt idx="44">
                  <c:v>39.75999999999658</c:v>
                </c:pt>
                <c:pt idx="45">
                  <c:v>40.640000000003056</c:v>
                </c:pt>
                <c:pt idx="46">
                  <c:v>51.83999999999287</c:v>
                </c:pt>
                <c:pt idx="47">
                  <c:v>65.92000000000553</c:v>
                </c:pt>
                <c:pt idx="48">
                  <c:v>68.559999999997672</c:v>
                </c:pt>
                <c:pt idx="49">
                  <c:v>65.68000000000211</c:v>
                </c:pt>
                <c:pt idx="50">
                  <c:v>65.919999999996435</c:v>
                </c:pt>
                <c:pt idx="51">
                  <c:v>69.120000000002619</c:v>
                </c:pt>
                <c:pt idx="52">
                  <c:v>66.159999999999854</c:v>
                </c:pt>
                <c:pt idx="53">
                  <c:v>52.560000000003129</c:v>
                </c:pt>
                <c:pt idx="54">
                  <c:v>62.799999999997453</c:v>
                </c:pt>
                <c:pt idx="55">
                  <c:v>60.799999999999272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0-4422-B195-4C7D7028B665}"/>
            </c:ext>
          </c:extLst>
        </c:ser>
        <c:ser>
          <c:idx val="3"/>
          <c:order val="2"/>
          <c:tx>
            <c:v>план</c:v>
          </c:tx>
          <c:marker>
            <c:symbol val="none"/>
          </c:marker>
          <c:cat>
            <c:numRef>
              <c:f>'февраль 2017'!$BC$5:$BC$66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2017'!$BP$5:$BP$66</c:f>
              <c:numCache>
                <c:formatCode>0.0</c:formatCode>
                <c:ptCount val="62"/>
                <c:pt idx="0">
                  <c:v>1798.5178571428571</c:v>
                </c:pt>
                <c:pt idx="1">
                  <c:v>1798.5</c:v>
                </c:pt>
                <c:pt idx="2">
                  <c:v>1798.5</c:v>
                </c:pt>
                <c:pt idx="3">
                  <c:v>1798.5</c:v>
                </c:pt>
                <c:pt idx="4">
                  <c:v>1798.5</c:v>
                </c:pt>
                <c:pt idx="5">
                  <c:v>1798.5</c:v>
                </c:pt>
                <c:pt idx="6">
                  <c:v>1798.5</c:v>
                </c:pt>
                <c:pt idx="7">
                  <c:v>1798.5</c:v>
                </c:pt>
                <c:pt idx="8">
                  <c:v>1798.5</c:v>
                </c:pt>
                <c:pt idx="9">
                  <c:v>1798.5</c:v>
                </c:pt>
                <c:pt idx="10">
                  <c:v>1798.5</c:v>
                </c:pt>
                <c:pt idx="11">
                  <c:v>1798.5</c:v>
                </c:pt>
                <c:pt idx="12">
                  <c:v>1798.5</c:v>
                </c:pt>
                <c:pt idx="13">
                  <c:v>1798.5</c:v>
                </c:pt>
                <c:pt idx="14">
                  <c:v>1798.5</c:v>
                </c:pt>
                <c:pt idx="15">
                  <c:v>1798.5</c:v>
                </c:pt>
                <c:pt idx="16">
                  <c:v>1798.5</c:v>
                </c:pt>
                <c:pt idx="17">
                  <c:v>1798.5</c:v>
                </c:pt>
                <c:pt idx="18">
                  <c:v>1798.5</c:v>
                </c:pt>
                <c:pt idx="19">
                  <c:v>1798.5</c:v>
                </c:pt>
                <c:pt idx="20">
                  <c:v>1798.5</c:v>
                </c:pt>
                <c:pt idx="21">
                  <c:v>1798.5</c:v>
                </c:pt>
                <c:pt idx="22">
                  <c:v>1798.5</c:v>
                </c:pt>
                <c:pt idx="23">
                  <c:v>1798.5</c:v>
                </c:pt>
                <c:pt idx="24">
                  <c:v>1798.5</c:v>
                </c:pt>
                <c:pt idx="25">
                  <c:v>1798.5</c:v>
                </c:pt>
                <c:pt idx="26">
                  <c:v>1798.5</c:v>
                </c:pt>
                <c:pt idx="27">
                  <c:v>1798.5</c:v>
                </c:pt>
                <c:pt idx="28">
                  <c:v>1798.5</c:v>
                </c:pt>
                <c:pt idx="29">
                  <c:v>1798.5</c:v>
                </c:pt>
                <c:pt idx="30">
                  <c:v>1798.5</c:v>
                </c:pt>
                <c:pt idx="31">
                  <c:v>1798.5</c:v>
                </c:pt>
                <c:pt idx="32">
                  <c:v>1798.5</c:v>
                </c:pt>
                <c:pt idx="33">
                  <c:v>1798.5</c:v>
                </c:pt>
                <c:pt idx="34">
                  <c:v>1798.5</c:v>
                </c:pt>
                <c:pt idx="35">
                  <c:v>1798.5</c:v>
                </c:pt>
                <c:pt idx="36">
                  <c:v>1798.5</c:v>
                </c:pt>
                <c:pt idx="37">
                  <c:v>1798.5</c:v>
                </c:pt>
                <c:pt idx="38">
                  <c:v>1798.5</c:v>
                </c:pt>
                <c:pt idx="39">
                  <c:v>1798.5</c:v>
                </c:pt>
                <c:pt idx="40">
                  <c:v>1798.5</c:v>
                </c:pt>
                <c:pt idx="41">
                  <c:v>1798.5</c:v>
                </c:pt>
                <c:pt idx="42">
                  <c:v>1798.5</c:v>
                </c:pt>
                <c:pt idx="43">
                  <c:v>1798.5</c:v>
                </c:pt>
                <c:pt idx="44">
                  <c:v>1798.5</c:v>
                </c:pt>
                <c:pt idx="45">
                  <c:v>1798.5</c:v>
                </c:pt>
                <c:pt idx="46">
                  <c:v>1798.5</c:v>
                </c:pt>
                <c:pt idx="47">
                  <c:v>1798.5</c:v>
                </c:pt>
                <c:pt idx="48">
                  <c:v>1798.5</c:v>
                </c:pt>
                <c:pt idx="49">
                  <c:v>1798.5</c:v>
                </c:pt>
                <c:pt idx="50">
                  <c:v>1798.5</c:v>
                </c:pt>
                <c:pt idx="51">
                  <c:v>1798.5</c:v>
                </c:pt>
                <c:pt idx="52">
                  <c:v>1798.5</c:v>
                </c:pt>
                <c:pt idx="53">
                  <c:v>1798.5</c:v>
                </c:pt>
                <c:pt idx="54">
                  <c:v>1798.5</c:v>
                </c:pt>
                <c:pt idx="55">
                  <c:v>1798.5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0-4422-B195-4C7D7028B665}"/>
            </c:ext>
          </c:extLst>
        </c:ser>
        <c:ser>
          <c:idx val="0"/>
          <c:order val="3"/>
          <c:tx>
            <c:v>РП-11</c:v>
          </c:tx>
          <c:marker>
            <c:symbol val="none"/>
          </c:marker>
          <c:cat>
            <c:numRef>
              <c:f>'февраль 2017'!$BC$5:$BC$66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'февраль 2017'!$BH$5:$BH$66</c:f>
              <c:numCache>
                <c:formatCode>General</c:formatCode>
                <c:ptCount val="62"/>
                <c:pt idx="0">
                  <c:v>1409.04000000005</c:v>
                </c:pt>
                <c:pt idx="1">
                  <c:v>1635.839999999987</c:v>
                </c:pt>
                <c:pt idx="2">
                  <c:v>1745.0400000000786</c:v>
                </c:pt>
                <c:pt idx="3">
                  <c:v>1669.6799999999985</c:v>
                </c:pt>
                <c:pt idx="4">
                  <c:v>1330.9200000000897</c:v>
                </c:pt>
                <c:pt idx="5">
                  <c:v>1889.3999999997618</c:v>
                </c:pt>
                <c:pt idx="6">
                  <c:v>1628.0400000002601</c:v>
                </c:pt>
                <c:pt idx="7">
                  <c:v>1524.4799999999532</c:v>
                </c:pt>
                <c:pt idx="8">
                  <c:v>1473.1199999998717</c:v>
                </c:pt>
                <c:pt idx="9">
                  <c:v>1830.7199999999284</c:v>
                </c:pt>
                <c:pt idx="10">
                  <c:v>1665.9600000002843</c:v>
                </c:pt>
                <c:pt idx="11">
                  <c:v>1787.6399999996852</c:v>
                </c:pt>
                <c:pt idx="12">
                  <c:v>1743.3600000001456</c:v>
                </c:pt>
                <c:pt idx="13">
                  <c:v>1858.0799999999704</c:v>
                </c:pt>
                <c:pt idx="14">
                  <c:v>1684.9199999999587</c:v>
                </c:pt>
                <c:pt idx="15">
                  <c:v>1076.8800000000192</c:v>
                </c:pt>
                <c:pt idx="16">
                  <c:v>1970.8800000000247</c:v>
                </c:pt>
                <c:pt idx="17">
                  <c:v>1830.7200000000716</c:v>
                </c:pt>
                <c:pt idx="18">
                  <c:v>1217.6400000000331</c:v>
                </c:pt>
                <c:pt idx="19">
                  <c:v>1690.9199999999055</c:v>
                </c:pt>
                <c:pt idx="20">
                  <c:v>1627.5600000002169</c:v>
                </c:pt>
                <c:pt idx="21">
                  <c:v>1932.8399999998737</c:v>
                </c:pt>
                <c:pt idx="22">
                  <c:v>1736.8799999998896</c:v>
                </c:pt>
                <c:pt idx="23">
                  <c:v>1786.3200000001189</c:v>
                </c:pt>
                <c:pt idx="24">
                  <c:v>1461.4799999999423</c:v>
                </c:pt>
                <c:pt idx="25">
                  <c:v>1787.5199999999063</c:v>
                </c:pt>
                <c:pt idx="26">
                  <c:v>1911.4800000000855</c:v>
                </c:pt>
                <c:pt idx="27">
                  <c:v>1828.0800000000045</c:v>
                </c:pt>
                <c:pt idx="28">
                  <c:v>1643.6399999998844</c:v>
                </c:pt>
                <c:pt idx="29">
                  <c:v>1556.2799999999447</c:v>
                </c:pt>
                <c:pt idx="30">
                  <c:v>1776.3600000002589</c:v>
                </c:pt>
                <c:pt idx="31">
                  <c:v>1793.879999999981</c:v>
                </c:pt>
                <c:pt idx="32">
                  <c:v>1626.1199999999781</c:v>
                </c:pt>
                <c:pt idx="33">
                  <c:v>1776.4799999998058</c:v>
                </c:pt>
                <c:pt idx="34">
                  <c:v>2826.6000000000486</c:v>
                </c:pt>
                <c:pt idx="35">
                  <c:v>668.88000000006286</c:v>
                </c:pt>
                <c:pt idx="36">
                  <c:v>1765.5600000001186</c:v>
                </c:pt>
                <c:pt idx="37">
                  <c:v>1790.7599999998843</c:v>
                </c:pt>
                <c:pt idx="38">
                  <c:v>1262.8800000000888</c:v>
                </c:pt>
                <c:pt idx="39">
                  <c:v>1839.839999999931</c:v>
                </c:pt>
                <c:pt idx="40">
                  <c:v>1681.3199999998801</c:v>
                </c:pt>
                <c:pt idx="41">
                  <c:v>1675.5600000000163</c:v>
                </c:pt>
                <c:pt idx="42">
                  <c:v>1474.5599999999877</c:v>
                </c:pt>
                <c:pt idx="43">
                  <c:v>1844.7600000002035</c:v>
                </c:pt>
                <c:pt idx="44">
                  <c:v>1813.7999999999261</c:v>
                </c:pt>
                <c:pt idx="45">
                  <c:v>1752.4800000000391</c:v>
                </c:pt>
                <c:pt idx="46">
                  <c:v>1551.7199999998479</c:v>
                </c:pt>
                <c:pt idx="47">
                  <c:v>2049.6000000001823</c:v>
                </c:pt>
                <c:pt idx="48">
                  <c:v>1945.5600000000027</c:v>
                </c:pt>
                <c:pt idx="49">
                  <c:v>1830.1199999997584</c:v>
                </c:pt>
                <c:pt idx="50">
                  <c:v>1889.5200000002092</c:v>
                </c:pt>
                <c:pt idx="51">
                  <c:v>1789.1999999999553</c:v>
                </c:pt>
                <c:pt idx="52">
                  <c:v>1789.679999999978</c:v>
                </c:pt>
                <c:pt idx="53">
                  <c:v>1681.920000000016</c:v>
                </c:pt>
                <c:pt idx="54">
                  <c:v>1512.6000000000499</c:v>
                </c:pt>
                <c:pt idx="55">
                  <c:v>1811.5200000000755</c:v>
                </c:pt>
                <c:pt idx="56">
                  <c:v>-3051780.36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20-4422-B195-4C7D7028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79040"/>
        <c:axId val="91080576"/>
      </c:lineChart>
      <c:catAx>
        <c:axId val="910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4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1080576"/>
        <c:crosses val="autoZero"/>
        <c:auto val="1"/>
        <c:lblAlgn val="ctr"/>
        <c:lblOffset val="100"/>
        <c:noMultiLvlLbl val="0"/>
      </c:catAx>
      <c:valAx>
        <c:axId val="91080576"/>
        <c:scaling>
          <c:orientation val="minMax"/>
          <c:max val="2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 i="0" strike="noStrike" sz="1400" u="non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1079040"/>
        <c:crosses val="autoZero"/>
        <c:crossBetween val="between"/>
        <c:majorUnit val="100"/>
        <c:minorUnit val="10"/>
      </c:valAx>
    </c:plotArea>
    <c:legend>
      <c:legendPos val="b"/>
      <c:overlay val="0"/>
      <c:txPr>
        <a:bodyPr/>
        <a:lstStyle/>
        <a:p>
          <a:pPr>
            <a:defRPr b="0" baseline="0" i="0" strike="noStrike" sz="1180" u="non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b="0" baseline="0" i="0" strike="noStrike" sz="1400" u="none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footer="0.30000000000000032" header="0.30000000000000032" l="0.70000000000000062" r="0.70000000000000062" t="0.75000000000001465"/>
    <c:pageSetup orientation="landscape" paperSize="9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<Relationship Id="rId1" Target="../charts/chart8.xml" Type="http://schemas.openxmlformats.org/officeDocument/2006/relationships/chart"/>
<Relationship Id="rId2" Target="../charts/chart9.xml" Type="http://schemas.openxmlformats.org/officeDocument/2006/relationships/chart"/>
<Relationship Id="rId3" Target="../charts/chart10.xml" Type="http://schemas.openxmlformats.org/officeDocument/2006/relationships/chart"/>
<Relationship Id="rId4" Target="../charts/chart11.xml" Type="http://schemas.openxmlformats.org/officeDocument/2006/relationships/chart"/>
<Relationship Id="rId5" Target="../charts/chart12.xml" Type="http://schemas.openxmlformats.org/officeDocument/2006/relationships/chart"/>
<Relationship Id="rId6" Target="../charts/chart13.xml" Type="http://schemas.openxmlformats.org/officeDocument/2006/relationships/chart"/>
<Relationship Id="rId7" Target="../charts/chart14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<Relationship Id="rId1" Target="../charts/chart15.xml" Type="http://schemas.openxmlformats.org/officeDocument/2006/relationships/chart"/>
<Relationship Id="rId2" Target="../charts/chart16.xml" Type="http://schemas.openxmlformats.org/officeDocument/2006/relationships/chart"/>
<Relationship Id="rId3" Target="../charts/chart17.xml" Type="http://schemas.openxmlformats.org/officeDocument/2006/relationships/chart"/>
<Relationship Id="rId4" Target="../charts/chart18.xml" Type="http://schemas.openxmlformats.org/officeDocument/2006/relationships/chart"/>
<Relationship Id="rId5" Target="../charts/chart19.xml" Type="http://schemas.openxmlformats.org/officeDocument/2006/relationships/chart"/>
<Relationship Id="rId6" Target="../charts/chart20.xml" Type="http://schemas.openxmlformats.org/officeDocument/2006/relationships/chart"/>
<Relationship Id="rId7" Target="../charts/chart21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<Relationship Id="rId1" Target="../charts/chart22.xml" Type="http://schemas.openxmlformats.org/officeDocument/2006/relationships/chart"/>
<Relationship Id="rId2" Target="../charts/chart23.xml" Type="http://schemas.openxmlformats.org/officeDocument/2006/relationships/chart"/>
<Relationship Id="rId3" Target="../charts/chart24.xml" Type="http://schemas.openxmlformats.org/officeDocument/2006/relationships/chart"/>
<Relationship Id="rId4" Target="../charts/chart25.xml" Type="http://schemas.openxmlformats.org/officeDocument/2006/relationships/chart"/>
<Relationship Id="rId5" Target="../charts/chart26.xml" Type="http://schemas.openxmlformats.org/officeDocument/2006/relationships/chart"/>
<Relationship Id="rId6" Target="../charts/chart27.xml" Type="http://schemas.openxmlformats.org/officeDocument/2006/relationships/chart"/>
<Relationship Id="rId7" Target="../charts/chart28.xml" Type="http://schemas.openxmlformats.org/officeDocument/2006/relationships/chart"/>
</Relationships>

</file>

<file path=xl/drawings/_rels/drawing5.xml.rels><?xml version="1.0" encoding="UTF-8" standalone="no"?>
<Relationships xmlns="http://schemas.openxmlformats.org/package/2006/relationships">
<Relationship Id="rId1" Target="../charts/chart29.xml" Type="http://schemas.openxmlformats.org/officeDocument/2006/relationships/chart"/>
<Relationship Id="rId2" Target="../charts/chart30.xml" Type="http://schemas.openxmlformats.org/officeDocument/2006/relationships/chart"/>
<Relationship Id="rId3" Target="../charts/chart31.xml" Type="http://schemas.openxmlformats.org/officeDocument/2006/relationships/chart"/>
<Relationship Id="rId4" Target="../charts/chart32.xml" Type="http://schemas.openxmlformats.org/officeDocument/2006/relationships/chart"/>
<Relationship Id="rId5" Target="../charts/chart33.xml" Type="http://schemas.openxmlformats.org/officeDocument/2006/relationships/chart"/>
<Relationship Id="rId6" Target="../charts/chart34.xml" Type="http://schemas.openxmlformats.org/officeDocument/2006/relationships/chart"/>
<Relationship Id="rId7" Target="../charts/chart35.xml" Type="http://schemas.openxmlformats.org/officeDocument/2006/relationships/chart"/>
</Relationships>

</file>

<file path=xl/drawings/_rels/drawing6.xml.rels><?xml version="1.0" encoding="UTF-8" standalone="no"?>
<Relationships xmlns="http://schemas.openxmlformats.org/package/2006/relationships">
<Relationship Id="rId1" Target="../charts/chart36.xml" Type="http://schemas.openxmlformats.org/officeDocument/2006/relationships/chart"/>
<Relationship Id="rId2" Target="../charts/chart37.xml" Type="http://schemas.openxmlformats.org/officeDocument/2006/relationships/chart"/>
<Relationship Id="rId3" Target="../charts/chart38.xml" Type="http://schemas.openxmlformats.org/officeDocument/2006/relationships/chart"/>
<Relationship Id="rId4" Target="../charts/chart39.xml" Type="http://schemas.openxmlformats.org/officeDocument/2006/relationships/chart"/>
<Relationship Id="rId5" Target="../charts/chart40.xml" Type="http://schemas.openxmlformats.org/officeDocument/2006/relationships/chart"/>
<Relationship Id="rId6" Target="../charts/chart41.xml" Type="http://schemas.openxmlformats.org/officeDocument/2006/relationships/chart"/>
<Relationship Id="rId7" Target="../charts/chart42.xml" Type="http://schemas.openxmlformats.org/officeDocument/2006/relationships/chart"/>
<Relationship Id="rId8" Target="../charts/chart43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296333</xdr:colOff>
      <xdr:row>72</xdr:row>
      <xdr:rowOff>10583</xdr:rowOff>
    </xdr:from>
    <xdr:to>
      <xdr:col>49</xdr:col>
      <xdr:colOff>455083</xdr:colOff>
      <xdr:row>107</xdr:row>
      <xdr:rowOff>116416</xdr:rowOff>
    </xdr:to>
    <xdr:graphicFrame macro="">
      <xdr:nvGraphicFramePr>
        <xdr:cNvPr id="2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209550</xdr:colOff>
      <xdr:row>71</xdr:row>
      <xdr:rowOff>190499</xdr:rowOff>
    </xdr:from>
    <xdr:to>
      <xdr:col>73</xdr:col>
      <xdr:colOff>85725</xdr:colOff>
      <xdr:row>107</xdr:row>
      <xdr:rowOff>127000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74</xdr:col>
      <xdr:colOff>0</xdr:colOff>
      <xdr:row>72</xdr:row>
      <xdr:rowOff>0</xdr:rowOff>
    </xdr:from>
    <xdr:to>
      <xdr:col>91</xdr:col>
      <xdr:colOff>152400</xdr:colOff>
      <xdr:row>101</xdr:row>
      <xdr:rowOff>0</xdr:rowOff>
    </xdr:to>
    <xdr:graphicFrame macro="">
      <xdr:nvGraphicFramePr>
        <xdr:cNvPr id="4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92</xdr:col>
      <xdr:colOff>0</xdr:colOff>
      <xdr:row>72</xdr:row>
      <xdr:rowOff>0</xdr:rowOff>
    </xdr:from>
    <xdr:to>
      <xdr:col>112</xdr:col>
      <xdr:colOff>34925</xdr:colOff>
      <xdr:row>112</xdr:row>
      <xdr:rowOff>95250</xdr:rowOff>
    </xdr:to>
    <xdr:graphicFrame macro="">
      <xdr:nvGraphicFramePr>
        <xdr:cNvPr id="5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112</xdr:col>
      <xdr:colOff>419100</xdr:colOff>
      <xdr:row>71</xdr:row>
      <xdr:rowOff>142875</xdr:rowOff>
    </xdr:from>
    <xdr:to>
      <xdr:col>131</xdr:col>
      <xdr:colOff>28575</xdr:colOff>
      <xdr:row>112</xdr:row>
      <xdr:rowOff>85725</xdr:rowOff>
    </xdr:to>
    <xdr:graphicFrame macro="">
      <xdr:nvGraphicFramePr>
        <xdr:cNvPr id="6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132</xdr:col>
      <xdr:colOff>0</xdr:colOff>
      <xdr:row>72</xdr:row>
      <xdr:rowOff>0</xdr:rowOff>
    </xdr:from>
    <xdr:to>
      <xdr:col>152</xdr:col>
      <xdr:colOff>285750</xdr:colOff>
      <xdr:row>127</xdr:row>
      <xdr:rowOff>38100</xdr:rowOff>
    </xdr:to>
    <xdr:graphicFrame macro="">
      <xdr:nvGraphicFramePr>
        <xdr:cNvPr id="7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159</xdr:col>
      <xdr:colOff>16933</xdr:colOff>
      <xdr:row>38</xdr:row>
      <xdr:rowOff>22151</xdr:rowOff>
    </xdr:from>
    <xdr:to>
      <xdr:col>185</xdr:col>
      <xdr:colOff>409798</xdr:colOff>
      <xdr:row>120</xdr:row>
      <xdr:rowOff>22152</xdr:rowOff>
    </xdr:to>
    <xdr:graphicFrame macro="">
      <xdr:nvGraphicFramePr>
        <xdr:cNvPr id="8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296333</xdr:colOff>
      <xdr:row>72</xdr:row>
      <xdr:rowOff>10583</xdr:rowOff>
    </xdr:from>
    <xdr:to>
      <xdr:col>49</xdr:col>
      <xdr:colOff>455083</xdr:colOff>
      <xdr:row>107</xdr:row>
      <xdr:rowOff>116416</xdr:rowOff>
    </xdr:to>
    <xdr:graphicFrame macro="">
      <xdr:nvGraphicFramePr>
        <xdr:cNvPr id="2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209550</xdr:colOff>
      <xdr:row>71</xdr:row>
      <xdr:rowOff>190499</xdr:rowOff>
    </xdr:from>
    <xdr:to>
      <xdr:col>73</xdr:col>
      <xdr:colOff>85725</xdr:colOff>
      <xdr:row>107</xdr:row>
      <xdr:rowOff>127000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74</xdr:col>
      <xdr:colOff>0</xdr:colOff>
      <xdr:row>72</xdr:row>
      <xdr:rowOff>0</xdr:rowOff>
    </xdr:from>
    <xdr:to>
      <xdr:col>91</xdr:col>
      <xdr:colOff>152400</xdr:colOff>
      <xdr:row>101</xdr:row>
      <xdr:rowOff>0</xdr:rowOff>
    </xdr:to>
    <xdr:graphicFrame macro="">
      <xdr:nvGraphicFramePr>
        <xdr:cNvPr id="4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92</xdr:col>
      <xdr:colOff>0</xdr:colOff>
      <xdr:row>72</xdr:row>
      <xdr:rowOff>0</xdr:rowOff>
    </xdr:from>
    <xdr:to>
      <xdr:col>112</xdr:col>
      <xdr:colOff>34925</xdr:colOff>
      <xdr:row>112</xdr:row>
      <xdr:rowOff>95250</xdr:rowOff>
    </xdr:to>
    <xdr:graphicFrame macro="">
      <xdr:nvGraphicFramePr>
        <xdr:cNvPr id="5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112</xdr:col>
      <xdr:colOff>419100</xdr:colOff>
      <xdr:row>71</xdr:row>
      <xdr:rowOff>142875</xdr:rowOff>
    </xdr:from>
    <xdr:to>
      <xdr:col>131</xdr:col>
      <xdr:colOff>28575</xdr:colOff>
      <xdr:row>112</xdr:row>
      <xdr:rowOff>85725</xdr:rowOff>
    </xdr:to>
    <xdr:graphicFrame macro="">
      <xdr:nvGraphicFramePr>
        <xdr:cNvPr id="6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132</xdr:col>
      <xdr:colOff>0</xdr:colOff>
      <xdr:row>72</xdr:row>
      <xdr:rowOff>0</xdr:rowOff>
    </xdr:from>
    <xdr:to>
      <xdr:col>152</xdr:col>
      <xdr:colOff>285750</xdr:colOff>
      <xdr:row>127</xdr:row>
      <xdr:rowOff>38100</xdr:rowOff>
    </xdr:to>
    <xdr:graphicFrame macro="">
      <xdr:nvGraphicFramePr>
        <xdr:cNvPr id="7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159</xdr:col>
      <xdr:colOff>16933</xdr:colOff>
      <xdr:row>38</xdr:row>
      <xdr:rowOff>22151</xdr:rowOff>
    </xdr:from>
    <xdr:to>
      <xdr:col>185</xdr:col>
      <xdr:colOff>409798</xdr:colOff>
      <xdr:row>120</xdr:row>
      <xdr:rowOff>22152</xdr:rowOff>
    </xdr:to>
    <xdr:graphicFrame macro="">
      <xdr:nvGraphicFramePr>
        <xdr:cNvPr id="8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296333</xdr:colOff>
      <xdr:row>72</xdr:row>
      <xdr:rowOff>10583</xdr:rowOff>
    </xdr:from>
    <xdr:to>
      <xdr:col>49</xdr:col>
      <xdr:colOff>455083</xdr:colOff>
      <xdr:row>107</xdr:row>
      <xdr:rowOff>116416</xdr:rowOff>
    </xdr:to>
    <xdr:graphicFrame macro="">
      <xdr:nvGraphicFramePr>
        <xdr:cNvPr id="2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209550</xdr:colOff>
      <xdr:row>71</xdr:row>
      <xdr:rowOff>190499</xdr:rowOff>
    </xdr:from>
    <xdr:to>
      <xdr:col>73</xdr:col>
      <xdr:colOff>85725</xdr:colOff>
      <xdr:row>107</xdr:row>
      <xdr:rowOff>127000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74</xdr:col>
      <xdr:colOff>0</xdr:colOff>
      <xdr:row>72</xdr:row>
      <xdr:rowOff>0</xdr:rowOff>
    </xdr:from>
    <xdr:to>
      <xdr:col>91</xdr:col>
      <xdr:colOff>152400</xdr:colOff>
      <xdr:row>101</xdr:row>
      <xdr:rowOff>0</xdr:rowOff>
    </xdr:to>
    <xdr:graphicFrame macro="">
      <xdr:nvGraphicFramePr>
        <xdr:cNvPr id="4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92</xdr:col>
      <xdr:colOff>0</xdr:colOff>
      <xdr:row>72</xdr:row>
      <xdr:rowOff>0</xdr:rowOff>
    </xdr:from>
    <xdr:to>
      <xdr:col>112</xdr:col>
      <xdr:colOff>34925</xdr:colOff>
      <xdr:row>112</xdr:row>
      <xdr:rowOff>95250</xdr:rowOff>
    </xdr:to>
    <xdr:graphicFrame macro="">
      <xdr:nvGraphicFramePr>
        <xdr:cNvPr id="5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112</xdr:col>
      <xdr:colOff>419100</xdr:colOff>
      <xdr:row>71</xdr:row>
      <xdr:rowOff>142875</xdr:rowOff>
    </xdr:from>
    <xdr:to>
      <xdr:col>131</xdr:col>
      <xdr:colOff>28575</xdr:colOff>
      <xdr:row>112</xdr:row>
      <xdr:rowOff>85725</xdr:rowOff>
    </xdr:to>
    <xdr:graphicFrame macro="">
      <xdr:nvGraphicFramePr>
        <xdr:cNvPr id="6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132</xdr:col>
      <xdr:colOff>0</xdr:colOff>
      <xdr:row>72</xdr:row>
      <xdr:rowOff>0</xdr:rowOff>
    </xdr:from>
    <xdr:to>
      <xdr:col>152</xdr:col>
      <xdr:colOff>285750</xdr:colOff>
      <xdr:row>127</xdr:row>
      <xdr:rowOff>38100</xdr:rowOff>
    </xdr:to>
    <xdr:graphicFrame macro="">
      <xdr:nvGraphicFramePr>
        <xdr:cNvPr id="7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159</xdr:col>
      <xdr:colOff>16933</xdr:colOff>
      <xdr:row>38</xdr:row>
      <xdr:rowOff>22151</xdr:rowOff>
    </xdr:from>
    <xdr:to>
      <xdr:col>185</xdr:col>
      <xdr:colOff>409798</xdr:colOff>
      <xdr:row>120</xdr:row>
      <xdr:rowOff>22152</xdr:rowOff>
    </xdr:to>
    <xdr:graphicFrame macro="">
      <xdr:nvGraphicFramePr>
        <xdr:cNvPr id="8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28575</xdr:rowOff>
        </xdr:from>
        <xdr:to>
          <xdr:col>1</xdr:col>
          <xdr:colOff>619125</xdr:colOff>
          <xdr:row>1</xdr:row>
          <xdr:rowOff>9525</xdr:rowOff>
        </xdr:to>
        <xdr:sp macro="" textlink="">
          <xdr:nvSpPr>
            <xdr:cNvPr hidden="1" id="5121" name="Button 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27432" lIns="27432" rIns="27432" tIns="27432" upright="1" vertOverflow="clip" wrap="square"/>
            <a:lstStyle/>
            <a:p>
              <a:pPr algn="ctr" rtl="0">
                <a:defRPr sz="1000"/>
              </a:pPr>
              <a:r>
                <a:rPr b="0" baseline="0" i="0" lang="ru-RU" strike="noStrike" sz="1100" u="none">
                  <a:solidFill>
                    <a:srgbClr val="000000"/>
                  </a:solidFill>
                  <a:latin typeface="Calibri"/>
                  <a:cs typeface="Calibri"/>
                </a:rPr>
                <a:t>Ввод показ.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38100</xdr:rowOff>
        </xdr:from>
        <xdr:to>
          <xdr:col>2</xdr:col>
          <xdr:colOff>0</xdr:colOff>
          <xdr:row>2</xdr:row>
          <xdr:rowOff>9525</xdr:rowOff>
        </xdr:to>
        <xdr:sp macro="" textlink="">
          <xdr:nvSpPr>
            <xdr:cNvPr hidden="1" id="5122" name="Button 2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27432" lIns="27432" rIns="27432" tIns="27432" upright="1" vertOverflow="clip" wrap="square"/>
            <a:lstStyle/>
            <a:p>
              <a:pPr algn="ctr" rtl="0">
                <a:defRPr sz="1000"/>
              </a:pPr>
              <a:r>
                <a:rPr b="0" baseline="0" i="0" lang="ru-RU" strike="noStrike" sz="1100" u="none">
                  <a:solidFill>
                    <a:srgbClr val="000000"/>
                  </a:solidFill>
                  <a:latin typeface="Calibri"/>
                  <a:cs typeface="Calibri"/>
                </a:rPr>
                <a:t>Очистить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296333</xdr:colOff>
      <xdr:row>72</xdr:row>
      <xdr:rowOff>10583</xdr:rowOff>
    </xdr:from>
    <xdr:to>
      <xdr:col>49</xdr:col>
      <xdr:colOff>455083</xdr:colOff>
      <xdr:row>107</xdr:row>
      <xdr:rowOff>116416</xdr:rowOff>
    </xdr:to>
    <xdr:graphicFrame macro="">
      <xdr:nvGraphicFramePr>
        <xdr:cNvPr id="2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209550</xdr:colOff>
      <xdr:row>71</xdr:row>
      <xdr:rowOff>190499</xdr:rowOff>
    </xdr:from>
    <xdr:to>
      <xdr:col>73</xdr:col>
      <xdr:colOff>85725</xdr:colOff>
      <xdr:row>107</xdr:row>
      <xdr:rowOff>127000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74</xdr:col>
      <xdr:colOff>0</xdr:colOff>
      <xdr:row>72</xdr:row>
      <xdr:rowOff>0</xdr:rowOff>
    </xdr:from>
    <xdr:to>
      <xdr:col>91</xdr:col>
      <xdr:colOff>152400</xdr:colOff>
      <xdr:row>101</xdr:row>
      <xdr:rowOff>0</xdr:rowOff>
    </xdr:to>
    <xdr:graphicFrame macro="">
      <xdr:nvGraphicFramePr>
        <xdr:cNvPr id="4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92</xdr:col>
      <xdr:colOff>0</xdr:colOff>
      <xdr:row>72</xdr:row>
      <xdr:rowOff>0</xdr:rowOff>
    </xdr:from>
    <xdr:to>
      <xdr:col>112</xdr:col>
      <xdr:colOff>34925</xdr:colOff>
      <xdr:row>112</xdr:row>
      <xdr:rowOff>95250</xdr:rowOff>
    </xdr:to>
    <xdr:graphicFrame macro="">
      <xdr:nvGraphicFramePr>
        <xdr:cNvPr id="5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112</xdr:col>
      <xdr:colOff>419100</xdr:colOff>
      <xdr:row>71</xdr:row>
      <xdr:rowOff>142875</xdr:rowOff>
    </xdr:from>
    <xdr:to>
      <xdr:col>131</xdr:col>
      <xdr:colOff>28575</xdr:colOff>
      <xdr:row>112</xdr:row>
      <xdr:rowOff>85725</xdr:rowOff>
    </xdr:to>
    <xdr:graphicFrame macro="">
      <xdr:nvGraphicFramePr>
        <xdr:cNvPr id="6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132</xdr:col>
      <xdr:colOff>0</xdr:colOff>
      <xdr:row>72</xdr:row>
      <xdr:rowOff>0</xdr:rowOff>
    </xdr:from>
    <xdr:to>
      <xdr:col>152</xdr:col>
      <xdr:colOff>285750</xdr:colOff>
      <xdr:row>127</xdr:row>
      <xdr:rowOff>38100</xdr:rowOff>
    </xdr:to>
    <xdr:graphicFrame macro="">
      <xdr:nvGraphicFramePr>
        <xdr:cNvPr id="7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159</xdr:col>
      <xdr:colOff>16933</xdr:colOff>
      <xdr:row>38</xdr:row>
      <xdr:rowOff>22151</xdr:rowOff>
    </xdr:from>
    <xdr:to>
      <xdr:col>185</xdr:col>
      <xdr:colOff>409798</xdr:colOff>
      <xdr:row>120</xdr:row>
      <xdr:rowOff>22152</xdr:rowOff>
    </xdr:to>
    <xdr:graphicFrame macro="">
      <xdr:nvGraphicFramePr>
        <xdr:cNvPr id="8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28575</xdr:rowOff>
        </xdr:from>
        <xdr:to>
          <xdr:col>1</xdr:col>
          <xdr:colOff>619125</xdr:colOff>
          <xdr:row>1</xdr:row>
          <xdr:rowOff>9525</xdr:rowOff>
        </xdr:to>
        <xdr:sp macro="" textlink="">
          <xdr:nvSpPr>
            <xdr:cNvPr hidden="1" id="6145" name="Button 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27432" lIns="27432" rIns="27432" tIns="27432" upright="1" vertOverflow="clip" wrap="square"/>
            <a:lstStyle/>
            <a:p>
              <a:pPr algn="ctr" rtl="0">
                <a:defRPr sz="1000"/>
              </a:pPr>
              <a:r>
                <a:rPr b="0" baseline="0" i="0" lang="ru-RU" strike="noStrike" sz="1100" u="none">
                  <a:solidFill>
                    <a:srgbClr val="000000"/>
                  </a:solidFill>
                  <a:latin typeface="Calibri"/>
                  <a:cs typeface="Calibri"/>
                </a:rPr>
                <a:t>Ввод показ.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38100</xdr:rowOff>
        </xdr:from>
        <xdr:to>
          <xdr:col>2</xdr:col>
          <xdr:colOff>0</xdr:colOff>
          <xdr:row>2</xdr:row>
          <xdr:rowOff>9525</xdr:rowOff>
        </xdr:to>
        <xdr:sp macro="" textlink="">
          <xdr:nvSpPr>
            <xdr:cNvPr hidden="1" id="6146" name="Button 2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27432" lIns="27432" rIns="27432" tIns="27432" upright="1" vertOverflow="clip" wrap="square"/>
            <a:lstStyle/>
            <a:p>
              <a:pPr algn="ctr" rtl="0">
                <a:defRPr sz="1000"/>
              </a:pPr>
              <a:r>
                <a:rPr b="0" baseline="0" i="0" lang="ru-RU" strike="noStrike" sz="1100" u="none">
                  <a:solidFill>
                    <a:srgbClr val="000000"/>
                  </a:solidFill>
                  <a:latin typeface="Calibri"/>
                  <a:cs typeface="Calibri"/>
                </a:rPr>
                <a:t>Очистить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296333</xdr:colOff>
      <xdr:row>72</xdr:row>
      <xdr:rowOff>10583</xdr:rowOff>
    </xdr:from>
    <xdr:to>
      <xdr:col>49</xdr:col>
      <xdr:colOff>455083</xdr:colOff>
      <xdr:row>107</xdr:row>
      <xdr:rowOff>116416</xdr:rowOff>
    </xdr:to>
    <xdr:graphicFrame macro="">
      <xdr:nvGraphicFramePr>
        <xdr:cNvPr id="2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209550</xdr:colOff>
      <xdr:row>71</xdr:row>
      <xdr:rowOff>190499</xdr:rowOff>
    </xdr:from>
    <xdr:to>
      <xdr:col>73</xdr:col>
      <xdr:colOff>85725</xdr:colOff>
      <xdr:row>107</xdr:row>
      <xdr:rowOff>127000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74</xdr:col>
      <xdr:colOff>0</xdr:colOff>
      <xdr:row>72</xdr:row>
      <xdr:rowOff>0</xdr:rowOff>
    </xdr:from>
    <xdr:to>
      <xdr:col>91</xdr:col>
      <xdr:colOff>152400</xdr:colOff>
      <xdr:row>101</xdr:row>
      <xdr:rowOff>0</xdr:rowOff>
    </xdr:to>
    <xdr:graphicFrame macro="">
      <xdr:nvGraphicFramePr>
        <xdr:cNvPr id="4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92</xdr:col>
      <xdr:colOff>0</xdr:colOff>
      <xdr:row>72</xdr:row>
      <xdr:rowOff>0</xdr:rowOff>
    </xdr:from>
    <xdr:to>
      <xdr:col>112</xdr:col>
      <xdr:colOff>34925</xdr:colOff>
      <xdr:row>112</xdr:row>
      <xdr:rowOff>95250</xdr:rowOff>
    </xdr:to>
    <xdr:graphicFrame macro="">
      <xdr:nvGraphicFramePr>
        <xdr:cNvPr id="5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112</xdr:col>
      <xdr:colOff>419100</xdr:colOff>
      <xdr:row>71</xdr:row>
      <xdr:rowOff>142875</xdr:rowOff>
    </xdr:from>
    <xdr:to>
      <xdr:col>131</xdr:col>
      <xdr:colOff>28575</xdr:colOff>
      <xdr:row>112</xdr:row>
      <xdr:rowOff>85725</xdr:rowOff>
    </xdr:to>
    <xdr:graphicFrame macro="">
      <xdr:nvGraphicFramePr>
        <xdr:cNvPr id="6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132</xdr:col>
      <xdr:colOff>0</xdr:colOff>
      <xdr:row>72</xdr:row>
      <xdr:rowOff>0</xdr:rowOff>
    </xdr:from>
    <xdr:to>
      <xdr:col>152</xdr:col>
      <xdr:colOff>285750</xdr:colOff>
      <xdr:row>127</xdr:row>
      <xdr:rowOff>38100</xdr:rowOff>
    </xdr:to>
    <xdr:graphicFrame macro="">
      <xdr:nvGraphicFramePr>
        <xdr:cNvPr id="7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159</xdr:col>
      <xdr:colOff>16933</xdr:colOff>
      <xdr:row>38</xdr:row>
      <xdr:rowOff>22151</xdr:rowOff>
    </xdr:from>
    <xdr:to>
      <xdr:col>185</xdr:col>
      <xdr:colOff>409798</xdr:colOff>
      <xdr:row>120</xdr:row>
      <xdr:rowOff>22152</xdr:rowOff>
    </xdr:to>
    <xdr:graphicFrame macro="">
      <xdr:nvGraphicFramePr>
        <xdr:cNvPr id="8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28575</xdr:rowOff>
        </xdr:from>
        <xdr:to>
          <xdr:col>1</xdr:col>
          <xdr:colOff>619125</xdr:colOff>
          <xdr:row>1</xdr:row>
          <xdr:rowOff>9525</xdr:rowOff>
        </xdr:to>
        <xdr:sp macro="" textlink="">
          <xdr:nvSpPr>
            <xdr:cNvPr hidden="1" id="7169" name="Button 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27432" lIns="27432" rIns="27432" tIns="27432" upright="1" vertOverflow="clip" wrap="square"/>
            <a:lstStyle/>
            <a:p>
              <a:pPr algn="ctr" rtl="0">
                <a:defRPr sz="1000"/>
              </a:pPr>
              <a:r>
                <a:rPr b="0" baseline="0" i="0" lang="ru-RU" strike="noStrike" sz="1100" u="none">
                  <a:solidFill>
                    <a:srgbClr val="000000"/>
                  </a:solidFill>
                  <a:latin typeface="Calibri"/>
                  <a:cs typeface="Calibri"/>
                </a:rPr>
                <a:t>Ввод показ.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38100</xdr:rowOff>
        </xdr:from>
        <xdr:to>
          <xdr:col>2</xdr:col>
          <xdr:colOff>0</xdr:colOff>
          <xdr:row>2</xdr:row>
          <xdr:rowOff>9525</xdr:rowOff>
        </xdr:to>
        <xdr:sp macro="" textlink="">
          <xdr:nvSpPr>
            <xdr:cNvPr hidden="1" id="7170" name="Button 2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27432" lIns="27432" rIns="27432" tIns="27432" upright="1" vertOverflow="clip" wrap="square"/>
            <a:lstStyle/>
            <a:p>
              <a:pPr algn="ctr" rtl="0">
                <a:defRPr sz="1000"/>
              </a:pPr>
              <a:r>
                <a:rPr b="0" baseline="0" i="0" lang="ru-RU" strike="noStrike" sz="1100" u="none">
                  <a:solidFill>
                    <a:srgbClr val="000000"/>
                  </a:solidFill>
                  <a:latin typeface="Calibri"/>
                  <a:cs typeface="Calibri"/>
                </a:rPr>
                <a:t>Очистить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15</xdr:col>
      <xdr:colOff>511968</xdr:colOff>
      <xdr:row>33</xdr:row>
      <xdr:rowOff>190498</xdr:rowOff>
    </xdr:from>
    <xdr:to>
      <xdr:col>27</xdr:col>
      <xdr:colOff>547686</xdr:colOff>
      <xdr:row>51</xdr:row>
      <xdr:rowOff>119063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547689</xdr:colOff>
      <xdr:row>52</xdr:row>
      <xdr:rowOff>71438</xdr:rowOff>
    </xdr:from>
    <xdr:to>
      <xdr:col>27</xdr:col>
      <xdr:colOff>547688</xdr:colOff>
      <xdr:row>69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488156</xdr:colOff>
      <xdr:row>84</xdr:row>
      <xdr:rowOff>119062</xdr:rowOff>
    </xdr:from>
    <xdr:to>
      <xdr:col>27</xdr:col>
      <xdr:colOff>523874</xdr:colOff>
      <xdr:row>98</xdr:row>
      <xdr:rowOff>166688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535780</xdr:colOff>
      <xdr:row>69</xdr:row>
      <xdr:rowOff>130969</xdr:rowOff>
    </xdr:from>
    <xdr:to>
      <xdr:col>27</xdr:col>
      <xdr:colOff>535780</xdr:colOff>
      <xdr:row>83</xdr:row>
      <xdr:rowOff>130968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511967</xdr:colOff>
      <xdr:row>99</xdr:row>
      <xdr:rowOff>119062</xdr:rowOff>
    </xdr:from>
    <xdr:to>
      <xdr:col>27</xdr:col>
      <xdr:colOff>511967</xdr:colOff>
      <xdr:row>114</xdr:row>
      <xdr:rowOff>-1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535780</xdr:colOff>
      <xdr:row>115</xdr:row>
      <xdr:rowOff>0</xdr:rowOff>
    </xdr:from>
    <xdr:to>
      <xdr:col>27</xdr:col>
      <xdr:colOff>523873</xdr:colOff>
      <xdr:row>129</xdr:row>
      <xdr:rowOff>71437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254794</xdr:colOff>
      <xdr:row>82</xdr:row>
      <xdr:rowOff>169068</xdr:rowOff>
    </xdr:from>
    <xdr:to>
      <xdr:col>13</xdr:col>
      <xdr:colOff>83344</xdr:colOff>
      <xdr:row>120</xdr:row>
      <xdr:rowOff>35718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11907</xdr:colOff>
      <xdr:row>45</xdr:row>
      <xdr:rowOff>23811</xdr:rowOff>
    </xdr:from>
    <xdr:to>
      <xdr:col>57</xdr:col>
      <xdr:colOff>892969</xdr:colOff>
      <xdr:row>101</xdr:row>
      <xdr:rowOff>47625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3.xml" Type="http://schemas.openxmlformats.org/officeDocument/2006/relationships/ctrlProp"/>
<Relationship Id="rId5" Target="../ctrlProps/ctrlProp4.xml" Type="http://schemas.openxmlformats.org/officeDocument/2006/relationships/ctrlProp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drawings/drawing5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5.xml" Type="http://schemas.openxmlformats.org/officeDocument/2006/relationships/ctrlProp"/>
<Relationship Id="rId5" Target="../ctrlProps/ctrlProp6.xml" Type="http://schemas.openxmlformats.org/officeDocument/2006/relationships/ctrlProp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6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Лист1"/>
  <dimension ref="A1:IK272"/>
  <sheetViews>
    <sheetView workbookViewId="0" zoomScale="80" zoomScaleNormal="80">
      <pane activePane="bottomRight" state="frozen" topLeftCell="DU49" xSplit="2" ySplit="3"/>
      <selection activeCell="C1" pane="topRight" sqref="C1"/>
      <selection activeCell="A4" pane="bottomLeft" sqref="A4"/>
      <selection activeCell="BK71" pane="bottomRight" sqref="BK71"/>
    </sheetView>
  </sheetViews>
  <sheetFormatPr defaultRowHeight="15" x14ac:dyDescent="0.25"/>
  <cols>
    <col min="1" max="1" bestFit="true" customWidth="true" style="241" width="6.140625" collapsed="true"/>
    <col min="2" max="2" bestFit="true" customWidth="true" style="241" width="9.42578125" collapsed="true"/>
    <col min="3" max="3" bestFit="true" customWidth="true" style="241" width="13.28515625" collapsed="true"/>
    <col min="4" max="4" bestFit="true" customWidth="true" style="241" width="11.5703125" collapsed="true"/>
    <col min="5" max="5" style="241" width="9.140625" collapsed="true"/>
    <col min="6" max="6" bestFit="true" customWidth="true" style="241" width="11.0" collapsed="true"/>
    <col min="7" max="7" bestFit="true" customWidth="true" style="241" width="10.85546875" collapsed="true"/>
    <col min="8" max="9" bestFit="true" customWidth="true" style="241" width="9.42578125" collapsed="true"/>
    <col min="10" max="10" style="241" width="9.140625" collapsed="true"/>
    <col min="11" max="11" bestFit="true" customWidth="true" style="241" width="11.0" collapsed="true"/>
    <col min="12" max="12" bestFit="true" customWidth="true" style="241" width="10.28515625" collapsed="true"/>
    <col min="13" max="13" bestFit="true" customWidth="true" style="241" width="9.28515625" collapsed="true"/>
    <col min="14" max="15" bestFit="true" customWidth="true" style="241" width="9.42578125" collapsed="true"/>
    <col min="16" max="16" bestFit="true" customWidth="true" style="241" width="11.0" collapsed="true"/>
    <col min="17" max="17" bestFit="true" customWidth="true" style="241" width="9.28515625" collapsed="true"/>
    <col min="18" max="18" bestFit="true" customWidth="true" style="241" width="9.42578125" collapsed="true"/>
    <col min="19" max="19" bestFit="true" customWidth="true" style="241" width="9.85546875" collapsed="true"/>
    <col min="20" max="20" bestFit="true" customWidth="true" style="241" width="11.0" collapsed="true"/>
    <col min="21" max="21" bestFit="true" customWidth="true" style="241" width="9.28515625" collapsed="true"/>
    <col min="22" max="23" bestFit="true" customWidth="true" style="241" width="9.42578125" collapsed="true"/>
    <col min="24" max="24" bestFit="true" customWidth="true" style="241" width="12.0" collapsed="true"/>
    <col min="25" max="27" bestFit="true" customWidth="true" style="19" width="9.28515625" collapsed="true"/>
    <col min="28" max="28" customWidth="true" style="241" width="10.7109375" collapsed="true"/>
    <col min="29" max="29" bestFit="true" customWidth="true" style="241" width="9.28515625" collapsed="true"/>
    <col min="30" max="30" bestFit="true" customWidth="true" style="241" width="10.0" collapsed="true"/>
    <col min="31" max="31" bestFit="true" customWidth="true" style="241" width="9.85546875" collapsed="true"/>
    <col min="32" max="33" customWidth="true" style="241" width="9.42578125" collapsed="true"/>
    <col min="34" max="34" style="241" width="9.140625" collapsed="true"/>
    <col min="35" max="35" bestFit="true" customWidth="true" style="241" width="11.140625" collapsed="true"/>
    <col min="36" max="36" bestFit="true" customWidth="true" style="241" width="10.0" collapsed="true"/>
    <col min="37" max="37" bestFit="true" customWidth="true" style="241" width="9.28515625" collapsed="true"/>
    <col min="38" max="38" style="241" width="9.140625" collapsed="true"/>
    <col min="39" max="39" bestFit="true" customWidth="true" style="241" width="9.28515625" collapsed="true"/>
    <col min="40" max="40" bestFit="true" customWidth="true" style="241" width="9.42578125" collapsed="true"/>
    <col min="41" max="43" bestFit="true" customWidth="true" style="241" width="9.28515625" collapsed="true"/>
    <col min="44" max="44" bestFit="true" customWidth="true" style="241" width="9.42578125" collapsed="true"/>
    <col min="45" max="46" bestFit="true" customWidth="true" style="241" width="9.28515625" collapsed="true"/>
    <col min="47" max="47" bestFit="true" customWidth="true" style="241" width="10.0" collapsed="true"/>
    <col min="48" max="48" bestFit="true" customWidth="true" style="241" width="9.85546875" collapsed="true"/>
    <col min="49" max="49" bestFit="true" customWidth="true" style="241" width="9.7109375" collapsed="true"/>
    <col min="50" max="50" bestFit="true" customWidth="true" style="241" width="12.7109375" collapsed="true"/>
    <col min="51" max="51" customWidth="true" style="241" width="14.140625" collapsed="true"/>
    <col min="52" max="52" customWidth="true" style="241" width="14.0" collapsed="true"/>
    <col min="53" max="53" customWidth="true" style="241" width="14.28515625" collapsed="true"/>
    <col min="54" max="54" customWidth="true" style="241" width="12.7109375" collapsed="true"/>
    <col min="55" max="56" bestFit="true" customWidth="true" style="241" width="9.42578125" collapsed="true"/>
    <col min="57" max="59" bestFit="true" customWidth="true" style="241" width="9.28515625" collapsed="true"/>
    <col min="60" max="61" bestFit="true" customWidth="true" style="19" width="9.5703125" collapsed="true"/>
    <col min="62" max="63" customWidth="true" style="19" width="9.28515625" collapsed="true"/>
    <col min="64" max="65" bestFit="true" customWidth="true" style="241" width="9.28515625" collapsed="true"/>
    <col min="66" max="67" bestFit="true" customWidth="true" style="241" width="9.5703125" collapsed="true"/>
    <col min="68" max="68" bestFit="true" customWidth="true" style="241" width="9.42578125" collapsed="true"/>
    <col min="69" max="69" customWidth="true" style="241" width="11.7109375" collapsed="true"/>
    <col min="70" max="70" customWidth="true" style="241" width="14.42578125" collapsed="true"/>
    <col min="71" max="71" customWidth="true" style="241" width="14.7109375" collapsed="true"/>
    <col min="72" max="72" customWidth="true" style="241" width="15.28515625" collapsed="true"/>
    <col min="73" max="73" customWidth="true" style="241" width="13.140625" collapsed="true"/>
    <col min="74" max="75" bestFit="true" customWidth="true" style="241" width="9.42578125" collapsed="true"/>
    <col min="76" max="77" bestFit="true" customWidth="true" style="241" width="9.28515625" collapsed="true"/>
    <col min="78" max="78" bestFit="true" customWidth="true" style="241" width="10.42578125" collapsed="true"/>
    <col min="79" max="79" bestFit="true" customWidth="true" style="241" width="9.28515625" collapsed="true"/>
    <col min="80" max="80" customWidth="true" hidden="true" style="241" width="9.140625" collapsed="true"/>
    <col min="81" max="81" bestFit="true" customWidth="true" style="241" width="9.42578125" collapsed="true"/>
    <col min="82" max="82" bestFit="true" customWidth="true" style="241" width="9.28515625" collapsed="true"/>
    <col min="83" max="83" bestFit="true" customWidth="true" style="241" width="9.42578125" collapsed="true"/>
    <col min="84" max="84" bestFit="true" customWidth="true" style="241" width="9.28515625" collapsed="true"/>
    <col min="85" max="85" bestFit="true" customWidth="true" style="241" width="9.42578125" collapsed="true"/>
    <col min="86" max="90" customWidth="true" style="241" width="11.140625" collapsed="true"/>
    <col min="91" max="92" bestFit="true" customWidth="true" style="241" width="9.42578125" collapsed="true"/>
    <col min="93" max="93" bestFit="true" customWidth="true" style="241" width="11.0" collapsed="true"/>
    <col min="94" max="94" bestFit="true" customWidth="true" style="241" width="9.28515625" collapsed="true"/>
    <col min="95" max="95" bestFit="true" customWidth="true" style="241" width="9.5703125" collapsed="true"/>
    <col min="96" max="96" bestFit="true" customWidth="true" style="241" width="9.28515625" collapsed="true"/>
    <col min="97" max="99" bestFit="true" customWidth="true" style="241" width="9.42578125" collapsed="true"/>
    <col min="100" max="101" bestFit="true" customWidth="true" style="241" width="9.28515625" collapsed="true"/>
    <col min="102" max="102" bestFit="true" customWidth="true" style="241" width="9.42578125" collapsed="true"/>
    <col min="103" max="103" bestFit="true" customWidth="true" style="241" width="9.28515625" collapsed="true"/>
    <col min="104" max="104" bestFit="true" customWidth="true" style="241" width="9.42578125" collapsed="true"/>
    <col min="105" max="105" bestFit="true" customWidth="true" style="241" width="9.85546875" collapsed="true"/>
    <col min="106" max="107" bestFit="true" customWidth="true" style="241" width="9.42578125" collapsed="true"/>
    <col min="108" max="108" customWidth="true" style="241" width="9.42578125" collapsed="true"/>
    <col min="109" max="109" customWidth="true" style="241" width="13.85546875" collapsed="true"/>
    <col min="110" max="110" customWidth="true" style="241" width="13.5703125" collapsed="true"/>
    <col min="111" max="111" customWidth="true" style="241" width="9.42578125" collapsed="true"/>
    <col min="112" max="113" bestFit="true" customWidth="true" style="241" width="9.42578125" collapsed="true"/>
    <col min="114" max="115" bestFit="true" customWidth="true" style="241" width="9.28515625" collapsed="true"/>
    <col min="116" max="116" bestFit="true" customWidth="true" style="241" width="10.5703125" collapsed="true"/>
    <col min="117" max="117" bestFit="true" customWidth="true" style="241" width="9.28515625" collapsed="true"/>
    <col min="118" max="120" style="241" width="9.140625" collapsed="true"/>
    <col min="121" max="121" bestFit="true" customWidth="true" style="241" width="10.28515625" collapsed="true"/>
    <col min="122" max="122" bestFit="true" customWidth="true" style="241" width="9.85546875" collapsed="true"/>
    <col min="123" max="123" bestFit="true" customWidth="true" style="241" width="9.28515625" collapsed="true"/>
    <col min="124" max="124" bestFit="true" customWidth="true" style="241" width="9.42578125" collapsed="true"/>
    <col min="125" max="125" bestFit="true" customWidth="true" style="241" width="10.85546875" collapsed="true"/>
    <col min="126" max="127" bestFit="true" customWidth="true" style="241" width="9.42578125" collapsed="true"/>
    <col min="128" max="128" customWidth="true" style="241" width="14.140625" collapsed="true"/>
    <col min="129" max="129" customWidth="true" style="241" width="12.140625" collapsed="true"/>
    <col min="130" max="130" customWidth="true" style="241" width="13.5703125" collapsed="true"/>
    <col min="131" max="131" customWidth="true" style="241" width="12.7109375" collapsed="true"/>
    <col min="132" max="133" bestFit="true" customWidth="true" style="241" width="9.42578125" collapsed="true"/>
    <col min="134" max="134" style="241" width="9.140625" collapsed="true"/>
    <col min="135" max="136" bestFit="true" customWidth="true" style="241" width="9.28515625" collapsed="true"/>
    <col min="137" max="137" bestFit="true" customWidth="true" style="241" width="11.140625" collapsed="true"/>
    <col min="138" max="140" bestFit="true" customWidth="true" style="241" width="9.28515625" collapsed="true"/>
    <col min="141" max="141" bestFit="true" customWidth="true" style="241" width="9.42578125" collapsed="true"/>
    <col min="142" max="144" bestFit="true" customWidth="true" style="241" width="9.28515625" collapsed="true"/>
    <col min="145" max="145" bestFit="true" customWidth="true" style="241" width="9.42578125" collapsed="true"/>
    <col min="146" max="147" bestFit="true" customWidth="true" style="241" width="9.28515625" collapsed="true"/>
    <col min="148" max="148" bestFit="true" customWidth="true" style="241" width="9.42578125" collapsed="true"/>
    <col min="149" max="149" bestFit="true" customWidth="true" style="241" width="9.28515625" collapsed="true"/>
    <col min="150" max="150" bestFit="true" customWidth="true" style="241" width="9.5703125" collapsed="true"/>
    <col min="151" max="151" bestFit="true" customWidth="true" style="241" width="9.28515625" collapsed="true"/>
    <col min="152" max="152" bestFit="true" customWidth="true" style="241" width="9.42578125" collapsed="true"/>
    <col min="153" max="153" bestFit="true" customWidth="true" style="241" width="13.7109375" collapsed="true"/>
    <col min="154" max="156" customWidth="true" style="241" width="13.7109375" collapsed="true"/>
    <col min="157" max="158" style="241" width="9.140625" collapsed="true"/>
    <col min="159" max="159" customWidth="true" style="241" width="11.5703125" collapsed="true"/>
    <col min="160" max="160" bestFit="true" customWidth="true" style="241" width="9.28515625" collapsed="true"/>
    <col min="161" max="161" bestFit="true" customWidth="true" style="241" width="9.5703125" collapsed="true"/>
    <col min="162" max="162" bestFit="true" customWidth="true" style="241" width="9.28515625" collapsed="true"/>
    <col min="163" max="168" customWidth="true" style="241" width="7.140625" collapsed="true"/>
    <col min="169" max="169" customWidth="true" style="241" width="9.140625" collapsed="true"/>
    <col min="170" max="170" customWidth="true" style="241" width="8.42578125" collapsed="true"/>
    <col min="171" max="172" customWidth="true" style="241" width="6.85546875" collapsed="true"/>
    <col min="173" max="173" customWidth="true" style="241" width="5.5703125" collapsed="true"/>
    <col min="174" max="176" customWidth="true" style="241" width="6.85546875" collapsed="true"/>
    <col min="177" max="177" customWidth="true" style="241" width="8.42578125" collapsed="true"/>
    <col min="178" max="178" bestFit="true" customWidth="true" style="241" width="9.28515625" collapsed="true"/>
    <col min="179" max="183" customWidth="true" style="241" width="6.42578125" collapsed="true"/>
    <col min="184" max="184" customWidth="true" style="241" width="7.5703125" collapsed="true"/>
    <col min="185" max="185" bestFit="true" customWidth="true" style="241" width="9.7109375" collapsed="true"/>
    <col min="186" max="186" bestFit="true" customWidth="true" style="241" width="9.28515625" collapsed="true"/>
    <col min="187" max="188" customWidth="true" style="241" width="5.5703125" collapsed="true"/>
    <col min="189" max="189" customWidth="true" style="241" width="5.7109375" collapsed="true"/>
    <col min="190" max="191" customWidth="true" style="241" width="5.5703125" collapsed="true"/>
    <col min="192" max="192" customWidth="true" style="241" width="7.28515625" collapsed="true"/>
    <col min="193" max="193" bestFit="true" customWidth="true" style="241" width="9.7109375" collapsed="true"/>
    <col min="194" max="194" bestFit="true" customWidth="true" style="241" width="9.28515625" collapsed="true"/>
    <col min="195" max="195" customWidth="true" style="241" width="6.140625" collapsed="true"/>
    <col min="196" max="196" customWidth="true" style="241" width="7.140625" collapsed="true"/>
    <col min="197" max="197" customWidth="true" style="241" width="7.28515625" collapsed="true"/>
    <col min="198" max="199" customWidth="true" style="241" width="6.140625" collapsed="true"/>
    <col min="200" max="200" customWidth="true" style="241" width="8.42578125" collapsed="true"/>
    <col min="201" max="201" bestFit="true" customWidth="true" style="241" width="10.140625" collapsed="true"/>
    <col min="202" max="202" customWidth="true" style="241" width="9.42578125" collapsed="true"/>
    <col min="203" max="203" customWidth="true" style="241" width="5.85546875" collapsed="true"/>
    <col min="204" max="204" customWidth="true" style="241" width="6.7109375" collapsed="true"/>
    <col min="205" max="207" customWidth="true" style="241" width="5.85546875" collapsed="true"/>
    <col min="208" max="208" customWidth="true" style="241" width="7.7109375" collapsed="true"/>
    <col min="209" max="209" bestFit="true" customWidth="true" style="241" width="9.5703125" collapsed="true"/>
    <col min="210" max="210" bestFit="true" customWidth="true" style="241" width="11.140625" collapsed="true"/>
    <col min="211" max="211" bestFit="true" customWidth="true" style="241" width="9.28515625" collapsed="true"/>
    <col min="212" max="212" style="241" width="9.140625" collapsed="true"/>
    <col min="213" max="213" customWidth="true" style="241" width="18.140625" collapsed="true"/>
    <col min="214" max="214" customWidth="true" style="19" width="17.28515625" collapsed="true"/>
    <col min="215" max="215" customWidth="true" style="241" width="12.85546875" collapsed="true"/>
    <col min="216" max="216" customWidth="true" style="241" width="13.42578125" collapsed="true"/>
    <col min="217" max="217" customWidth="true" style="241" width="11.7109375" collapsed="true"/>
    <col min="218" max="218" customWidth="true" style="241" width="9.85546875" collapsed="true"/>
    <col min="219" max="219" style="241" width="9.140625" collapsed="true"/>
    <col min="220" max="220" bestFit="true" customWidth="true" style="241" width="9.7109375" collapsed="true"/>
    <col min="221" max="223" style="241" width="9.140625" collapsed="true"/>
    <col min="224" max="224" customWidth="true" style="241" width="16.0" collapsed="true"/>
    <col min="225" max="16384" style="241" width="9.140625" collapsed="true"/>
  </cols>
  <sheetData>
    <row customHeight="1" ht="21.75" r="1" spans="1:244" thickBot="1" x14ac:dyDescent="0.4">
      <c r="A1" s="199"/>
      <c r="B1" s="722" t="s">
        <v>141</v>
      </c>
      <c r="C1" s="723"/>
      <c r="D1" s="723"/>
      <c r="E1" s="723"/>
      <c r="F1" s="723"/>
      <c r="G1" s="723"/>
      <c r="H1" s="723"/>
      <c r="I1" s="723"/>
      <c r="J1" s="723"/>
      <c r="K1" s="723"/>
      <c r="L1" s="723"/>
      <c r="M1" s="723"/>
      <c r="N1" s="723"/>
      <c r="O1" s="723"/>
      <c r="P1" s="723"/>
      <c r="Q1" s="723"/>
      <c r="R1" s="723"/>
      <c r="S1" s="723"/>
      <c r="T1" s="723"/>
      <c r="U1" s="723"/>
      <c r="V1" s="723"/>
      <c r="W1" s="723"/>
      <c r="X1" s="723"/>
      <c r="Y1" s="723"/>
      <c r="Z1" s="723"/>
      <c r="AA1" s="723"/>
      <c r="AB1" s="723"/>
      <c r="AC1" s="723"/>
      <c r="AD1" s="723"/>
      <c r="AE1" s="723"/>
      <c r="AF1" s="723"/>
      <c r="AG1" s="723"/>
      <c r="AH1" s="723"/>
      <c r="AI1" s="723"/>
      <c r="AJ1" s="723"/>
      <c r="AK1" s="723"/>
      <c r="AL1" s="723"/>
      <c r="AM1" s="723"/>
      <c r="AN1" s="723"/>
      <c r="AO1" s="723"/>
      <c r="AP1" s="723"/>
      <c r="AQ1" s="723"/>
      <c r="AR1" s="723"/>
      <c r="AS1" s="723"/>
      <c r="AT1" s="724"/>
      <c r="AU1" s="200"/>
      <c r="AV1" s="200"/>
      <c r="AW1" s="200"/>
      <c r="AX1" s="200"/>
      <c r="AY1" s="200"/>
      <c r="AZ1" s="200"/>
      <c r="BA1" s="200"/>
      <c r="BB1" s="200"/>
      <c r="BC1" s="201"/>
      <c r="BD1" s="725" t="s">
        <v>0</v>
      </c>
      <c r="BE1" s="725"/>
      <c r="BF1" s="725"/>
      <c r="BG1" s="725"/>
      <c r="BH1" s="725"/>
      <c r="BI1" s="725"/>
      <c r="BJ1" s="725"/>
      <c r="BK1" s="725"/>
      <c r="BL1" s="725"/>
      <c r="BM1" s="725"/>
      <c r="BN1" s="725"/>
      <c r="BO1" s="725"/>
      <c r="BP1" s="200"/>
      <c r="BQ1" s="200"/>
      <c r="BR1" s="200"/>
      <c r="BS1" s="200"/>
      <c r="BT1" s="200"/>
      <c r="BU1" s="200"/>
      <c r="BV1" s="200"/>
      <c r="BW1" s="725" t="s">
        <v>1</v>
      </c>
      <c r="BX1" s="725"/>
      <c r="BY1" s="725"/>
      <c r="BZ1" s="725"/>
      <c r="CA1" s="725"/>
      <c r="CB1" s="725"/>
      <c r="CC1" s="725"/>
      <c r="CD1" s="725"/>
      <c r="CE1" s="725"/>
      <c r="CF1" s="725"/>
      <c r="CG1" s="200"/>
      <c r="CH1" s="200"/>
      <c r="CI1" s="200"/>
      <c r="CJ1" s="200"/>
      <c r="CK1" s="200"/>
      <c r="CL1" s="200"/>
      <c r="CM1" s="201"/>
      <c r="CN1" s="725" t="s">
        <v>2</v>
      </c>
      <c r="CO1" s="725"/>
      <c r="CP1" s="725"/>
      <c r="CQ1" s="725"/>
      <c r="CR1" s="725"/>
      <c r="CS1" s="725"/>
      <c r="CT1" s="725"/>
      <c r="CU1" s="725"/>
      <c r="CV1" s="725"/>
      <c r="CW1" s="725"/>
      <c r="CX1" s="725"/>
      <c r="CY1" s="725"/>
      <c r="CZ1" s="725"/>
      <c r="DA1" s="725"/>
      <c r="DB1" s="200"/>
      <c r="DC1" s="200"/>
      <c r="DD1" s="200"/>
      <c r="DE1" s="200"/>
      <c r="DF1" s="200"/>
      <c r="DG1" s="200"/>
      <c r="DH1" s="201"/>
      <c r="DI1" s="725" t="s">
        <v>3</v>
      </c>
      <c r="DJ1" s="725"/>
      <c r="DK1" s="725"/>
      <c r="DL1" s="725"/>
      <c r="DM1" s="725"/>
      <c r="DN1" s="725"/>
      <c r="DO1" s="725"/>
      <c r="DP1" s="725"/>
      <c r="DQ1" s="725"/>
      <c r="DR1" s="725"/>
      <c r="DS1" s="725"/>
      <c r="DT1" s="725"/>
      <c r="DU1" s="725"/>
      <c r="DV1" s="200"/>
      <c r="DW1" s="200"/>
      <c r="DX1" s="200"/>
      <c r="DY1" s="200"/>
      <c r="DZ1" s="200"/>
      <c r="EA1" s="200"/>
      <c r="EB1" s="201"/>
      <c r="EC1" s="725" t="s">
        <v>4</v>
      </c>
      <c r="ED1" s="725"/>
      <c r="EE1" s="725"/>
      <c r="EF1" s="725"/>
      <c r="EG1" s="725"/>
      <c r="EH1" s="725"/>
      <c r="EI1" s="725"/>
      <c r="EJ1" s="725"/>
      <c r="EK1" s="725"/>
      <c r="EL1" s="725"/>
      <c r="EM1" s="725"/>
      <c r="EN1" s="725"/>
      <c r="EO1" s="725"/>
      <c r="EP1" s="725"/>
      <c r="EQ1" s="725"/>
      <c r="ER1" s="725"/>
      <c r="ES1" s="725"/>
      <c r="ET1" s="725"/>
      <c r="EU1" s="725"/>
      <c r="EV1" s="200"/>
      <c r="EW1" s="200"/>
      <c r="EX1" s="200"/>
      <c r="EY1" s="200"/>
      <c r="EZ1" s="1"/>
      <c r="FA1" s="1"/>
      <c r="FB1" s="1"/>
      <c r="FC1" s="201"/>
      <c r="FD1" s="730" t="s">
        <v>140</v>
      </c>
      <c r="FE1" s="730"/>
      <c r="FF1" s="730"/>
      <c r="FG1" s="730"/>
      <c r="FH1" s="730"/>
      <c r="FI1" s="730"/>
      <c r="FJ1" s="730"/>
      <c r="FK1" s="730"/>
      <c r="FL1" s="730"/>
      <c r="FM1" s="730"/>
      <c r="FN1" s="730"/>
      <c r="FO1" s="730"/>
      <c r="FP1" s="730"/>
      <c r="FQ1" s="730"/>
      <c r="FR1" s="730"/>
      <c r="FS1" s="730"/>
      <c r="FT1" s="730"/>
      <c r="FU1" s="730"/>
      <c r="FV1" s="730"/>
      <c r="FW1" s="730"/>
      <c r="FX1" s="730"/>
      <c r="FY1" s="730"/>
      <c r="FZ1" s="730"/>
      <c r="GA1" s="730"/>
      <c r="GB1" s="730"/>
      <c r="GC1" s="730"/>
      <c r="GD1" s="730"/>
      <c r="GE1" s="730"/>
      <c r="GF1" s="730"/>
      <c r="GG1" s="730"/>
      <c r="GH1" s="730"/>
      <c r="GI1" s="730"/>
      <c r="GJ1" s="730"/>
      <c r="GK1" s="730"/>
      <c r="GL1" s="730"/>
      <c r="GM1" s="730"/>
      <c r="GN1" s="730"/>
      <c r="GO1" s="730"/>
      <c r="GP1" s="730"/>
      <c r="GQ1" s="730"/>
      <c r="GR1" s="730"/>
      <c r="GS1" s="730"/>
      <c r="GT1" s="730"/>
      <c r="GU1" s="730"/>
      <c r="GV1" s="730"/>
      <c r="GW1" s="730"/>
      <c r="GX1" s="730"/>
      <c r="GY1" s="730"/>
      <c r="GZ1" s="730"/>
      <c r="HA1" s="730"/>
      <c r="HB1" s="730"/>
      <c r="HC1" s="224"/>
      <c r="HD1" s="1"/>
      <c r="HE1" s="731" t="s">
        <v>142</v>
      </c>
      <c r="HF1" s="731"/>
      <c r="HG1" s="731"/>
      <c r="HH1" s="731"/>
      <c r="HI1" s="731"/>
      <c r="HJ1" s="731"/>
      <c r="HP1" s="714" t="s">
        <v>114</v>
      </c>
      <c r="HQ1" s="715"/>
      <c r="HR1" s="715"/>
      <c r="HS1" s="715"/>
      <c r="HT1" s="715"/>
      <c r="HU1" s="715"/>
      <c r="HV1" s="715"/>
      <c r="HW1" s="715"/>
      <c r="HX1" s="715"/>
      <c r="HY1" s="715"/>
      <c r="HZ1" s="715"/>
      <c r="IA1" s="716"/>
      <c r="IB1" s="714" t="s">
        <v>138</v>
      </c>
      <c r="IC1" s="715"/>
      <c r="ID1" s="716"/>
      <c r="IH1" s="297"/>
      <c r="II1" s="297"/>
      <c r="IJ1" s="297"/>
    </row>
    <row customHeight="1" ht="25.5" r="2" spans="1:244" thickBot="1" x14ac:dyDescent="0.3">
      <c r="A2" s="199"/>
      <c r="B2" s="695" t="s">
        <v>5</v>
      </c>
      <c r="C2" s="717" t="s">
        <v>6</v>
      </c>
      <c r="D2" s="718"/>
      <c r="E2" s="718"/>
      <c r="F2" s="718"/>
      <c r="G2" s="719"/>
      <c r="H2" s="697" t="s">
        <v>7</v>
      </c>
      <c r="I2" s="698"/>
      <c r="J2" s="698"/>
      <c r="K2" s="698"/>
      <c r="L2" s="699"/>
      <c r="M2" s="720" t="s">
        <v>8</v>
      </c>
      <c r="N2" s="697" t="s">
        <v>9</v>
      </c>
      <c r="O2" s="698"/>
      <c r="P2" s="698"/>
      <c r="Q2" s="699"/>
      <c r="R2" s="697" t="s">
        <v>10</v>
      </c>
      <c r="S2" s="698"/>
      <c r="T2" s="698"/>
      <c r="U2" s="699"/>
      <c r="V2" s="726" t="s">
        <v>11</v>
      </c>
      <c r="W2" s="727"/>
      <c r="X2" s="727"/>
      <c r="Y2" s="728"/>
      <c r="Z2" s="334" t="s">
        <v>12</v>
      </c>
      <c r="AA2" s="340" t="s">
        <v>13</v>
      </c>
      <c r="AB2" s="697" t="s">
        <v>14</v>
      </c>
      <c r="AC2" s="698"/>
      <c r="AD2" s="698"/>
      <c r="AE2" s="699"/>
      <c r="AF2" s="697" t="s">
        <v>15</v>
      </c>
      <c r="AG2" s="698"/>
      <c r="AH2" s="698"/>
      <c r="AI2" s="698"/>
      <c r="AJ2" s="699"/>
      <c r="AK2" s="335" t="s">
        <v>16</v>
      </c>
      <c r="AL2" s="697" t="s">
        <v>17</v>
      </c>
      <c r="AM2" s="698"/>
      <c r="AN2" s="698"/>
      <c r="AO2" s="699"/>
      <c r="AP2" s="697" t="s">
        <v>18</v>
      </c>
      <c r="AQ2" s="698"/>
      <c r="AR2" s="698"/>
      <c r="AS2" s="699"/>
      <c r="AT2" s="700" t="s">
        <v>19</v>
      </c>
      <c r="AU2" s="729"/>
      <c r="AV2" s="701"/>
      <c r="AW2" s="693" t="s">
        <v>147</v>
      </c>
      <c r="AX2" s="693" t="s">
        <v>148</v>
      </c>
      <c r="AY2" s="682" t="s">
        <v>150</v>
      </c>
      <c r="AZ2" s="682" t="s">
        <v>149</v>
      </c>
      <c r="BA2" s="682" t="s">
        <v>151</v>
      </c>
      <c r="BB2" s="682" t="s">
        <v>152</v>
      </c>
      <c r="BC2" s="341"/>
      <c r="BD2" s="695" t="s">
        <v>5</v>
      </c>
      <c r="BE2" s="705" t="s">
        <v>21</v>
      </c>
      <c r="BF2" s="732"/>
      <c r="BG2" s="732"/>
      <c r="BH2" s="732"/>
      <c r="BI2" s="706"/>
      <c r="BJ2" s="709" t="s">
        <v>22</v>
      </c>
      <c r="BK2" s="710"/>
      <c r="BL2" s="710"/>
      <c r="BM2" s="711"/>
      <c r="BN2" s="712" t="s">
        <v>23</v>
      </c>
      <c r="BO2" s="713"/>
      <c r="BP2" s="693" t="s">
        <v>147</v>
      </c>
      <c r="BQ2" s="693" t="s">
        <v>148</v>
      </c>
      <c r="BR2" s="682" t="s">
        <v>150</v>
      </c>
      <c r="BS2" s="682" t="s">
        <v>149</v>
      </c>
      <c r="BT2" s="682" t="s">
        <v>151</v>
      </c>
      <c r="BU2" s="682" t="s">
        <v>152</v>
      </c>
      <c r="BV2" s="342"/>
      <c r="BW2" s="707" t="s">
        <v>5</v>
      </c>
      <c r="BX2" s="708" t="s">
        <v>24</v>
      </c>
      <c r="BY2" s="708"/>
      <c r="BZ2" s="708"/>
      <c r="CA2" s="708"/>
      <c r="CB2" s="203" t="s">
        <v>25</v>
      </c>
      <c r="CC2" s="703" t="s">
        <v>26</v>
      </c>
      <c r="CD2" s="704"/>
      <c r="CE2" s="705" t="s">
        <v>27</v>
      </c>
      <c r="CF2" s="706"/>
      <c r="CG2" s="693" t="s">
        <v>147</v>
      </c>
      <c r="CH2" s="693" t="s">
        <v>148</v>
      </c>
      <c r="CI2" s="682" t="s">
        <v>150</v>
      </c>
      <c r="CJ2" s="682" t="s">
        <v>149</v>
      </c>
      <c r="CK2" s="682" t="s">
        <v>151</v>
      </c>
      <c r="CL2" s="682" t="s">
        <v>152</v>
      </c>
      <c r="CM2" s="341"/>
      <c r="CN2" s="695" t="s">
        <v>5</v>
      </c>
      <c r="CO2" s="697" t="s">
        <v>28</v>
      </c>
      <c r="CP2" s="698"/>
      <c r="CQ2" s="698"/>
      <c r="CR2" s="699"/>
      <c r="CS2" s="697" t="s">
        <v>11</v>
      </c>
      <c r="CT2" s="698"/>
      <c r="CU2" s="698"/>
      <c r="CV2" s="699"/>
      <c r="CW2" s="697" t="s">
        <v>29</v>
      </c>
      <c r="CX2" s="698"/>
      <c r="CY2" s="699"/>
      <c r="CZ2" s="700" t="s">
        <v>30</v>
      </c>
      <c r="DA2" s="701"/>
      <c r="DB2" s="693" t="s">
        <v>147</v>
      </c>
      <c r="DC2" s="693" t="s">
        <v>148</v>
      </c>
      <c r="DD2" s="682" t="s">
        <v>150</v>
      </c>
      <c r="DE2" s="682" t="s">
        <v>149</v>
      </c>
      <c r="DF2" s="682" t="s">
        <v>151</v>
      </c>
      <c r="DG2" s="682" t="s">
        <v>152</v>
      </c>
      <c r="DH2" s="341"/>
      <c r="DI2" s="695" t="s">
        <v>5</v>
      </c>
      <c r="DJ2" s="695" t="s">
        <v>31</v>
      </c>
      <c r="DK2" s="695" t="s">
        <v>32</v>
      </c>
      <c r="DL2" s="682" t="s">
        <v>33</v>
      </c>
      <c r="DM2" s="682" t="s">
        <v>34</v>
      </c>
      <c r="DN2" s="697" t="s">
        <v>35</v>
      </c>
      <c r="DO2" s="698"/>
      <c r="DP2" s="698"/>
      <c r="DQ2" s="698"/>
      <c r="DR2" s="698"/>
      <c r="DS2" s="699"/>
      <c r="DT2" s="700" t="s">
        <v>36</v>
      </c>
      <c r="DU2" s="701"/>
      <c r="DV2" s="693" t="s">
        <v>147</v>
      </c>
      <c r="DW2" s="693" t="s">
        <v>148</v>
      </c>
      <c r="DX2" s="682" t="s">
        <v>150</v>
      </c>
      <c r="DY2" s="682" t="s">
        <v>149</v>
      </c>
      <c r="DZ2" s="682" t="s">
        <v>151</v>
      </c>
      <c r="EA2" s="682" t="s">
        <v>152</v>
      </c>
      <c r="EB2" s="341"/>
      <c r="EC2" s="695" t="s">
        <v>5</v>
      </c>
      <c r="ED2" s="697" t="s">
        <v>37</v>
      </c>
      <c r="EE2" s="698"/>
      <c r="EF2" s="698"/>
      <c r="EG2" s="698"/>
      <c r="EH2" s="699"/>
      <c r="EI2" s="697" t="s">
        <v>38</v>
      </c>
      <c r="EJ2" s="698"/>
      <c r="EK2" s="698"/>
      <c r="EL2" s="699"/>
      <c r="EM2" s="697" t="s">
        <v>39</v>
      </c>
      <c r="EN2" s="698"/>
      <c r="EO2" s="698"/>
      <c r="EP2" s="699"/>
      <c r="EQ2" s="688" t="s">
        <v>40</v>
      </c>
      <c r="ER2" s="689"/>
      <c r="ES2" s="690"/>
      <c r="ET2" s="691" t="s">
        <v>41</v>
      </c>
      <c r="EU2" s="692"/>
      <c r="EV2" s="693" t="s">
        <v>147</v>
      </c>
      <c r="EW2" s="693" t="s">
        <v>148</v>
      </c>
      <c r="EX2" s="682" t="s">
        <v>150</v>
      </c>
      <c r="EY2" s="682" t="s">
        <v>149</v>
      </c>
      <c r="EZ2" s="682" t="s">
        <v>151</v>
      </c>
      <c r="FA2" s="682" t="s">
        <v>152</v>
      </c>
      <c r="FB2" s="2"/>
      <c r="FC2" s="202"/>
      <c r="FD2" s="684" t="s">
        <v>5</v>
      </c>
      <c r="FE2" s="686" t="s">
        <v>23</v>
      </c>
      <c r="FF2" s="678" t="s">
        <v>42</v>
      </c>
      <c r="FG2" s="678" t="s">
        <v>78</v>
      </c>
      <c r="FH2" s="664" t="s">
        <v>106</v>
      </c>
      <c r="FI2" s="664" t="s">
        <v>107</v>
      </c>
      <c r="FJ2" s="664" t="s">
        <v>109</v>
      </c>
      <c r="FK2" s="666" t="s">
        <v>108</v>
      </c>
      <c r="FL2" s="668" t="s">
        <v>114</v>
      </c>
      <c r="FM2" s="676" t="s">
        <v>41</v>
      </c>
      <c r="FN2" s="678" t="s">
        <v>43</v>
      </c>
      <c r="FO2" s="678" t="s">
        <v>78</v>
      </c>
      <c r="FP2" s="664" t="s">
        <v>106</v>
      </c>
      <c r="FQ2" s="664" t="s">
        <v>107</v>
      </c>
      <c r="FR2" s="664" t="s">
        <v>109</v>
      </c>
      <c r="FS2" s="666" t="s">
        <v>108</v>
      </c>
      <c r="FT2" s="668" t="s">
        <v>114</v>
      </c>
      <c r="FU2" s="676" t="s">
        <v>30</v>
      </c>
      <c r="FV2" s="678" t="s">
        <v>44</v>
      </c>
      <c r="FW2" s="678" t="s">
        <v>78</v>
      </c>
      <c r="FX2" s="664" t="s">
        <v>106</v>
      </c>
      <c r="FY2" s="664" t="s">
        <v>107</v>
      </c>
      <c r="FZ2" s="664" t="s">
        <v>109</v>
      </c>
      <c r="GA2" s="666" t="s">
        <v>108</v>
      </c>
      <c r="GB2" s="668" t="s">
        <v>114</v>
      </c>
      <c r="GC2" s="680" t="s">
        <v>27</v>
      </c>
      <c r="GD2" s="664" t="s">
        <v>45</v>
      </c>
      <c r="GE2" s="678" t="s">
        <v>78</v>
      </c>
      <c r="GF2" s="664" t="s">
        <v>106</v>
      </c>
      <c r="GG2" s="664" t="s">
        <v>107</v>
      </c>
      <c r="GH2" s="664" t="s">
        <v>109</v>
      </c>
      <c r="GI2" s="666" t="s">
        <v>108</v>
      </c>
      <c r="GJ2" s="668" t="s">
        <v>114</v>
      </c>
      <c r="GK2" s="676" t="s">
        <v>36</v>
      </c>
      <c r="GL2" s="678" t="s">
        <v>46</v>
      </c>
      <c r="GM2" s="678" t="s">
        <v>78</v>
      </c>
      <c r="GN2" s="664" t="s">
        <v>106</v>
      </c>
      <c r="GO2" s="664" t="s">
        <v>107</v>
      </c>
      <c r="GP2" s="664" t="s">
        <v>109</v>
      </c>
      <c r="GQ2" s="666" t="s">
        <v>108</v>
      </c>
      <c r="GR2" s="668" t="s">
        <v>114</v>
      </c>
      <c r="GS2" s="676" t="s">
        <v>19</v>
      </c>
      <c r="GT2" s="678" t="s">
        <v>47</v>
      </c>
      <c r="GU2" s="678" t="s">
        <v>78</v>
      </c>
      <c r="GV2" s="664" t="s">
        <v>106</v>
      </c>
      <c r="GW2" s="664" t="s">
        <v>107</v>
      </c>
      <c r="GX2" s="664" t="s">
        <v>109</v>
      </c>
      <c r="GY2" s="666" t="s">
        <v>108</v>
      </c>
      <c r="GZ2" s="668" t="s">
        <v>114</v>
      </c>
      <c r="HA2" s="670" t="s">
        <v>48</v>
      </c>
      <c r="HB2" s="672" t="s">
        <v>49</v>
      </c>
      <c r="HC2" s="674" t="s">
        <v>50</v>
      </c>
      <c r="HD2" s="2"/>
      <c r="HP2" s="651" t="s">
        <v>132</v>
      </c>
      <c r="HQ2" s="652"/>
      <c r="HR2" s="652"/>
      <c r="HS2" s="653" t="s">
        <v>153</v>
      </c>
      <c r="HT2" s="654"/>
      <c r="HU2" s="655"/>
      <c r="HV2" s="653" t="s">
        <v>154</v>
      </c>
      <c r="HW2" s="654"/>
      <c r="HX2" s="655"/>
      <c r="HY2" s="656" t="s">
        <v>118</v>
      </c>
      <c r="HZ2" s="657"/>
      <c r="IA2" s="658"/>
      <c r="IB2" s="659" t="s">
        <v>135</v>
      </c>
      <c r="IC2" s="660"/>
      <c r="ID2" s="661"/>
    </row>
    <row ht="60.75" r="3" spans="1:244" thickBot="1" x14ac:dyDescent="0.3">
      <c r="A3" s="199"/>
      <c r="B3" s="696"/>
      <c r="C3" s="458" t="s">
        <v>51</v>
      </c>
      <c r="D3" s="458" t="s">
        <v>52</v>
      </c>
      <c r="E3" s="459" t="s">
        <v>53</v>
      </c>
      <c r="F3" s="206" t="s">
        <v>54</v>
      </c>
      <c r="G3" s="206" t="s">
        <v>55</v>
      </c>
      <c r="H3" s="458" t="s">
        <v>51</v>
      </c>
      <c r="I3" s="458" t="s">
        <v>52</v>
      </c>
      <c r="J3" s="459" t="s">
        <v>53</v>
      </c>
      <c r="K3" s="206" t="s">
        <v>54</v>
      </c>
      <c r="L3" s="206" t="s">
        <v>55</v>
      </c>
      <c r="M3" s="721"/>
      <c r="N3" s="458" t="s">
        <v>51</v>
      </c>
      <c r="O3" s="458" t="s">
        <v>52</v>
      </c>
      <c r="P3" s="206" t="s">
        <v>54</v>
      </c>
      <c r="Q3" s="206" t="s">
        <v>55</v>
      </c>
      <c r="R3" s="458" t="s">
        <v>51</v>
      </c>
      <c r="S3" s="458" t="s">
        <v>52</v>
      </c>
      <c r="T3" s="206" t="s">
        <v>54</v>
      </c>
      <c r="U3" s="206" t="s">
        <v>55</v>
      </c>
      <c r="V3" s="458" t="s">
        <v>51</v>
      </c>
      <c r="W3" s="458" t="s">
        <v>52</v>
      </c>
      <c r="X3" s="206" t="s">
        <v>54</v>
      </c>
      <c r="Y3" s="206" t="s">
        <v>55</v>
      </c>
      <c r="Z3" s="459" t="s">
        <v>56</v>
      </c>
      <c r="AA3" s="459" t="s">
        <v>56</v>
      </c>
      <c r="AB3" s="458" t="s">
        <v>51</v>
      </c>
      <c r="AC3" s="458" t="s">
        <v>52</v>
      </c>
      <c r="AD3" s="206" t="s">
        <v>54</v>
      </c>
      <c r="AE3" s="460" t="s">
        <v>55</v>
      </c>
      <c r="AF3" s="458">
        <v>2</v>
      </c>
      <c r="AG3" s="458">
        <v>4</v>
      </c>
      <c r="AH3" s="458">
        <v>3</v>
      </c>
      <c r="AI3" s="206" t="s">
        <v>54</v>
      </c>
      <c r="AJ3" s="460" t="s">
        <v>55</v>
      </c>
      <c r="AK3" s="336" t="s">
        <v>57</v>
      </c>
      <c r="AL3" s="391">
        <v>1</v>
      </c>
      <c r="AM3" s="391">
        <v>2</v>
      </c>
      <c r="AN3" s="206" t="s">
        <v>54</v>
      </c>
      <c r="AO3" s="460" t="s">
        <v>55</v>
      </c>
      <c r="AP3" s="458">
        <v>1</v>
      </c>
      <c r="AQ3" s="458">
        <v>2</v>
      </c>
      <c r="AR3" s="206" t="s">
        <v>54</v>
      </c>
      <c r="AS3" s="460" t="s">
        <v>55</v>
      </c>
      <c r="AT3" s="334" t="s">
        <v>58</v>
      </c>
      <c r="AU3" s="337" t="s">
        <v>54</v>
      </c>
      <c r="AV3" s="205" t="s">
        <v>59</v>
      </c>
      <c r="AW3" s="694"/>
      <c r="AX3" s="694"/>
      <c r="AY3" s="683"/>
      <c r="AZ3" s="683"/>
      <c r="BA3" s="683"/>
      <c r="BB3" s="683"/>
      <c r="BC3" s="341"/>
      <c r="BD3" s="696"/>
      <c r="BE3" s="458" t="s">
        <v>51</v>
      </c>
      <c r="BF3" s="458" t="s">
        <v>52</v>
      </c>
      <c r="BG3" s="458" t="s">
        <v>53</v>
      </c>
      <c r="BH3" s="206" t="s">
        <v>54</v>
      </c>
      <c r="BI3" s="460" t="s">
        <v>55</v>
      </c>
      <c r="BJ3" s="458" t="s">
        <v>51</v>
      </c>
      <c r="BK3" s="458" t="s">
        <v>52</v>
      </c>
      <c r="BL3" s="206" t="s">
        <v>54</v>
      </c>
      <c r="BM3" s="460" t="s">
        <v>55</v>
      </c>
      <c r="BN3" s="206" t="s">
        <v>54</v>
      </c>
      <c r="BO3" s="207" t="s">
        <v>55</v>
      </c>
      <c r="BP3" s="694"/>
      <c r="BQ3" s="694"/>
      <c r="BR3" s="683"/>
      <c r="BS3" s="683"/>
      <c r="BT3" s="683"/>
      <c r="BU3" s="683"/>
      <c r="BV3" s="343"/>
      <c r="BW3" s="707"/>
      <c r="BX3" s="458" t="s">
        <v>51</v>
      </c>
      <c r="BY3" s="458" t="s">
        <v>52</v>
      </c>
      <c r="BZ3" s="206" t="s">
        <v>54</v>
      </c>
      <c r="CA3" s="460" t="s">
        <v>55</v>
      </c>
      <c r="CB3" s="344"/>
      <c r="CC3" s="206" t="s">
        <v>54</v>
      </c>
      <c r="CD3" s="460" t="s">
        <v>55</v>
      </c>
      <c r="CE3" s="206" t="s">
        <v>54</v>
      </c>
      <c r="CF3" s="207" t="s">
        <v>55</v>
      </c>
      <c r="CG3" s="694"/>
      <c r="CH3" s="694"/>
      <c r="CI3" s="683"/>
      <c r="CJ3" s="683"/>
      <c r="CK3" s="683"/>
      <c r="CL3" s="683"/>
      <c r="CM3" s="341"/>
      <c r="CN3" s="696"/>
      <c r="CO3" s="458" t="s">
        <v>51</v>
      </c>
      <c r="CP3" s="458" t="s">
        <v>52</v>
      </c>
      <c r="CQ3" s="206" t="s">
        <v>54</v>
      </c>
      <c r="CR3" s="460" t="s">
        <v>55</v>
      </c>
      <c r="CS3" s="459" t="s">
        <v>51</v>
      </c>
      <c r="CT3" s="459" t="s">
        <v>52</v>
      </c>
      <c r="CU3" s="206" t="s">
        <v>54</v>
      </c>
      <c r="CV3" s="460" t="s">
        <v>55</v>
      </c>
      <c r="CW3" s="377"/>
      <c r="CX3" s="206" t="s">
        <v>54</v>
      </c>
      <c r="CY3" s="460" t="s">
        <v>55</v>
      </c>
      <c r="CZ3" s="206" t="s">
        <v>54</v>
      </c>
      <c r="DA3" s="207" t="s">
        <v>55</v>
      </c>
      <c r="DB3" s="694"/>
      <c r="DC3" s="694"/>
      <c r="DD3" s="683"/>
      <c r="DE3" s="683"/>
      <c r="DF3" s="683"/>
      <c r="DG3" s="683"/>
      <c r="DH3" s="341"/>
      <c r="DI3" s="696"/>
      <c r="DJ3" s="702"/>
      <c r="DK3" s="702"/>
      <c r="DL3" s="683"/>
      <c r="DM3" s="683"/>
      <c r="DN3" s="458">
        <v>1</v>
      </c>
      <c r="DO3" s="458">
        <v>2</v>
      </c>
      <c r="DP3" s="458">
        <v>3</v>
      </c>
      <c r="DQ3" s="458">
        <v>4</v>
      </c>
      <c r="DR3" s="206" t="s">
        <v>54</v>
      </c>
      <c r="DS3" s="460" t="s">
        <v>55</v>
      </c>
      <c r="DT3" s="206" t="s">
        <v>54</v>
      </c>
      <c r="DU3" s="207" t="s">
        <v>55</v>
      </c>
      <c r="DV3" s="694"/>
      <c r="DW3" s="694"/>
      <c r="DX3" s="683"/>
      <c r="DY3" s="683"/>
      <c r="DZ3" s="683"/>
      <c r="EA3" s="683"/>
      <c r="EB3" s="341"/>
      <c r="EC3" s="696"/>
      <c r="ED3" s="458">
        <v>1</v>
      </c>
      <c r="EE3" s="458">
        <v>2</v>
      </c>
      <c r="EF3" s="458">
        <v>3</v>
      </c>
      <c r="EG3" s="206" t="s">
        <v>54</v>
      </c>
      <c r="EH3" s="460" t="s">
        <v>55</v>
      </c>
      <c r="EI3" s="458" t="s">
        <v>51</v>
      </c>
      <c r="EJ3" s="458" t="s">
        <v>52</v>
      </c>
      <c r="EK3" s="206" t="s">
        <v>54</v>
      </c>
      <c r="EL3" s="460" t="s">
        <v>55</v>
      </c>
      <c r="EM3" s="458" t="s">
        <v>51</v>
      </c>
      <c r="EN3" s="458" t="s">
        <v>52</v>
      </c>
      <c r="EO3" s="206" t="s">
        <v>54</v>
      </c>
      <c r="EP3" s="460" t="s">
        <v>55</v>
      </c>
      <c r="EQ3" s="406" t="s">
        <v>51</v>
      </c>
      <c r="ER3" s="206" t="s">
        <v>54</v>
      </c>
      <c r="ES3" s="460" t="s">
        <v>55</v>
      </c>
      <c r="ET3" s="206" t="s">
        <v>54</v>
      </c>
      <c r="EU3" s="207" t="s">
        <v>55</v>
      </c>
      <c r="EV3" s="694"/>
      <c r="EW3" s="694"/>
      <c r="EX3" s="683"/>
      <c r="EY3" s="683"/>
      <c r="EZ3" s="683"/>
      <c r="FA3" s="683"/>
      <c r="FB3" s="2"/>
      <c r="FC3" s="293"/>
      <c r="FD3" s="685"/>
      <c r="FE3" s="687"/>
      <c r="FF3" s="679"/>
      <c r="FG3" s="679"/>
      <c r="FH3" s="665"/>
      <c r="FI3" s="665"/>
      <c r="FJ3" s="665"/>
      <c r="FK3" s="667"/>
      <c r="FL3" s="669"/>
      <c r="FM3" s="677"/>
      <c r="FN3" s="679"/>
      <c r="FO3" s="679"/>
      <c r="FP3" s="665"/>
      <c r="FQ3" s="665"/>
      <c r="FR3" s="665"/>
      <c r="FS3" s="667"/>
      <c r="FT3" s="669"/>
      <c r="FU3" s="677"/>
      <c r="FV3" s="679"/>
      <c r="FW3" s="679"/>
      <c r="FX3" s="665"/>
      <c r="FY3" s="665"/>
      <c r="FZ3" s="665"/>
      <c r="GA3" s="667"/>
      <c r="GB3" s="669"/>
      <c r="GC3" s="681"/>
      <c r="GD3" s="665"/>
      <c r="GE3" s="679"/>
      <c r="GF3" s="665"/>
      <c r="GG3" s="665"/>
      <c r="GH3" s="665"/>
      <c r="GI3" s="667"/>
      <c r="GJ3" s="669"/>
      <c r="GK3" s="677"/>
      <c r="GL3" s="679"/>
      <c r="GM3" s="679"/>
      <c r="GN3" s="665"/>
      <c r="GO3" s="665"/>
      <c r="GP3" s="665"/>
      <c r="GQ3" s="667"/>
      <c r="GR3" s="669"/>
      <c r="GS3" s="677"/>
      <c r="GT3" s="679"/>
      <c r="GU3" s="679"/>
      <c r="GV3" s="665"/>
      <c r="GW3" s="665"/>
      <c r="GX3" s="665"/>
      <c r="GY3" s="667"/>
      <c r="GZ3" s="669"/>
      <c r="HA3" s="671"/>
      <c r="HB3" s="673"/>
      <c r="HC3" s="675"/>
      <c r="HD3" s="2"/>
      <c r="HE3" s="35" t="s">
        <v>60</v>
      </c>
      <c r="HF3" s="35" t="s">
        <v>61</v>
      </c>
      <c r="HG3" s="37" t="s">
        <v>62</v>
      </c>
      <c r="HH3" s="35" t="s">
        <v>20</v>
      </c>
      <c r="HI3" s="34" t="s">
        <v>63</v>
      </c>
      <c r="HJ3" s="38" t="s">
        <v>64</v>
      </c>
      <c r="HK3" s="172" t="s">
        <v>110</v>
      </c>
      <c r="HL3" s="172" t="s">
        <v>111</v>
      </c>
      <c r="HM3" s="124" t="s">
        <v>105</v>
      </c>
      <c r="HP3" s="448" t="s">
        <v>137</v>
      </c>
      <c r="HQ3" s="331" t="s">
        <v>54</v>
      </c>
      <c r="HR3" s="332" t="s">
        <v>55</v>
      </c>
      <c r="HS3" s="449" t="s">
        <v>139</v>
      </c>
      <c r="HT3" s="331" t="s">
        <v>54</v>
      </c>
      <c r="HU3" s="332" t="s">
        <v>55</v>
      </c>
      <c r="HV3" s="449" t="s">
        <v>155</v>
      </c>
      <c r="HW3" s="331" t="s">
        <v>54</v>
      </c>
      <c r="HX3" s="332" t="s">
        <v>55</v>
      </c>
      <c r="HY3" s="448" t="s">
        <v>156</v>
      </c>
      <c r="HZ3" s="457" t="s">
        <v>54</v>
      </c>
      <c r="IA3" s="428" t="s">
        <v>55</v>
      </c>
      <c r="IB3" s="449" t="s">
        <v>136</v>
      </c>
      <c r="IC3" s="331" t="s">
        <v>54</v>
      </c>
      <c r="ID3" s="332" t="s">
        <v>55</v>
      </c>
    </row>
    <row ht="16.5" r="4" spans="1:244" thickBot="1" x14ac:dyDescent="0.3">
      <c r="A4" s="199">
        <v>62</v>
      </c>
      <c r="B4" s="346">
        <v>42736</v>
      </c>
      <c r="C4" s="349">
        <v>2887.0569999999998</v>
      </c>
      <c r="D4" s="288">
        <v>3034.924</v>
      </c>
      <c r="E4" s="350"/>
      <c r="F4" s="347"/>
      <c r="G4" s="354"/>
      <c r="H4" s="357">
        <v>1953.422</v>
      </c>
      <c r="I4" s="292">
        <v>1929.9659999999999</v>
      </c>
      <c r="J4" s="358"/>
      <c r="K4" s="455"/>
      <c r="L4" s="409"/>
      <c r="M4" s="354"/>
      <c r="N4" s="357">
        <v>688.22299999999996</v>
      </c>
      <c r="O4" s="463">
        <v>931.11900000000003</v>
      </c>
      <c r="P4" s="455"/>
      <c r="Q4" s="453"/>
      <c r="R4" s="357">
        <v>69102</v>
      </c>
      <c r="S4" s="358">
        <v>37523</v>
      </c>
      <c r="T4" s="455"/>
      <c r="U4" s="453"/>
      <c r="V4" s="359">
        <v>173357</v>
      </c>
      <c r="W4" s="361">
        <v>339429</v>
      </c>
      <c r="X4" s="455"/>
      <c r="Y4" s="409"/>
      <c r="Z4" s="409"/>
      <c r="AA4" s="453"/>
      <c r="AB4" s="359">
        <v>341.94600000000003</v>
      </c>
      <c r="AC4" s="361">
        <v>153.61799999999999</v>
      </c>
      <c r="AD4" s="455"/>
      <c r="AE4" s="453"/>
      <c r="AF4" s="359"/>
      <c r="AG4" s="360"/>
      <c r="AH4" s="361">
        <v>3114.087</v>
      </c>
      <c r="AI4" s="455"/>
      <c r="AJ4" s="409"/>
      <c r="AK4" s="453"/>
      <c r="AL4" s="387">
        <v>29571</v>
      </c>
      <c r="AM4" s="388">
        <v>41092</v>
      </c>
      <c r="AN4" s="455"/>
      <c r="AO4" s="217"/>
      <c r="AP4" s="387">
        <v>22329</v>
      </c>
      <c r="AQ4" s="388">
        <v>23340</v>
      </c>
      <c r="AR4" s="455"/>
      <c r="AS4" s="409"/>
      <c r="AT4" s="409"/>
      <c r="AU4" s="210"/>
      <c r="AV4" s="211"/>
      <c r="AW4" s="197"/>
      <c r="AX4" s="196"/>
      <c r="AY4" s="196"/>
      <c r="AZ4" s="196"/>
      <c r="BA4" s="196"/>
      <c r="BB4" s="196"/>
      <c r="BC4" s="199">
        <v>62</v>
      </c>
      <c r="BD4" s="346">
        <v>42736</v>
      </c>
      <c r="BE4" s="359">
        <v>11374.297</v>
      </c>
      <c r="BF4" s="360">
        <v>76.588999999999999</v>
      </c>
      <c r="BG4" s="361">
        <v>4773.1819999999998</v>
      </c>
      <c r="BH4" s="455"/>
      <c r="BI4" s="453"/>
      <c r="BJ4" s="373">
        <v>764.91800000000001</v>
      </c>
      <c r="BK4" s="374">
        <v>599.83000000000004</v>
      </c>
      <c r="BL4" s="291"/>
      <c r="BM4" s="409"/>
      <c r="BN4" s="409"/>
      <c r="BO4" s="204"/>
      <c r="BP4" s="195"/>
      <c r="BQ4" s="196"/>
      <c r="BR4" s="196"/>
      <c r="BS4" s="196"/>
      <c r="BT4" s="196"/>
      <c r="BU4" s="196"/>
      <c r="BV4" s="199">
        <v>62</v>
      </c>
      <c r="BW4" s="346">
        <v>42736</v>
      </c>
      <c r="BX4" s="359">
        <v>11454.28</v>
      </c>
      <c r="BY4" s="358">
        <v>253.68</v>
      </c>
      <c r="BZ4" s="347"/>
      <c r="CA4" s="210"/>
      <c r="CB4" s="292"/>
      <c r="CC4" s="409"/>
      <c r="CD4" s="409"/>
      <c r="CE4" s="211"/>
      <c r="CF4" s="211"/>
      <c r="CG4" s="195"/>
      <c r="CH4" s="210"/>
      <c r="CI4" s="210"/>
      <c r="CJ4" s="210"/>
      <c r="CK4" s="210"/>
      <c r="CL4" s="210"/>
      <c r="CM4" s="199">
        <v>62</v>
      </c>
      <c r="CN4" s="346">
        <v>42736</v>
      </c>
      <c r="CO4" s="359">
        <v>10479.516</v>
      </c>
      <c r="CP4" s="375">
        <v>7031.9589999999998</v>
      </c>
      <c r="CQ4" s="455"/>
      <c r="CR4" s="409"/>
      <c r="CS4" s="409">
        <f>V4</f>
        <v>173357</v>
      </c>
      <c r="CT4" s="409">
        <f>W4</f>
        <v>339429</v>
      </c>
      <c r="CU4" s="409"/>
      <c r="CV4" s="453"/>
      <c r="CW4" s="380">
        <v>321.25599999999997</v>
      </c>
      <c r="CX4" s="376"/>
      <c r="CY4" s="409"/>
      <c r="CZ4" s="409"/>
      <c r="DA4" s="204"/>
      <c r="DB4" s="195"/>
      <c r="DC4" s="409"/>
      <c r="DD4" s="409"/>
      <c r="DE4" s="409"/>
      <c r="DF4" s="409"/>
      <c r="DG4" s="409"/>
      <c r="DH4" s="199">
        <v>62</v>
      </c>
      <c r="DI4" s="346">
        <v>42736</v>
      </c>
      <c r="DJ4" s="367">
        <v>322.25900000000001</v>
      </c>
      <c r="DK4" s="375">
        <v>322.49099999999999</v>
      </c>
      <c r="DL4" s="455"/>
      <c r="DM4" s="453"/>
      <c r="DN4" s="373"/>
      <c r="DO4" s="382"/>
      <c r="DP4" s="382"/>
      <c r="DQ4" s="374">
        <v>1710.2170000000001</v>
      </c>
      <c r="DR4" s="455"/>
      <c r="DS4" s="453"/>
      <c r="DT4" s="409"/>
      <c r="DU4" s="204"/>
      <c r="DV4" s="195"/>
      <c r="DW4" s="409"/>
      <c r="DX4" s="409"/>
      <c r="DY4" s="409"/>
      <c r="DZ4" s="409"/>
      <c r="EA4" s="409"/>
      <c r="EB4" s="199">
        <v>62</v>
      </c>
      <c r="EC4" s="346">
        <v>42736</v>
      </c>
      <c r="ED4" s="359"/>
      <c r="EE4" s="360"/>
      <c r="EF4" s="361">
        <v>1803.3340000000001</v>
      </c>
      <c r="EG4" s="455"/>
      <c r="EH4" s="453"/>
      <c r="EI4" s="373">
        <v>26.399000000000001</v>
      </c>
      <c r="EJ4" s="374">
        <v>914.32399999999996</v>
      </c>
      <c r="EK4" s="455"/>
      <c r="EL4" s="453"/>
      <c r="EM4" s="373">
        <v>2789.0990000000002</v>
      </c>
      <c r="EN4" s="374"/>
      <c r="EO4" s="455"/>
      <c r="EP4" s="453"/>
      <c r="EQ4" s="380">
        <v>350.62599999999998</v>
      </c>
      <c r="ER4" s="455"/>
      <c r="ES4" s="409"/>
      <c r="ET4" s="409"/>
      <c r="EU4" s="204"/>
      <c r="EV4" s="195"/>
      <c r="EW4" s="195"/>
      <c r="EX4" s="195"/>
      <c r="EY4" s="195"/>
      <c r="EZ4" s="290"/>
      <c r="FA4" s="290"/>
      <c r="FC4" s="293">
        <v>42736</v>
      </c>
      <c r="FD4" s="416">
        <v>42737</v>
      </c>
      <c r="FE4" s="130">
        <f>BO8</f>
        <v>2376.3399999999938</v>
      </c>
      <c r="FF4" s="412">
        <f>HK4</f>
        <v>3382.6183064516126</v>
      </c>
      <c r="FG4" s="127">
        <f>FF4-FE4</f>
        <v>1006.2783064516188</v>
      </c>
      <c r="FH4" s="241">
        <v>688.82399999999996</v>
      </c>
      <c r="FI4" s="123">
        <f>FE4/FH4</f>
        <v>3.449850760136107</v>
      </c>
      <c r="FJ4" s="123">
        <f>HJ4</f>
        <v>5.6108330601164198</v>
      </c>
      <c r="FK4" s="131">
        <f>FJ4-FI4</f>
        <v>2.1609822999803128</v>
      </c>
      <c r="FL4" s="140">
        <f>HR6</f>
        <v>162.31999999999971</v>
      </c>
      <c r="FM4" s="296">
        <f>EU6</f>
        <v>7866.4720000001507</v>
      </c>
      <c r="FN4" s="123">
        <f>HK5</f>
        <v>8530.5467580645163</v>
      </c>
      <c r="FO4" s="32">
        <f>FN4-FM4</f>
        <v>664.0747580643656</v>
      </c>
      <c r="FP4" s="120">
        <f>FH4</f>
        <v>688.82399999999996</v>
      </c>
      <c r="FQ4" s="123">
        <f>FM4/FP4</f>
        <v>11.420147962324412</v>
      </c>
      <c r="FR4" s="126">
        <f>HJ5</f>
        <v>14.149829934914061</v>
      </c>
      <c r="FS4" s="142">
        <f>FR4-FQ4</f>
        <v>2.7296819725896491</v>
      </c>
      <c r="FT4" s="393"/>
      <c r="FU4" s="130">
        <f>DA6</f>
        <v>5238.28</v>
      </c>
      <c r="FV4" s="123">
        <f>HK6</f>
        <v>5171.3867741935483</v>
      </c>
      <c r="FW4" s="434">
        <f>FV4-FU4</f>
        <v>-66.893225806451483</v>
      </c>
      <c r="FX4" s="120">
        <f>FH4</f>
        <v>688.82399999999996</v>
      </c>
      <c r="FY4" s="120">
        <f>FU4/FX4</f>
        <v>7.6046711496695822</v>
      </c>
      <c r="FZ4" s="126">
        <f>HJ6</f>
        <v>8.5779077775203394</v>
      </c>
      <c r="GA4" s="142">
        <f>FZ4-FY4</f>
        <v>0.97323662785075715</v>
      </c>
      <c r="GB4" s="393"/>
      <c r="GC4" s="122">
        <f>CF6</f>
        <v>672.95999999995729</v>
      </c>
      <c r="GD4" s="123">
        <f>HK7</f>
        <v>705.81580645161296</v>
      </c>
      <c r="GE4" s="120">
        <f>GD4-GC4</f>
        <v>32.855806451655667</v>
      </c>
      <c r="GF4" s="245">
        <v>312</v>
      </c>
      <c r="GG4" s="127">
        <f>GC4/GF4</f>
        <v>2.1569230769229399</v>
      </c>
      <c r="GH4" s="123">
        <f>HJ7</f>
        <v>1.9026339130434784</v>
      </c>
      <c r="GI4" s="423">
        <f>GH4-GG4</f>
        <v>-0.25428916387946154</v>
      </c>
      <c r="GJ4" s="393"/>
      <c r="GK4" s="122">
        <f>DU6</f>
        <v>11382.599999999718</v>
      </c>
      <c r="GL4" s="123">
        <f>HK8</f>
        <v>11103.203870967742</v>
      </c>
      <c r="GM4" s="425">
        <f>GL4-GK4</f>
        <v>-279.39612903197667</v>
      </c>
      <c r="GN4" s="169">
        <v>21600</v>
      </c>
      <c r="GO4" s="128">
        <f>GK4/GN4</f>
        <v>0.52697222222220919</v>
      </c>
      <c r="GP4" s="126">
        <f>HJ8</f>
        <v>0.51403721624850662</v>
      </c>
      <c r="GQ4" s="424">
        <f>GP4-GO4</f>
        <v>-1.2935005973702562E-2</v>
      </c>
      <c r="GR4" s="393">
        <v>40.5</v>
      </c>
      <c r="GS4" s="122">
        <f>AV6</f>
        <v>22760.600000001206</v>
      </c>
      <c r="GT4" s="123">
        <f>HK9</f>
        <v>22564.603451612904</v>
      </c>
      <c r="GU4" s="425">
        <f>GT4-GS4</f>
        <v>-195.99654838830247</v>
      </c>
      <c r="GV4" s="123">
        <f>FH4</f>
        <v>688.82399999999996</v>
      </c>
      <c r="GW4" s="127">
        <f>GS4/GV4</f>
        <v>33.042693053670035</v>
      </c>
      <c r="GX4" s="123">
        <f>HJ9</f>
        <v>37.428468589924201</v>
      </c>
      <c r="GY4" s="144">
        <f>GX4-GW4</f>
        <v>4.3857755362541653</v>
      </c>
      <c r="GZ4" s="393"/>
      <c r="HA4" s="125">
        <f>FE4+FM4+FU4+GC4+GK4+GS4</f>
        <v>50297.252000001026</v>
      </c>
      <c r="HB4" s="386">
        <f>HK10</f>
        <v>51458.174967741936</v>
      </c>
      <c r="HC4" s="31">
        <f>HB4-HA4</f>
        <v>1160.9229677409094</v>
      </c>
      <c r="HE4" s="23" t="s">
        <v>65</v>
      </c>
      <c r="HF4" s="313">
        <f>FE35</f>
        <v>84485.423999999912</v>
      </c>
      <c r="HG4" s="175">
        <v>104861.1675</v>
      </c>
      <c r="HH4" s="464">
        <f ref="HH4:HH10" si="0" t="shared">HG4-HF4</f>
        <v>20375.743500000084</v>
      </c>
      <c r="HI4" s="411">
        <v>18689.054972137099</v>
      </c>
      <c r="HJ4" s="40">
        <f ref="HJ4:HJ9" si="1" t="shared">HG4/HI4</f>
        <v>5.6108330601164198</v>
      </c>
      <c r="HK4" s="179">
        <f ref="HK4:HK10" si="2" t="shared">HG4/31</f>
        <v>3382.6183064516126</v>
      </c>
      <c r="HL4" s="179">
        <f ref="HL4:HL9" si="3" t="shared">HK4/2</f>
        <v>1691.3091532258063</v>
      </c>
      <c r="HM4" s="179">
        <f ref="HM4:HM9" si="4" t="shared">HI4/31</f>
        <v>602.87274103668062</v>
      </c>
      <c r="HO4" s="346">
        <v>42736</v>
      </c>
      <c r="HP4" s="445">
        <v>871.51900000000001</v>
      </c>
      <c r="HQ4" s="455"/>
      <c r="HR4" s="453"/>
      <c r="HS4" s="450"/>
      <c r="HT4" s="332"/>
      <c r="HU4" s="451"/>
      <c r="HV4" s="450"/>
      <c r="HW4" s="332"/>
      <c r="HX4" s="451"/>
      <c r="HY4" s="380">
        <v>1235.28</v>
      </c>
      <c r="HZ4" s="455"/>
      <c r="IA4" s="409"/>
      <c r="IB4" s="445">
        <v>201253</v>
      </c>
      <c r="IC4" s="455"/>
      <c r="ID4" s="409"/>
    </row>
    <row ht="15.75" r="5" spans="1:244" x14ac:dyDescent="0.25">
      <c r="A5" s="199">
        <v>1</v>
      </c>
      <c r="B5" s="346">
        <v>42736</v>
      </c>
      <c r="C5" s="399">
        <v>2889.3820000000001</v>
      </c>
      <c r="D5" s="400">
        <v>3035.3580000000002</v>
      </c>
      <c r="E5" s="465"/>
      <c r="F5" s="347">
        <f ref="F5:F66" si="5" t="shared">((C5-C4)+(D5-D4))*4800</f>
        <v>13243.200000002253</v>
      </c>
      <c r="G5" s="355"/>
      <c r="H5" s="394">
        <v>1955.731</v>
      </c>
      <c r="I5" s="219">
        <v>1930.413</v>
      </c>
      <c r="J5" s="385"/>
      <c r="K5" s="455">
        <f ref="K5:K66" si="6" t="shared">((H5-H4)+(I5-I4))*4800</f>
        <v>13228.80000000041</v>
      </c>
      <c r="L5" s="409"/>
      <c r="M5" s="217"/>
      <c r="N5" s="357">
        <v>688.22299999999996</v>
      </c>
      <c r="O5" s="358">
        <v>932.149</v>
      </c>
      <c r="P5" s="455">
        <f>((N5-N4)+(O5-O4))*1800</f>
        <v>1853.9999999999509</v>
      </c>
      <c r="Q5" s="217"/>
      <c r="R5" s="394">
        <v>69126</v>
      </c>
      <c r="S5" s="385">
        <v>37526</v>
      </c>
      <c r="T5" s="455">
        <f ref="T5:T66" si="7" t="shared">((R5-R4)+(S5-S4))*12</f>
        <v>324</v>
      </c>
      <c r="U5" s="217"/>
      <c r="V5" s="394">
        <v>173359</v>
      </c>
      <c r="W5" s="385">
        <v>339522</v>
      </c>
      <c r="X5" s="455">
        <f ref="X5:X66" si="8" t="shared">((V5-V4)+(W5-W4))*16</f>
        <v>1520</v>
      </c>
      <c r="Y5" s="409"/>
      <c r="Z5" s="409"/>
      <c r="AA5" s="453"/>
      <c r="AB5" s="394">
        <v>342.10399999999998</v>
      </c>
      <c r="AC5" s="385">
        <v>153.75899999999999</v>
      </c>
      <c r="AD5" s="455">
        <f ref="AD5:AD66" si="9" t="shared">((AB5-AB4)+(AC5-AC4))*1800</f>
        <v>538.19999999990955</v>
      </c>
      <c r="AE5" s="217"/>
      <c r="AF5" s="364"/>
      <c r="AG5" s="401"/>
      <c r="AH5" s="358">
        <v>3118.5610000000001</v>
      </c>
      <c r="AI5" s="455">
        <f>(AH5-AH4)*2400</f>
        <v>10737.600000000384</v>
      </c>
      <c r="AJ5" s="292"/>
      <c r="AK5" s="217"/>
      <c r="AL5" s="387">
        <v>29571</v>
      </c>
      <c r="AM5" s="388">
        <v>41092</v>
      </c>
      <c r="AN5" s="455">
        <f ref="AN5:AN66" si="10" t="shared">(AM5-AM4)*180</f>
        <v>0</v>
      </c>
      <c r="AO5" s="217"/>
      <c r="AP5" s="387">
        <v>22329</v>
      </c>
      <c r="AQ5" s="388">
        <v>23340</v>
      </c>
      <c r="AR5" s="455">
        <f ref="AR5:AR66" si="11" t="shared">((AP5-AP4)+(AQ5-AQ4))*20</f>
        <v>0</v>
      </c>
      <c r="AS5" s="292"/>
      <c r="AT5" s="409"/>
      <c r="AU5" s="210">
        <f ref="AU5:AU65" si="12" t="shared">(F5-X5-AD5-AN5)+AR5</f>
        <v>11185.000000002343</v>
      </c>
      <c r="AV5" s="211"/>
      <c r="AW5" s="197">
        <f>HL9</f>
        <v>11282.301725806452</v>
      </c>
      <c r="AX5" s="196">
        <f>AW5-AU5</f>
        <v>97.301725804109083</v>
      </c>
      <c r="AY5" s="196">
        <f>HM9/2</f>
        <v>301.43637051834031</v>
      </c>
      <c r="AZ5" s="196">
        <f>AU5/AY5</f>
        <v>37.105675007859787</v>
      </c>
      <c r="BA5" s="196">
        <f>HJ9</f>
        <v>37.428468589924201</v>
      </c>
      <c r="BB5" s="196">
        <f>BA5-AZ5</f>
        <v>0.32279358206441344</v>
      </c>
      <c r="BC5" s="199">
        <v>1</v>
      </c>
      <c r="BD5" s="346">
        <v>42736</v>
      </c>
      <c r="BE5" s="394">
        <v>11377.046</v>
      </c>
      <c r="BF5" s="219">
        <v>76.603999999999999</v>
      </c>
      <c r="BG5" s="385">
        <v>4781.808</v>
      </c>
      <c r="BH5" s="455">
        <f ref="BH5:BH66" si="13" t="shared">((BE5-BE4)*120)+((BF5-BF4)*12)+((BG5-BG4)*120)</f>
        <v>1365.18</v>
      </c>
      <c r="BI5" s="453"/>
      <c r="BJ5" s="402">
        <v>765.43600000000004</v>
      </c>
      <c r="BK5" s="389">
        <v>599.93100000000004</v>
      </c>
      <c r="BL5" s="291">
        <f ref="BL5:BL66" si="14" t="shared">((BJ5-BJ4)*80+(BK5-BK4)*80)</f>
        <v>49.520000000002256</v>
      </c>
      <c r="BM5" s="409"/>
      <c r="BN5" s="409">
        <f ref="BN5:BN65" si="15" t="shared">BH5-BL5</f>
        <v>1315.6599999999978</v>
      </c>
      <c r="BO5" s="208"/>
      <c r="BP5" s="195">
        <f>HL4</f>
        <v>1691.3091532258063</v>
      </c>
      <c r="BQ5" s="196">
        <f>BP5-BN5</f>
        <v>375.6491532258085</v>
      </c>
      <c r="BR5" s="196">
        <f>HM4/2</f>
        <v>301.43637051834031</v>
      </c>
      <c r="BS5" s="196">
        <f>BN5/BR5</f>
        <v>4.3646358856352707</v>
      </c>
      <c r="BT5" s="196">
        <f>HJ4</f>
        <v>5.6108330601164198</v>
      </c>
      <c r="BU5" s="196">
        <f>BT5-BS5</f>
        <v>1.2461971744811491</v>
      </c>
      <c r="BV5" s="199">
        <v>1</v>
      </c>
      <c r="BW5" s="346">
        <v>42736</v>
      </c>
      <c r="BX5" s="394">
        <v>11463.02</v>
      </c>
      <c r="BY5" s="358">
        <v>253.68</v>
      </c>
      <c r="BZ5" s="347">
        <f>((BX5-BX4)*30)+((BY5-BY4)*8800)</f>
        <v>262.19999999999345</v>
      </c>
      <c r="CA5" s="212"/>
      <c r="CB5" s="292"/>
      <c r="CC5" s="213">
        <f>BL5</f>
        <v>49.520000000002256</v>
      </c>
      <c r="CD5" s="292"/>
      <c r="CE5" s="211">
        <f>BZ5+CC5</f>
        <v>311.71999999999571</v>
      </c>
      <c r="CF5" s="214"/>
      <c r="CG5" s="195">
        <f>HL7</f>
        <v>352.90790322580648</v>
      </c>
      <c r="CH5" s="210">
        <f>CG5-CE5</f>
        <v>41.187903225810771</v>
      </c>
      <c r="CI5" s="196">
        <f>HM7/2</f>
        <v>185.48387096774192</v>
      </c>
      <c r="CJ5" s="196">
        <f>CE5/CI5</f>
        <v>1.6805773913043247</v>
      </c>
      <c r="CK5" s="196">
        <f>HJ7</f>
        <v>1.9026339130434784</v>
      </c>
      <c r="CL5" s="196">
        <f>CK5-CJ5</f>
        <v>0.22205652173915369</v>
      </c>
      <c r="CM5" s="199">
        <v>1</v>
      </c>
      <c r="CN5" s="346">
        <v>42736</v>
      </c>
      <c r="CO5" s="399">
        <v>10482.695</v>
      </c>
      <c r="CP5" s="400">
        <v>7037.549</v>
      </c>
      <c r="CQ5" s="455">
        <f ref="CQ5:CQ66" si="16" t="shared">((CO5-CO4)+(CP5-CP4))*120</f>
        <v>1052.2800000000279</v>
      </c>
      <c r="CR5" s="409"/>
      <c r="CS5" s="409">
        <f>V5</f>
        <v>173359</v>
      </c>
      <c r="CT5" s="409">
        <f>W5</f>
        <v>339522</v>
      </c>
      <c r="CU5" s="409">
        <f>X5</f>
        <v>1520</v>
      </c>
      <c r="CV5" s="217"/>
      <c r="CW5" s="403">
        <v>321.34399999999999</v>
      </c>
      <c r="CX5" s="376">
        <f ref="CX5:CX66" si="17" t="shared">(CW5-CW4)*60</f>
        <v>5.280000000001337</v>
      </c>
      <c r="CY5" s="292"/>
      <c r="CZ5" s="409">
        <f>CQ5+CU5+CX5</f>
        <v>2577.5600000000295</v>
      </c>
      <c r="DA5" s="208"/>
      <c r="DB5" s="195">
        <f>HL6</f>
        <v>2585.6933870967741</v>
      </c>
      <c r="DC5" s="196">
        <f>DB5-CZ5</f>
        <v>8.1333870967446273</v>
      </c>
      <c r="DD5" s="431">
        <f>HM6/2</f>
        <v>301.43637051834031</v>
      </c>
      <c r="DE5" s="196">
        <f>CZ5/DD5</f>
        <v>8.5509256748538345</v>
      </c>
      <c r="DF5" s="196">
        <f>HJ6</f>
        <v>8.5779077775203394</v>
      </c>
      <c r="DG5" s="196">
        <f>DF5-DE5</f>
        <v>2.6982102666504915E-2</v>
      </c>
      <c r="DH5" s="199">
        <v>1</v>
      </c>
      <c r="DI5" s="346">
        <v>42736</v>
      </c>
      <c r="DJ5" s="387">
        <v>322.55099999999999</v>
      </c>
      <c r="DK5" s="388">
        <v>322.517</v>
      </c>
      <c r="DL5" s="455">
        <f ref="DL5:DL66" si="18" t="shared">((DJ5-DJ4)+(DK5-DK4))*1800</f>
        <v>572.39999999997053</v>
      </c>
      <c r="DM5" s="217"/>
      <c r="DN5" s="357"/>
      <c r="DO5" s="292"/>
      <c r="DP5" s="292"/>
      <c r="DQ5" s="404">
        <v>1712.15</v>
      </c>
      <c r="DR5" s="455">
        <f ref="DR5:DR66" si="19" t="shared">(DQ5-DQ4)*1800</f>
        <v>3479.3999999999869</v>
      </c>
      <c r="DS5" s="217"/>
      <c r="DT5" s="409">
        <f>DL5+DR5+IC5</f>
        <v>5695.7999999999574</v>
      </c>
      <c r="DU5" s="208"/>
      <c r="DV5" s="195">
        <f>HL8</f>
        <v>5551.6019354838709</v>
      </c>
      <c r="DW5" s="420">
        <f>DV5-DT5</f>
        <v>-144.19806451608656</v>
      </c>
      <c r="DX5" s="195">
        <f>HM8/2</f>
        <v>10800</v>
      </c>
      <c r="DY5" s="431">
        <f>DT5/DX5</f>
        <v>0.52738888888888491</v>
      </c>
      <c r="DZ5" s="431">
        <f>HJ8</f>
        <v>0.51403721624850662</v>
      </c>
      <c r="EA5" s="433">
        <f>DZ5-DY5</f>
        <v>-1.3351672640378287E-2</v>
      </c>
      <c r="EB5" s="199">
        <v>1</v>
      </c>
      <c r="EC5" s="346">
        <v>42736</v>
      </c>
      <c r="ED5" s="394"/>
      <c r="EE5" s="292"/>
      <c r="EF5" s="358">
        <v>1805.502</v>
      </c>
      <c r="EG5" s="455">
        <v>3955</v>
      </c>
      <c r="EH5" s="217"/>
      <c r="EI5" s="402">
        <v>26.416</v>
      </c>
      <c r="EJ5" s="405">
        <v>918.45799999999997</v>
      </c>
      <c r="EK5" s="455">
        <f>((EI5-EI4)+(EJ5-EJ4))*80</f>
        <v>332.08000000000112</v>
      </c>
      <c r="EL5" s="217"/>
      <c r="EM5" s="402">
        <v>2791.047</v>
      </c>
      <c r="EN5" s="371"/>
      <c r="EO5" s="455">
        <f>(EM5-EM4)*12+(EN5-EN4)*120</f>
        <v>23.375999999998385</v>
      </c>
      <c r="EP5" s="453"/>
      <c r="EQ5" s="403">
        <v>350.86799999999999</v>
      </c>
      <c r="ER5" s="455">
        <f ref="ER5:ER66" si="20" t="shared">(EQ5-EQ4)*40</f>
        <v>9.6800000000007458</v>
      </c>
      <c r="ES5" s="292"/>
      <c r="ET5" s="409">
        <f>EG5+EO5+ER5</f>
        <v>3988.0559999999991</v>
      </c>
      <c r="EU5" s="208"/>
      <c r="EV5" s="195">
        <f>HL5</f>
        <v>4265.2733790322582</v>
      </c>
      <c r="EW5" s="195">
        <f>EV5-ET5</f>
        <v>277.21737903225903</v>
      </c>
      <c r="EX5" s="431">
        <f>HM5/2</f>
        <v>301.43637051834031</v>
      </c>
      <c r="EY5" s="431">
        <f>ET5/EX5</f>
        <v>13.230175221199307</v>
      </c>
      <c r="EZ5" s="432">
        <f>HJ5</f>
        <v>14.149829934914061</v>
      </c>
      <c r="FA5" s="432">
        <f>EZ5-EY5</f>
        <v>0.91965471371475438</v>
      </c>
      <c r="FC5" s="293">
        <v>42737</v>
      </c>
      <c r="FD5" s="417">
        <v>42738</v>
      </c>
      <c r="FE5" s="130">
        <f>BO10</f>
        <v>2623.5919999999496</v>
      </c>
      <c r="FF5" s="127">
        <v>3382.6183064516126</v>
      </c>
      <c r="FG5" s="127">
        <f>FF5-FE5</f>
        <v>759.026306451663</v>
      </c>
      <c r="FH5" s="290">
        <v>571.63199999999995</v>
      </c>
      <c r="FI5" s="123">
        <f ref="FI5:FI34" si="21" t="shared">FE5/FH5</f>
        <v>4.5896520838580592</v>
      </c>
      <c r="FJ5" s="123">
        <v>5.61</v>
      </c>
      <c r="FK5" s="131">
        <f ref="FK5:FK34" si="22" t="shared">FJ5-FI5</f>
        <v>1.0203479161419411</v>
      </c>
      <c r="FL5" s="140">
        <f>HR8</f>
        <v>159.27999999999884</v>
      </c>
      <c r="FM5" s="296">
        <f>EU8</f>
        <v>7843.7679999998018</v>
      </c>
      <c r="FN5" s="123">
        <v>8530.5467580645163</v>
      </c>
      <c r="FO5" s="32">
        <f ref="FO5:FO34" si="23" t="shared">FN5-FM5</f>
        <v>686.77875806471457</v>
      </c>
      <c r="FP5" s="120">
        <f ref="FP5:FP34" si="24" t="shared">FH5</f>
        <v>571.63199999999995</v>
      </c>
      <c r="FQ5" s="123">
        <f>FM5/FP5</f>
        <v>13.721709071570176</v>
      </c>
      <c r="FR5" s="120">
        <v>14.15</v>
      </c>
      <c r="FS5" s="142">
        <f ref="FS5:FS34" si="25" t="shared">FR5-FQ5</f>
        <v>0.42829092842982419</v>
      </c>
      <c r="FT5" s="141"/>
      <c r="FU5" s="130">
        <f>DA8</f>
        <v>5321.8800000001183</v>
      </c>
      <c r="FV5" s="123">
        <v>5171.3867741935483</v>
      </c>
      <c r="FW5" s="434">
        <f ref="FW5:FW34" si="26" t="shared">FV5-FU5</f>
        <v>-150.49322580657008</v>
      </c>
      <c r="FX5" s="120">
        <f ref="FX5:FX34" si="27" t="shared">FH5</f>
        <v>571.63199999999995</v>
      </c>
      <c r="FY5" s="120">
        <f ref="FY5:FY34" si="28" t="shared">FU5/FX5</f>
        <v>9.3099756486692815</v>
      </c>
      <c r="FZ5" s="126">
        <v>8.58</v>
      </c>
      <c r="GA5" s="422">
        <f ref="GA5:GA34" si="29" t="shared">FZ5-FY5</f>
        <v>-0.72997564866928144</v>
      </c>
      <c r="GB5" s="393"/>
      <c r="GC5" s="122">
        <f>CF8</f>
        <v>759.92000000003827</v>
      </c>
      <c r="GD5" s="123">
        <v>705.81580645161296</v>
      </c>
      <c r="GE5" s="436">
        <f>GD5-GC5</f>
        <v>-54.104193548425314</v>
      </c>
      <c r="GF5" s="17">
        <v>312</v>
      </c>
      <c r="GG5" s="127">
        <f ref="GG5:GG34" si="30" t="shared">GC5/GF5</f>
        <v>2.4356410256411483</v>
      </c>
      <c r="GH5" s="123">
        <v>1.9</v>
      </c>
      <c r="GI5" s="423">
        <f ref="GI5:GI34" si="31" t="shared">GH5-GG5</f>
        <v>-0.53564102564114835</v>
      </c>
      <c r="GJ5" s="393"/>
      <c r="GK5" s="122">
        <f>DU8</f>
        <v>11409.600000000271</v>
      </c>
      <c r="GL5" s="120">
        <v>11103.203870967742</v>
      </c>
      <c r="GM5" s="425">
        <f>GL5-GK5</f>
        <v>-306.39612903252964</v>
      </c>
      <c r="GN5" s="169">
        <v>21600</v>
      </c>
      <c r="GO5" s="128">
        <f ref="GO5:GO34" si="32" t="shared">GK5/GN5</f>
        <v>0.52822222222223481</v>
      </c>
      <c r="GP5" s="126">
        <v>0.51</v>
      </c>
      <c r="GQ5" s="424">
        <f>GP5-GO5</f>
        <v>-1.8222222222234796E-2</v>
      </c>
      <c r="GR5" s="393">
        <v>41.5</v>
      </c>
      <c r="GS5" s="122">
        <f>AV8</f>
        <v>22643.999999999487</v>
      </c>
      <c r="GT5" s="123">
        <v>22564.603451612904</v>
      </c>
      <c r="GU5" s="425">
        <f ref="GU5:GU34" si="33" t="shared">GT5-GS5</f>
        <v>-79.396548386583163</v>
      </c>
      <c r="GV5" s="123">
        <f ref="GV5:GV34" si="34" t="shared">FH5</f>
        <v>571.63199999999995</v>
      </c>
      <c r="GW5" s="127">
        <f ref="GW5:GW34" si="35" t="shared">GS5/GV5</f>
        <v>39.612897808379323</v>
      </c>
      <c r="GX5" s="123">
        <v>37.4</v>
      </c>
      <c r="GY5" s="423">
        <f ref="GY5:GY34" si="36" t="shared">GX5-GW5</f>
        <v>-2.2128978083793243</v>
      </c>
      <c r="GZ5" s="141"/>
      <c r="HA5" s="125">
        <f ref="HA5:HA33" si="37" t="shared">FE5+FM5+FU5+GC5+GK5+GS5</f>
        <v>50602.759999999667</v>
      </c>
      <c r="HB5" s="386">
        <v>51458.174967741936</v>
      </c>
      <c r="HC5" s="31">
        <f ref="HC5:HC34" si="38" t="shared">HB5-HA5</f>
        <v>855.41496774226835</v>
      </c>
      <c r="HE5" s="23" t="s">
        <v>41</v>
      </c>
      <c r="HF5" s="174">
        <f>FM35</f>
        <v>243742.66</v>
      </c>
      <c r="HG5" s="175">
        <v>264446.94949999999</v>
      </c>
      <c r="HH5" s="464">
        <f si="0" t="shared"/>
        <v>20704.289499999984</v>
      </c>
      <c r="HI5" s="411">
        <v>18689.054972137099</v>
      </c>
      <c r="HJ5" s="40">
        <f si="1" t="shared"/>
        <v>14.149829934914061</v>
      </c>
      <c r="HK5" s="179">
        <f si="2" t="shared"/>
        <v>8530.5467580645163</v>
      </c>
      <c r="HL5" s="179">
        <f si="3" t="shared"/>
        <v>4265.2733790322582</v>
      </c>
      <c r="HM5" s="179">
        <f si="4" t="shared"/>
        <v>602.87274103668062</v>
      </c>
      <c r="HO5" s="346">
        <v>42736</v>
      </c>
      <c r="HP5" s="379">
        <v>872.678</v>
      </c>
      <c r="HQ5" s="455">
        <f ref="HQ5:HQ55" si="39" t="shared">(HP5-HP4)*40</f>
        <v>46.359999999999673</v>
      </c>
      <c r="HR5" s="217"/>
      <c r="HS5" s="379"/>
      <c r="HT5" s="455"/>
      <c r="HU5" s="369"/>
      <c r="HV5" s="379"/>
      <c r="HW5" s="455"/>
      <c r="HX5" s="369"/>
      <c r="HY5" s="392">
        <v>1235.75</v>
      </c>
      <c r="HZ5" s="455">
        <f ref="HZ5:HZ52" si="40" t="shared">(HY5-HY4)*30</f>
        <v>14.100000000000819</v>
      </c>
      <c r="IA5" s="292"/>
      <c r="IB5" s="379">
        <v>201390</v>
      </c>
      <c r="IC5" s="455">
        <f ref="IC5:IC66" si="41" t="shared">(IB5-IB4)*12</f>
        <v>1644</v>
      </c>
      <c r="ID5" s="292"/>
    </row>
    <row ht="15.75" r="6" spans="1:244" x14ac:dyDescent="0.25">
      <c r="A6" s="199">
        <v>2</v>
      </c>
      <c r="B6" s="346">
        <v>42737</v>
      </c>
      <c r="C6" s="349">
        <v>2891.7449999999999</v>
      </c>
      <c r="D6" s="288">
        <v>3035.8220000000001</v>
      </c>
      <c r="E6" s="350"/>
      <c r="F6" s="347">
        <f si="5" t="shared"/>
        <v>13569.5999999989</v>
      </c>
      <c r="G6" s="354">
        <f>F5+F6</f>
        <v>26812.800000001153</v>
      </c>
      <c r="H6" s="357">
        <v>1958.0129999999999</v>
      </c>
      <c r="I6" s="292">
        <v>1930.876</v>
      </c>
      <c r="J6" s="358"/>
      <c r="K6" s="455">
        <f si="6" t="shared"/>
        <v>13175.999999999476</v>
      </c>
      <c r="L6" s="409">
        <f>K5+K6</f>
        <v>26404.799999999886</v>
      </c>
      <c r="M6" s="466">
        <f>L6-G6</f>
        <v>-408.00000000126602</v>
      </c>
      <c r="N6" s="357">
        <v>688.22299999999996</v>
      </c>
      <c r="O6" s="358">
        <v>933.23099999999999</v>
      </c>
      <c r="P6" s="455">
        <f>((N6-N5)+(O6-O5))*1800</f>
        <v>1947.5999999999885</v>
      </c>
      <c r="Q6" s="453">
        <f>P6+P5</f>
        <v>3801.5999999999394</v>
      </c>
      <c r="R6" s="357">
        <v>69152</v>
      </c>
      <c r="S6" s="358">
        <v>37531</v>
      </c>
      <c r="T6" s="455">
        <f si="7" t="shared"/>
        <v>372</v>
      </c>
      <c r="U6" s="453">
        <f>T6+T5</f>
        <v>696</v>
      </c>
      <c r="V6" s="357">
        <v>173359</v>
      </c>
      <c r="W6" s="362">
        <v>339614</v>
      </c>
      <c r="X6" s="455">
        <f si="8" t="shared"/>
        <v>1472</v>
      </c>
      <c r="Y6" s="409">
        <f>X6+X5</f>
        <v>2992</v>
      </c>
      <c r="Z6" s="409">
        <f>Y6+U6</f>
        <v>3688</v>
      </c>
      <c r="AA6" s="453">
        <f>Q6-Z6</f>
        <v>113.59999999993943</v>
      </c>
      <c r="AB6" s="357">
        <v>342.25799999999998</v>
      </c>
      <c r="AC6" s="358">
        <v>153.89500000000001</v>
      </c>
      <c r="AD6" s="455">
        <f si="9" t="shared"/>
        <v>522.00000000003683</v>
      </c>
      <c r="AE6" s="453">
        <f>AD6+AD5</f>
        <v>1060.1999999999464</v>
      </c>
      <c r="AF6" s="364"/>
      <c r="AG6" s="289"/>
      <c r="AH6" s="358">
        <v>3122.9850000000001</v>
      </c>
      <c r="AI6" s="455">
        <f ref="AI6:AI12" si="42" t="shared">(AH6-AH5)*2400</f>
        <v>10617.599999999948</v>
      </c>
      <c r="AJ6" s="409">
        <f>AI6+AI5</f>
        <v>21355.200000000332</v>
      </c>
      <c r="AK6" s="453">
        <f>AJ6+U6</f>
        <v>22051.200000000332</v>
      </c>
      <c r="AL6" s="387">
        <v>29571</v>
      </c>
      <c r="AM6" s="388">
        <v>41092</v>
      </c>
      <c r="AN6" s="455">
        <f si="10" t="shared"/>
        <v>0</v>
      </c>
      <c r="AO6" s="217">
        <f>AN6+AN5</f>
        <v>0</v>
      </c>
      <c r="AP6" s="387">
        <v>22329</v>
      </c>
      <c r="AQ6" s="388">
        <v>23340</v>
      </c>
      <c r="AR6" s="455">
        <f si="11" t="shared"/>
        <v>0</v>
      </c>
      <c r="AS6" s="409">
        <f>AR6+AR5</f>
        <v>0</v>
      </c>
      <c r="AT6" s="409">
        <f>(L6-Y6-AE6-AO6)+AS6</f>
        <v>22352.59999999994</v>
      </c>
      <c r="AU6" s="210">
        <f si="12" t="shared"/>
        <v>11575.599999998863</v>
      </c>
      <c r="AV6" s="211">
        <f>(G6-Y6-AE6-AO6)+AS6</f>
        <v>22760.600000001206</v>
      </c>
      <c r="AW6" s="197">
        <v>11282.301725806452</v>
      </c>
      <c r="AX6" s="397">
        <f ref="AX6:AX66" si="43" t="shared">AW6-AU6</f>
        <v>-293.29827419241155</v>
      </c>
      <c r="AY6" s="196">
        <v>301.44</v>
      </c>
      <c r="AZ6" s="196">
        <f>AU6/AY6</f>
        <v>38.401008492565232</v>
      </c>
      <c r="BA6" s="196">
        <v>37.43</v>
      </c>
      <c r="BB6" s="397">
        <f>BA6-AZ6</f>
        <v>-0.97100849256523247</v>
      </c>
      <c r="BC6" s="199">
        <v>2</v>
      </c>
      <c r="BD6" s="346">
        <v>42737</v>
      </c>
      <c r="BE6" s="357">
        <v>11380.434999999999</v>
      </c>
      <c r="BF6" s="292">
        <v>76.620999999999995</v>
      </c>
      <c r="BG6" s="358">
        <v>4791.3140000000003</v>
      </c>
      <c r="BH6" s="455">
        <f si="13" t="shared"/>
        <v>1547.6039999999432</v>
      </c>
      <c r="BI6" s="453">
        <f>BH6+BH5</f>
        <v>2912.7839999999433</v>
      </c>
      <c r="BJ6" s="370">
        <v>765.952</v>
      </c>
      <c r="BK6" s="371">
        <v>600.72799999999995</v>
      </c>
      <c r="BL6" s="291">
        <f si="14" t="shared"/>
        <v>105.03999999998996</v>
      </c>
      <c r="BM6" s="409">
        <f>BL6+BL5</f>
        <v>154.55999999999221</v>
      </c>
      <c r="BN6" s="409">
        <f si="15" t="shared"/>
        <v>1442.5639999999532</v>
      </c>
      <c r="BO6" s="204">
        <f>BI6-BM6</f>
        <v>2758.223999999951</v>
      </c>
      <c r="BP6" s="195">
        <v>1691.3</v>
      </c>
      <c r="BQ6" s="196">
        <f ref="BQ6:BQ66" si="44" t="shared">BP6-BN6</f>
        <v>248.73600000004672</v>
      </c>
      <c r="BR6" s="196">
        <v>301.44</v>
      </c>
      <c r="BS6" s="196">
        <f>BN6/BR6</f>
        <v>4.7855759023353013</v>
      </c>
      <c r="BT6" s="196">
        <v>5.61</v>
      </c>
      <c r="BU6" s="196">
        <f>BT6-BS6</f>
        <v>0.82442409766469904</v>
      </c>
      <c r="BV6" s="199">
        <v>2</v>
      </c>
      <c r="BW6" s="346">
        <v>42737</v>
      </c>
      <c r="BX6" s="357">
        <v>11471.56</v>
      </c>
      <c r="BY6" s="358">
        <v>253.68</v>
      </c>
      <c r="BZ6" s="347">
        <f>((BX6-BX5)*30)+((BY6-BY5)*8800)</f>
        <v>256.19999999997162</v>
      </c>
      <c r="CA6" s="210">
        <f>BZ5+BZ6</f>
        <v>518.39999999996508</v>
      </c>
      <c r="CB6" s="292"/>
      <c r="CC6" s="213">
        <f>BL6</f>
        <v>105.03999999998996</v>
      </c>
      <c r="CD6" s="409">
        <f>BM6</f>
        <v>154.55999999999221</v>
      </c>
      <c r="CE6" s="211">
        <f>BZ6+CC6</f>
        <v>361.23999999996158</v>
      </c>
      <c r="CF6" s="211">
        <f>CA6+CD6</f>
        <v>672.95999999995729</v>
      </c>
      <c r="CG6" s="195">
        <v>352.9</v>
      </c>
      <c r="CH6" s="396">
        <f ref="CH6:CH66" si="45" t="shared">CG6-CE6</f>
        <v>-8.3399999999616057</v>
      </c>
      <c r="CI6" s="196">
        <v>185.48</v>
      </c>
      <c r="CJ6" s="196">
        <f>CE6/CI6</f>
        <v>1.9475954280782921</v>
      </c>
      <c r="CK6" s="196">
        <v>1.9</v>
      </c>
      <c r="CL6" s="397">
        <f>CK6-CJ6</f>
        <v>-4.7595428078292201E-2</v>
      </c>
      <c r="CM6" s="199">
        <v>2</v>
      </c>
      <c r="CN6" s="346">
        <v>42737</v>
      </c>
      <c r="CO6" s="349">
        <v>10486.764999999999</v>
      </c>
      <c r="CP6" s="288">
        <v>7043.384</v>
      </c>
      <c r="CQ6" s="455">
        <f si="16" t="shared"/>
        <v>1188.5999999999694</v>
      </c>
      <c r="CR6" s="409">
        <f>CQ6+CQ5</f>
        <v>2240.8799999999974</v>
      </c>
      <c r="CS6" s="409">
        <f ref="CS6:CV66" si="46" t="shared">V6</f>
        <v>173359</v>
      </c>
      <c r="CT6" s="409">
        <f si="46" t="shared"/>
        <v>339614</v>
      </c>
      <c r="CU6" s="409">
        <f si="46" t="shared"/>
        <v>1472</v>
      </c>
      <c r="CV6" s="453">
        <f>Y6</f>
        <v>2992</v>
      </c>
      <c r="CW6" s="379">
        <v>321.346</v>
      </c>
      <c r="CX6" s="376">
        <f si="17" t="shared"/>
        <v>0.12000000000057298</v>
      </c>
      <c r="CY6" s="409">
        <f>CX6+CX5</f>
        <v>5.4000000000019099</v>
      </c>
      <c r="CZ6" s="409">
        <f>CQ6+CU6+CX6</f>
        <v>2660.7199999999702</v>
      </c>
      <c r="DA6" s="204">
        <f>CZ6+CZ5</f>
        <v>5238.28</v>
      </c>
      <c r="DB6" s="195">
        <v>2585.6999999999998</v>
      </c>
      <c r="DC6" s="420">
        <f>DB6-CZ6</f>
        <v>-75.019999999970423</v>
      </c>
      <c r="DD6" s="195">
        <v>301.43599999999998</v>
      </c>
      <c r="DE6" s="196">
        <f>CZ6/DD6</f>
        <v>8.8268156424580031</v>
      </c>
      <c r="DF6" s="195">
        <v>8.58</v>
      </c>
      <c r="DG6" s="397">
        <f>DF6-DE6</f>
        <v>-0.24681564245800303</v>
      </c>
      <c r="DH6" s="199">
        <v>2</v>
      </c>
      <c r="DI6" s="346">
        <v>42737</v>
      </c>
      <c r="DJ6" s="366">
        <v>322.85199999999998</v>
      </c>
      <c r="DK6" s="323">
        <v>322.54399999999998</v>
      </c>
      <c r="DL6" s="455">
        <f si="18" t="shared"/>
        <v>590.39999999995416</v>
      </c>
      <c r="DM6" s="453">
        <f>DL6+DL5</f>
        <v>1162.7999999999247</v>
      </c>
      <c r="DN6" s="370"/>
      <c r="DO6" s="409"/>
      <c r="DP6" s="409"/>
      <c r="DQ6" s="371">
        <v>1714.068</v>
      </c>
      <c r="DR6" s="455">
        <f si="19" t="shared"/>
        <v>3452.3999999998068</v>
      </c>
      <c r="DS6" s="453">
        <f>DR6+DR5</f>
        <v>6931.7999999997937</v>
      </c>
      <c r="DT6" s="409">
        <f ref="DT6:DT66" si="47" t="shared">DL6+DR6+IC6</f>
        <v>5686.799999999761</v>
      </c>
      <c r="DU6" s="204">
        <f>DM6+DS6+ID6</f>
        <v>11382.599999999718</v>
      </c>
      <c r="DV6" s="195">
        <v>5551.6</v>
      </c>
      <c r="DW6" s="421">
        <f ref="DW6:DW66" si="48" t="shared">DV6-DT6</f>
        <v>-135.19999999976062</v>
      </c>
      <c r="DX6" s="195">
        <v>10800</v>
      </c>
      <c r="DY6" s="431">
        <f>DT6/DX6</f>
        <v>0.52655555555553346</v>
      </c>
      <c r="DZ6" s="409">
        <v>0.51400000000000001</v>
      </c>
      <c r="EA6" s="433">
        <f>DZ6-DY6</f>
        <v>-1.2555555555533449E-2</v>
      </c>
      <c r="EB6" s="199">
        <v>2</v>
      </c>
      <c r="EC6" s="346">
        <v>42737</v>
      </c>
      <c r="ED6" s="357"/>
      <c r="EE6" s="292"/>
      <c r="EF6" s="358">
        <v>1807.633</v>
      </c>
      <c r="EG6" s="455">
        <f ref="EG6:EG40" si="49" t="shared">(EF6-EF5)*1800</f>
        <v>3835.8000000001539</v>
      </c>
      <c r="EH6" s="453">
        <f>EG6+EG5</f>
        <v>7790.8000000001539</v>
      </c>
      <c r="EI6" s="370">
        <v>26.434000000000001</v>
      </c>
      <c r="EJ6" s="383">
        <v>922.54600000000005</v>
      </c>
      <c r="EK6" s="455">
        <f>((EI6-EI5)+(EJ6-EJ5))*80</f>
        <v>328.48000000000638</v>
      </c>
      <c r="EL6" s="453">
        <f>EK6+EK5</f>
        <v>660.56000000000745</v>
      </c>
      <c r="EM6" s="370">
        <v>2793.8049999999998</v>
      </c>
      <c r="EN6" s="371"/>
      <c r="EO6" s="455">
        <f>(EM6-EM5)*12+(EN6-EN5)*120</f>
        <v>33.09599999999773</v>
      </c>
      <c r="EP6" s="453">
        <f>EO6+EO5</f>
        <v>56.471999999996115</v>
      </c>
      <c r="EQ6" s="379">
        <v>351.10599999999999</v>
      </c>
      <c r="ER6" s="455">
        <f si="20" t="shared"/>
        <v>9.5199999999999818</v>
      </c>
      <c r="ES6" s="409">
        <f>ER6+ER5</f>
        <v>19.200000000000728</v>
      </c>
      <c r="ET6" s="409">
        <f ref="ET6:ET66" si="50" t="shared">EG6+EO6+ER6</f>
        <v>3878.4160000001516</v>
      </c>
      <c r="EU6" s="204">
        <f>EH6+EP6+ES6</f>
        <v>7866.4720000001507</v>
      </c>
      <c r="EV6" s="195">
        <v>4265.3</v>
      </c>
      <c r="EW6" s="195">
        <f ref="EW6:EW66" si="51" t="shared">EV6-ET6</f>
        <v>386.88399999984858</v>
      </c>
      <c r="EX6" s="431">
        <v>301.43599999999998</v>
      </c>
      <c r="EY6" s="431">
        <f>ET6/EX6</f>
        <v>12.866465850131211</v>
      </c>
      <c r="EZ6" s="290">
        <v>14.149800000000001</v>
      </c>
      <c r="FA6" s="432">
        <f>EZ6-EY6</f>
        <v>1.2833341498687894</v>
      </c>
      <c r="FC6" s="293">
        <v>42738</v>
      </c>
      <c r="FD6" s="417">
        <v>42739</v>
      </c>
      <c r="FE6" s="130">
        <f>BO12</f>
        <v>2792.2280000000528</v>
      </c>
      <c r="FF6" s="127">
        <v>3382.6183064516126</v>
      </c>
      <c r="FG6" s="32">
        <f ref="FG6:FG34" si="52" t="shared">FF6-FE6</f>
        <v>590.39030645155981</v>
      </c>
      <c r="FH6" s="290">
        <v>580.36800000000005</v>
      </c>
      <c r="FI6" s="123">
        <f>FE6/FH6</f>
        <v>4.8111336255618031</v>
      </c>
      <c r="FJ6" s="123">
        <v>5.61</v>
      </c>
      <c r="FK6" s="131">
        <f si="22" t="shared"/>
        <v>0.79886637443819719</v>
      </c>
      <c r="FL6" s="140">
        <f>HR10</f>
        <v>162.84000000000106</v>
      </c>
      <c r="FM6" s="296">
        <f>EU10</f>
        <v>7885.4279999999362</v>
      </c>
      <c r="FN6" s="123">
        <v>8530.5467580645163</v>
      </c>
      <c r="FO6" s="32">
        <f si="23" t="shared"/>
        <v>645.11875806458011</v>
      </c>
      <c r="FP6" s="120">
        <f si="24" t="shared"/>
        <v>580.36800000000005</v>
      </c>
      <c r="FQ6" s="123">
        <f ref="FQ6:FQ34" si="53" t="shared">FM6/FP6</f>
        <v>13.586944835001129</v>
      </c>
      <c r="FR6" s="120">
        <v>14.15</v>
      </c>
      <c r="FS6" s="142">
        <f si="25" t="shared"/>
        <v>0.56305516499887176</v>
      </c>
      <c r="FT6" s="141"/>
      <c r="FU6" s="130">
        <f>DA10</f>
        <v>5089.1000000000031</v>
      </c>
      <c r="FV6" s="123">
        <v>5171.3867741935483</v>
      </c>
      <c r="FW6" s="32">
        <f si="26" t="shared"/>
        <v>82.28677419354517</v>
      </c>
      <c r="FX6" s="120">
        <f si="27" t="shared"/>
        <v>580.36800000000005</v>
      </c>
      <c r="FY6" s="120">
        <f si="28" t="shared"/>
        <v>8.7687467262150953</v>
      </c>
      <c r="FZ6" s="126">
        <v>8.58</v>
      </c>
      <c r="GA6" s="142">
        <f si="29" t="shared"/>
        <v>-0.18874672621509525</v>
      </c>
      <c r="GB6" s="393"/>
      <c r="GC6" s="122">
        <f>CF10</f>
        <v>665.6199999999717</v>
      </c>
      <c r="GD6" s="123">
        <v>705.81580645161296</v>
      </c>
      <c r="GE6" s="120">
        <f ref="GE6:GE34" si="54" t="shared">GD6-GC6</f>
        <v>40.195806451641261</v>
      </c>
      <c r="GF6" s="17">
        <v>220</v>
      </c>
      <c r="GG6" s="127">
        <f si="30" t="shared"/>
        <v>3.025545454545326</v>
      </c>
      <c r="GH6" s="123">
        <v>1.9</v>
      </c>
      <c r="GI6" s="423">
        <f si="31" t="shared"/>
        <v>-1.1255454545453261</v>
      </c>
      <c r="GJ6" s="393"/>
      <c r="GK6" s="122">
        <f>DU10</f>
        <v>11231.799999999728</v>
      </c>
      <c r="GL6" s="120">
        <v>11103.203870967742</v>
      </c>
      <c r="GM6" s="425">
        <f ref="GM6:GM34" si="55" t="shared">GL6-GK6</f>
        <v>-128.59612903198649</v>
      </c>
      <c r="GN6" s="169">
        <v>21600</v>
      </c>
      <c r="GO6" s="128">
        <f si="32" t="shared"/>
        <v>0.51999074074072815</v>
      </c>
      <c r="GP6" s="126">
        <v>0.51</v>
      </c>
      <c r="GQ6" s="424">
        <f ref="GQ6:GQ34" si="56" t="shared">GP6-GO6</f>
        <v>-9.9907407407281434E-3</v>
      </c>
      <c r="GR6" s="393"/>
      <c r="GS6" s="122">
        <f>AV10</f>
        <v>23842.600000000417</v>
      </c>
      <c r="GT6" s="123">
        <v>22564.603451612904</v>
      </c>
      <c r="GU6" s="425">
        <f si="33" t="shared"/>
        <v>-1277.996548387513</v>
      </c>
      <c r="GV6" s="123">
        <f si="34" t="shared"/>
        <v>580.36800000000005</v>
      </c>
      <c r="GW6" s="127">
        <f si="35" t="shared"/>
        <v>41.081865299259114</v>
      </c>
      <c r="GX6" s="123">
        <v>37.4</v>
      </c>
      <c r="GY6" s="423">
        <f si="36" t="shared"/>
        <v>-3.6818652992591154</v>
      </c>
      <c r="GZ6" s="141"/>
      <c r="HA6" s="125">
        <f si="37" t="shared"/>
        <v>51506.7760000001</v>
      </c>
      <c r="HB6" s="386">
        <v>51458.174967741936</v>
      </c>
      <c r="HC6" s="426">
        <f si="38" t="shared"/>
        <v>-48.601032258164196</v>
      </c>
      <c r="HE6" s="23" t="s">
        <v>66</v>
      </c>
      <c r="HF6" s="174">
        <f>FU35</f>
        <v>157752.40000000008</v>
      </c>
      <c r="HG6" s="175">
        <v>160312.99</v>
      </c>
      <c r="HH6" s="176">
        <f si="0" t="shared"/>
        <v>2560.5899999999092</v>
      </c>
      <c r="HI6" s="411">
        <v>18689.054972137099</v>
      </c>
      <c r="HJ6" s="40">
        <f si="1" t="shared"/>
        <v>8.5779077775203394</v>
      </c>
      <c r="HK6" s="179">
        <f si="2" t="shared"/>
        <v>5171.3867741935483</v>
      </c>
      <c r="HL6" s="179">
        <f si="3" t="shared"/>
        <v>2585.6933870967741</v>
      </c>
      <c r="HM6" s="179">
        <f si="4" t="shared"/>
        <v>602.87274103668062</v>
      </c>
      <c r="HO6" s="346">
        <v>42737</v>
      </c>
      <c r="HP6" s="379">
        <v>875.577</v>
      </c>
      <c r="HQ6" s="455">
        <f si="39" t="shared"/>
        <v>115.96000000000004</v>
      </c>
      <c r="HR6" s="453">
        <f>HQ6+HQ5</f>
        <v>162.31999999999971</v>
      </c>
      <c r="HS6" s="379"/>
      <c r="HT6" s="455">
        <f>(HS6-HS5)*12</f>
        <v>0</v>
      </c>
      <c r="HU6" s="369">
        <f>HT6+HT5</f>
        <v>0</v>
      </c>
      <c r="HV6" s="379"/>
      <c r="HW6" s="455">
        <f>(HV6-HV5)*12</f>
        <v>0</v>
      </c>
      <c r="HX6" s="369">
        <f>HW6+HW5</f>
        <v>0</v>
      </c>
      <c r="HY6" s="379">
        <v>1236.42</v>
      </c>
      <c r="HZ6" s="455">
        <f si="40" t="shared"/>
        <v>20.100000000002183</v>
      </c>
      <c r="IA6" s="409">
        <f ref="IA6" si="57" t="shared">HZ6+HZ5</f>
        <v>34.200000000003001</v>
      </c>
      <c r="IB6" s="379">
        <v>201527</v>
      </c>
      <c r="IC6" s="455">
        <f>(IB6-IB5)*12</f>
        <v>1644</v>
      </c>
      <c r="ID6" s="409">
        <f>IC6+IC5</f>
        <v>3288</v>
      </c>
    </row>
    <row ht="15.75" r="7" spans="1:244" x14ac:dyDescent="0.25">
      <c r="A7" s="199">
        <v>3</v>
      </c>
      <c r="B7" s="346">
        <v>42737</v>
      </c>
      <c r="C7" s="349">
        <v>2894.0709999999999</v>
      </c>
      <c r="D7" s="288">
        <v>3036.2559999999999</v>
      </c>
      <c r="E7" s="350"/>
      <c r="F7" s="347">
        <f si="5" t="shared"/>
        <v>13247.999999998865</v>
      </c>
      <c r="G7" s="354"/>
      <c r="H7" s="357">
        <v>1960.287</v>
      </c>
      <c r="I7" s="292">
        <v>1931.319</v>
      </c>
      <c r="J7" s="358"/>
      <c r="K7" s="455">
        <f si="6" t="shared"/>
        <v>13041.600000000471</v>
      </c>
      <c r="L7" s="409"/>
      <c r="M7" s="354"/>
      <c r="N7" s="357">
        <v>688.22299999999996</v>
      </c>
      <c r="O7" s="358">
        <v>934.25400000000002</v>
      </c>
      <c r="P7" s="455">
        <f ref="P7:P66" si="58" t="shared">((N7-N6)+(O7-O6))*1800</f>
        <v>1841.4000000000442</v>
      </c>
      <c r="Q7" s="453"/>
      <c r="R7" s="357">
        <v>69174</v>
      </c>
      <c r="S7" s="358">
        <v>37533</v>
      </c>
      <c r="T7" s="455">
        <f si="7" t="shared"/>
        <v>288</v>
      </c>
      <c r="U7" s="453"/>
      <c r="V7" s="357">
        <v>173360</v>
      </c>
      <c r="W7" s="362">
        <v>339710</v>
      </c>
      <c r="X7" s="455">
        <f si="8" t="shared"/>
        <v>1552</v>
      </c>
      <c r="Y7" s="409"/>
      <c r="Z7" s="409"/>
      <c r="AA7" s="453"/>
      <c r="AB7" s="357">
        <v>342.41699999999997</v>
      </c>
      <c r="AC7" s="358">
        <v>154.03200000000001</v>
      </c>
      <c r="AD7" s="455">
        <f si="9" t="shared"/>
        <v>532.79999999998608</v>
      </c>
      <c r="AE7" s="453"/>
      <c r="AF7" s="364"/>
      <c r="AG7" s="289"/>
      <c r="AH7" s="358">
        <v>3127.3890000000001</v>
      </c>
      <c r="AI7" s="455">
        <f si="42" t="shared"/>
        <v>10569.599999999991</v>
      </c>
      <c r="AJ7" s="409"/>
      <c r="AK7" s="453"/>
      <c r="AL7" s="387">
        <v>29571</v>
      </c>
      <c r="AM7" s="388">
        <v>41092</v>
      </c>
      <c r="AN7" s="455">
        <f si="10" t="shared"/>
        <v>0</v>
      </c>
      <c r="AO7" s="217"/>
      <c r="AP7" s="387">
        <v>22329</v>
      </c>
      <c r="AQ7" s="388">
        <v>23340</v>
      </c>
      <c r="AR7" s="455">
        <f si="11" t="shared"/>
        <v>0</v>
      </c>
      <c r="AS7" s="409"/>
      <c r="AT7" s="409"/>
      <c r="AU7" s="210">
        <f si="12" t="shared"/>
        <v>11163.199999998878</v>
      </c>
      <c r="AV7" s="211"/>
      <c r="AW7" s="197">
        <v>11282.301725806452</v>
      </c>
      <c r="AX7" s="196">
        <f si="43" t="shared"/>
        <v>119.10172580757353</v>
      </c>
      <c r="AY7" s="196">
        <v>301.44</v>
      </c>
      <c r="AZ7" s="196">
        <f ref="AZ7:AZ66" si="59" t="shared">AU7/AY7</f>
        <v>37.032908704879503</v>
      </c>
      <c r="BA7" s="196">
        <v>37.43</v>
      </c>
      <c r="BB7" s="196">
        <f ref="BB7:BB66" si="60" t="shared">BA7-AZ7</f>
        <v>0.39709129512049657</v>
      </c>
      <c r="BC7" s="199">
        <v>3</v>
      </c>
      <c r="BD7" s="346">
        <v>42737</v>
      </c>
      <c r="BE7" s="357">
        <v>11381.120999999999</v>
      </c>
      <c r="BF7" s="292">
        <v>76.632000000000005</v>
      </c>
      <c r="BG7" s="358">
        <v>4800.5259999999998</v>
      </c>
      <c r="BH7" s="455">
        <f si="13" t="shared"/>
        <v>1187.8919999999075</v>
      </c>
      <c r="BI7" s="453"/>
      <c r="BJ7" s="370">
        <v>766.54100000000005</v>
      </c>
      <c r="BK7" s="371">
        <v>601.59699999999998</v>
      </c>
      <c r="BL7" s="291">
        <f si="14" t="shared"/>
        <v>116.64000000000669</v>
      </c>
      <c r="BM7" s="409"/>
      <c r="BN7" s="409">
        <f si="15" t="shared"/>
        <v>1071.2519999999008</v>
      </c>
      <c r="BO7" s="204"/>
      <c r="BP7" s="195">
        <v>1691.3</v>
      </c>
      <c r="BQ7" s="196">
        <f si="44" t="shared"/>
        <v>620.04800000009914</v>
      </c>
      <c r="BR7" s="196">
        <v>301.44</v>
      </c>
      <c r="BS7" s="196">
        <f ref="BS7:BS66" si="61" t="shared">BN7/BR7</f>
        <v>3.553781847133429</v>
      </c>
      <c r="BT7" s="196">
        <v>5.61</v>
      </c>
      <c r="BU7" s="196">
        <f ref="BU7:BU66" si="62" t="shared">BT7-BS7</f>
        <v>2.0562181528665713</v>
      </c>
      <c r="BV7" s="199">
        <v>3</v>
      </c>
      <c r="BW7" s="346">
        <v>42737</v>
      </c>
      <c r="BX7" s="357">
        <v>11480.25</v>
      </c>
      <c r="BY7" s="358">
        <v>253.68</v>
      </c>
      <c r="BZ7" s="347">
        <f>((BX7-BX6)*30)+((BY7-BY6)*8800)</f>
        <v>260.70000000001528</v>
      </c>
      <c r="CA7" s="210"/>
      <c r="CB7" s="292"/>
      <c r="CC7" s="213">
        <f ref="CC7:CD64" si="63" t="shared">BL7</f>
        <v>116.64000000000669</v>
      </c>
      <c r="CD7" s="409"/>
      <c r="CE7" s="211">
        <f ref="CE7:CF64" si="64" t="shared">BZ7+CC7</f>
        <v>377.34000000002197</v>
      </c>
      <c r="CF7" s="211"/>
      <c r="CG7" s="195">
        <v>352.9</v>
      </c>
      <c r="CH7" s="396">
        <f si="45" t="shared"/>
        <v>-24.440000000021996</v>
      </c>
      <c r="CI7" s="196">
        <v>185.48</v>
      </c>
      <c r="CJ7" s="196">
        <f ref="CJ7:CJ66" si="65" t="shared">CE7/CI7</f>
        <v>2.0343972395946839</v>
      </c>
      <c r="CK7" s="196">
        <v>1.9</v>
      </c>
      <c r="CL7" s="397">
        <f ref="CL7:CL66" si="66" t="shared">CK7-CJ7</f>
        <v>-0.13439723959468397</v>
      </c>
      <c r="CM7" s="199">
        <v>3</v>
      </c>
      <c r="CN7" s="346">
        <v>42737</v>
      </c>
      <c r="CO7" s="349">
        <v>10490.583000000001</v>
      </c>
      <c r="CP7" s="288">
        <v>7049.2929999999997</v>
      </c>
      <c r="CQ7" s="455">
        <f si="16" t="shared"/>
        <v>1167.2400000000926</v>
      </c>
      <c r="CR7" s="409"/>
      <c r="CS7" s="409">
        <f si="46" t="shared"/>
        <v>173360</v>
      </c>
      <c r="CT7" s="409">
        <f si="46" t="shared"/>
        <v>339710</v>
      </c>
      <c r="CU7" s="409">
        <f si="46" t="shared"/>
        <v>1552</v>
      </c>
      <c r="CV7" s="453"/>
      <c r="CW7" s="379">
        <v>321.34800000000001</v>
      </c>
      <c r="CX7" s="376">
        <f si="17" t="shared"/>
        <v>0.12000000000057298</v>
      </c>
      <c r="CY7" s="409"/>
      <c r="CZ7" s="409">
        <f ref="CZ7:CZ65" si="67" t="shared">CQ7+CU7+CX7</f>
        <v>2719.3600000000934</v>
      </c>
      <c r="DA7" s="204"/>
      <c r="DB7" s="195">
        <v>2585.6999999999998</v>
      </c>
      <c r="DC7" s="421">
        <f ref="DC7:DC66" si="68" t="shared">DB7-CZ7</f>
        <v>-133.66000000009353</v>
      </c>
      <c r="DD7" s="195">
        <v>301.43599999999998</v>
      </c>
      <c r="DE7" s="196">
        <f ref="DE7:DE66" si="69" t="shared">CZ7/DD7</f>
        <v>9.0213511325790332</v>
      </c>
      <c r="DF7" s="195">
        <v>8.58</v>
      </c>
      <c r="DG7" s="397">
        <f ref="DG7:DG66" si="70" t="shared">DF7-DE7</f>
        <v>-0.44135113257903313</v>
      </c>
      <c r="DH7" s="199">
        <v>3</v>
      </c>
      <c r="DI7" s="346">
        <v>42737</v>
      </c>
      <c r="DJ7" s="366">
        <v>323.14100000000002</v>
      </c>
      <c r="DK7" s="381">
        <v>322.57</v>
      </c>
      <c r="DL7" s="455">
        <f>((DJ7-DJ6)+(DK7-DK6))*1800</f>
        <v>567.00000000009823</v>
      </c>
      <c r="DM7" s="453"/>
      <c r="DN7" s="370"/>
      <c r="DO7" s="409"/>
      <c r="DP7" s="409"/>
      <c r="DQ7" s="371">
        <v>1715.9860000000001</v>
      </c>
      <c r="DR7" s="455">
        <f si="19" t="shared"/>
        <v>3452.4000000002161</v>
      </c>
      <c r="DS7" s="453"/>
      <c r="DT7" s="409">
        <f si="47" t="shared"/>
        <v>5675.4000000003143</v>
      </c>
      <c r="DU7" s="204"/>
      <c r="DV7" s="195">
        <v>5551.6</v>
      </c>
      <c r="DW7" s="421">
        <f si="48" t="shared"/>
        <v>-123.80000000031396</v>
      </c>
      <c r="DX7" s="195">
        <v>10800</v>
      </c>
      <c r="DY7" s="431">
        <f ref="DY7:DY66" si="71" t="shared">DT7/DX7</f>
        <v>0.52550000000002905</v>
      </c>
      <c r="DZ7" s="409">
        <v>0.51400000000000001</v>
      </c>
      <c r="EA7" s="433">
        <f ref="EA7:EA66" si="72" t="shared">DZ7-DY7</f>
        <v>-1.1500000000029043E-2</v>
      </c>
      <c r="EB7" s="199">
        <v>3</v>
      </c>
      <c r="EC7" s="346">
        <v>42737</v>
      </c>
      <c r="ED7" s="357"/>
      <c r="EE7" s="292"/>
      <c r="EF7" s="358">
        <v>1809.7750000000001</v>
      </c>
      <c r="EG7" s="455">
        <f si="49" t="shared"/>
        <v>3855.600000000095</v>
      </c>
      <c r="EH7" s="453"/>
      <c r="EI7" s="370">
        <v>26.45</v>
      </c>
      <c r="EJ7" s="383">
        <v>926.75300000000004</v>
      </c>
      <c r="EK7" s="455">
        <f>((EI7-EI6)+(EJ7-EJ6))*80</f>
        <v>337.83999999999935</v>
      </c>
      <c r="EL7" s="453"/>
      <c r="EM7" s="370">
        <v>2795.6509999999998</v>
      </c>
      <c r="EN7" s="371"/>
      <c r="EO7" s="455">
        <f ref="EO7:EO66" si="73" t="shared">(EM7-EM6)*12+(EN7-EN6)*120</f>
        <v>22.152000000000044</v>
      </c>
      <c r="EP7" s="453"/>
      <c r="EQ7" s="379">
        <v>351.34399999999999</v>
      </c>
      <c r="ER7" s="455">
        <f si="20" t="shared"/>
        <v>9.5199999999999818</v>
      </c>
      <c r="ES7" s="409"/>
      <c r="ET7" s="409">
        <f si="50" t="shared"/>
        <v>3887.272000000095</v>
      </c>
      <c r="EU7" s="204"/>
      <c r="EV7" s="195">
        <v>4265.3</v>
      </c>
      <c r="EW7" s="195">
        <f si="51" t="shared"/>
        <v>378.02799999990521</v>
      </c>
      <c r="EX7" s="431">
        <v>301.43599999999998</v>
      </c>
      <c r="EY7" s="431">
        <f ref="EY7:EY66" si="74" t="shared">ET7/EX7</f>
        <v>12.895845220876389</v>
      </c>
      <c r="EZ7" s="290">
        <v>14.149800000000001</v>
      </c>
      <c r="FA7" s="432">
        <f ref="FA7:FA66" si="75" t="shared">EZ7-EY7</f>
        <v>1.2539547791236121</v>
      </c>
      <c r="FC7" s="293">
        <v>42739</v>
      </c>
      <c r="FD7" s="417">
        <v>42740</v>
      </c>
      <c r="FE7" s="130">
        <f>BO14</f>
        <v>2688.9600000000605</v>
      </c>
      <c r="FF7" s="127">
        <v>3382.6183064516126</v>
      </c>
      <c r="FG7" s="32">
        <f si="52" t="shared"/>
        <v>693.65830645155211</v>
      </c>
      <c r="FH7" s="290">
        <v>575.85599999999999</v>
      </c>
      <c r="FI7" s="123">
        <f si="21" t="shared"/>
        <v>4.669500708510566</v>
      </c>
      <c r="FJ7" s="123">
        <v>5.61</v>
      </c>
      <c r="FK7" s="131">
        <f si="22" t="shared"/>
        <v>0.94049929148943434</v>
      </c>
      <c r="FL7" s="140">
        <f>HR12</f>
        <v>172.35999999999876</v>
      </c>
      <c r="FM7" s="296">
        <f>EU12</f>
        <v>7759.8160000001544</v>
      </c>
      <c r="FN7" s="123">
        <v>8530.5467580645163</v>
      </c>
      <c r="FO7" s="32">
        <f si="23" t="shared"/>
        <v>770.73075806436191</v>
      </c>
      <c r="FP7" s="120">
        <f si="24" t="shared"/>
        <v>575.85599999999999</v>
      </c>
      <c r="FQ7" s="123">
        <f si="53" t="shared"/>
        <v>13.475271595676965</v>
      </c>
      <c r="FR7" s="120">
        <v>14.15</v>
      </c>
      <c r="FS7" s="142">
        <f si="25" t="shared"/>
        <v>0.67472840432303549</v>
      </c>
      <c r="FT7" s="141"/>
      <c r="FU7" s="130">
        <f>DA12</f>
        <v>5029.7799999998642</v>
      </c>
      <c r="FV7" s="123">
        <v>5171.3867741935483</v>
      </c>
      <c r="FW7" s="32">
        <f si="26" t="shared"/>
        <v>141.60677419368403</v>
      </c>
      <c r="FX7" s="120">
        <f si="27" t="shared"/>
        <v>575.85599999999999</v>
      </c>
      <c r="FY7" s="120">
        <f si="28" t="shared"/>
        <v>8.7344405545828554</v>
      </c>
      <c r="FZ7" s="126">
        <v>8.58</v>
      </c>
      <c r="GA7" s="422">
        <f si="29" t="shared"/>
        <v>-0.15444055458285533</v>
      </c>
      <c r="GB7" s="393"/>
      <c r="GC7" s="122">
        <f>CF12</f>
        <v>700.23999999999137</v>
      </c>
      <c r="GD7" s="123">
        <v>705.81580645161296</v>
      </c>
      <c r="GE7" s="120">
        <f si="54" t="shared"/>
        <v>5.5758064516215882</v>
      </c>
      <c r="GF7" s="17">
        <v>244</v>
      </c>
      <c r="GG7" s="127">
        <f si="30" t="shared"/>
        <v>2.8698360655737352</v>
      </c>
      <c r="GH7" s="123">
        <v>1.9</v>
      </c>
      <c r="GI7" s="423">
        <f si="31" t="shared"/>
        <v>-0.96983606557373525</v>
      </c>
      <c r="GJ7" s="393"/>
      <c r="GK7" s="122">
        <f>DU12</f>
        <v>11482.199999999977</v>
      </c>
      <c r="GL7" s="120">
        <v>11103.203870967742</v>
      </c>
      <c r="GM7" s="425">
        <f si="55" t="shared"/>
        <v>-378.99612903223533</v>
      </c>
      <c r="GN7" s="169">
        <v>21600</v>
      </c>
      <c r="GO7" s="128">
        <f si="32" t="shared"/>
        <v>0.5315833333333323</v>
      </c>
      <c r="GP7" s="126">
        <v>0.51</v>
      </c>
      <c r="GQ7" s="424">
        <f si="56" t="shared"/>
        <v>-2.1583333333332289E-2</v>
      </c>
      <c r="GR7" s="393"/>
      <c r="GS7" s="122">
        <f>AV12</f>
        <v>22167.200000002169</v>
      </c>
      <c r="GT7" s="123">
        <v>22564.603451612904</v>
      </c>
      <c r="GU7" s="33">
        <f si="33" t="shared"/>
        <v>397.40345161073492</v>
      </c>
      <c r="GV7" s="123">
        <f si="34" t="shared"/>
        <v>575.85599999999999</v>
      </c>
      <c r="GW7" s="127">
        <f si="35" t="shared"/>
        <v>38.494345808678155</v>
      </c>
      <c r="GX7" s="123">
        <v>37.4</v>
      </c>
      <c r="GY7" s="423">
        <f si="36" t="shared"/>
        <v>-1.0943458086781561</v>
      </c>
      <c r="GZ7" s="141"/>
      <c r="HA7" s="125">
        <f>FE7+FM7+FU7+GC7+GK7+GS7</f>
        <v>49828.196000002215</v>
      </c>
      <c r="HB7" s="386">
        <v>51458.174967741936</v>
      </c>
      <c r="HC7" s="31">
        <f si="38" t="shared"/>
        <v>1629.9789677397202</v>
      </c>
      <c r="HE7" s="23" t="s">
        <v>67</v>
      </c>
      <c r="HF7" s="177">
        <f>GC35</f>
        <v>22314.159999999985</v>
      </c>
      <c r="HG7" s="175">
        <v>21880.29</v>
      </c>
      <c r="HH7" s="176">
        <f si="0" t="shared"/>
        <v>-433.86999999998443</v>
      </c>
      <c r="HI7" s="173">
        <v>11500</v>
      </c>
      <c r="HJ7" s="40">
        <f si="1" t="shared"/>
        <v>1.9026339130434784</v>
      </c>
      <c r="HK7" s="179">
        <f si="2" t="shared"/>
        <v>705.81580645161296</v>
      </c>
      <c r="HL7" s="179">
        <f si="3" t="shared"/>
        <v>352.90790322580648</v>
      </c>
      <c r="HM7" s="179">
        <f si="4" t="shared"/>
        <v>370.96774193548384</v>
      </c>
      <c r="HO7" s="346">
        <v>42737</v>
      </c>
      <c r="HP7" s="379">
        <v>876.91499999999996</v>
      </c>
      <c r="HQ7" s="455">
        <f si="39" t="shared"/>
        <v>53.519999999998618</v>
      </c>
      <c r="HR7" s="453"/>
      <c r="HS7" s="379"/>
      <c r="HT7" s="455">
        <f>(HS7-HS6)*12</f>
        <v>0</v>
      </c>
      <c r="HU7" s="369"/>
      <c r="HV7" s="379"/>
      <c r="HW7" s="455">
        <f>(HV7-HV6)*12</f>
        <v>0</v>
      </c>
      <c r="HX7" s="369"/>
      <c r="HY7" s="379">
        <v>1236.92</v>
      </c>
      <c r="HZ7" s="455">
        <f si="40" t="shared"/>
        <v>15</v>
      </c>
      <c r="IA7" s="409"/>
      <c r="IB7" s="379">
        <v>201665</v>
      </c>
      <c r="IC7" s="455">
        <f si="41" t="shared"/>
        <v>1656</v>
      </c>
      <c r="ID7" s="409"/>
    </row>
    <row ht="15.75" r="8" spans="1:244" x14ac:dyDescent="0.25">
      <c r="A8" s="199">
        <v>4</v>
      </c>
      <c r="B8" s="346">
        <v>42738</v>
      </c>
      <c r="C8" s="349">
        <v>2896.444</v>
      </c>
      <c r="D8" s="288">
        <v>3036.7139999999999</v>
      </c>
      <c r="E8" s="350"/>
      <c r="F8" s="347">
        <f si="5" t="shared"/>
        <v>13588.800000000629</v>
      </c>
      <c r="G8" s="354">
        <f ref="G8:G66" si="76" t="shared">F7+F8</f>
        <v>26836.799999999494</v>
      </c>
      <c r="H8" s="357">
        <v>1962.663</v>
      </c>
      <c r="I8" s="292">
        <v>1931.7929999999999</v>
      </c>
      <c r="J8" s="358"/>
      <c r="K8" s="455">
        <f si="6" t="shared"/>
        <v>13679.999999999563</v>
      </c>
      <c r="L8" s="409">
        <f ref="L8:L66" si="77" t="shared">K7+K8</f>
        <v>26721.600000000035</v>
      </c>
      <c r="M8" s="466">
        <f ref="M8:M64" si="78" t="shared">L8-G8</f>
        <v>-115.19999999945867</v>
      </c>
      <c r="N8" s="357">
        <v>688.22299999999996</v>
      </c>
      <c r="O8" s="358">
        <v>935.351</v>
      </c>
      <c r="P8" s="455">
        <f si="58" t="shared"/>
        <v>1974.599999999964</v>
      </c>
      <c r="Q8" s="453">
        <f ref="Q8:Q66" si="79" t="shared">P8+P7</f>
        <v>3816.0000000000082</v>
      </c>
      <c r="R8" s="357">
        <v>69203</v>
      </c>
      <c r="S8" s="358">
        <v>37539</v>
      </c>
      <c r="T8" s="455">
        <f si="7" t="shared"/>
        <v>420</v>
      </c>
      <c r="U8" s="453">
        <f ref="U8:U66" si="80" t="shared">T8+T7</f>
        <v>708</v>
      </c>
      <c r="V8" s="357">
        <v>173361</v>
      </c>
      <c r="W8" s="362">
        <v>339807</v>
      </c>
      <c r="X8" s="455">
        <f si="8" t="shared"/>
        <v>1568</v>
      </c>
      <c r="Y8" s="409">
        <f ref="Y8:Y64" si="81" t="shared">X8+X7</f>
        <v>3120</v>
      </c>
      <c r="Z8" s="409">
        <f ref="Z8:Z64" si="82" t="shared">Y8+U8</f>
        <v>3828</v>
      </c>
      <c r="AA8" s="427">
        <f ref="AA8:AA64" si="83" t="shared">Q8-Z8</f>
        <v>-11.999999999991815</v>
      </c>
      <c r="AB8" s="357">
        <v>342.572</v>
      </c>
      <c r="AC8" s="358">
        <v>154.17699999999999</v>
      </c>
      <c r="AD8" s="455">
        <f si="9" t="shared"/>
        <v>540.00000000002046</v>
      </c>
      <c r="AE8" s="453">
        <f ref="AE8:AE66" si="84" t="shared">AD8+AD7</f>
        <v>1072.8000000000065</v>
      </c>
      <c r="AF8" s="364"/>
      <c r="AG8" s="289"/>
      <c r="AH8" s="358">
        <v>3131.9989999999998</v>
      </c>
      <c r="AI8" s="455">
        <f si="42" t="shared"/>
        <v>11063.999999999214</v>
      </c>
      <c r="AJ8" s="409">
        <f>AI8+AI7</f>
        <v>21633.599999999205</v>
      </c>
      <c r="AK8" s="453">
        <f ref="AK8:AK64" si="85" t="shared">AJ8+U8</f>
        <v>22341.599999999205</v>
      </c>
      <c r="AL8" s="387">
        <v>29571</v>
      </c>
      <c r="AM8" s="388">
        <v>41092</v>
      </c>
      <c r="AN8" s="455">
        <f si="10" t="shared"/>
        <v>0</v>
      </c>
      <c r="AO8" s="217">
        <f ref="AO8:AO66" si="86" t="shared">AN8+AN7</f>
        <v>0</v>
      </c>
      <c r="AP8" s="387">
        <v>22329</v>
      </c>
      <c r="AQ8" s="388">
        <v>23340</v>
      </c>
      <c r="AR8" s="455">
        <f si="11" t="shared"/>
        <v>0</v>
      </c>
      <c r="AS8" s="409">
        <f ref="AS8:AS66" si="87" t="shared">AR8+AR7</f>
        <v>0</v>
      </c>
      <c r="AT8" s="409">
        <f ref="AT8:AT66" si="88" t="shared">(L8-Y8-AE8-AO8)+AS8</f>
        <v>22528.800000000028</v>
      </c>
      <c r="AU8" s="210">
        <f si="12" t="shared"/>
        <v>11480.800000000609</v>
      </c>
      <c r="AV8" s="211">
        <f>(G8-Y8-AE8-AO8)+AS8</f>
        <v>22643.999999999487</v>
      </c>
      <c r="AW8" s="197">
        <v>11282.301725806452</v>
      </c>
      <c r="AX8" s="397">
        <f si="43" t="shared"/>
        <v>-198.49827419415669</v>
      </c>
      <c r="AY8" s="196">
        <v>301.44</v>
      </c>
      <c r="AZ8" s="196">
        <f si="59" t="shared"/>
        <v>38.086518046711149</v>
      </c>
      <c r="BA8" s="196">
        <v>37.43</v>
      </c>
      <c r="BB8" s="397">
        <f si="60" t="shared"/>
        <v>-0.65651804671114888</v>
      </c>
      <c r="BC8" s="199">
        <v>4</v>
      </c>
      <c r="BD8" s="346">
        <v>42738</v>
      </c>
      <c r="BE8" s="357">
        <v>11383.062</v>
      </c>
      <c r="BF8" s="292">
        <v>76.646000000000001</v>
      </c>
      <c r="BG8" s="358">
        <v>4810.41</v>
      </c>
      <c r="BH8" s="455">
        <f>((BE8-BE7)*120)+((BF8-BF7)*12)+((BG8-BG7)*120)</f>
        <v>1419.1680000000872</v>
      </c>
      <c r="BI8" s="453">
        <f>BH8+BH7</f>
        <v>2607.0599999999949</v>
      </c>
      <c r="BJ8" s="370">
        <v>767.125</v>
      </c>
      <c r="BK8" s="371">
        <v>602.43899999999996</v>
      </c>
      <c r="BL8" s="291">
        <f si="14" t="shared"/>
        <v>114.07999999999447</v>
      </c>
      <c r="BM8" s="409">
        <f ref="BM8:BM66" si="89" t="shared">BL8+BL7</f>
        <v>230.72000000000116</v>
      </c>
      <c r="BN8" s="409">
        <f si="15" t="shared"/>
        <v>1305.0880000000927</v>
      </c>
      <c r="BO8" s="204">
        <f>BI8-BM8</f>
        <v>2376.3399999999938</v>
      </c>
      <c r="BP8" s="195">
        <v>1691.3</v>
      </c>
      <c r="BQ8" s="196">
        <f si="44" t="shared"/>
        <v>386.21199999990722</v>
      </c>
      <c r="BR8" s="196">
        <v>301.44</v>
      </c>
      <c r="BS8" s="196">
        <f si="61" t="shared"/>
        <v>4.3295116772826852</v>
      </c>
      <c r="BT8" s="196">
        <v>5.61</v>
      </c>
      <c r="BU8" s="196">
        <f si="62" t="shared"/>
        <v>1.2804883227173152</v>
      </c>
      <c r="BV8" s="199">
        <v>4</v>
      </c>
      <c r="BW8" s="346">
        <v>42738</v>
      </c>
      <c r="BX8" s="395">
        <v>11489.2</v>
      </c>
      <c r="BY8" s="358">
        <v>253.68</v>
      </c>
      <c r="BZ8" s="347">
        <f>((BX8-BX7)*30)+((BY8-BY7)*8800)</f>
        <v>268.50000000002183</v>
      </c>
      <c r="CA8" s="210">
        <f ref="CA8:CA66" si="90" t="shared">BZ7+BZ8</f>
        <v>529.20000000003711</v>
      </c>
      <c r="CB8" s="292"/>
      <c r="CC8" s="213">
        <f si="63" t="shared"/>
        <v>114.07999999999447</v>
      </c>
      <c r="CD8" s="409">
        <f si="63" t="shared"/>
        <v>230.72000000000116</v>
      </c>
      <c r="CE8" s="211">
        <f si="64" t="shared"/>
        <v>382.5800000000163</v>
      </c>
      <c r="CF8" s="211">
        <f si="64" t="shared"/>
        <v>759.92000000003827</v>
      </c>
      <c r="CG8" s="195">
        <v>352.9</v>
      </c>
      <c r="CH8" s="396">
        <f si="45" t="shared"/>
        <v>-29.680000000016321</v>
      </c>
      <c r="CI8" s="196">
        <v>185.48</v>
      </c>
      <c r="CJ8" s="196">
        <f si="65" t="shared"/>
        <v>2.0626482639638577</v>
      </c>
      <c r="CK8" s="196">
        <v>1.9</v>
      </c>
      <c r="CL8" s="397">
        <f si="66" t="shared"/>
        <v>-0.16264826396385779</v>
      </c>
      <c r="CM8" s="199">
        <v>4</v>
      </c>
      <c r="CN8" s="346">
        <v>42738</v>
      </c>
      <c r="CO8" s="349">
        <v>10493.691000000001</v>
      </c>
      <c r="CP8" s="288">
        <v>7054.7619999999997</v>
      </c>
      <c r="CQ8" s="455">
        <f si="16" t="shared"/>
        <v>1029.2400000000271</v>
      </c>
      <c r="CR8" s="409">
        <f ref="CR8:CR66" si="91" t="shared">CQ8+CQ7</f>
        <v>2196.4800000001196</v>
      </c>
      <c r="CS8" s="409">
        <f si="46" t="shared"/>
        <v>173361</v>
      </c>
      <c r="CT8" s="409">
        <f si="46" t="shared"/>
        <v>339807</v>
      </c>
      <c r="CU8" s="409">
        <f si="46" t="shared"/>
        <v>1568</v>
      </c>
      <c r="CV8" s="453">
        <f si="46" t="shared"/>
        <v>3120</v>
      </c>
      <c r="CW8" s="379">
        <v>321.43599999999998</v>
      </c>
      <c r="CX8" s="376">
        <f si="17" t="shared"/>
        <v>5.2799999999979264</v>
      </c>
      <c r="CY8" s="409">
        <f ref="CY8:CY66" si="92" t="shared">CX8+CX7</f>
        <v>5.3999999999984993</v>
      </c>
      <c r="CZ8" s="409">
        <f si="67" t="shared"/>
        <v>2602.520000000025</v>
      </c>
      <c r="DA8" s="204">
        <f ref="DA8:DA66" si="93" t="shared">CZ8+CZ7</f>
        <v>5321.8800000001183</v>
      </c>
      <c r="DB8" s="195">
        <v>2585.6999999999998</v>
      </c>
      <c r="DC8" s="421">
        <f si="68" t="shared"/>
        <v>-16.820000000025175</v>
      </c>
      <c r="DD8" s="195">
        <v>301.43599999999998</v>
      </c>
      <c r="DE8" s="196">
        <f si="69" t="shared"/>
        <v>8.633739832004224</v>
      </c>
      <c r="DF8" s="195">
        <v>8.58</v>
      </c>
      <c r="DG8" s="397">
        <f si="70" t="shared"/>
        <v>-5.3739832004223942E-2</v>
      </c>
      <c r="DH8" s="199">
        <v>4</v>
      </c>
      <c r="DI8" s="346">
        <v>42738</v>
      </c>
      <c r="DJ8" s="366">
        <v>323.44</v>
      </c>
      <c r="DK8" s="381">
        <v>322.596</v>
      </c>
      <c r="DL8" s="455">
        <f>((DJ8-DJ7)+(DK8-DK7))*1800</f>
        <v>584.99999999997954</v>
      </c>
      <c r="DM8" s="453">
        <f ref="DM8:DM66" si="94" t="shared">DL8+DL7</f>
        <v>1152.0000000000778</v>
      </c>
      <c r="DN8" s="370"/>
      <c r="DO8" s="409"/>
      <c r="DP8" s="409"/>
      <c r="DQ8" s="371">
        <v>1717.9</v>
      </c>
      <c r="DR8" s="455">
        <f si="19" t="shared"/>
        <v>3445.1999999999771</v>
      </c>
      <c r="DS8" s="453">
        <f ref="DS8:DS66" si="95" t="shared">DR8+DR7</f>
        <v>6897.6000000001932</v>
      </c>
      <c r="DT8" s="409">
        <f si="47" t="shared"/>
        <v>5734.1999999999571</v>
      </c>
      <c r="DU8" s="204">
        <f>DM8+DS8+ID8</f>
        <v>11409.600000000271</v>
      </c>
      <c r="DV8" s="195">
        <v>5551.6</v>
      </c>
      <c r="DW8" s="421">
        <f si="48" t="shared"/>
        <v>-182.59999999995671</v>
      </c>
      <c r="DX8" s="195">
        <v>10800</v>
      </c>
      <c r="DY8" s="431">
        <f si="71" t="shared"/>
        <v>0.53094444444444044</v>
      </c>
      <c r="DZ8" s="409">
        <v>0.51400000000000001</v>
      </c>
      <c r="EA8" s="433">
        <f si="72" t="shared"/>
        <v>-1.6944444444440432E-2</v>
      </c>
      <c r="EB8" s="199">
        <v>4</v>
      </c>
      <c r="EC8" s="346">
        <v>42738</v>
      </c>
      <c r="ED8" s="357"/>
      <c r="EE8" s="292"/>
      <c r="EF8" s="358">
        <v>1811.9549999999999</v>
      </c>
      <c r="EG8" s="455">
        <f>(EF8-EF7)*1800</f>
        <v>3923.9999999997053</v>
      </c>
      <c r="EH8" s="453">
        <f ref="EH8:EH66" si="96" t="shared">EG8+EG7</f>
        <v>7779.5999999998003</v>
      </c>
      <c r="EI8" s="370">
        <v>26.468</v>
      </c>
      <c r="EJ8" s="383">
        <v>930.90300000000002</v>
      </c>
      <c r="EK8" s="455">
        <f ref="EK8:EK66" si="97" t="shared">((EI8-EI7)+(EJ8-EJ7))*80</f>
        <v>333.43999999999824</v>
      </c>
      <c r="EL8" s="453">
        <f ref="EL8:EL66" si="98" t="shared">EK8+EK7</f>
        <v>671.27999999999759</v>
      </c>
      <c r="EM8" s="370">
        <v>2797.6089999999999</v>
      </c>
      <c r="EN8" s="371"/>
      <c r="EO8" s="455">
        <f si="73" t="shared"/>
        <v>23.496000000001004</v>
      </c>
      <c r="EP8" s="453">
        <f ref="EP8:EP66" si="99" t="shared">EO8+EO7</f>
        <v>45.648000000001048</v>
      </c>
      <c r="EQ8" s="379">
        <v>351.56900000000002</v>
      </c>
      <c r="ER8" s="455">
        <f si="20" t="shared"/>
        <v>9.0000000000009095</v>
      </c>
      <c r="ES8" s="409">
        <f ref="ES8:ES66" si="100" t="shared">ER8+ER7</f>
        <v>18.520000000000891</v>
      </c>
      <c r="ET8" s="409">
        <f si="50" t="shared"/>
        <v>3956.4959999997072</v>
      </c>
      <c r="EU8" s="204">
        <f>EH8+EP8+ES8</f>
        <v>7843.7679999998018</v>
      </c>
      <c r="EV8" s="195">
        <v>4265.3</v>
      </c>
      <c r="EW8" s="195">
        <f si="51" t="shared"/>
        <v>308.80400000029294</v>
      </c>
      <c r="EX8" s="431">
        <v>301.43599999999998</v>
      </c>
      <c r="EY8" s="431">
        <f si="74" t="shared"/>
        <v>13.125492641886527</v>
      </c>
      <c r="EZ8" s="290">
        <v>14.149800000000001</v>
      </c>
      <c r="FA8" s="432">
        <f si="75" t="shared"/>
        <v>1.0243073581134734</v>
      </c>
      <c r="FC8" s="293">
        <v>42740</v>
      </c>
      <c r="FD8" s="417">
        <v>42741</v>
      </c>
      <c r="FE8" s="130">
        <f>BO16</f>
        <v>2652.3679999998872</v>
      </c>
      <c r="FF8" s="127">
        <v>3382.6183064516126</v>
      </c>
      <c r="FG8" s="32">
        <f si="52" t="shared"/>
        <v>730.25030645172546</v>
      </c>
      <c r="FH8" s="290">
        <v>594.16800000000001</v>
      </c>
      <c r="FI8" s="123">
        <f si="21" t="shared"/>
        <v>4.4640034468363954</v>
      </c>
      <c r="FJ8" s="123">
        <v>5.61</v>
      </c>
      <c r="FK8" s="131">
        <f si="22" t="shared"/>
        <v>1.1459965531636049</v>
      </c>
      <c r="FL8" s="140">
        <f>HR14</f>
        <v>165.76000000000022</v>
      </c>
      <c r="FM8" s="296">
        <f>EU14</f>
        <v>7612.5279999999038</v>
      </c>
      <c r="FN8" s="123">
        <v>8530.5467580645163</v>
      </c>
      <c r="FO8" s="32">
        <f si="23" t="shared"/>
        <v>918.01875806461248</v>
      </c>
      <c r="FP8" s="120">
        <f si="24" t="shared"/>
        <v>594.16800000000001</v>
      </c>
      <c r="FQ8" s="123">
        <f si="53" t="shared"/>
        <v>12.812080085093616</v>
      </c>
      <c r="FR8" s="120">
        <v>14.15</v>
      </c>
      <c r="FS8" s="142">
        <f si="25" t="shared"/>
        <v>1.3379199149063847</v>
      </c>
      <c r="FT8" s="141"/>
      <c r="FU8" s="130">
        <f>DA14</f>
        <v>4950.9199999999828</v>
      </c>
      <c r="FV8" s="123">
        <v>5171.3867741935483</v>
      </c>
      <c r="FW8" s="32">
        <f si="26" t="shared"/>
        <v>220.46677419356547</v>
      </c>
      <c r="FX8" s="120">
        <f si="27" t="shared"/>
        <v>594.16800000000001</v>
      </c>
      <c r="FY8" s="120">
        <f si="28" t="shared"/>
        <v>8.3325254810087088</v>
      </c>
      <c r="FZ8" s="126">
        <v>8.58</v>
      </c>
      <c r="GA8" s="142">
        <f si="29" t="shared"/>
        <v>0.24747451899129125</v>
      </c>
      <c r="GB8" s="393"/>
      <c r="GC8" s="122">
        <f>CF14</f>
        <v>759.91999999999462</v>
      </c>
      <c r="GD8" s="123">
        <v>705.81580645161296</v>
      </c>
      <c r="GE8" s="436">
        <f si="54" t="shared"/>
        <v>-54.104193548381659</v>
      </c>
      <c r="GF8" s="17">
        <v>403</v>
      </c>
      <c r="GG8" s="127">
        <f si="30" t="shared"/>
        <v>1.8856575682382</v>
      </c>
      <c r="GH8" s="123">
        <v>1.9</v>
      </c>
      <c r="GI8" s="467">
        <f si="31" t="shared"/>
        <v>1.4342431761799945E-2</v>
      </c>
      <c r="GJ8" s="393"/>
      <c r="GK8" s="122">
        <f>DU14</f>
        <v>11787.600000000304</v>
      </c>
      <c r="GL8" s="120">
        <v>11103.203870967742</v>
      </c>
      <c r="GM8" s="425">
        <f si="55" t="shared"/>
        <v>-684.39612903256238</v>
      </c>
      <c r="GN8" s="169">
        <v>21600</v>
      </c>
      <c r="GO8" s="128">
        <f si="32" t="shared"/>
        <v>0.54572222222223632</v>
      </c>
      <c r="GP8" s="126">
        <v>0.51</v>
      </c>
      <c r="GQ8" s="424">
        <f si="56" t="shared"/>
        <v>-3.5722222222236311E-2</v>
      </c>
      <c r="GR8" s="393"/>
      <c r="GS8" s="122">
        <f>AV14</f>
        <v>23117.199999998487</v>
      </c>
      <c r="GT8" s="123">
        <v>22564.603451612904</v>
      </c>
      <c r="GU8" s="425">
        <f si="33" t="shared"/>
        <v>-552.59654838558345</v>
      </c>
      <c r="GV8" s="123">
        <f si="34" t="shared"/>
        <v>594.16800000000001</v>
      </c>
      <c r="GW8" s="127">
        <f si="35" t="shared"/>
        <v>38.906841162766234</v>
      </c>
      <c r="GX8" s="123">
        <v>37.4</v>
      </c>
      <c r="GY8" s="423">
        <f si="36" t="shared"/>
        <v>-1.5068411627662357</v>
      </c>
      <c r="GZ8" s="141"/>
      <c r="HA8" s="125">
        <f si="37" t="shared"/>
        <v>50880.535999998559</v>
      </c>
      <c r="HB8" s="386">
        <v>51458.174967741936</v>
      </c>
      <c r="HC8" s="31">
        <f si="38" t="shared"/>
        <v>577.63896774337627</v>
      </c>
      <c r="HE8" s="23" t="s">
        <v>68</v>
      </c>
      <c r="HF8" s="174">
        <f>GK35</f>
        <v>356861.79999999993</v>
      </c>
      <c r="HG8" s="178">
        <v>344199.32</v>
      </c>
      <c r="HH8" s="333">
        <f>HG8-HF8</f>
        <v>-12662.479999999923</v>
      </c>
      <c r="HI8" s="173">
        <v>669600</v>
      </c>
      <c r="HJ8" s="40">
        <f si="1" t="shared"/>
        <v>0.51403721624850662</v>
      </c>
      <c r="HK8" s="179">
        <f si="2" t="shared"/>
        <v>11103.203870967742</v>
      </c>
      <c r="HL8" s="179">
        <f si="3" t="shared"/>
        <v>5551.6019354838709</v>
      </c>
      <c r="HM8" s="179">
        <f si="4" t="shared"/>
        <v>21600</v>
      </c>
      <c r="HO8" s="346">
        <v>42738</v>
      </c>
      <c r="HP8" s="379">
        <v>879.55899999999997</v>
      </c>
      <c r="HQ8" s="455">
        <f si="39" t="shared"/>
        <v>105.76000000000022</v>
      </c>
      <c r="HR8" s="453">
        <f>HQ8+HQ7</f>
        <v>159.27999999999884</v>
      </c>
      <c r="HS8" s="379"/>
      <c r="HT8" s="455">
        <f>(HS8-HS7)*12</f>
        <v>0</v>
      </c>
      <c r="HU8" s="369">
        <f>HT8+HT7</f>
        <v>0</v>
      </c>
      <c r="HV8" s="379"/>
      <c r="HW8" s="455">
        <f>(HV8-HV7)*12</f>
        <v>0</v>
      </c>
      <c r="HX8" s="369">
        <f>HW8+HW7</f>
        <v>0</v>
      </c>
      <c r="HY8" s="379">
        <v>1237.75</v>
      </c>
      <c r="HZ8" s="455">
        <f si="40" t="shared"/>
        <v>24.899999999997817</v>
      </c>
      <c r="IA8" s="409">
        <f ref="IA8" si="101" t="shared">HZ8+HZ7</f>
        <v>39.899999999997817</v>
      </c>
      <c r="IB8" s="379">
        <v>201807</v>
      </c>
      <c r="IC8" s="455">
        <f si="41" t="shared"/>
        <v>1704</v>
      </c>
      <c r="ID8" s="409">
        <f>IC8+IC7</f>
        <v>3360</v>
      </c>
    </row>
    <row ht="16.5" r="9" spans="1:244" thickBot="1" x14ac:dyDescent="0.3">
      <c r="A9" s="199">
        <v>5</v>
      </c>
      <c r="B9" s="346">
        <v>42738</v>
      </c>
      <c r="C9" s="349">
        <v>2898.9630000000002</v>
      </c>
      <c r="D9" s="288">
        <v>3037.1280000000002</v>
      </c>
      <c r="E9" s="350"/>
      <c r="F9" s="347">
        <f si="5" t="shared"/>
        <v>14078.400000002148</v>
      </c>
      <c r="G9" s="354"/>
      <c r="H9" s="357">
        <v>1965.1769999999999</v>
      </c>
      <c r="I9" s="292">
        <v>1932.22</v>
      </c>
      <c r="J9" s="358"/>
      <c r="K9" s="455">
        <f si="6" t="shared"/>
        <v>14116.800000000148</v>
      </c>
      <c r="L9" s="409"/>
      <c r="M9" s="354"/>
      <c r="N9" s="357">
        <v>688.22299999999996</v>
      </c>
      <c r="O9" s="358">
        <v>936.30899999999997</v>
      </c>
      <c r="P9" s="455">
        <f si="58" t="shared"/>
        <v>1724.399999999946</v>
      </c>
      <c r="Q9" s="453"/>
      <c r="R9" s="357">
        <v>69225</v>
      </c>
      <c r="S9" s="358">
        <v>37541</v>
      </c>
      <c r="T9" s="455">
        <f si="7" t="shared"/>
        <v>288</v>
      </c>
      <c r="U9" s="453"/>
      <c r="V9" s="357">
        <v>173363</v>
      </c>
      <c r="W9" s="362">
        <v>339893</v>
      </c>
      <c r="X9" s="455">
        <f si="8" t="shared"/>
        <v>1408</v>
      </c>
      <c r="Y9" s="409"/>
      <c r="Z9" s="409"/>
      <c r="AA9" s="453"/>
      <c r="AB9" s="357">
        <v>342.74799999999999</v>
      </c>
      <c r="AC9" s="358">
        <v>154.34100000000001</v>
      </c>
      <c r="AD9" s="455">
        <f si="9" t="shared"/>
        <v>612.00000000000614</v>
      </c>
      <c r="AE9" s="453"/>
      <c r="AF9" s="364"/>
      <c r="AG9" s="289"/>
      <c r="AH9" s="358">
        <v>3136.8670000000002</v>
      </c>
      <c r="AI9" s="455">
        <f si="42" t="shared"/>
        <v>11683.200000000943</v>
      </c>
      <c r="AJ9" s="409"/>
      <c r="AK9" s="453"/>
      <c r="AL9" s="387">
        <v>29571</v>
      </c>
      <c r="AM9" s="388">
        <v>41092</v>
      </c>
      <c r="AN9" s="455">
        <f si="10" t="shared"/>
        <v>0</v>
      </c>
      <c r="AO9" s="217"/>
      <c r="AP9" s="387">
        <v>22329</v>
      </c>
      <c r="AQ9" s="388">
        <v>23340</v>
      </c>
      <c r="AR9" s="455">
        <f si="11" t="shared"/>
        <v>0</v>
      </c>
      <c r="AS9" s="409"/>
      <c r="AT9" s="409"/>
      <c r="AU9" s="210">
        <f si="12" t="shared"/>
        <v>12058.400000002142</v>
      </c>
      <c r="AV9" s="211"/>
      <c r="AW9" s="197">
        <v>11282.301725806452</v>
      </c>
      <c r="AX9" s="397">
        <f si="43" t="shared"/>
        <v>-776.09827419569046</v>
      </c>
      <c r="AY9" s="196">
        <v>301.44</v>
      </c>
      <c r="AZ9" s="196">
        <f si="59" t="shared"/>
        <v>40.002653927820269</v>
      </c>
      <c r="BA9" s="196">
        <v>37.43</v>
      </c>
      <c r="BB9" s="397">
        <f si="60" t="shared"/>
        <v>-2.5726539278202694</v>
      </c>
      <c r="BC9" s="199">
        <v>5</v>
      </c>
      <c r="BD9" s="346">
        <v>42738</v>
      </c>
      <c r="BE9" s="357">
        <v>11385.047</v>
      </c>
      <c r="BF9" s="292">
        <v>76.659000000000006</v>
      </c>
      <c r="BG9" s="358">
        <v>4820.83</v>
      </c>
      <c r="BH9" s="455">
        <f si="13" t="shared"/>
        <v>1488.7560000000785</v>
      </c>
      <c r="BI9" s="453"/>
      <c r="BJ9" s="370">
        <v>767.71699999999998</v>
      </c>
      <c r="BK9" s="371">
        <v>603.23199999999997</v>
      </c>
      <c r="BL9" s="291">
        <f si="14" t="shared"/>
        <v>110.79999999999927</v>
      </c>
      <c r="BM9" s="409"/>
      <c r="BN9" s="409">
        <f si="15" t="shared"/>
        <v>1377.9560000000793</v>
      </c>
      <c r="BO9" s="204"/>
      <c r="BP9" s="195">
        <v>1691.3</v>
      </c>
      <c r="BQ9" s="196">
        <f si="44" t="shared"/>
        <v>313.3439999999207</v>
      </c>
      <c r="BR9" s="196">
        <v>301.44</v>
      </c>
      <c r="BS9" s="196">
        <f si="61" t="shared"/>
        <v>4.5712446921446368</v>
      </c>
      <c r="BT9" s="196">
        <v>5.61</v>
      </c>
      <c r="BU9" s="196">
        <f si="62" t="shared"/>
        <v>1.0387553078553635</v>
      </c>
      <c r="BV9" s="199">
        <v>5</v>
      </c>
      <c r="BW9" s="346">
        <v>42738</v>
      </c>
      <c r="BX9" s="357">
        <v>11497.39</v>
      </c>
      <c r="BY9" s="358">
        <v>253.68</v>
      </c>
      <c r="BZ9" s="347">
        <f>((BX9-BX8)*30)+((BY9-BY8)*13000)</f>
        <v>245.69999999996071</v>
      </c>
      <c r="CA9" s="210"/>
      <c r="CB9" s="292"/>
      <c r="CC9" s="213">
        <f>BL9</f>
        <v>110.79999999999927</v>
      </c>
      <c r="CD9" s="409"/>
      <c r="CE9" s="211">
        <f si="64" t="shared"/>
        <v>356.49999999995998</v>
      </c>
      <c r="CF9" s="211"/>
      <c r="CG9" s="195">
        <v>352.9</v>
      </c>
      <c r="CH9" s="396">
        <f si="45" t="shared"/>
        <v>-3.599999999960005</v>
      </c>
      <c r="CI9" s="196">
        <v>185.48</v>
      </c>
      <c r="CJ9" s="196">
        <f si="65" t="shared"/>
        <v>1.9220401121412551</v>
      </c>
      <c r="CK9" s="196">
        <v>1.9</v>
      </c>
      <c r="CL9" s="397">
        <f si="66" t="shared"/>
        <v>-2.204011214125523E-2</v>
      </c>
      <c r="CM9" s="199">
        <v>5</v>
      </c>
      <c r="CN9" s="346">
        <v>42738</v>
      </c>
      <c r="CO9" s="357">
        <v>10497.194</v>
      </c>
      <c r="CP9" s="358">
        <v>7060.3770000000004</v>
      </c>
      <c r="CQ9" s="455">
        <f si="16" t="shared"/>
        <v>1094.159999999938</v>
      </c>
      <c r="CR9" s="409"/>
      <c r="CS9" s="409">
        <f si="46" t="shared"/>
        <v>173363</v>
      </c>
      <c r="CT9" s="409">
        <f si="46" t="shared"/>
        <v>339893</v>
      </c>
      <c r="CU9" s="409">
        <f si="46" t="shared"/>
        <v>1408</v>
      </c>
      <c r="CV9" s="453"/>
      <c r="CW9" s="379">
        <v>321.51499999999999</v>
      </c>
      <c r="CX9" s="376">
        <f si="17" t="shared"/>
        <v>4.7400000000004638</v>
      </c>
      <c r="CY9" s="409"/>
      <c r="CZ9" s="409">
        <f si="67" t="shared"/>
        <v>2506.8999999999387</v>
      </c>
      <c r="DA9" s="204"/>
      <c r="DB9" s="195">
        <v>2585.6999999999998</v>
      </c>
      <c r="DC9" s="409">
        <f si="68" t="shared"/>
        <v>78.800000000061118</v>
      </c>
      <c r="DD9" s="195">
        <v>301.43599999999998</v>
      </c>
      <c r="DE9" s="196">
        <f si="69" t="shared"/>
        <v>8.3165249008079289</v>
      </c>
      <c r="DF9" s="195">
        <v>8.58</v>
      </c>
      <c r="DG9" s="196">
        <f si="70" t="shared"/>
        <v>0.26347509919207113</v>
      </c>
      <c r="DH9" s="199">
        <v>5</v>
      </c>
      <c r="DI9" s="346">
        <v>42738</v>
      </c>
      <c r="DJ9" s="366">
        <v>323.74099999999999</v>
      </c>
      <c r="DK9" s="381">
        <v>322.62200000000001</v>
      </c>
      <c r="DL9" s="455">
        <v>562</v>
      </c>
      <c r="DM9" s="453"/>
      <c r="DN9" s="370"/>
      <c r="DO9" s="409"/>
      <c r="DP9" s="409"/>
      <c r="DQ9" s="371">
        <v>1719.8510000000001</v>
      </c>
      <c r="DR9" s="455">
        <f si="19" t="shared"/>
        <v>3511.8000000000393</v>
      </c>
      <c r="DS9" s="453"/>
      <c r="DT9" s="409">
        <f si="47" t="shared"/>
        <v>5657.8000000000393</v>
      </c>
      <c r="DU9" s="204"/>
      <c r="DV9" s="195">
        <v>5551.6</v>
      </c>
      <c r="DW9" s="421">
        <f si="48" t="shared"/>
        <v>-106.20000000003893</v>
      </c>
      <c r="DX9" s="195">
        <v>10800</v>
      </c>
      <c r="DY9" s="431">
        <f si="71" t="shared"/>
        <v>0.52387037037037398</v>
      </c>
      <c r="DZ9" s="409">
        <v>0.51400000000000001</v>
      </c>
      <c r="EA9" s="433">
        <f si="72" t="shared"/>
        <v>-9.8703703703739709E-3</v>
      </c>
      <c r="EB9" s="199">
        <v>5</v>
      </c>
      <c r="EC9" s="346">
        <v>42738</v>
      </c>
      <c r="ED9" s="357"/>
      <c r="EE9" s="292"/>
      <c r="EF9" s="358">
        <v>1814.126</v>
      </c>
      <c r="EG9" s="455">
        <f>(EF9-EF8)*1800</f>
        <v>3907.8000000000884</v>
      </c>
      <c r="EH9" s="453"/>
      <c r="EI9" s="370">
        <v>26.483000000000001</v>
      </c>
      <c r="EJ9" s="383">
        <v>935.16800000000001</v>
      </c>
      <c r="EK9" s="455">
        <f si="97" t="shared"/>
        <v>342.39999999999895</v>
      </c>
      <c r="EL9" s="453"/>
      <c r="EM9" s="370">
        <v>2799.672</v>
      </c>
      <c r="EN9" s="371"/>
      <c r="EO9" s="455">
        <f si="73" t="shared"/>
        <v>24.756000000001222</v>
      </c>
      <c r="EP9" s="453"/>
      <c r="EQ9" s="379">
        <v>352.06799999999998</v>
      </c>
      <c r="ER9" s="455">
        <f si="20" t="shared"/>
        <v>19.959999999998672</v>
      </c>
      <c r="ES9" s="409"/>
      <c r="ET9" s="409">
        <f si="50" t="shared"/>
        <v>3952.5160000000883</v>
      </c>
      <c r="EU9" s="204"/>
      <c r="EV9" s="195">
        <v>4265.3</v>
      </c>
      <c r="EW9" s="195">
        <f si="51" t="shared"/>
        <v>312.78399999991188</v>
      </c>
      <c r="EX9" s="431">
        <v>301.43599999999998</v>
      </c>
      <c r="EY9" s="431">
        <f si="74" t="shared"/>
        <v>13.112289175812075</v>
      </c>
      <c r="EZ9" s="290">
        <v>14.149800000000001</v>
      </c>
      <c r="FA9" s="432">
        <f si="75" t="shared"/>
        <v>1.0375108241879261</v>
      </c>
      <c r="FC9" s="293">
        <v>42741</v>
      </c>
      <c r="FD9" s="417">
        <v>42742</v>
      </c>
      <c r="FE9" s="130">
        <f>BO18</f>
        <v>2676.7040000001298</v>
      </c>
      <c r="FF9" s="127">
        <v>3382.6183064516126</v>
      </c>
      <c r="FG9" s="32">
        <f si="52" t="shared"/>
        <v>705.91430645148284</v>
      </c>
      <c r="FH9" s="290">
        <v>638.904</v>
      </c>
      <c r="FI9" s="123">
        <f si="21" t="shared"/>
        <v>4.1895245608105913</v>
      </c>
      <c r="FJ9" s="123">
        <v>5.61</v>
      </c>
      <c r="FK9" s="131">
        <f si="22" t="shared"/>
        <v>1.420475439189409</v>
      </c>
      <c r="FL9" s="140">
        <f>HR16</f>
        <v>155.48000000000229</v>
      </c>
      <c r="FM9" s="296">
        <f>EU16</f>
        <v>7852.0640000002095</v>
      </c>
      <c r="FN9" s="123">
        <v>8530.5467580645163</v>
      </c>
      <c r="FO9" s="32">
        <f si="23" t="shared"/>
        <v>678.48275806430684</v>
      </c>
      <c r="FP9" s="120">
        <f si="24" t="shared"/>
        <v>638.904</v>
      </c>
      <c r="FQ9" s="123">
        <f si="53" t="shared"/>
        <v>12.289896447666957</v>
      </c>
      <c r="FR9" s="120">
        <v>14.15</v>
      </c>
      <c r="FS9" s="142">
        <f si="25" t="shared"/>
        <v>1.8601035523330438</v>
      </c>
      <c r="FT9" s="141"/>
      <c r="FU9" s="130">
        <f>DA16</f>
        <v>5402.2800000000461</v>
      </c>
      <c r="FV9" s="123">
        <v>5171.3867741935483</v>
      </c>
      <c r="FW9" s="434">
        <f si="26" t="shared"/>
        <v>-230.89322580649787</v>
      </c>
      <c r="FX9" s="120">
        <f si="27" t="shared"/>
        <v>638.904</v>
      </c>
      <c r="FY9" s="120">
        <f si="28" t="shared"/>
        <v>8.4555426167312238</v>
      </c>
      <c r="FZ9" s="126">
        <v>8.58</v>
      </c>
      <c r="GA9" s="142">
        <f si="29" t="shared"/>
        <v>0.12445738326877631</v>
      </c>
      <c r="GB9" s="393"/>
      <c r="GC9" s="122">
        <f>CF16</f>
        <v>700.66000000003464</v>
      </c>
      <c r="GD9" s="123">
        <v>705.81580645161296</v>
      </c>
      <c r="GE9" s="120">
        <f si="54" t="shared"/>
        <v>5.1558064515783144</v>
      </c>
      <c r="GF9" s="17">
        <v>336</v>
      </c>
      <c r="GG9" s="127">
        <f si="30" t="shared"/>
        <v>2.0852976190477222</v>
      </c>
      <c r="GH9" s="123">
        <v>1.9</v>
      </c>
      <c r="GI9" s="423">
        <f si="31" t="shared"/>
        <v>-0.18529761904772224</v>
      </c>
      <c r="GJ9" s="393"/>
      <c r="GK9" s="122">
        <f>DU16</f>
        <v>11167.799999999692</v>
      </c>
      <c r="GL9" s="120">
        <v>11103.203870967742</v>
      </c>
      <c r="GM9" s="425">
        <f si="55" t="shared"/>
        <v>-64.596129031950113</v>
      </c>
      <c r="GN9" s="169">
        <v>21600</v>
      </c>
      <c r="GO9" s="128">
        <f si="32" t="shared"/>
        <v>0.51702777777776354</v>
      </c>
      <c r="GP9" s="126">
        <v>0.51</v>
      </c>
      <c r="GQ9" s="424">
        <f si="56" t="shared"/>
        <v>-7.0277777777635331E-3</v>
      </c>
      <c r="GR9" s="393"/>
      <c r="GS9" s="122">
        <f>AV16</f>
        <v>22941.599999999555</v>
      </c>
      <c r="GT9" s="123">
        <v>22564.603451612904</v>
      </c>
      <c r="GU9" s="425">
        <f si="33" t="shared"/>
        <v>-376.99654838665083</v>
      </c>
      <c r="GV9" s="123">
        <f si="34" t="shared"/>
        <v>638.904</v>
      </c>
      <c r="GW9" s="127">
        <f si="35" t="shared"/>
        <v>35.907742008188329</v>
      </c>
      <c r="GX9" s="123">
        <v>37.4</v>
      </c>
      <c r="GY9" s="144">
        <f si="36" t="shared"/>
        <v>1.4922579918116696</v>
      </c>
      <c r="GZ9" s="141"/>
      <c r="HA9" s="125">
        <f>FE9+FM9+FU9+GC9+GK9+GS9</f>
        <v>50741.107999999665</v>
      </c>
      <c r="HB9" s="386">
        <v>51458.174967741936</v>
      </c>
      <c r="HC9" s="31">
        <f si="38" t="shared"/>
        <v>717.06696774227021</v>
      </c>
      <c r="HE9" s="25" t="s">
        <v>69</v>
      </c>
      <c r="HF9" s="180">
        <f>GS35</f>
        <v>698112.40000000189</v>
      </c>
      <c r="HG9" s="181">
        <v>699502.70700000005</v>
      </c>
      <c r="HH9" s="464">
        <f si="0" t="shared"/>
        <v>1390.3069999981672</v>
      </c>
      <c r="HI9" s="411">
        <v>18689.054972137099</v>
      </c>
      <c r="HJ9" s="40">
        <f si="1" t="shared"/>
        <v>37.428468589924201</v>
      </c>
      <c r="HK9" s="179">
        <f si="2" t="shared"/>
        <v>22564.603451612904</v>
      </c>
      <c r="HL9" s="182">
        <f si="3" t="shared"/>
        <v>11282.301725806452</v>
      </c>
      <c r="HM9" s="179">
        <f si="4" t="shared"/>
        <v>602.87274103668062</v>
      </c>
      <c r="HO9" s="346">
        <v>42738</v>
      </c>
      <c r="HP9" s="379">
        <v>880.99900000000002</v>
      </c>
      <c r="HQ9" s="455">
        <f si="39" t="shared"/>
        <v>57.600000000002183</v>
      </c>
      <c r="HR9" s="453"/>
      <c r="HS9" s="379"/>
      <c r="HT9" s="455">
        <f>(HS9-HS8)*12</f>
        <v>0</v>
      </c>
      <c r="HU9" s="369"/>
      <c r="HV9" s="379"/>
      <c r="HW9" s="455">
        <f>(HV9-HV8)*12</f>
        <v>0</v>
      </c>
      <c r="HX9" s="369"/>
      <c r="HY9" s="379">
        <v>1238.58</v>
      </c>
      <c r="HZ9" s="455">
        <f si="40" t="shared"/>
        <v>24.899999999997817</v>
      </c>
      <c r="IA9" s="409"/>
      <c r="IB9" s="379">
        <v>201939</v>
      </c>
      <c r="IC9" s="455">
        <f si="41" t="shared"/>
        <v>1584</v>
      </c>
      <c r="ID9" s="409"/>
    </row>
    <row ht="16.5" r="10" spans="1:244" thickBot="1" x14ac:dyDescent="0.3">
      <c r="A10" s="199">
        <v>6</v>
      </c>
      <c r="B10" s="346">
        <v>42739</v>
      </c>
      <c r="C10" s="349">
        <v>2901.386</v>
      </c>
      <c r="D10" s="288">
        <v>3037.576</v>
      </c>
      <c r="E10" s="350"/>
      <c r="F10" s="347">
        <f si="5" t="shared"/>
        <v>13780.799999998271</v>
      </c>
      <c r="G10" s="354">
        <f si="76" t="shared"/>
        <v>27859.200000000419</v>
      </c>
      <c r="H10" s="357">
        <v>1967.5329999999999</v>
      </c>
      <c r="I10" s="292">
        <v>1932.6759999999999</v>
      </c>
      <c r="J10" s="358"/>
      <c r="K10" s="455">
        <f si="6" t="shared"/>
        <v>13497.599999999511</v>
      </c>
      <c r="L10" s="409">
        <f si="77" t="shared"/>
        <v>27614.399999999659</v>
      </c>
      <c r="M10" s="466">
        <f si="78" t="shared"/>
        <v>-244.80000000075961</v>
      </c>
      <c r="N10" s="357">
        <v>688.22299999999996</v>
      </c>
      <c r="O10" s="358">
        <v>937.34799999999996</v>
      </c>
      <c r="P10" s="455">
        <f si="58" t="shared"/>
        <v>1870.1999999999771</v>
      </c>
      <c r="Q10" s="453">
        <f si="79" t="shared"/>
        <v>3594.5999999999231</v>
      </c>
      <c r="R10" s="357">
        <v>69253</v>
      </c>
      <c r="S10" s="358">
        <v>37547</v>
      </c>
      <c r="T10" s="455">
        <f si="7" t="shared"/>
        <v>408</v>
      </c>
      <c r="U10" s="453">
        <f si="80" t="shared"/>
        <v>696</v>
      </c>
      <c r="V10" s="357">
        <v>173363</v>
      </c>
      <c r="W10" s="362">
        <v>339981</v>
      </c>
      <c r="X10" s="455">
        <f si="8" t="shared"/>
        <v>1408</v>
      </c>
      <c r="Y10" s="409">
        <f si="81" t="shared"/>
        <v>2816</v>
      </c>
      <c r="Z10" s="409">
        <f si="82" t="shared"/>
        <v>3512</v>
      </c>
      <c r="AA10" s="453">
        <f si="83" t="shared"/>
        <v>82.599999999923057</v>
      </c>
      <c r="AB10" s="357">
        <v>342.91899999999998</v>
      </c>
      <c r="AC10" s="358">
        <v>154.49700000000001</v>
      </c>
      <c r="AD10" s="455">
        <f si="9" t="shared"/>
        <v>588.59999999999673</v>
      </c>
      <c r="AE10" s="453">
        <f si="84" t="shared"/>
        <v>1200.6000000000029</v>
      </c>
      <c r="AF10" s="364"/>
      <c r="AG10" s="289"/>
      <c r="AH10" s="358">
        <v>3141.424</v>
      </c>
      <c r="AI10" s="455">
        <f si="42" t="shared"/>
        <v>10936.799999999494</v>
      </c>
      <c r="AJ10" s="409">
        <f>AI10+AI9</f>
        <v>22620.000000000437</v>
      </c>
      <c r="AK10" s="453">
        <f si="85" t="shared"/>
        <v>23316.000000000437</v>
      </c>
      <c r="AL10" s="387">
        <v>29571</v>
      </c>
      <c r="AM10" s="388">
        <v>41092</v>
      </c>
      <c r="AN10" s="455">
        <f si="10" t="shared"/>
        <v>0</v>
      </c>
      <c r="AO10" s="217">
        <f si="86" t="shared"/>
        <v>0</v>
      </c>
      <c r="AP10" s="387">
        <v>22329</v>
      </c>
      <c r="AQ10" s="388">
        <v>23340</v>
      </c>
      <c r="AR10" s="455">
        <f si="11" t="shared"/>
        <v>0</v>
      </c>
      <c r="AS10" s="409">
        <f si="87" t="shared"/>
        <v>0</v>
      </c>
      <c r="AT10" s="409">
        <f si="88" t="shared"/>
        <v>23597.799999999657</v>
      </c>
      <c r="AU10" s="210">
        <f si="12" t="shared"/>
        <v>11784.199999998275</v>
      </c>
      <c r="AV10" s="211">
        <f>(G10-Y10-AE10-AO10)+AS10</f>
        <v>23842.600000000417</v>
      </c>
      <c r="AW10" s="197">
        <v>11282.301725806452</v>
      </c>
      <c r="AX10" s="397">
        <f si="43" t="shared"/>
        <v>-501.89827419182257</v>
      </c>
      <c r="AY10" s="196">
        <v>301.44</v>
      </c>
      <c r="AZ10" s="196">
        <f si="59" t="shared"/>
        <v>39.093020169845659</v>
      </c>
      <c r="BA10" s="196">
        <v>37.43</v>
      </c>
      <c r="BB10" s="397">
        <f si="60" t="shared"/>
        <v>-1.6630201698456588</v>
      </c>
      <c r="BC10" s="199">
        <v>6</v>
      </c>
      <c r="BD10" s="346">
        <v>42739</v>
      </c>
      <c r="BE10" s="357">
        <v>11386.254999999999</v>
      </c>
      <c r="BF10" s="292">
        <v>76.671999999999997</v>
      </c>
      <c r="BG10" s="358">
        <v>4830.6170000000002</v>
      </c>
      <c r="BH10" s="455">
        <f si="13" t="shared"/>
        <v>1319.5559999998777</v>
      </c>
      <c r="BI10" s="453">
        <f>BH10+BH9</f>
        <v>2808.3119999999562</v>
      </c>
      <c r="BJ10" s="370">
        <v>768.07</v>
      </c>
      <c r="BK10" s="371">
        <v>603.803</v>
      </c>
      <c r="BL10" s="291">
        <f si="14" t="shared"/>
        <v>73.920000000007349</v>
      </c>
      <c r="BM10" s="409">
        <f si="89" t="shared"/>
        <v>184.72000000000662</v>
      </c>
      <c r="BN10" s="409">
        <f si="15" t="shared"/>
        <v>1245.6359999998704</v>
      </c>
      <c r="BO10" s="204">
        <f>BI10-BM10</f>
        <v>2623.5919999999496</v>
      </c>
      <c r="BP10" s="195">
        <v>1691.3</v>
      </c>
      <c r="BQ10" s="196">
        <f si="44" t="shared"/>
        <v>445.66400000012959</v>
      </c>
      <c r="BR10" s="196">
        <v>301.44</v>
      </c>
      <c r="BS10" s="196">
        <f si="61" t="shared"/>
        <v>4.1322850318467035</v>
      </c>
      <c r="BT10" s="196">
        <v>5.61</v>
      </c>
      <c r="BU10" s="196">
        <f si="62" t="shared"/>
        <v>1.4777149681532968</v>
      </c>
      <c r="BV10" s="199">
        <v>6</v>
      </c>
      <c r="BW10" s="346">
        <v>42739</v>
      </c>
      <c r="BX10" s="358">
        <v>11505.23</v>
      </c>
      <c r="BY10" s="358">
        <v>253.68</v>
      </c>
      <c r="BZ10" s="347">
        <f>((BX10-BX9)*30)+((BY10-BY9)*13000)</f>
        <v>235.20000000000437</v>
      </c>
      <c r="CA10" s="210">
        <f si="90" t="shared"/>
        <v>480.89999999996508</v>
      </c>
      <c r="CB10" s="292"/>
      <c r="CC10" s="213">
        <f si="63" t="shared"/>
        <v>73.920000000007349</v>
      </c>
      <c r="CD10" s="409">
        <f si="63" t="shared"/>
        <v>184.72000000000662</v>
      </c>
      <c r="CE10" s="211">
        <f si="64" t="shared"/>
        <v>309.12000000001171</v>
      </c>
      <c r="CF10" s="211">
        <f si="64" t="shared"/>
        <v>665.6199999999717</v>
      </c>
      <c r="CG10" s="195">
        <v>352.9</v>
      </c>
      <c r="CH10" s="210">
        <f si="45" t="shared"/>
        <v>43.779999999988263</v>
      </c>
      <c r="CI10" s="196">
        <v>185.48</v>
      </c>
      <c r="CJ10" s="196">
        <f si="65" t="shared"/>
        <v>1.6665947811085386</v>
      </c>
      <c r="CK10" s="196">
        <v>1.9</v>
      </c>
      <c r="CL10" s="196">
        <f si="66" t="shared"/>
        <v>0.23340521889146126</v>
      </c>
      <c r="CM10" s="199">
        <v>6</v>
      </c>
      <c r="CN10" s="346">
        <v>42739</v>
      </c>
      <c r="CO10" s="357">
        <v>10501.111000000001</v>
      </c>
      <c r="CP10" s="358">
        <v>7066.1589999999997</v>
      </c>
      <c r="CQ10" s="455">
        <f si="16" t="shared"/>
        <v>1163.8800000000629</v>
      </c>
      <c r="CR10" s="409">
        <f si="91" t="shared"/>
        <v>2258.0400000000009</v>
      </c>
      <c r="CS10" s="409">
        <f si="46" t="shared"/>
        <v>173363</v>
      </c>
      <c r="CT10" s="409">
        <f si="46" t="shared"/>
        <v>339981</v>
      </c>
      <c r="CU10" s="409">
        <f si="46" t="shared"/>
        <v>1408</v>
      </c>
      <c r="CV10" s="453">
        <f si="46" t="shared"/>
        <v>2816</v>
      </c>
      <c r="CW10" s="379">
        <v>321.68700000000001</v>
      </c>
      <c r="CX10" s="376">
        <f si="17" t="shared"/>
        <v>10.320000000001528</v>
      </c>
      <c r="CY10" s="409">
        <f si="92" t="shared"/>
        <v>15.060000000001992</v>
      </c>
      <c r="CZ10" s="409">
        <f si="67" t="shared"/>
        <v>2582.2000000000644</v>
      </c>
      <c r="DA10" s="204">
        <f si="93" t="shared"/>
        <v>5089.1000000000031</v>
      </c>
      <c r="DB10" s="195">
        <v>2585.6999999999998</v>
      </c>
      <c r="DC10" s="409">
        <f si="68" t="shared"/>
        <v>3.4999999999354259</v>
      </c>
      <c r="DD10" s="195">
        <v>301.43599999999998</v>
      </c>
      <c r="DE10" s="196">
        <f si="69" t="shared"/>
        <v>8.5663291710348624</v>
      </c>
      <c r="DF10" s="195">
        <v>8.58</v>
      </c>
      <c r="DG10" s="196">
        <f si="70" t="shared"/>
        <v>1.3670828965137716E-2</v>
      </c>
      <c r="DH10" s="199">
        <v>6</v>
      </c>
      <c r="DI10" s="346">
        <v>42739</v>
      </c>
      <c r="DJ10" s="366">
        <v>323.99200000000002</v>
      </c>
      <c r="DK10" s="381">
        <v>322.649</v>
      </c>
      <c r="DL10" s="455">
        <f si="18" t="shared"/>
        <v>500.40000000003602</v>
      </c>
      <c r="DM10" s="453">
        <f si="94" t="shared"/>
        <v>1062.400000000036</v>
      </c>
      <c r="DN10" s="370"/>
      <c r="DO10" s="409"/>
      <c r="DP10" s="409"/>
      <c r="DQ10" s="371">
        <v>1721.7629999999999</v>
      </c>
      <c r="DR10" s="455">
        <f si="19" t="shared"/>
        <v>3441.5999999996529</v>
      </c>
      <c r="DS10" s="453">
        <f si="95" t="shared"/>
        <v>6953.3999999996922</v>
      </c>
      <c r="DT10" s="409">
        <f si="47" t="shared"/>
        <v>5573.999999999689</v>
      </c>
      <c r="DU10" s="204">
        <f>DM10+DS10+ID10</f>
        <v>11231.799999999728</v>
      </c>
      <c r="DV10" s="195">
        <v>5551.6</v>
      </c>
      <c r="DW10" s="421">
        <f si="48" t="shared"/>
        <v>-22.399999999688589</v>
      </c>
      <c r="DX10" s="195">
        <v>10800</v>
      </c>
      <c r="DY10" s="431">
        <f si="71" t="shared"/>
        <v>0.51611111111108232</v>
      </c>
      <c r="DZ10" s="409">
        <v>0.51400000000000001</v>
      </c>
      <c r="EA10" s="433">
        <f si="72" t="shared"/>
        <v>-2.1111111110823089E-3</v>
      </c>
      <c r="EB10" s="199">
        <v>6</v>
      </c>
      <c r="EC10" s="346">
        <v>42739</v>
      </c>
      <c r="ED10" s="357"/>
      <c r="EE10" s="292"/>
      <c r="EF10" s="358">
        <v>1816.2929999999999</v>
      </c>
      <c r="EG10" s="455">
        <f si="49" t="shared"/>
        <v>3900.5999999998494</v>
      </c>
      <c r="EH10" s="453">
        <f si="96" t="shared"/>
        <v>7808.3999999999378</v>
      </c>
      <c r="EI10" s="370">
        <v>26.5</v>
      </c>
      <c r="EJ10" s="383">
        <v>939.36099999999999</v>
      </c>
      <c r="EK10" s="455">
        <f si="97" t="shared"/>
        <v>336.79999999999865</v>
      </c>
      <c r="EL10" s="453">
        <f si="98" t="shared"/>
        <v>679.19999999999754</v>
      </c>
      <c r="EM10" s="370">
        <v>2801.7779999999998</v>
      </c>
      <c r="EN10" s="371"/>
      <c r="EO10" s="455">
        <f si="73" t="shared"/>
        <v>25.271999999997206</v>
      </c>
      <c r="EP10" s="453">
        <f si="99" t="shared"/>
        <v>50.027999999998428</v>
      </c>
      <c r="EQ10" s="379">
        <v>352.24400000000003</v>
      </c>
      <c r="ER10" s="455">
        <f si="20" t="shared"/>
        <v>7.0400000000017826</v>
      </c>
      <c r="ES10" s="409">
        <f si="100" t="shared"/>
        <v>27.000000000000455</v>
      </c>
      <c r="ET10" s="409">
        <f si="50" t="shared"/>
        <v>3932.9119999998484</v>
      </c>
      <c r="EU10" s="204">
        <f>EH10+EP10+ES10</f>
        <v>7885.4279999999362</v>
      </c>
      <c r="EV10" s="195">
        <v>4265.3</v>
      </c>
      <c r="EW10" s="195">
        <f si="51" t="shared"/>
        <v>332.38800000015181</v>
      </c>
      <c r="EX10" s="431">
        <v>301.43599999999998</v>
      </c>
      <c r="EY10" s="431">
        <f si="74" t="shared"/>
        <v>13.047253811753901</v>
      </c>
      <c r="EZ10" s="290">
        <v>14.149800000000001</v>
      </c>
      <c r="FA10" s="432">
        <f si="75" t="shared"/>
        <v>1.1025461882460998</v>
      </c>
      <c r="FC10" s="293">
        <v>42742</v>
      </c>
      <c r="FD10" s="417">
        <v>42743</v>
      </c>
      <c r="FE10" s="130">
        <f>BO20</f>
        <v>2634.0039999999767</v>
      </c>
      <c r="FF10" s="127">
        <v>3382.6183064516126</v>
      </c>
      <c r="FG10" s="32">
        <f si="52" t="shared"/>
        <v>748.61430645163591</v>
      </c>
      <c r="FH10" s="290">
        <v>635.47199999999998</v>
      </c>
      <c r="FI10" s="123">
        <f si="21" t="shared"/>
        <v>4.1449568194979118</v>
      </c>
      <c r="FJ10" s="123">
        <v>5.61</v>
      </c>
      <c r="FK10" s="408">
        <f si="22" t="shared"/>
        <v>1.4650431805020885</v>
      </c>
      <c r="FL10" s="140">
        <f>HR18</f>
        <v>143.11999999999898</v>
      </c>
      <c r="FM10" s="296">
        <f>EU18</f>
        <v>7927.1720000000159</v>
      </c>
      <c r="FN10" s="123">
        <v>8530.5467580645163</v>
      </c>
      <c r="FO10" s="32">
        <f si="23" t="shared"/>
        <v>603.37475806450038</v>
      </c>
      <c r="FP10" s="120">
        <f si="24" t="shared"/>
        <v>635.47199999999998</v>
      </c>
      <c r="FQ10" s="123">
        <f si="53" t="shared"/>
        <v>12.474463076264596</v>
      </c>
      <c r="FR10" s="120">
        <v>14.15</v>
      </c>
      <c r="FS10" s="142">
        <f si="25" t="shared"/>
        <v>1.6755369237354039</v>
      </c>
      <c r="FT10" s="141"/>
      <c r="FU10" s="130">
        <f>DA18</f>
        <v>4914.9000000000697</v>
      </c>
      <c r="FV10" s="123">
        <v>5171.3867741935483</v>
      </c>
      <c r="FW10" s="32">
        <f si="26" t="shared"/>
        <v>256.4867741934786</v>
      </c>
      <c r="FX10" s="120">
        <f si="27" t="shared"/>
        <v>635.47199999999998</v>
      </c>
      <c r="FY10" s="120">
        <f si="28" t="shared"/>
        <v>7.7342510763653944</v>
      </c>
      <c r="FZ10" s="126">
        <v>8.58</v>
      </c>
      <c r="GA10" s="142">
        <f si="29" t="shared"/>
        <v>0.84574892363460563</v>
      </c>
      <c r="GB10" s="393"/>
      <c r="GC10" s="122">
        <f>CF18</f>
        <v>653.19999999996026</v>
      </c>
      <c r="GD10" s="123">
        <v>705.81580645161296</v>
      </c>
      <c r="GE10" s="120">
        <f si="54" t="shared"/>
        <v>52.615806451652702</v>
      </c>
      <c r="GF10" s="17">
        <v>324</v>
      </c>
      <c r="GG10" s="127">
        <f si="30" t="shared"/>
        <v>2.0160493827159267</v>
      </c>
      <c r="GH10" s="123">
        <v>1.9</v>
      </c>
      <c r="GI10" s="423">
        <f si="31" t="shared"/>
        <v>-0.1160493827159268</v>
      </c>
      <c r="GJ10" s="393"/>
      <c r="GK10" s="122">
        <f>DU18</f>
        <v>11129.999999999971</v>
      </c>
      <c r="GL10" s="120">
        <v>11103.203870967742</v>
      </c>
      <c r="GM10" s="425">
        <f si="55" t="shared"/>
        <v>-26.796129032229146</v>
      </c>
      <c r="GN10" s="169">
        <v>21600</v>
      </c>
      <c r="GO10" s="128">
        <f si="32" t="shared"/>
        <v>0.51527777777777639</v>
      </c>
      <c r="GP10" s="126">
        <v>0.51</v>
      </c>
      <c r="GQ10" s="424">
        <f si="56" t="shared"/>
        <v>-5.2777777777763824E-3</v>
      </c>
      <c r="GR10" s="393"/>
      <c r="GS10" s="122">
        <f>AV18</f>
        <v>23175.599999999926</v>
      </c>
      <c r="GT10" s="123">
        <v>22564.603451612904</v>
      </c>
      <c r="GU10" s="425">
        <f si="33" t="shared"/>
        <v>-610.9965483870219</v>
      </c>
      <c r="GV10" s="123">
        <f si="34" t="shared"/>
        <v>635.47199999999998</v>
      </c>
      <c r="GW10" s="127">
        <f si="35" t="shared"/>
        <v>36.469899539240011</v>
      </c>
      <c r="GX10" s="123">
        <v>37.4</v>
      </c>
      <c r="GY10" s="144">
        <f si="36" t="shared"/>
        <v>0.93010046075998787</v>
      </c>
      <c r="GZ10" s="141"/>
      <c r="HA10" s="125">
        <f si="37" t="shared"/>
        <v>50434.875999999917</v>
      </c>
      <c r="HB10" s="386">
        <v>51458.174967741936</v>
      </c>
      <c r="HC10" s="31">
        <f si="38" t="shared"/>
        <v>1023.2989677420192</v>
      </c>
      <c r="HE10" s="27" t="s">
        <v>70</v>
      </c>
      <c r="HF10" s="468">
        <f>SUM(HF4:HF9)</f>
        <v>1563268.8440000019</v>
      </c>
      <c r="HG10" s="184">
        <f>SUM(HG4:HG9)</f>
        <v>1595203.4240000001</v>
      </c>
      <c r="HH10" s="184">
        <f si="0" t="shared"/>
        <v>31934.579999998212</v>
      </c>
      <c r="HI10" s="30"/>
      <c r="HJ10" s="185"/>
      <c r="HK10" s="186">
        <f si="2" t="shared"/>
        <v>51458.174967741936</v>
      </c>
      <c r="HL10" s="187">
        <f>SUM(HL4:HL9)</f>
        <v>25729.087483870964</v>
      </c>
      <c r="HM10" s="228">
        <f>SUM(HM4:HM9)</f>
        <v>24382.458706082205</v>
      </c>
      <c r="HO10" s="346">
        <v>42739</v>
      </c>
      <c r="HP10" s="379">
        <v>883.63</v>
      </c>
      <c r="HQ10" s="455">
        <f si="39" t="shared"/>
        <v>105.23999999999887</v>
      </c>
      <c r="HR10" s="453">
        <f>HQ10+HQ9</f>
        <v>162.84000000000106</v>
      </c>
      <c r="HS10" s="379"/>
      <c r="HT10" s="455">
        <f ref="HT10:HT25" si="102" t="shared">(HS10-HS9)</f>
        <v>0</v>
      </c>
      <c r="HU10" s="369">
        <f ref="HU10" si="103" t="shared">HT10+HT9</f>
        <v>0</v>
      </c>
      <c r="HV10" s="379"/>
      <c r="HW10" s="455">
        <f ref="HW10:HW66" si="104" t="shared">(HV10-HV9)</f>
        <v>0</v>
      </c>
      <c r="HX10" s="369">
        <f ref="HX10" si="105" t="shared">HW10+HW9</f>
        <v>0</v>
      </c>
      <c r="HY10" s="379">
        <v>1239.23</v>
      </c>
      <c r="HZ10" s="455">
        <f si="40" t="shared"/>
        <v>19.500000000002728</v>
      </c>
      <c r="IA10" s="409">
        <f ref="IA10" si="106" t="shared">HZ10+HZ9</f>
        <v>44.400000000000546</v>
      </c>
      <c r="IB10" s="379">
        <v>202075</v>
      </c>
      <c r="IC10" s="455">
        <f si="41" t="shared"/>
        <v>1632</v>
      </c>
      <c r="ID10" s="409">
        <f>IC10+IC9</f>
        <v>3216</v>
      </c>
    </row>
    <row customHeight="1" ht="16.5" r="11" spans="1:244" x14ac:dyDescent="0.25">
      <c r="A11" s="199">
        <v>7</v>
      </c>
      <c r="B11" s="346">
        <v>42739</v>
      </c>
      <c r="C11" s="349">
        <v>2903.69</v>
      </c>
      <c r="D11" s="288">
        <v>3037.9859999999999</v>
      </c>
      <c r="E11" s="350"/>
      <c r="F11" s="347">
        <f si="5" t="shared"/>
        <v>13027.199999999721</v>
      </c>
      <c r="G11" s="354"/>
      <c r="H11" s="357">
        <v>1969.8219999999999</v>
      </c>
      <c r="I11" s="292">
        <v>1933.097</v>
      </c>
      <c r="J11" s="358"/>
      <c r="K11" s="455">
        <f si="6" t="shared"/>
        <v>13008.000000000175</v>
      </c>
      <c r="L11" s="409"/>
      <c r="M11" s="354"/>
      <c r="N11" s="357">
        <v>688.22299999999996</v>
      </c>
      <c r="O11" s="358">
        <v>938.29499999999996</v>
      </c>
      <c r="P11" s="455">
        <f si="58" t="shared"/>
        <v>1704.6000000000049</v>
      </c>
      <c r="Q11" s="453"/>
      <c r="R11" s="357">
        <v>69276</v>
      </c>
      <c r="S11" s="358">
        <v>37548</v>
      </c>
      <c r="T11" s="455">
        <f si="7" t="shared"/>
        <v>288</v>
      </c>
      <c r="U11" s="453"/>
      <c r="V11" s="357">
        <v>173365</v>
      </c>
      <c r="W11" s="362">
        <v>340066</v>
      </c>
      <c r="X11" s="455">
        <f si="8" t="shared"/>
        <v>1392</v>
      </c>
      <c r="Y11" s="409"/>
      <c r="Z11" s="409"/>
      <c r="AA11" s="453"/>
      <c r="AB11" s="357">
        <v>343.10199999999998</v>
      </c>
      <c r="AC11" s="358">
        <v>154.65700000000001</v>
      </c>
      <c r="AD11" s="455">
        <f si="9" t="shared"/>
        <v>617.39999999998076</v>
      </c>
      <c r="AE11" s="453"/>
      <c r="AF11" s="364"/>
      <c r="AG11" s="289"/>
      <c r="AH11" s="358">
        <v>3145.84</v>
      </c>
      <c r="AI11" s="455">
        <f si="42" t="shared"/>
        <v>10598.400000000402</v>
      </c>
      <c r="AJ11" s="409"/>
      <c r="AK11" s="453"/>
      <c r="AL11" s="387">
        <v>29571</v>
      </c>
      <c r="AM11" s="388">
        <v>41092</v>
      </c>
      <c r="AN11" s="455">
        <f si="10" t="shared"/>
        <v>0</v>
      </c>
      <c r="AO11" s="217"/>
      <c r="AP11" s="387">
        <v>22329</v>
      </c>
      <c r="AQ11" s="388">
        <v>23340</v>
      </c>
      <c r="AR11" s="455">
        <f si="11" t="shared"/>
        <v>0</v>
      </c>
      <c r="AS11" s="409"/>
      <c r="AT11" s="409"/>
      <c r="AU11" s="210">
        <f si="12" t="shared"/>
        <v>11017.799999999739</v>
      </c>
      <c r="AV11" s="211"/>
      <c r="AW11" s="197">
        <v>11282.301725806452</v>
      </c>
      <c r="AX11" s="196">
        <f si="43" t="shared"/>
        <v>264.50172580671278</v>
      </c>
      <c r="AY11" s="196">
        <v>301.44</v>
      </c>
      <c r="AZ11" s="196">
        <f si="59" t="shared"/>
        <v>36.5505573248399</v>
      </c>
      <c r="BA11" s="196">
        <v>37.43</v>
      </c>
      <c r="BB11" s="196">
        <f si="60" t="shared"/>
        <v>0.87944267516009944</v>
      </c>
      <c r="BC11" s="199">
        <v>7</v>
      </c>
      <c r="BD11" s="346">
        <v>42739</v>
      </c>
      <c r="BE11" s="357">
        <v>11387.315000000001</v>
      </c>
      <c r="BF11" s="215">
        <v>76.677999999999997</v>
      </c>
      <c r="BG11" s="368">
        <v>4840.866</v>
      </c>
      <c r="BH11" s="455">
        <f si="13" t="shared"/>
        <v>1357.1520000001328</v>
      </c>
      <c r="BI11" s="369"/>
      <c r="BJ11" s="372">
        <v>768.44100000000003</v>
      </c>
      <c r="BK11" s="371">
        <v>604.48900000000003</v>
      </c>
      <c r="BL11" s="291">
        <f si="14" t="shared"/>
        <v>84.56000000000131</v>
      </c>
      <c r="BM11" s="194"/>
      <c r="BN11" s="194">
        <f si="15" t="shared"/>
        <v>1272.5920000001315</v>
      </c>
      <c r="BO11" s="459"/>
      <c r="BP11" s="195">
        <v>1691.3</v>
      </c>
      <c r="BQ11" s="197">
        <f si="44" t="shared"/>
        <v>418.70799999986843</v>
      </c>
      <c r="BR11" s="196">
        <v>301.44</v>
      </c>
      <c r="BS11" s="196">
        <f si="61" t="shared"/>
        <v>4.2217091295121136</v>
      </c>
      <c r="BT11" s="196">
        <v>5.61</v>
      </c>
      <c r="BU11" s="196">
        <f si="62" t="shared"/>
        <v>1.3882908704878867</v>
      </c>
      <c r="BV11" s="199">
        <v>7</v>
      </c>
      <c r="BW11" s="346">
        <v>42739</v>
      </c>
      <c r="BX11" s="357">
        <v>11513.72</v>
      </c>
      <c r="BY11" s="358">
        <v>0</v>
      </c>
      <c r="BZ11" s="347">
        <v>245</v>
      </c>
      <c r="CA11" s="210"/>
      <c r="CB11" s="292"/>
      <c r="CC11" s="213">
        <f si="63" t="shared"/>
        <v>84.56000000000131</v>
      </c>
      <c r="CD11" s="409"/>
      <c r="CE11" s="211">
        <f si="64" t="shared"/>
        <v>329.56000000000131</v>
      </c>
      <c r="CF11" s="211"/>
      <c r="CG11" s="195">
        <v>352.9</v>
      </c>
      <c r="CH11" s="210">
        <f si="45" t="shared"/>
        <v>23.339999999998668</v>
      </c>
      <c r="CI11" s="196">
        <v>185.48</v>
      </c>
      <c r="CJ11" s="196">
        <f si="65" t="shared"/>
        <v>1.7767953418158364</v>
      </c>
      <c r="CK11" s="196">
        <v>1.9</v>
      </c>
      <c r="CL11" s="196">
        <f si="66" t="shared"/>
        <v>0.12320465818416348</v>
      </c>
      <c r="CM11" s="199">
        <v>7</v>
      </c>
      <c r="CN11" s="346">
        <v>42739</v>
      </c>
      <c r="CO11" s="357">
        <v>10504.718000000001</v>
      </c>
      <c r="CP11" s="358">
        <v>7071.951</v>
      </c>
      <c r="CQ11" s="455">
        <f>((CO11-CO10)+(CP11-CP10))*120</f>
        <v>1127.880000000041</v>
      </c>
      <c r="CR11" s="409"/>
      <c r="CS11" s="409">
        <f si="46" t="shared"/>
        <v>173365</v>
      </c>
      <c r="CT11" s="409">
        <f si="46" t="shared"/>
        <v>340066</v>
      </c>
      <c r="CU11" s="409">
        <f si="46" t="shared"/>
        <v>1392</v>
      </c>
      <c r="CV11" s="453"/>
      <c r="CW11" s="379">
        <v>321.83600000000001</v>
      </c>
      <c r="CX11" s="376">
        <f si="17" t="shared"/>
        <v>8.9400000000000546</v>
      </c>
      <c r="CY11" s="409"/>
      <c r="CZ11" s="409">
        <f>CQ11+CU11+CX11</f>
        <v>2528.8200000000411</v>
      </c>
      <c r="DA11" s="204"/>
      <c r="DB11" s="195">
        <v>2585.6999999999998</v>
      </c>
      <c r="DC11" s="409">
        <f si="68" t="shared"/>
        <v>56.879999999958727</v>
      </c>
      <c r="DD11" s="195">
        <v>301.43599999999998</v>
      </c>
      <c r="DE11" s="196">
        <f si="69" t="shared"/>
        <v>8.3892434878383515</v>
      </c>
      <c r="DF11" s="195">
        <v>8.58</v>
      </c>
      <c r="DG11" s="196">
        <f si="70" t="shared"/>
        <v>0.19075651216164857</v>
      </c>
      <c r="DH11" s="199">
        <v>7</v>
      </c>
      <c r="DI11" s="346">
        <v>42739</v>
      </c>
      <c r="DJ11" s="366">
        <v>324.27300000000002</v>
      </c>
      <c r="DK11" s="381">
        <v>322.67500000000001</v>
      </c>
      <c r="DL11" s="455">
        <f si="18" t="shared"/>
        <v>552.60000000002947</v>
      </c>
      <c r="DM11" s="453"/>
      <c r="DN11" s="370"/>
      <c r="DO11" s="409"/>
      <c r="DP11" s="409"/>
      <c r="DQ11" s="371">
        <v>1723.7059999999999</v>
      </c>
      <c r="DR11" s="455">
        <f si="19" t="shared"/>
        <v>3497.3999999999705</v>
      </c>
      <c r="DS11" s="453"/>
      <c r="DT11" s="409">
        <f si="47" t="shared"/>
        <v>5718</v>
      </c>
      <c r="DU11" s="204"/>
      <c r="DV11" s="195">
        <v>5551.6</v>
      </c>
      <c r="DW11" s="421">
        <f si="48" t="shared"/>
        <v>-166.39999999999964</v>
      </c>
      <c r="DX11" s="195">
        <v>10800</v>
      </c>
      <c r="DY11" s="431">
        <f si="71" t="shared"/>
        <v>0.5294444444444445</v>
      </c>
      <c r="DZ11" s="409">
        <v>0.51400000000000001</v>
      </c>
      <c r="EA11" s="433">
        <f si="72" t="shared"/>
        <v>-1.5444444444444483E-2</v>
      </c>
      <c r="EB11" s="199">
        <v>7</v>
      </c>
      <c r="EC11" s="346">
        <v>42739</v>
      </c>
      <c r="ED11" s="357"/>
      <c r="EE11" s="292"/>
      <c r="EF11" s="358">
        <v>1818.451</v>
      </c>
      <c r="EG11" s="455">
        <f si="49" t="shared"/>
        <v>3884.4000000002325</v>
      </c>
      <c r="EH11" s="453"/>
      <c r="EI11" s="370">
        <v>26.515999999999998</v>
      </c>
      <c r="EJ11" s="383">
        <v>943.65700000000004</v>
      </c>
      <c r="EK11" s="455">
        <f si="97" t="shared"/>
        <v>344.96000000000379</v>
      </c>
      <c r="EL11" s="453"/>
      <c r="EM11" s="370">
        <v>2804.5819999999999</v>
      </c>
      <c r="EN11" s="371"/>
      <c r="EO11" s="455">
        <f si="73" t="shared"/>
        <v>33.648000000001048</v>
      </c>
      <c r="EP11" s="453"/>
      <c r="EQ11" s="379">
        <v>352.64</v>
      </c>
      <c r="ER11" s="455">
        <f si="20" t="shared"/>
        <v>15.839999999998327</v>
      </c>
      <c r="ES11" s="409"/>
      <c r="ET11" s="409">
        <f si="50" t="shared"/>
        <v>3933.8880000002318</v>
      </c>
      <c r="EU11" s="204"/>
      <c r="EV11" s="195">
        <v>4265.3</v>
      </c>
      <c r="EW11" s="195">
        <f si="51" t="shared"/>
        <v>331.41199999976834</v>
      </c>
      <c r="EX11" s="431">
        <v>301.43599999999998</v>
      </c>
      <c r="EY11" s="431">
        <f si="74" t="shared"/>
        <v>13.050491646652132</v>
      </c>
      <c r="EZ11" s="290">
        <v>14.149800000000001</v>
      </c>
      <c r="FA11" s="432">
        <f si="75" t="shared"/>
        <v>1.0993083533478689</v>
      </c>
      <c r="FC11" s="293">
        <v>42743</v>
      </c>
      <c r="FD11" s="417">
        <v>42744</v>
      </c>
      <c r="FE11" s="130">
        <f>BO22</f>
        <v>2670.9959999999555</v>
      </c>
      <c r="FF11" s="127">
        <v>3382.6183064516126</v>
      </c>
      <c r="FG11" s="32">
        <f si="52" t="shared"/>
        <v>711.6223064516571</v>
      </c>
      <c r="FH11" s="290">
        <v>627.31200000000001</v>
      </c>
      <c r="FI11" s="123">
        <f si="21" t="shared"/>
        <v>4.2578429872215988</v>
      </c>
      <c r="FJ11" s="123">
        <v>5.61</v>
      </c>
      <c r="FK11" s="131">
        <f si="22" t="shared"/>
        <v>1.3521570127784015</v>
      </c>
      <c r="FL11" s="140">
        <f>HR20</f>
        <v>133.67999999999938</v>
      </c>
      <c r="FM11" s="296">
        <f>EU20</f>
        <v>7704.6959999998217</v>
      </c>
      <c r="FN11" s="123">
        <v>8530.5467580645163</v>
      </c>
      <c r="FO11" s="32">
        <f si="23" t="shared"/>
        <v>825.85075806469467</v>
      </c>
      <c r="FP11" s="120">
        <f si="24" t="shared"/>
        <v>627.31200000000001</v>
      </c>
      <c r="FQ11" s="123">
        <f si="53" t="shared"/>
        <v>12.282079730660056</v>
      </c>
      <c r="FR11" s="120">
        <v>14.15</v>
      </c>
      <c r="FS11" s="142">
        <f si="25" t="shared"/>
        <v>1.8679202693399439</v>
      </c>
      <c r="FT11" s="141"/>
      <c r="FU11" s="130">
        <f>DA20</f>
        <v>5236.2400000000916</v>
      </c>
      <c r="FV11" s="123">
        <v>5171.3867741935483</v>
      </c>
      <c r="FW11" s="435">
        <f si="26" t="shared"/>
        <v>-64.853225806543378</v>
      </c>
      <c r="FX11" s="120">
        <f si="27" t="shared"/>
        <v>627.31200000000001</v>
      </c>
      <c r="FY11" s="120">
        <f si="28" t="shared"/>
        <v>8.3471063840642152</v>
      </c>
      <c r="FZ11" s="126">
        <v>8.58</v>
      </c>
      <c r="GA11" s="142">
        <f si="29" t="shared"/>
        <v>0.23289361593578484</v>
      </c>
      <c r="GB11" s="393"/>
      <c r="GC11" s="122">
        <f>CF20</f>
        <v>722.80000000000291</v>
      </c>
      <c r="GD11" s="123">
        <v>705.81580645161296</v>
      </c>
      <c r="GE11" s="436">
        <f si="54" t="shared"/>
        <v>-16.984193548389953</v>
      </c>
      <c r="GF11" s="17">
        <v>365</v>
      </c>
      <c r="GG11" s="127">
        <f si="30" t="shared"/>
        <v>1.9802739726027476</v>
      </c>
      <c r="GH11" s="123">
        <v>1.9</v>
      </c>
      <c r="GI11" s="423">
        <f si="31" t="shared"/>
        <v>-8.0273972602747712E-2</v>
      </c>
      <c r="GJ11" s="393"/>
      <c r="GK11" s="122">
        <f>DU20</f>
        <v>11213.400000000242</v>
      </c>
      <c r="GL11" s="120">
        <v>11103.203870967742</v>
      </c>
      <c r="GM11" s="425">
        <f si="55" t="shared"/>
        <v>-110.19612903249981</v>
      </c>
      <c r="GN11" s="169">
        <v>21600</v>
      </c>
      <c r="GO11" s="128">
        <f si="32" t="shared"/>
        <v>0.51913888888890003</v>
      </c>
      <c r="GP11" s="126">
        <v>0.51</v>
      </c>
      <c r="GQ11" s="424">
        <f si="56" t="shared"/>
        <v>-9.1388888889000208E-3</v>
      </c>
      <c r="GR11" s="393"/>
      <c r="GS11" s="122">
        <f>AV20</f>
        <v>23202.800000000658</v>
      </c>
      <c r="GT11" s="123">
        <v>22564.603451612904</v>
      </c>
      <c r="GU11" s="425">
        <f si="33" t="shared"/>
        <v>-638.19654838775386</v>
      </c>
      <c r="GV11" s="123">
        <f si="34" t="shared"/>
        <v>627.31200000000001</v>
      </c>
      <c r="GW11" s="127">
        <f si="35" t="shared"/>
        <v>36.987655265642388</v>
      </c>
      <c r="GX11" s="123">
        <v>37.4</v>
      </c>
      <c r="GY11" s="144">
        <f si="36" t="shared"/>
        <v>0.41234473435761032</v>
      </c>
      <c r="GZ11" s="141"/>
      <c r="HA11" s="125">
        <f si="37" t="shared"/>
        <v>50750.932000000772</v>
      </c>
      <c r="HB11" s="386">
        <v>51458.174967741936</v>
      </c>
      <c r="HC11" s="22">
        <f si="38" t="shared"/>
        <v>707.24296774116374</v>
      </c>
      <c r="HE11" s="7"/>
      <c r="HF11" s="44"/>
      <c r="HG11" s="8"/>
      <c r="HH11" s="7"/>
      <c r="HI11" s="9"/>
      <c r="HJ11" s="15"/>
      <c r="HO11" s="346">
        <v>42739</v>
      </c>
      <c r="HP11" s="379">
        <v>885.28499999999997</v>
      </c>
      <c r="HQ11" s="455">
        <f si="39" t="shared"/>
        <v>66.199999999998909</v>
      </c>
      <c r="HR11" s="453"/>
      <c r="HS11" s="379"/>
      <c r="HT11" s="455">
        <f si="102" t="shared"/>
        <v>0</v>
      </c>
      <c r="HU11" s="369"/>
      <c r="HV11" s="379"/>
      <c r="HW11" s="455">
        <f si="104" t="shared"/>
        <v>0</v>
      </c>
      <c r="HX11" s="369"/>
      <c r="HY11" s="379">
        <v>1240.0899999999999</v>
      </c>
      <c r="HZ11" s="455">
        <f si="40" t="shared"/>
        <v>25.799999999996999</v>
      </c>
      <c r="IA11" s="409"/>
      <c r="IB11" s="379">
        <v>202214</v>
      </c>
      <c r="IC11" s="455">
        <f si="41" t="shared"/>
        <v>1668</v>
      </c>
      <c r="ID11" s="409"/>
    </row>
    <row customHeight="1" ht="15" r="12" spans="1:244" x14ac:dyDescent="0.25">
      <c r="A12" s="199">
        <v>8</v>
      </c>
      <c r="B12" s="346">
        <v>42740</v>
      </c>
      <c r="C12" s="349">
        <v>2906.01</v>
      </c>
      <c r="D12" s="288">
        <v>3038.4140000000002</v>
      </c>
      <c r="E12" s="350"/>
      <c r="F12" s="347">
        <f si="5" t="shared"/>
        <v>13190.40000000241</v>
      </c>
      <c r="G12" s="354">
        <f si="76" t="shared"/>
        <v>26217.60000000213</v>
      </c>
      <c r="H12" s="357">
        <v>1972.1790000000001</v>
      </c>
      <c r="I12" s="292">
        <v>1933.549</v>
      </c>
      <c r="J12" s="358"/>
      <c r="K12" s="455">
        <f si="6" t="shared"/>
        <v>13483.200000000943</v>
      </c>
      <c r="L12" s="409">
        <f si="77" t="shared"/>
        <v>26491.200000001118</v>
      </c>
      <c r="M12" s="354">
        <f si="78" t="shared"/>
        <v>273.59999999898719</v>
      </c>
      <c r="N12" s="357">
        <v>688.22299999999996</v>
      </c>
      <c r="O12" s="358">
        <v>939.322</v>
      </c>
      <c r="P12" s="455">
        <f si="58" t="shared"/>
        <v>1848.6000000000786</v>
      </c>
      <c r="Q12" s="453">
        <f si="79" t="shared"/>
        <v>3553.2000000000835</v>
      </c>
      <c r="R12" s="357">
        <v>69304</v>
      </c>
      <c r="S12" s="358">
        <v>37554</v>
      </c>
      <c r="T12" s="455">
        <f si="7" t="shared"/>
        <v>408</v>
      </c>
      <c r="U12" s="453">
        <f si="80" t="shared"/>
        <v>696</v>
      </c>
      <c r="V12" s="357">
        <v>173369</v>
      </c>
      <c r="W12" s="358">
        <v>340153</v>
      </c>
      <c r="X12" s="455">
        <f si="8" t="shared"/>
        <v>1456</v>
      </c>
      <c r="Y12" s="409">
        <f si="81" t="shared"/>
        <v>2848</v>
      </c>
      <c r="Z12" s="409">
        <f si="82" t="shared"/>
        <v>3544</v>
      </c>
      <c r="AA12" s="453">
        <f si="83" t="shared"/>
        <v>9.2000000000834916</v>
      </c>
      <c r="AB12" s="357">
        <v>343.27499999999998</v>
      </c>
      <c r="AC12" s="358">
        <v>154.809</v>
      </c>
      <c r="AD12" s="455">
        <f si="9" t="shared"/>
        <v>584.99999999997954</v>
      </c>
      <c r="AE12" s="453">
        <f si="84" t="shared"/>
        <v>1202.3999999999603</v>
      </c>
      <c r="AF12" s="364"/>
      <c r="AG12" s="289"/>
      <c r="AH12" s="358">
        <v>3150.3980000000001</v>
      </c>
      <c r="AI12" s="455">
        <f si="42" t="shared"/>
        <v>10939.199999999983</v>
      </c>
      <c r="AJ12" s="409">
        <f>AI12+AI11</f>
        <v>21537.600000000384</v>
      </c>
      <c r="AK12" s="453">
        <f si="85" t="shared"/>
        <v>22233.600000000384</v>
      </c>
      <c r="AL12" s="387">
        <v>29571</v>
      </c>
      <c r="AM12" s="388">
        <v>41092</v>
      </c>
      <c r="AN12" s="455">
        <f si="10" t="shared"/>
        <v>0</v>
      </c>
      <c r="AO12" s="217">
        <f si="86" t="shared"/>
        <v>0</v>
      </c>
      <c r="AP12" s="387">
        <v>22329</v>
      </c>
      <c r="AQ12" s="388">
        <v>23340</v>
      </c>
      <c r="AR12" s="455">
        <f si="11" t="shared"/>
        <v>0</v>
      </c>
      <c r="AS12" s="409">
        <f si="87" t="shared"/>
        <v>0</v>
      </c>
      <c r="AT12" s="409">
        <f si="88" t="shared"/>
        <v>22440.800000001156</v>
      </c>
      <c r="AU12" s="210">
        <f si="12" t="shared"/>
        <v>11149.40000000243</v>
      </c>
      <c r="AV12" s="211">
        <f>(G12-Y12-AE12-AO12)+AS12</f>
        <v>22167.200000002169</v>
      </c>
      <c r="AW12" s="197">
        <v>11282.301725806452</v>
      </c>
      <c r="AX12" s="196">
        <f si="43" t="shared"/>
        <v>132.90172580402213</v>
      </c>
      <c r="AY12" s="196">
        <v>301.44</v>
      </c>
      <c r="AZ12" s="196">
        <f si="59" t="shared"/>
        <v>36.98712845011422</v>
      </c>
      <c r="BA12" s="196">
        <v>37.43</v>
      </c>
      <c r="BB12" s="196">
        <f si="60" t="shared"/>
        <v>0.44287154988577981</v>
      </c>
      <c r="BC12" s="199">
        <v>8</v>
      </c>
      <c r="BD12" s="346">
        <v>42740</v>
      </c>
      <c r="BE12" s="357">
        <v>11390.532999999999</v>
      </c>
      <c r="BF12" s="292">
        <v>76.691000000000003</v>
      </c>
      <c r="BG12" s="358">
        <v>4851.2250000000004</v>
      </c>
      <c r="BH12" s="455">
        <f si="13" t="shared"/>
        <v>1629.3959999999179</v>
      </c>
      <c r="BI12" s="453">
        <f>BH12+BH11</f>
        <v>2986.5480000000507</v>
      </c>
      <c r="BJ12" s="370">
        <v>769.04300000000001</v>
      </c>
      <c r="BK12" s="371">
        <v>605.25900000000001</v>
      </c>
      <c r="BL12" s="291">
        <f si="14" t="shared"/>
        <v>109.75999999999658</v>
      </c>
      <c r="BM12" s="409">
        <f si="89" t="shared"/>
        <v>194.31999999999789</v>
      </c>
      <c r="BN12" s="409">
        <f si="15" t="shared"/>
        <v>1519.6359999999213</v>
      </c>
      <c r="BO12" s="204">
        <f>BI12-BM12</f>
        <v>2792.2280000000528</v>
      </c>
      <c r="BP12" s="195">
        <v>1691.3</v>
      </c>
      <c r="BQ12" s="196">
        <f si="44" t="shared"/>
        <v>171.66400000007866</v>
      </c>
      <c r="BR12" s="196">
        <v>301.44</v>
      </c>
      <c r="BS12" s="196">
        <f si="61" t="shared"/>
        <v>5.0412553078553657</v>
      </c>
      <c r="BT12" s="196">
        <v>5.61</v>
      </c>
      <c r="BU12" s="196">
        <f si="62" t="shared"/>
        <v>0.56874469214463463</v>
      </c>
      <c r="BV12" s="199">
        <v>8</v>
      </c>
      <c r="BW12" s="346">
        <v>42740</v>
      </c>
      <c r="BX12" s="357">
        <v>11521.96</v>
      </c>
      <c r="BY12" s="358">
        <v>0.34300000000000003</v>
      </c>
      <c r="BZ12" s="347">
        <f>((BX12-BX11)*30)+((BY12-BY11)*40)</f>
        <v>260.91999999999348</v>
      </c>
      <c r="CA12" s="210">
        <f si="90" t="shared"/>
        <v>505.91999999999348</v>
      </c>
      <c r="CB12" s="292"/>
      <c r="CC12" s="213">
        <f si="63" t="shared"/>
        <v>109.75999999999658</v>
      </c>
      <c r="CD12" s="409">
        <f si="63" t="shared"/>
        <v>194.31999999999789</v>
      </c>
      <c r="CE12" s="211">
        <f si="64" t="shared"/>
        <v>370.67999999999006</v>
      </c>
      <c r="CF12" s="211">
        <f si="64" t="shared"/>
        <v>700.23999999999137</v>
      </c>
      <c r="CG12" s="195">
        <v>352.9</v>
      </c>
      <c r="CH12" s="396">
        <f si="45" t="shared"/>
        <v>-17.779999999990082</v>
      </c>
      <c r="CI12" s="196">
        <v>185.48</v>
      </c>
      <c r="CJ12" s="196">
        <f si="65" t="shared"/>
        <v>1.998490403277928</v>
      </c>
      <c r="CK12" s="196">
        <v>1.9</v>
      </c>
      <c r="CL12" s="397">
        <f si="66" t="shared"/>
        <v>-9.8490403277928129E-2</v>
      </c>
      <c r="CM12" s="199">
        <v>8</v>
      </c>
      <c r="CN12" s="346">
        <v>42740</v>
      </c>
      <c r="CO12" s="357">
        <v>10507.925999999999</v>
      </c>
      <c r="CP12" s="358">
        <v>7077.45</v>
      </c>
      <c r="CQ12" s="455">
        <f si="16" t="shared"/>
        <v>1044.8399999998219</v>
      </c>
      <c r="CR12" s="409">
        <f si="91" t="shared"/>
        <v>2172.7199999998629</v>
      </c>
      <c r="CS12" s="409">
        <f si="46" t="shared"/>
        <v>173369</v>
      </c>
      <c r="CT12" s="409">
        <f si="46" t="shared"/>
        <v>340153</v>
      </c>
      <c r="CU12" s="409">
        <f si="46" t="shared"/>
        <v>1456</v>
      </c>
      <c r="CV12" s="453">
        <f si="46" t="shared"/>
        <v>2848</v>
      </c>
      <c r="CW12" s="379">
        <v>321.83800000000002</v>
      </c>
      <c r="CX12" s="376">
        <f si="17" t="shared"/>
        <v>0.12000000000057298</v>
      </c>
      <c r="CY12" s="409">
        <f si="92" t="shared"/>
        <v>9.0600000000006276</v>
      </c>
      <c r="CZ12" s="409">
        <f>CQ12+CU12+CX12</f>
        <v>2500.9599999998227</v>
      </c>
      <c r="DA12" s="204">
        <f si="93" t="shared"/>
        <v>5029.7799999998642</v>
      </c>
      <c r="DB12" s="195">
        <v>2585.6999999999998</v>
      </c>
      <c r="DC12" s="409">
        <f si="68" t="shared"/>
        <v>84.740000000177133</v>
      </c>
      <c r="DD12" s="195">
        <v>301.43599999999998</v>
      </c>
      <c r="DE12" s="196">
        <f si="69" t="shared"/>
        <v>8.296819225307603</v>
      </c>
      <c r="DF12" s="195">
        <v>8.58</v>
      </c>
      <c r="DG12" s="196">
        <f si="70" t="shared"/>
        <v>0.28318077469239711</v>
      </c>
      <c r="DH12" s="199">
        <v>8</v>
      </c>
      <c r="DI12" s="346">
        <v>42740</v>
      </c>
      <c r="DJ12" s="366">
        <v>324.59399999999999</v>
      </c>
      <c r="DK12" s="381">
        <v>322.70100000000002</v>
      </c>
      <c r="DL12" s="455">
        <f si="18" t="shared"/>
        <v>624.59999999996398</v>
      </c>
      <c r="DM12" s="453">
        <f si="94" t="shared"/>
        <v>1177.1999999999935</v>
      </c>
      <c r="DN12" s="370"/>
      <c r="DO12" s="409"/>
      <c r="DP12" s="409"/>
      <c r="DQ12" s="371">
        <v>1725.6479999999999</v>
      </c>
      <c r="DR12" s="455">
        <f si="19" t="shared"/>
        <v>3495.6000000000131</v>
      </c>
      <c r="DS12" s="453">
        <f si="95" t="shared"/>
        <v>6992.9999999999836</v>
      </c>
      <c r="DT12" s="409">
        <f si="47" t="shared"/>
        <v>5764.1999999999771</v>
      </c>
      <c r="DU12" s="204">
        <f>DM12+DS12+ID12</f>
        <v>11482.199999999977</v>
      </c>
      <c r="DV12" s="195">
        <v>5551.6</v>
      </c>
      <c r="DW12" s="421">
        <f si="48" t="shared"/>
        <v>-212.59999999997672</v>
      </c>
      <c r="DX12" s="195">
        <v>10800</v>
      </c>
      <c r="DY12" s="431">
        <f si="71" t="shared"/>
        <v>0.5337222222222201</v>
      </c>
      <c r="DZ12" s="409">
        <v>0.51400000000000001</v>
      </c>
      <c r="EA12" s="433">
        <f si="72" t="shared"/>
        <v>-1.9722222222220087E-2</v>
      </c>
      <c r="EB12" s="199">
        <v>8</v>
      </c>
      <c r="EC12" s="346">
        <v>42740</v>
      </c>
      <c r="ED12" s="357"/>
      <c r="EE12" s="292"/>
      <c r="EF12" s="358">
        <v>1820.549</v>
      </c>
      <c r="EG12" s="455">
        <f si="49" t="shared"/>
        <v>3776.3999999999214</v>
      </c>
      <c r="EH12" s="453">
        <f si="96" t="shared"/>
        <v>7660.8000000001539</v>
      </c>
      <c r="EI12" s="370">
        <v>26.533000000000001</v>
      </c>
      <c r="EJ12" s="383">
        <v>947.92100000000005</v>
      </c>
      <c r="EK12" s="455">
        <f si="97" t="shared"/>
        <v>342.48000000000104</v>
      </c>
      <c r="EL12" s="453">
        <f si="98" t="shared"/>
        <v>687.44000000000483</v>
      </c>
      <c r="EM12" s="370">
        <v>2807.9259999999999</v>
      </c>
      <c r="EN12" s="371"/>
      <c r="EO12" s="455">
        <f si="73" t="shared"/>
        <v>40.128000000000611</v>
      </c>
      <c r="EP12" s="453">
        <f si="99" t="shared"/>
        <v>73.776000000001659</v>
      </c>
      <c r="EQ12" s="379">
        <v>352.875</v>
      </c>
      <c r="ER12" s="455">
        <f si="20" t="shared"/>
        <v>9.4000000000005457</v>
      </c>
      <c r="ES12" s="409">
        <f si="100" t="shared"/>
        <v>25.239999999998872</v>
      </c>
      <c r="ET12" s="409">
        <f si="50" t="shared"/>
        <v>3825.9279999999226</v>
      </c>
      <c r="EU12" s="204">
        <f>EH12+EP12+ES12</f>
        <v>7759.8160000001544</v>
      </c>
      <c r="EV12" s="195">
        <v>4265.3</v>
      </c>
      <c r="EW12" s="195">
        <f si="51" t="shared"/>
        <v>439.37200000007761</v>
      </c>
      <c r="EX12" s="431">
        <v>301.43599999999998</v>
      </c>
      <c r="EY12" s="431">
        <f si="74" t="shared"/>
        <v>12.692339335712797</v>
      </c>
      <c r="EZ12" s="290">
        <v>14.149800000000001</v>
      </c>
      <c r="FA12" s="432">
        <f si="75" t="shared"/>
        <v>1.4574606642872041</v>
      </c>
      <c r="FC12" s="293">
        <v>42744</v>
      </c>
      <c r="FD12" s="417">
        <v>42745</v>
      </c>
      <c r="FE12" s="130">
        <f>BO24</f>
        <v>2251.611999999986</v>
      </c>
      <c r="FF12" s="127">
        <v>3382.6183064516126</v>
      </c>
      <c r="FG12" s="32">
        <f si="52" t="shared"/>
        <v>1131.0063064516266</v>
      </c>
      <c r="FH12" s="290">
        <v>625.58399999999995</v>
      </c>
      <c r="FI12" s="123">
        <f si="21" t="shared"/>
        <v>3.5992160924831618</v>
      </c>
      <c r="FJ12" s="123">
        <v>5.61</v>
      </c>
      <c r="FK12" s="131">
        <f si="22" t="shared"/>
        <v>2.0107839075168386</v>
      </c>
      <c r="FL12" s="140">
        <f>HR22</f>
        <v>144.07999999999902</v>
      </c>
      <c r="FM12" s="296">
        <f>EU22</f>
        <v>7575.5760000002556</v>
      </c>
      <c r="FN12" s="123">
        <v>8530.5467580645163</v>
      </c>
      <c r="FO12" s="32">
        <f si="23" t="shared"/>
        <v>954.97075806426074</v>
      </c>
      <c r="FP12" s="120">
        <f si="24" t="shared"/>
        <v>625.58399999999995</v>
      </c>
      <c r="FQ12" s="123">
        <f si="53" t="shared"/>
        <v>12.109606383795391</v>
      </c>
      <c r="FR12" s="120">
        <v>14.15</v>
      </c>
      <c r="FS12" s="142">
        <f si="25" t="shared"/>
        <v>2.040393616204609</v>
      </c>
      <c r="FT12" s="141"/>
      <c r="FU12" s="130">
        <f>DA22</f>
        <v>5132.4999999998881</v>
      </c>
      <c r="FV12" s="123">
        <v>5171.3867741935483</v>
      </c>
      <c r="FW12" s="413">
        <f si="26" t="shared"/>
        <v>38.886774193660131</v>
      </c>
      <c r="FX12" s="120">
        <f si="27" t="shared"/>
        <v>625.58399999999995</v>
      </c>
      <c r="FY12" s="120">
        <f si="28" t="shared"/>
        <v>8.2043338704312916</v>
      </c>
      <c r="FZ12" s="126">
        <v>8.58</v>
      </c>
      <c r="GA12" s="142">
        <f si="29" t="shared"/>
        <v>0.37566612956870848</v>
      </c>
      <c r="GB12" s="393"/>
      <c r="GC12" s="122">
        <f>CF22</f>
        <v>668.84000000003516</v>
      </c>
      <c r="GD12" s="123">
        <v>705.81580645161296</v>
      </c>
      <c r="GE12" s="120">
        <f si="54" t="shared"/>
        <v>36.975806451577796</v>
      </c>
      <c r="GF12" s="17">
        <v>331</v>
      </c>
      <c r="GG12" s="127">
        <f si="30" t="shared"/>
        <v>2.0206646525680823</v>
      </c>
      <c r="GH12" s="123">
        <v>1.9</v>
      </c>
      <c r="GI12" s="423">
        <f si="31" t="shared"/>
        <v>-0.12066465256808234</v>
      </c>
      <c r="GJ12" s="393"/>
      <c r="GK12" s="129">
        <f>DU22</f>
        <v>11508.599999999944</v>
      </c>
      <c r="GL12" s="120">
        <v>11103.203870967742</v>
      </c>
      <c r="GM12" s="425">
        <f si="55" t="shared"/>
        <v>-405.39612903220223</v>
      </c>
      <c r="GN12" s="169">
        <v>21600</v>
      </c>
      <c r="GO12" s="128">
        <f si="32" t="shared"/>
        <v>0.53280555555555298</v>
      </c>
      <c r="GP12" s="126">
        <v>0.51</v>
      </c>
      <c r="GQ12" s="424">
        <f si="56" t="shared"/>
        <v>-2.280555555555297E-2</v>
      </c>
      <c r="GR12" s="393"/>
      <c r="GS12" s="122">
        <f>AV22</f>
        <v>22933.599999998198</v>
      </c>
      <c r="GT12" s="123">
        <v>22564.603451612904</v>
      </c>
      <c r="GU12" s="425">
        <f si="33" t="shared"/>
        <v>-368.99654838529386</v>
      </c>
      <c r="GV12" s="123">
        <f si="34" t="shared"/>
        <v>625.58399999999995</v>
      </c>
      <c r="GW12" s="127">
        <f si="35" t="shared"/>
        <v>36.65950535819043</v>
      </c>
      <c r="GX12" s="123">
        <v>37.4</v>
      </c>
      <c r="GY12" s="144">
        <f si="36" t="shared"/>
        <v>0.74049464180956903</v>
      </c>
      <c r="GZ12" s="141"/>
      <c r="HA12" s="125">
        <f si="37" t="shared"/>
        <v>50070.7279999983</v>
      </c>
      <c r="HB12" s="386">
        <v>51458.174967741936</v>
      </c>
      <c r="HC12" s="31">
        <f si="38" t="shared"/>
        <v>1387.4469677436355</v>
      </c>
      <c r="HE12" s="10"/>
      <c r="HF12" s="45"/>
      <c r="HG12" s="10"/>
      <c r="HH12" s="10"/>
      <c r="HI12" s="10"/>
      <c r="HO12" s="346">
        <v>42740</v>
      </c>
      <c r="HP12" s="379">
        <v>887.93899999999996</v>
      </c>
      <c r="HQ12" s="455">
        <f si="39" t="shared"/>
        <v>106.15999999999985</v>
      </c>
      <c r="HR12" s="453">
        <f>HQ12+HQ11</f>
        <v>172.35999999999876</v>
      </c>
      <c r="HS12" s="379"/>
      <c r="HT12" s="455">
        <f si="102" t="shared"/>
        <v>0</v>
      </c>
      <c r="HU12" s="369">
        <f ref="HU12" si="107" t="shared">HT12+HT11</f>
        <v>0</v>
      </c>
      <c r="HV12" s="379"/>
      <c r="HW12" s="455">
        <f si="104" t="shared"/>
        <v>0</v>
      </c>
      <c r="HX12" s="369">
        <f ref="HX12" si="108" t="shared">HW12+HW11</f>
        <v>0</v>
      </c>
      <c r="HY12" s="379">
        <v>1240.9100000000001</v>
      </c>
      <c r="HZ12" s="455">
        <f si="40" t="shared"/>
        <v>24.600000000004911</v>
      </c>
      <c r="IA12" s="409">
        <f ref="IA12" si="109" t="shared">HZ12+HZ11</f>
        <v>50.40000000000191</v>
      </c>
      <c r="IB12" s="379">
        <v>202351</v>
      </c>
      <c r="IC12" s="455">
        <f si="41" t="shared"/>
        <v>1644</v>
      </c>
      <c r="ID12" s="409">
        <f>IC12+IC11</f>
        <v>3312</v>
      </c>
    </row>
    <row customHeight="1" ht="17.25" r="13" spans="1:244" x14ac:dyDescent="0.25">
      <c r="A13" s="199">
        <v>9</v>
      </c>
      <c r="B13" s="346">
        <v>42740</v>
      </c>
      <c r="C13" s="349">
        <v>2908.018</v>
      </c>
      <c r="D13" s="288">
        <v>3039.143</v>
      </c>
      <c r="E13" s="350"/>
      <c r="F13" s="347">
        <f si="5" t="shared"/>
        <v>13137.599999998201</v>
      </c>
      <c r="G13" s="354"/>
      <c r="H13" s="357">
        <v>1974.1379999999999</v>
      </c>
      <c r="I13" s="292">
        <v>1934.2550000000001</v>
      </c>
      <c r="J13" s="358"/>
      <c r="K13" s="455">
        <f si="6" t="shared"/>
        <v>12791.999999999825</v>
      </c>
      <c r="L13" s="409"/>
      <c r="M13" s="354"/>
      <c r="N13" s="357">
        <v>688.22299999999996</v>
      </c>
      <c r="O13" s="358">
        <v>940.26199999999994</v>
      </c>
      <c r="P13" s="455">
        <f si="58" t="shared"/>
        <v>1691.9999999998936</v>
      </c>
      <c r="Q13" s="453"/>
      <c r="R13" s="357">
        <v>69327</v>
      </c>
      <c r="S13" s="358">
        <v>37556</v>
      </c>
      <c r="T13" s="455">
        <f si="7" t="shared"/>
        <v>300</v>
      </c>
      <c r="U13" s="453"/>
      <c r="V13" s="357">
        <v>173370</v>
      </c>
      <c r="W13" s="358">
        <v>340238</v>
      </c>
      <c r="X13" s="455">
        <f si="8" t="shared"/>
        <v>1376</v>
      </c>
      <c r="Y13" s="409"/>
      <c r="Z13" s="409"/>
      <c r="AA13" s="453"/>
      <c r="AB13" s="357">
        <v>343.452</v>
      </c>
      <c r="AC13" s="358">
        <v>154.96100000000001</v>
      </c>
      <c r="AD13" s="455">
        <f si="9" t="shared"/>
        <v>592.20000000006507</v>
      </c>
      <c r="AE13" s="453"/>
      <c r="AF13" s="364"/>
      <c r="AG13" s="289">
        <v>60871</v>
      </c>
      <c r="AH13" s="358">
        <v>3154.1590000000001</v>
      </c>
      <c r="AI13" s="455">
        <v>10855</v>
      </c>
      <c r="AJ13" s="409"/>
      <c r="AK13" s="371"/>
      <c r="AL13" s="387">
        <v>29571</v>
      </c>
      <c r="AM13" s="388">
        <v>41092</v>
      </c>
      <c r="AN13" s="455">
        <f si="10" t="shared"/>
        <v>0</v>
      </c>
      <c r="AO13" s="217"/>
      <c r="AP13" s="387">
        <v>22329</v>
      </c>
      <c r="AQ13" s="388">
        <v>23340</v>
      </c>
      <c r="AR13" s="455">
        <f si="11" t="shared"/>
        <v>0</v>
      </c>
      <c r="AS13" s="409"/>
      <c r="AT13" s="409"/>
      <c r="AU13" s="210">
        <f si="12" t="shared"/>
        <v>11169.399999998137</v>
      </c>
      <c r="AV13" s="211"/>
      <c r="AW13" s="197">
        <v>11282.301725806452</v>
      </c>
      <c r="AX13" s="196">
        <f si="43" t="shared"/>
        <v>112.90172580831495</v>
      </c>
      <c r="AY13" s="196">
        <v>301.44</v>
      </c>
      <c r="AZ13" s="196">
        <f si="59" t="shared"/>
        <v>37.053476645429065</v>
      </c>
      <c r="BA13" s="196">
        <v>37.43</v>
      </c>
      <c r="BB13" s="196">
        <f si="60" t="shared"/>
        <v>0.376523354570935</v>
      </c>
      <c r="BC13" s="199">
        <v>9</v>
      </c>
      <c r="BD13" s="346">
        <v>42740</v>
      </c>
      <c r="BE13" s="357">
        <v>11393.163</v>
      </c>
      <c r="BF13" s="292">
        <v>76.703999999999994</v>
      </c>
      <c r="BG13" s="358">
        <v>4859.6790000000001</v>
      </c>
      <c r="BH13" s="455">
        <f si="13" t="shared"/>
        <v>1330.236000000089</v>
      </c>
      <c r="BI13" s="453"/>
      <c r="BJ13" s="370">
        <v>769.65200000000004</v>
      </c>
      <c r="BK13" s="371">
        <v>606.03300000000002</v>
      </c>
      <c r="BL13" s="291">
        <f si="14" t="shared"/>
        <v>110.64000000000306</v>
      </c>
      <c r="BM13" s="409"/>
      <c r="BN13" s="409">
        <f si="15" t="shared"/>
        <v>1219.596000000086</v>
      </c>
      <c r="BO13" s="204"/>
      <c r="BP13" s="195">
        <v>1691.3</v>
      </c>
      <c r="BQ13" s="196">
        <f si="44" t="shared"/>
        <v>471.703999999914</v>
      </c>
      <c r="BR13" s="196">
        <v>301.44</v>
      </c>
      <c r="BS13" s="196">
        <f si="61" t="shared"/>
        <v>4.0458996815289474</v>
      </c>
      <c r="BT13" s="196">
        <v>5.61</v>
      </c>
      <c r="BU13" s="196">
        <f si="62" t="shared"/>
        <v>1.5641003184710529</v>
      </c>
      <c r="BV13" s="199">
        <v>9</v>
      </c>
      <c r="BW13" s="346">
        <v>42740</v>
      </c>
      <c r="BX13" s="357">
        <v>11594.25</v>
      </c>
      <c r="BY13" s="358">
        <v>0.55600000000000005</v>
      </c>
      <c r="BZ13" s="347">
        <v>277</v>
      </c>
      <c r="CA13" s="210"/>
      <c r="CB13" s="292"/>
      <c r="CC13" s="213">
        <f>BL13</f>
        <v>110.64000000000306</v>
      </c>
      <c r="CD13" s="409"/>
      <c r="CE13" s="211">
        <f si="64" t="shared"/>
        <v>387.64000000000306</v>
      </c>
      <c r="CF13" s="211"/>
      <c r="CG13" s="195">
        <v>352.9</v>
      </c>
      <c r="CH13" s="396">
        <f si="45" t="shared"/>
        <v>-34.740000000003079</v>
      </c>
      <c r="CI13" s="196">
        <v>185.48</v>
      </c>
      <c r="CJ13" s="196">
        <f si="65" t="shared"/>
        <v>2.0899288332974071</v>
      </c>
      <c r="CK13" s="196">
        <v>1.9</v>
      </c>
      <c r="CL13" s="397">
        <f si="66" t="shared"/>
        <v>-0.18992883329740717</v>
      </c>
      <c r="CM13" s="199">
        <v>9</v>
      </c>
      <c r="CN13" s="346">
        <v>42740</v>
      </c>
      <c r="CO13" s="357">
        <v>10511.098</v>
      </c>
      <c r="CP13" s="358">
        <v>7082.8919999999998</v>
      </c>
      <c r="CQ13" s="455">
        <f si="16" t="shared"/>
        <v>1033.6800000000585</v>
      </c>
      <c r="CR13" s="409"/>
      <c r="CS13" s="409">
        <f si="46" t="shared"/>
        <v>173370</v>
      </c>
      <c r="CT13" s="409">
        <f si="46" t="shared"/>
        <v>340238</v>
      </c>
      <c r="CU13" s="409">
        <f si="46" t="shared"/>
        <v>1376</v>
      </c>
      <c r="CV13" s="453"/>
      <c r="CW13" s="379">
        <v>321.92899999999997</v>
      </c>
      <c r="CX13" s="376">
        <f si="17" t="shared"/>
        <v>5.4599999999970805</v>
      </c>
      <c r="CY13" s="409"/>
      <c r="CZ13" s="409">
        <f si="67" t="shared"/>
        <v>2415.1400000000558</v>
      </c>
      <c r="DA13" s="204"/>
      <c r="DB13" s="195">
        <v>2585.6999999999998</v>
      </c>
      <c r="DC13" s="409">
        <f si="68" t="shared"/>
        <v>170.55999999994401</v>
      </c>
      <c r="DD13" s="195">
        <v>301.43599999999998</v>
      </c>
      <c r="DE13" s="196">
        <f si="69" t="shared"/>
        <v>8.012115341233482</v>
      </c>
      <c r="DF13" s="195">
        <v>8.58</v>
      </c>
      <c r="DG13" s="196">
        <f si="70" t="shared"/>
        <v>0.56788465876651806</v>
      </c>
      <c r="DH13" s="199">
        <v>9</v>
      </c>
      <c r="DI13" s="346">
        <v>42740</v>
      </c>
      <c r="DJ13" s="366">
        <v>324.97899999999998</v>
      </c>
      <c r="DK13" s="381">
        <v>322.72699999999998</v>
      </c>
      <c r="DL13" s="455">
        <f si="18" t="shared"/>
        <v>739.79999999990014</v>
      </c>
      <c r="DM13" s="453"/>
      <c r="DN13" s="370"/>
      <c r="DO13" s="409"/>
      <c r="DP13" s="409"/>
      <c r="DQ13" s="371">
        <v>1727.559</v>
      </c>
      <c r="DR13" s="455">
        <f si="19" t="shared"/>
        <v>3439.8000000001048</v>
      </c>
      <c r="DS13" s="453"/>
      <c r="DT13" s="409">
        <f si="47" t="shared"/>
        <v>5823.6000000000049</v>
      </c>
      <c r="DU13" s="204"/>
      <c r="DV13" s="195">
        <v>5551.6</v>
      </c>
      <c r="DW13" s="421">
        <f si="48" t="shared"/>
        <v>-272.00000000000455</v>
      </c>
      <c r="DX13" s="195">
        <v>10800</v>
      </c>
      <c r="DY13" s="431">
        <f si="71" t="shared"/>
        <v>0.53922222222222271</v>
      </c>
      <c r="DZ13" s="409">
        <v>0.51400000000000001</v>
      </c>
      <c r="EA13" s="433">
        <f si="72" t="shared"/>
        <v>-2.5222222222222701E-2</v>
      </c>
      <c r="EB13" s="199">
        <v>9</v>
      </c>
      <c r="EC13" s="346">
        <v>42740</v>
      </c>
      <c r="ED13" s="357"/>
      <c r="EE13" s="292"/>
      <c r="EF13" s="358">
        <v>1822.6</v>
      </c>
      <c r="EG13" s="455">
        <f si="49" t="shared"/>
        <v>3691.7999999998756</v>
      </c>
      <c r="EH13" s="453"/>
      <c r="EI13" s="370">
        <v>26.548999999999999</v>
      </c>
      <c r="EJ13" s="383">
        <v>952.13900000000001</v>
      </c>
      <c r="EK13" s="455">
        <f si="97" t="shared"/>
        <v>338.71999999999673</v>
      </c>
      <c r="EL13" s="453"/>
      <c r="EM13" s="370">
        <v>2810.11</v>
      </c>
      <c r="EN13" s="371"/>
      <c r="EO13" s="455">
        <f si="73" t="shared"/>
        <v>26.208000000002357</v>
      </c>
      <c r="EP13" s="453"/>
      <c r="EQ13" s="379">
        <v>353.108</v>
      </c>
      <c r="ER13" s="455">
        <f si="20" t="shared"/>
        <v>9.3200000000001637</v>
      </c>
      <c r="ES13" s="409"/>
      <c r="ET13" s="409">
        <f si="50" t="shared"/>
        <v>3727.3279999998781</v>
      </c>
      <c r="EU13" s="204"/>
      <c r="EV13" s="195">
        <v>4265.3</v>
      </c>
      <c r="EW13" s="195">
        <f si="51" t="shared"/>
        <v>537.97200000012208</v>
      </c>
      <c r="EX13" s="431">
        <v>301.43599999999998</v>
      </c>
      <c r="EY13" s="431">
        <f si="74" t="shared"/>
        <v>12.365238392228793</v>
      </c>
      <c r="EZ13" s="290">
        <v>14.149800000000001</v>
      </c>
      <c r="FA13" s="432">
        <f si="75" t="shared"/>
        <v>1.7845616077712076</v>
      </c>
      <c r="FC13" s="293">
        <v>42745</v>
      </c>
      <c r="FD13" s="417">
        <v>42746</v>
      </c>
      <c r="FE13" s="130">
        <f>BO26</f>
        <v>2576.4919999999252</v>
      </c>
      <c r="FF13" s="127">
        <v>3382.6183064516126</v>
      </c>
      <c r="FG13" s="32">
        <f si="52" t="shared"/>
        <v>806.12630645168747</v>
      </c>
      <c r="FH13" s="290">
        <v>611.71199999999999</v>
      </c>
      <c r="FI13" s="123">
        <f si="21" t="shared"/>
        <v>4.2119363360534452</v>
      </c>
      <c r="FJ13" s="123">
        <v>5.61</v>
      </c>
      <c r="FK13" s="131">
        <f si="22" t="shared"/>
        <v>1.3980636639465551</v>
      </c>
      <c r="FL13" s="140">
        <f>HR24</f>
        <v>128.24000000000069</v>
      </c>
      <c r="FM13" s="296">
        <f>EU24</f>
        <v>7686.035999999991</v>
      </c>
      <c r="FN13" s="123">
        <v>8530.5467580645163</v>
      </c>
      <c r="FO13" s="32">
        <f si="23" t="shared"/>
        <v>844.51075806452536</v>
      </c>
      <c r="FP13" s="120">
        <f si="24" t="shared"/>
        <v>611.71199999999999</v>
      </c>
      <c r="FQ13" s="123">
        <f si="53" t="shared"/>
        <v>12.564795197740098</v>
      </c>
      <c r="FR13" s="120">
        <v>14.15</v>
      </c>
      <c r="FS13" s="142">
        <f si="25" t="shared"/>
        <v>1.5852048022599021</v>
      </c>
      <c r="FT13" s="141"/>
      <c r="FU13" s="130">
        <f>DA24</f>
        <v>4998.50000000007</v>
      </c>
      <c r="FV13" s="123">
        <v>5171.3867741935483</v>
      </c>
      <c r="FW13" s="413">
        <f si="26" t="shared"/>
        <v>172.88677419347823</v>
      </c>
      <c r="FX13" s="120">
        <f si="27" t="shared"/>
        <v>611.71199999999999</v>
      </c>
      <c r="FY13" s="120">
        <f si="28" t="shared"/>
        <v>8.1713289914209142</v>
      </c>
      <c r="FZ13" s="126">
        <v>8.58</v>
      </c>
      <c r="GA13" s="142">
        <f si="29" t="shared"/>
        <v>0.40867100857908589</v>
      </c>
      <c r="GB13" s="393"/>
      <c r="GC13" s="122">
        <f>CF24</f>
        <v>678.57999999998299</v>
      </c>
      <c r="GD13" s="123">
        <v>705.81580645161296</v>
      </c>
      <c r="GE13" s="120">
        <f si="54" t="shared"/>
        <v>27.235806451629969</v>
      </c>
      <c r="GF13" s="17">
        <v>307</v>
      </c>
      <c r="GG13" s="127">
        <f si="30" t="shared"/>
        <v>2.2103583061888696</v>
      </c>
      <c r="GH13" s="123">
        <v>1.9</v>
      </c>
      <c r="GI13" s="423">
        <f si="31" t="shared"/>
        <v>-0.31035830618886973</v>
      </c>
      <c r="GJ13" s="393"/>
      <c r="GK13" s="122">
        <f>DU24</f>
        <v>11810.399999999947</v>
      </c>
      <c r="GL13" s="120">
        <v>11103.203870967742</v>
      </c>
      <c r="GM13" s="425">
        <f si="55" t="shared"/>
        <v>-707.19612903220514</v>
      </c>
      <c r="GN13" s="169">
        <v>21600</v>
      </c>
      <c r="GO13" s="128">
        <f si="32" t="shared"/>
        <v>0.54677777777777536</v>
      </c>
      <c r="GP13" s="126">
        <v>0.51</v>
      </c>
      <c r="GQ13" s="424">
        <f si="56" t="shared"/>
        <v>-3.6777777777775356E-2</v>
      </c>
      <c r="GR13" s="393"/>
      <c r="GS13" s="122">
        <f>AV24</f>
        <v>22511.199999999786</v>
      </c>
      <c r="GT13" s="123">
        <v>22564.603451612904</v>
      </c>
      <c r="GU13" s="33">
        <f si="33" t="shared"/>
        <v>53.403451613117795</v>
      </c>
      <c r="GV13" s="123">
        <f si="34" t="shared"/>
        <v>611.71199999999999</v>
      </c>
      <c r="GW13" s="127">
        <f si="35" t="shared"/>
        <v>36.80032433563472</v>
      </c>
      <c r="GX13" s="123">
        <v>37.4</v>
      </c>
      <c r="GY13" s="144">
        <f si="36" t="shared"/>
        <v>0.59967566436527875</v>
      </c>
      <c r="GZ13" s="141"/>
      <c r="HA13" s="125">
        <f si="37" t="shared"/>
        <v>50261.207999999708</v>
      </c>
      <c r="HB13" s="386">
        <v>51458.174967741936</v>
      </c>
      <c r="HC13" s="22">
        <f si="38" t="shared"/>
        <v>1196.966967742228</v>
      </c>
      <c r="HE13" s="150" t="s">
        <v>60</v>
      </c>
      <c r="HF13" s="150" t="s">
        <v>61</v>
      </c>
      <c r="HG13" s="150" t="s">
        <v>71</v>
      </c>
      <c r="HH13" s="150" t="s">
        <v>20</v>
      </c>
      <c r="HI13" s="229" t="s">
        <v>72</v>
      </c>
      <c r="HJ13" s="230" t="s">
        <v>73</v>
      </c>
      <c r="HK13" s="151" t="s">
        <v>76</v>
      </c>
      <c r="HL13" s="152" t="s">
        <v>77</v>
      </c>
      <c r="HO13" s="346">
        <v>42740</v>
      </c>
      <c r="HP13" s="379">
        <v>889.27499999999998</v>
      </c>
      <c r="HQ13" s="455">
        <f si="39" t="shared"/>
        <v>53.440000000000509</v>
      </c>
      <c r="HR13" s="453"/>
      <c r="HS13" s="379"/>
      <c r="HT13" s="455">
        <f si="102" t="shared"/>
        <v>0</v>
      </c>
      <c r="HU13" s="369"/>
      <c r="HV13" s="379"/>
      <c r="HW13" s="455">
        <f si="104" t="shared"/>
        <v>0</v>
      </c>
      <c r="HX13" s="369"/>
      <c r="HY13" s="379">
        <v>1241.8</v>
      </c>
      <c r="HZ13" s="455">
        <f si="40" t="shared"/>
        <v>26.69999999999618</v>
      </c>
      <c r="IA13" s="409"/>
      <c r="IB13" s="379">
        <v>202488</v>
      </c>
      <c r="IC13" s="455">
        <f si="41" t="shared"/>
        <v>1644</v>
      </c>
      <c r="ID13" s="409"/>
    </row>
    <row customHeight="1" ht="18" r="14" spans="1:244" x14ac:dyDescent="0.25">
      <c r="A14" s="199">
        <v>10</v>
      </c>
      <c r="B14" s="346">
        <v>42741</v>
      </c>
      <c r="C14" s="349">
        <v>2908.0940000000001</v>
      </c>
      <c r="D14" s="288">
        <v>3041.9780000000001</v>
      </c>
      <c r="E14" s="350"/>
      <c r="F14" s="347">
        <f si="5" t="shared"/>
        <v>13972.800000000279</v>
      </c>
      <c r="G14" s="354">
        <f si="76" t="shared"/>
        <v>27110.399999998481</v>
      </c>
      <c r="H14" s="357">
        <v>1974.2059999999999</v>
      </c>
      <c r="I14" s="292">
        <v>1937.162</v>
      </c>
      <c r="J14" s="358"/>
      <c r="K14" s="455">
        <f si="6" t="shared"/>
        <v>14279.999999999563</v>
      </c>
      <c r="L14" s="409">
        <f si="77" t="shared"/>
        <v>27071.999999999389</v>
      </c>
      <c r="M14" s="466">
        <f si="78" t="shared"/>
        <v>-38.39999999909196</v>
      </c>
      <c r="N14" s="357">
        <v>688.22299999999996</v>
      </c>
      <c r="O14" s="358">
        <v>941.34500000000003</v>
      </c>
      <c r="P14" s="455">
        <f si="58" t="shared"/>
        <v>1949.4000000001506</v>
      </c>
      <c r="Q14" s="453">
        <f si="79" t="shared"/>
        <v>3641.4000000000442</v>
      </c>
      <c r="R14" s="357">
        <v>69355</v>
      </c>
      <c r="S14" s="358">
        <v>37562</v>
      </c>
      <c r="T14" s="455">
        <f si="7" t="shared"/>
        <v>408</v>
      </c>
      <c r="U14" s="453">
        <f si="80" t="shared"/>
        <v>708</v>
      </c>
      <c r="V14" s="357">
        <v>173372</v>
      </c>
      <c r="W14" s="358">
        <v>340326</v>
      </c>
      <c r="X14" s="455">
        <f si="8" t="shared"/>
        <v>1440</v>
      </c>
      <c r="Y14" s="409">
        <f si="81" t="shared"/>
        <v>2816</v>
      </c>
      <c r="Z14" s="409">
        <f si="82" t="shared"/>
        <v>3524</v>
      </c>
      <c r="AA14" s="453">
        <f si="83" t="shared"/>
        <v>117.4000000000442</v>
      </c>
      <c r="AB14" s="357">
        <v>343.62099999999998</v>
      </c>
      <c r="AC14" s="358">
        <v>155.11699999999999</v>
      </c>
      <c r="AD14" s="455">
        <f si="9" t="shared"/>
        <v>584.99999999992838</v>
      </c>
      <c r="AE14" s="453">
        <f si="84" t="shared"/>
        <v>1177.1999999999935</v>
      </c>
      <c r="AF14" s="364"/>
      <c r="AG14" s="289">
        <v>60881</v>
      </c>
      <c r="AH14" s="358"/>
      <c r="AI14" s="455">
        <v>10575</v>
      </c>
      <c r="AJ14" s="409">
        <v>21612</v>
      </c>
      <c r="AK14" s="371">
        <f si="85" t="shared"/>
        <v>22320</v>
      </c>
      <c r="AL14" s="387">
        <v>29571</v>
      </c>
      <c r="AM14" s="388">
        <v>41092</v>
      </c>
      <c r="AN14" s="455">
        <f si="10" t="shared"/>
        <v>0</v>
      </c>
      <c r="AO14" s="217">
        <f si="86" t="shared"/>
        <v>0</v>
      </c>
      <c r="AP14" s="387">
        <v>22329</v>
      </c>
      <c r="AQ14" s="388">
        <v>23340</v>
      </c>
      <c r="AR14" s="455">
        <f si="11" t="shared"/>
        <v>0</v>
      </c>
      <c r="AS14" s="409">
        <f si="87" t="shared"/>
        <v>0</v>
      </c>
      <c r="AT14" s="409">
        <f si="88" t="shared"/>
        <v>23078.799999999395</v>
      </c>
      <c r="AU14" s="210">
        <f si="12" t="shared"/>
        <v>11947.80000000035</v>
      </c>
      <c r="AV14" s="211">
        <f>(G14-Y14-AE14-AO14)+AS14</f>
        <v>23117.199999998487</v>
      </c>
      <c r="AW14" s="197">
        <v>11282.301725806452</v>
      </c>
      <c r="AX14" s="397">
        <f si="43" t="shared"/>
        <v>-665.4982741938984</v>
      </c>
      <c r="AY14" s="196">
        <v>301.44</v>
      </c>
      <c r="AZ14" s="196">
        <f si="59" t="shared"/>
        <v>39.635748407644478</v>
      </c>
      <c r="BA14" s="196">
        <v>37.43</v>
      </c>
      <c r="BB14" s="397">
        <f si="60" t="shared"/>
        <v>-2.205748407644478</v>
      </c>
      <c r="BC14" s="199">
        <v>10</v>
      </c>
      <c r="BD14" s="346">
        <v>42741</v>
      </c>
      <c r="BE14" s="357">
        <v>11396.267</v>
      </c>
      <c r="BF14" s="292">
        <v>76.721000000000004</v>
      </c>
      <c r="BG14" s="358">
        <v>4869.7120000000004</v>
      </c>
      <c r="BH14" s="455">
        <f si="13" t="shared"/>
        <v>1576.6439999999661</v>
      </c>
      <c r="BI14" s="453">
        <f>BH14+BH13</f>
        <v>2906.8800000000551</v>
      </c>
      <c r="BJ14" s="370">
        <v>770.25199999999995</v>
      </c>
      <c r="BK14" s="371">
        <v>606.774</v>
      </c>
      <c r="BL14" s="291">
        <f si="14" t="shared"/>
        <v>107.27999999999156</v>
      </c>
      <c r="BM14" s="409">
        <f si="89" t="shared"/>
        <v>217.91999999999462</v>
      </c>
      <c r="BN14" s="409">
        <f si="15" t="shared"/>
        <v>1469.3639999999746</v>
      </c>
      <c r="BO14" s="204">
        <f>BI14-BM14</f>
        <v>2688.9600000000605</v>
      </c>
      <c r="BP14" s="195">
        <v>1691.3</v>
      </c>
      <c r="BQ14" s="196">
        <f si="44" t="shared"/>
        <v>221.93600000002539</v>
      </c>
      <c r="BR14" s="196">
        <v>301.44</v>
      </c>
      <c r="BS14" s="196">
        <f si="61" t="shared"/>
        <v>4.8744824840763492</v>
      </c>
      <c r="BT14" s="196">
        <v>5.61</v>
      </c>
      <c r="BU14" s="196">
        <f si="62" t="shared"/>
        <v>0.73551751592365111</v>
      </c>
      <c r="BV14" s="199">
        <v>10</v>
      </c>
      <c r="BW14" s="346">
        <v>42741</v>
      </c>
      <c r="BX14" s="357">
        <v>11537.82</v>
      </c>
      <c r="BY14" s="358">
        <v>0.877</v>
      </c>
      <c r="BZ14" s="347">
        <v>265</v>
      </c>
      <c r="CA14" s="210">
        <f si="90" t="shared"/>
        <v>542</v>
      </c>
      <c r="CB14" s="292"/>
      <c r="CC14" s="213">
        <f si="63" t="shared"/>
        <v>107.27999999999156</v>
      </c>
      <c r="CD14" s="409">
        <f si="63" t="shared"/>
        <v>217.91999999999462</v>
      </c>
      <c r="CE14" s="211">
        <f si="64" t="shared"/>
        <v>372.27999999999156</v>
      </c>
      <c r="CF14" s="211">
        <f si="64" t="shared"/>
        <v>759.91999999999462</v>
      </c>
      <c r="CG14" s="195">
        <v>352.9</v>
      </c>
      <c r="CH14" s="396">
        <f si="45" t="shared"/>
        <v>-19.379999999991583</v>
      </c>
      <c r="CI14" s="196">
        <v>185.48</v>
      </c>
      <c r="CJ14" s="196">
        <f si="65" t="shared"/>
        <v>2.0071166702608991</v>
      </c>
      <c r="CK14" s="196">
        <v>1.9</v>
      </c>
      <c r="CL14" s="397">
        <f si="66" t="shared"/>
        <v>-0.10711667026089922</v>
      </c>
      <c r="CM14" s="199">
        <v>10</v>
      </c>
      <c r="CN14" s="346">
        <v>42741</v>
      </c>
      <c r="CO14" s="357">
        <v>10514.540999999999</v>
      </c>
      <c r="CP14" s="358">
        <v>7088.5039999999999</v>
      </c>
      <c r="CQ14" s="455">
        <f si="16" t="shared"/>
        <v>1086.5999999999258</v>
      </c>
      <c r="CR14" s="409">
        <f si="91" t="shared"/>
        <v>2120.2799999999843</v>
      </c>
      <c r="CS14" s="409">
        <f si="46" t="shared"/>
        <v>173372</v>
      </c>
      <c r="CT14" s="409">
        <f si="46" t="shared"/>
        <v>340326</v>
      </c>
      <c r="CU14" s="409">
        <f si="46" t="shared"/>
        <v>1440</v>
      </c>
      <c r="CV14" s="453">
        <f si="46" t="shared"/>
        <v>2816</v>
      </c>
      <c r="CW14" s="379">
        <v>322.08199999999999</v>
      </c>
      <c r="CX14" s="376">
        <f si="17" t="shared"/>
        <v>9.1800000000012005</v>
      </c>
      <c r="CY14" s="409">
        <f si="92" t="shared"/>
        <v>14.639999999998281</v>
      </c>
      <c r="CZ14" s="409">
        <f si="67" t="shared"/>
        <v>2535.779999999927</v>
      </c>
      <c r="DA14" s="204">
        <f si="93" t="shared"/>
        <v>4950.9199999999828</v>
      </c>
      <c r="DB14" s="195">
        <v>2585.6999999999998</v>
      </c>
      <c r="DC14" s="409">
        <f si="68" t="shared"/>
        <v>49.920000000072832</v>
      </c>
      <c r="DD14" s="195">
        <v>301.43599999999998</v>
      </c>
      <c r="DE14" s="196">
        <f si="69" t="shared"/>
        <v>8.4123329662015394</v>
      </c>
      <c r="DF14" s="195">
        <v>8.58</v>
      </c>
      <c r="DG14" s="196">
        <f si="70" t="shared"/>
        <v>0.16766703379846071</v>
      </c>
      <c r="DH14" s="199">
        <v>10</v>
      </c>
      <c r="DI14" s="346">
        <v>42741</v>
      </c>
      <c r="DJ14" s="366">
        <v>325.375</v>
      </c>
      <c r="DK14" s="381">
        <v>322.75400000000002</v>
      </c>
      <c r="DL14" s="455">
        <f si="18" t="shared"/>
        <v>761.40000000010559</v>
      </c>
      <c r="DM14" s="453">
        <f si="94" t="shared"/>
        <v>1501.2000000000057</v>
      </c>
      <c r="DN14" s="370"/>
      <c r="DO14" s="409"/>
      <c r="DP14" s="409"/>
      <c r="DQ14" s="371">
        <v>1729.5160000000001</v>
      </c>
      <c r="DR14" s="455">
        <f si="19" t="shared"/>
        <v>3522.6000000001932</v>
      </c>
      <c r="DS14" s="453">
        <f si="95" t="shared"/>
        <v>6962.400000000298</v>
      </c>
      <c r="DT14" s="409">
        <f si="47" t="shared"/>
        <v>5964.0000000002983</v>
      </c>
      <c r="DU14" s="204">
        <f>DM14+DS14+ID14</f>
        <v>11787.600000000304</v>
      </c>
      <c r="DV14" s="195">
        <v>5551.6</v>
      </c>
      <c r="DW14" s="421">
        <f si="48" t="shared"/>
        <v>-412.40000000029795</v>
      </c>
      <c r="DX14" s="195">
        <v>10800</v>
      </c>
      <c r="DY14" s="431">
        <f si="71" t="shared"/>
        <v>0.55222222222224981</v>
      </c>
      <c r="DZ14" s="409">
        <v>0.51400000000000001</v>
      </c>
      <c r="EA14" s="433">
        <f si="72" t="shared"/>
        <v>-3.8222222222249802E-2</v>
      </c>
      <c r="EB14" s="199">
        <v>10</v>
      </c>
      <c r="EC14" s="346">
        <v>42741</v>
      </c>
      <c r="ED14" s="357"/>
      <c r="EE14" s="292"/>
      <c r="EF14" s="358">
        <v>1824.7339999999999</v>
      </c>
      <c r="EG14" s="455">
        <f si="49" t="shared"/>
        <v>3841.2000000000262</v>
      </c>
      <c r="EH14" s="453">
        <f si="96" t="shared"/>
        <v>7532.9999999999018</v>
      </c>
      <c r="EI14" s="370">
        <v>26.567</v>
      </c>
      <c r="EJ14" s="383">
        <v>956.43600000000004</v>
      </c>
      <c r="EK14" s="455">
        <f si="97" t="shared"/>
        <v>345.20000000000209</v>
      </c>
      <c r="EL14" s="453">
        <f si="98" t="shared"/>
        <v>683.91999999999882</v>
      </c>
      <c r="EM14" s="370">
        <v>2812.96</v>
      </c>
      <c r="EN14" s="371"/>
      <c r="EO14" s="455">
        <f si="73" t="shared"/>
        <v>34.199999999998909</v>
      </c>
      <c r="EP14" s="453">
        <f si="99" t="shared"/>
        <v>60.408000000001266</v>
      </c>
      <c r="EQ14" s="379">
        <v>353.35300000000001</v>
      </c>
      <c r="ER14" s="455">
        <f si="20" t="shared"/>
        <v>9.8000000000001819</v>
      </c>
      <c r="ES14" s="409">
        <f si="100" t="shared"/>
        <v>19.120000000000346</v>
      </c>
      <c r="ET14" s="409">
        <f si="50" t="shared"/>
        <v>3885.2000000000253</v>
      </c>
      <c r="EU14" s="204">
        <f>EH14+EP14+ES14</f>
        <v>7612.5279999999038</v>
      </c>
      <c r="EV14" s="195">
        <v>4265.3</v>
      </c>
      <c r="EW14" s="195">
        <f si="51" t="shared"/>
        <v>380.0999999999749</v>
      </c>
      <c r="EX14" s="431">
        <v>301.43599999999998</v>
      </c>
      <c r="EY14" s="431">
        <f si="74" t="shared"/>
        <v>12.888971456627694</v>
      </c>
      <c r="EZ14" s="290">
        <v>14.149800000000001</v>
      </c>
      <c r="FA14" s="432">
        <f si="75" t="shared"/>
        <v>1.2608285433723072</v>
      </c>
      <c r="FC14" s="293">
        <v>42746</v>
      </c>
      <c r="FD14" s="417">
        <v>42747</v>
      </c>
      <c r="FE14" s="130">
        <f>BO28</f>
        <v>2635.6120000001647</v>
      </c>
      <c r="FF14" s="127">
        <v>3382.6183064516126</v>
      </c>
      <c r="FG14" s="32">
        <f si="52" t="shared"/>
        <v>747.00630645144793</v>
      </c>
      <c r="FH14" s="290">
        <v>561.93600000000004</v>
      </c>
      <c r="FI14" s="123">
        <f si="21" t="shared"/>
        <v>4.6902351869254941</v>
      </c>
      <c r="FJ14" s="123">
        <v>5.61</v>
      </c>
      <c r="FK14" s="131">
        <f si="22" t="shared"/>
        <v>0.91976481307450619</v>
      </c>
      <c r="FL14" s="140">
        <f>HR26</f>
        <v>140.08000000000266</v>
      </c>
      <c r="FM14" s="296">
        <f>EU26</f>
        <v>7935.9199999998909</v>
      </c>
      <c r="FN14" s="123">
        <v>8530.5467580645163</v>
      </c>
      <c r="FO14" s="32">
        <f si="23" t="shared"/>
        <v>594.62675806462539</v>
      </c>
      <c r="FP14" s="120">
        <f si="24" t="shared"/>
        <v>561.93600000000004</v>
      </c>
      <c r="FQ14" s="123">
        <f si="53" t="shared"/>
        <v>14.122462344466079</v>
      </c>
      <c r="FR14" s="120">
        <v>14.15</v>
      </c>
      <c r="FS14" s="142">
        <f si="25" t="shared"/>
        <v>2.7537655533921068E-2</v>
      </c>
      <c r="FT14" s="141"/>
      <c r="FU14" s="130">
        <f>DA26</f>
        <v>5052.96000000001</v>
      </c>
      <c r="FV14" s="123">
        <v>5171.3867741935483</v>
      </c>
      <c r="FW14" s="413">
        <f si="26" t="shared"/>
        <v>118.42677419353822</v>
      </c>
      <c r="FX14" s="120">
        <f si="27" t="shared"/>
        <v>561.93600000000004</v>
      </c>
      <c r="FY14" s="120">
        <f si="28" t="shared"/>
        <v>8.9920560348509611</v>
      </c>
      <c r="FZ14" s="126">
        <v>8.58</v>
      </c>
      <c r="GA14" s="422">
        <f si="29" t="shared"/>
        <v>-0.41205603485096098</v>
      </c>
      <c r="GB14" s="393"/>
      <c r="GC14" s="122">
        <f>CF26</f>
        <v>718.12000000001103</v>
      </c>
      <c r="GD14" s="123">
        <v>705.81580645161296</v>
      </c>
      <c r="GE14" s="436">
        <f si="54" t="shared"/>
        <v>-12.304193548398075</v>
      </c>
      <c r="GF14" s="17">
        <v>302</v>
      </c>
      <c r="GG14" s="127">
        <f si="30" t="shared"/>
        <v>2.3778807947020231</v>
      </c>
      <c r="GH14" s="123">
        <v>1.9</v>
      </c>
      <c r="GI14" s="423">
        <f si="31" t="shared"/>
        <v>-0.47788079470202316</v>
      </c>
      <c r="GJ14" s="393"/>
      <c r="GK14" s="122">
        <f>DU26</f>
        <v>11622.000000000025</v>
      </c>
      <c r="GL14" s="120">
        <v>11103.203870967742</v>
      </c>
      <c r="GM14" s="425">
        <f si="55" t="shared"/>
        <v>-518.79612903228372</v>
      </c>
      <c r="GN14" s="169">
        <v>21600</v>
      </c>
      <c r="GO14" s="128">
        <f si="32" t="shared"/>
        <v>0.53805555555555673</v>
      </c>
      <c r="GP14" s="126">
        <v>0.51</v>
      </c>
      <c r="GQ14" s="424">
        <f si="56" t="shared"/>
        <v>-2.8055555555556722E-2</v>
      </c>
      <c r="GR14" s="393"/>
      <c r="GS14" s="122">
        <f>AV26</f>
        <v>23026.800000001233</v>
      </c>
      <c r="GT14" s="123">
        <v>22564.603451612904</v>
      </c>
      <c r="GU14" s="425">
        <f si="33" t="shared"/>
        <v>-462.19654838832867</v>
      </c>
      <c r="GV14" s="123">
        <f si="34" t="shared"/>
        <v>561.93600000000004</v>
      </c>
      <c r="GW14" s="127">
        <f si="35" t="shared"/>
        <v>40.977620227216676</v>
      </c>
      <c r="GX14" s="123">
        <v>37.4</v>
      </c>
      <c r="GY14" s="423">
        <f si="36" t="shared"/>
        <v>-3.5776202272166771</v>
      </c>
      <c r="GZ14" s="141"/>
      <c r="HA14" s="125">
        <f si="37" t="shared"/>
        <v>50991.412000001335</v>
      </c>
      <c r="HB14" s="386">
        <v>51458.174967741936</v>
      </c>
      <c r="HC14" s="31">
        <f si="38" t="shared"/>
        <v>466.76296774060029</v>
      </c>
      <c r="HE14" s="23" t="s">
        <v>65</v>
      </c>
      <c r="HF14" s="469">
        <f>FE35</f>
        <v>84485.423999999912</v>
      </c>
      <c r="HG14" s="23"/>
      <c r="HH14" s="470">
        <f ref="HH14:HH19" si="110" t="shared">HF14-HG14</f>
        <v>84485.423999999912</v>
      </c>
      <c r="HI14" s="20"/>
      <c r="HJ14" s="290"/>
      <c r="HK14" s="39">
        <f ref="HK14:HK19" si="111" t="shared">HG14/31</f>
        <v>0</v>
      </c>
      <c r="HL14" s="4">
        <f ref="HL14:HL19" si="112" t="shared">HK14/2</f>
        <v>0</v>
      </c>
      <c r="HO14" s="346">
        <v>42741</v>
      </c>
      <c r="HP14" s="379">
        <v>892.08299999999997</v>
      </c>
      <c r="HQ14" s="455">
        <f si="39" t="shared"/>
        <v>112.31999999999971</v>
      </c>
      <c r="HR14" s="453">
        <f>HQ14+HQ13</f>
        <v>165.76000000000022</v>
      </c>
      <c r="HS14" s="379"/>
      <c r="HT14" s="455">
        <f si="102" t="shared"/>
        <v>0</v>
      </c>
      <c r="HU14" s="369">
        <f ref="HU14" si="113" t="shared">HT14+HT13</f>
        <v>0</v>
      </c>
      <c r="HV14" s="379"/>
      <c r="HW14" s="455">
        <f si="104" t="shared"/>
        <v>0</v>
      </c>
      <c r="HX14" s="369">
        <f ref="HX14" si="114" t="shared">HW14+HW13</f>
        <v>0</v>
      </c>
      <c r="HY14" s="379">
        <v>1242.52</v>
      </c>
      <c r="HZ14" s="455">
        <f si="40" t="shared"/>
        <v>21.600000000000819</v>
      </c>
      <c r="IA14" s="409">
        <f ref="IA14" si="115" t="shared">HZ14+HZ13</f>
        <v>48.299999999996999</v>
      </c>
      <c r="IB14" s="379">
        <v>202628</v>
      </c>
      <c r="IC14" s="455">
        <f si="41" t="shared"/>
        <v>1680</v>
      </c>
      <c r="ID14" s="409">
        <f>IC14+IC13</f>
        <v>3324</v>
      </c>
    </row>
    <row ht="15.75" r="15" spans="1:244" x14ac:dyDescent="0.25">
      <c r="A15" s="199">
        <v>11</v>
      </c>
      <c r="B15" s="346">
        <v>42741</v>
      </c>
      <c r="C15" s="349">
        <v>2908.1729999999998</v>
      </c>
      <c r="D15" s="288">
        <v>3044.7190000000001</v>
      </c>
      <c r="E15" s="350"/>
      <c r="F15" s="347">
        <f>((C15-C14)+(D15-D14))*4800</f>
        <v>13535.999999998603</v>
      </c>
      <c r="G15" s="354"/>
      <c r="H15" s="357">
        <v>1974.277</v>
      </c>
      <c r="I15" s="292">
        <v>1939.8979999999999</v>
      </c>
      <c r="J15" s="358"/>
      <c r="K15" s="455">
        <f si="6" t="shared"/>
        <v>13473.600000000079</v>
      </c>
      <c r="L15" s="409"/>
      <c r="M15" s="354"/>
      <c r="N15" s="357">
        <v>688.22299999999996</v>
      </c>
      <c r="O15" s="358">
        <v>942.44299999999998</v>
      </c>
      <c r="P15" s="455">
        <f si="58" t="shared"/>
        <v>1976.3999999999214</v>
      </c>
      <c r="Q15" s="453"/>
      <c r="R15" s="357">
        <v>69380</v>
      </c>
      <c r="S15" s="358">
        <v>37565</v>
      </c>
      <c r="T15" s="455">
        <f si="7" t="shared"/>
        <v>336</v>
      </c>
      <c r="U15" s="453"/>
      <c r="V15" s="357">
        <v>173372</v>
      </c>
      <c r="W15" s="358">
        <v>340419</v>
      </c>
      <c r="X15" s="455">
        <f si="8" t="shared"/>
        <v>1488</v>
      </c>
      <c r="Y15" s="409"/>
      <c r="Z15" s="409"/>
      <c r="AA15" s="453"/>
      <c r="AB15" s="357">
        <v>343.79700000000003</v>
      </c>
      <c r="AC15" s="358">
        <v>155.274</v>
      </c>
      <c r="AD15" s="455">
        <f si="9" t="shared"/>
        <v>599.40000000009945</v>
      </c>
      <c r="AE15" s="453"/>
      <c r="AF15" s="364"/>
      <c r="AG15" s="289">
        <v>60925</v>
      </c>
      <c r="AH15" s="358"/>
      <c r="AI15" s="455">
        <f ref="AI15:AI42" si="116" t="shared">(AG15-AG14)*240</f>
        <v>10560</v>
      </c>
      <c r="AJ15" s="409"/>
      <c r="AK15" s="371"/>
      <c r="AL15" s="387">
        <v>29571</v>
      </c>
      <c r="AM15" s="388">
        <v>41092</v>
      </c>
      <c r="AN15" s="455">
        <f si="10" t="shared"/>
        <v>0</v>
      </c>
      <c r="AO15" s="217"/>
      <c r="AP15" s="387">
        <v>22329</v>
      </c>
      <c r="AQ15" s="388">
        <v>23340</v>
      </c>
      <c r="AR15" s="455">
        <f si="11" t="shared"/>
        <v>0</v>
      </c>
      <c r="AS15" s="409"/>
      <c r="AT15" s="409"/>
      <c r="AU15" s="210">
        <f si="12" t="shared"/>
        <v>11448.599999998503</v>
      </c>
      <c r="AV15" s="211"/>
      <c r="AW15" s="197">
        <v>11282.301725806452</v>
      </c>
      <c r="AX15" s="397">
        <f si="43" t="shared"/>
        <v>-166.29827419205139</v>
      </c>
      <c r="AY15" s="196">
        <v>301.44</v>
      </c>
      <c r="AZ15" s="196">
        <f si="59" t="shared"/>
        <v>37.979697452224336</v>
      </c>
      <c r="BA15" s="196">
        <v>37.43</v>
      </c>
      <c r="BB15" s="397">
        <f si="60" t="shared"/>
        <v>-0.5496974522243363</v>
      </c>
      <c r="BC15" s="199">
        <v>11</v>
      </c>
      <c r="BD15" s="346">
        <v>42741</v>
      </c>
      <c r="BE15" s="357">
        <v>11397.552</v>
      </c>
      <c r="BF15" s="292">
        <v>76.730999999999995</v>
      </c>
      <c r="BG15" s="358">
        <v>4879.3280000000004</v>
      </c>
      <c r="BH15" s="455">
        <f si="13" t="shared"/>
        <v>1308.2399999999807</v>
      </c>
      <c r="BI15" s="453"/>
      <c r="BJ15" s="370">
        <v>770.94299999999998</v>
      </c>
      <c r="BK15" s="371">
        <v>607.63</v>
      </c>
      <c r="BL15" s="291">
        <f si="14" t="shared"/>
        <v>123.76000000000204</v>
      </c>
      <c r="BM15" s="409"/>
      <c r="BN15" s="409">
        <f si="15" t="shared"/>
        <v>1184.4799999999786</v>
      </c>
      <c r="BO15" s="204"/>
      <c r="BP15" s="195">
        <v>1691.3</v>
      </c>
      <c r="BQ15" s="196">
        <f si="44" t="shared"/>
        <v>506.82000000002131</v>
      </c>
      <c r="BR15" s="196">
        <v>301.44</v>
      </c>
      <c r="BS15" s="196">
        <f si="61" t="shared"/>
        <v>3.9294055201697806</v>
      </c>
      <c r="BT15" s="196">
        <v>5.61</v>
      </c>
      <c r="BU15" s="196">
        <f si="62" t="shared"/>
        <v>1.6805944798302197</v>
      </c>
      <c r="BV15" s="199">
        <v>11</v>
      </c>
      <c r="BW15" s="346">
        <v>42741</v>
      </c>
      <c r="BX15" s="357">
        <v>11543.45</v>
      </c>
      <c r="BY15" s="358">
        <v>2.1960000000000002</v>
      </c>
      <c r="BZ15" s="347">
        <f ref="BZ15:BZ66" si="117" t="shared">((BX15-BX14)*30)+((BY15-BY14)*40)</f>
        <v>221.66000000003055</v>
      </c>
      <c r="CA15" s="210"/>
      <c r="CB15" s="292"/>
      <c r="CC15" s="213">
        <f si="63" t="shared"/>
        <v>123.76000000000204</v>
      </c>
      <c r="CD15" s="409"/>
      <c r="CE15" s="211">
        <f si="64" t="shared"/>
        <v>345.42000000003259</v>
      </c>
      <c r="CF15" s="211"/>
      <c r="CG15" s="195">
        <v>352.9</v>
      </c>
      <c r="CH15" s="210">
        <f si="45" t="shared"/>
        <v>7.4799999999673901</v>
      </c>
      <c r="CI15" s="196">
        <v>185.48</v>
      </c>
      <c r="CJ15" s="196">
        <f si="65" t="shared"/>
        <v>1.8623032132846269</v>
      </c>
      <c r="CK15" s="196">
        <v>1.9</v>
      </c>
      <c r="CL15" s="196">
        <f si="66" t="shared"/>
        <v>3.7696786715373021E-2</v>
      </c>
      <c r="CM15" s="199">
        <v>11</v>
      </c>
      <c r="CN15" s="346">
        <v>42741</v>
      </c>
      <c r="CO15" s="357">
        <v>10518.950999999999</v>
      </c>
      <c r="CP15" s="358">
        <v>7094.1750000000002</v>
      </c>
      <c r="CQ15" s="455">
        <f si="16" t="shared"/>
        <v>1209.7200000000157</v>
      </c>
      <c r="CR15" s="409"/>
      <c r="CS15" s="409">
        <f si="46" t="shared"/>
        <v>173372</v>
      </c>
      <c r="CT15" s="409">
        <f si="46" t="shared"/>
        <v>340419</v>
      </c>
      <c r="CU15" s="409">
        <f si="46" t="shared"/>
        <v>1488</v>
      </c>
      <c r="CV15" s="453"/>
      <c r="CW15" s="379">
        <v>322.21699999999998</v>
      </c>
      <c r="CX15" s="376">
        <f si="17" t="shared"/>
        <v>8.0999999999994543</v>
      </c>
      <c r="CY15" s="409"/>
      <c r="CZ15" s="409">
        <f si="67" t="shared"/>
        <v>2705.8200000000152</v>
      </c>
      <c r="DA15" s="204"/>
      <c r="DB15" s="195">
        <v>2585.6999999999998</v>
      </c>
      <c r="DC15" s="421">
        <f si="68" t="shared"/>
        <v>-120.12000000001535</v>
      </c>
      <c r="DD15" s="195">
        <v>301.43599999999998</v>
      </c>
      <c r="DE15" s="196">
        <f si="69" t="shared"/>
        <v>8.9764328082910314</v>
      </c>
      <c r="DF15" s="195">
        <v>8.58</v>
      </c>
      <c r="DG15" s="397">
        <f si="70" t="shared"/>
        <v>-0.39643280829103134</v>
      </c>
      <c r="DH15" s="199">
        <v>11</v>
      </c>
      <c r="DI15" s="346">
        <v>42741</v>
      </c>
      <c r="DJ15" s="366">
        <v>325.673</v>
      </c>
      <c r="DK15" s="381">
        <v>322.77999999999997</v>
      </c>
      <c r="DL15" s="455">
        <f si="18" t="shared"/>
        <v>583.19999999991978</v>
      </c>
      <c r="DM15" s="453"/>
      <c r="DN15" s="370"/>
      <c r="DO15" s="409"/>
      <c r="DP15" s="409"/>
      <c r="DQ15" s="371">
        <v>1731.443</v>
      </c>
      <c r="DR15" s="455">
        <f si="19" t="shared"/>
        <v>3468.599999999833</v>
      </c>
      <c r="DS15" s="453"/>
      <c r="DT15" s="409">
        <f si="47" t="shared"/>
        <v>5707.7999999997528</v>
      </c>
      <c r="DU15" s="204"/>
      <c r="DV15" s="195">
        <v>5551.6</v>
      </c>
      <c r="DW15" s="421">
        <f si="48" t="shared"/>
        <v>-156.19999999975244</v>
      </c>
      <c r="DX15" s="195">
        <v>10800</v>
      </c>
      <c r="DY15" s="431">
        <f si="71" t="shared"/>
        <v>0.5284999999999771</v>
      </c>
      <c r="DZ15" s="409">
        <v>0.51400000000000001</v>
      </c>
      <c r="EA15" s="433">
        <f si="72" t="shared"/>
        <v>-1.4499999999977087E-2</v>
      </c>
      <c r="EB15" s="199">
        <v>11</v>
      </c>
      <c r="EC15" s="346">
        <v>42741</v>
      </c>
      <c r="ED15" s="357"/>
      <c r="EE15" s="292"/>
      <c r="EF15" s="358">
        <v>1826.9090000000001</v>
      </c>
      <c r="EG15" s="455">
        <f si="49" t="shared"/>
        <v>3915.0000000003274</v>
      </c>
      <c r="EH15" s="453"/>
      <c r="EI15" s="370">
        <v>26.584</v>
      </c>
      <c r="EJ15" s="383">
        <v>960.61900000000003</v>
      </c>
      <c r="EK15" s="455">
        <f si="97" t="shared"/>
        <v>335.99999999999937</v>
      </c>
      <c r="EL15" s="453"/>
      <c r="EM15" s="370">
        <v>2815.239</v>
      </c>
      <c r="EN15" s="371"/>
      <c r="EO15" s="455">
        <f si="73" t="shared"/>
        <v>27.347999999999956</v>
      </c>
      <c r="EP15" s="453"/>
      <c r="EQ15" s="379">
        <v>353.59300000000002</v>
      </c>
      <c r="ER15" s="455">
        <f si="20" t="shared"/>
        <v>9.6000000000003638</v>
      </c>
      <c r="ES15" s="409"/>
      <c r="ET15" s="409">
        <f si="50" t="shared"/>
        <v>3951.9480000003277</v>
      </c>
      <c r="EU15" s="204"/>
      <c r="EV15" s="195">
        <v>4265.3</v>
      </c>
      <c r="EW15" s="195">
        <f si="51" t="shared"/>
        <v>313.35199999967244</v>
      </c>
      <c r="EX15" s="431">
        <v>301.43599999999998</v>
      </c>
      <c r="EY15" s="431">
        <f si="74" t="shared"/>
        <v>13.11040486206136</v>
      </c>
      <c r="EZ15" s="290">
        <v>14.149800000000001</v>
      </c>
      <c r="FA15" s="432">
        <f si="75" t="shared"/>
        <v>1.0393951379386408</v>
      </c>
      <c r="FC15" s="293">
        <v>42747</v>
      </c>
      <c r="FD15" s="417">
        <v>42748</v>
      </c>
      <c r="FE15" s="130">
        <f>BO30</f>
        <v>2912.0839999999494</v>
      </c>
      <c r="FF15" s="127">
        <v>3382.6183064516126</v>
      </c>
      <c r="FG15" s="32">
        <f si="52" t="shared"/>
        <v>470.53430645166327</v>
      </c>
      <c r="FH15" s="290">
        <v>557.952</v>
      </c>
      <c r="FI15" s="123">
        <f si="21" t="shared"/>
        <v>5.219237497132279</v>
      </c>
      <c r="FJ15" s="123">
        <v>5.61</v>
      </c>
      <c r="FK15" s="131">
        <f si="22" t="shared"/>
        <v>0.3907625028677213</v>
      </c>
      <c r="FL15" s="140">
        <f>HR28</f>
        <v>161.92000000000007</v>
      </c>
      <c r="FM15" s="296">
        <f>EU28</f>
        <v>7929.6599999999025</v>
      </c>
      <c r="FN15" s="123">
        <v>8530.5467580645163</v>
      </c>
      <c r="FO15" s="32">
        <f si="23" t="shared"/>
        <v>600.88675806461379</v>
      </c>
      <c r="FP15" s="120">
        <f si="24" t="shared"/>
        <v>557.952</v>
      </c>
      <c r="FQ15" s="123">
        <f si="53" t="shared"/>
        <v>14.212082759807121</v>
      </c>
      <c r="FR15" s="120">
        <v>14.15</v>
      </c>
      <c r="FS15" s="422">
        <f si="25" t="shared"/>
        <v>-6.2082759807120524E-2</v>
      </c>
      <c r="FT15" s="141"/>
      <c r="FU15" s="130">
        <f>DA28</f>
        <v>4862.2000000000025</v>
      </c>
      <c r="FV15" s="123">
        <v>5171.3867741935483</v>
      </c>
      <c r="FW15" s="413">
        <f si="26" t="shared"/>
        <v>309.18677419354572</v>
      </c>
      <c r="FX15" s="120">
        <f si="27" t="shared"/>
        <v>557.952</v>
      </c>
      <c r="FY15" s="120">
        <f si="28" t="shared"/>
        <v>8.7143696948841516</v>
      </c>
      <c r="FZ15" s="126">
        <v>8.58</v>
      </c>
      <c r="GA15" s="422">
        <f si="29" t="shared"/>
        <v>-0.13436969488415151</v>
      </c>
      <c r="GB15" s="393"/>
      <c r="GC15" s="122">
        <f>CF28</f>
        <v>730.38000000000125</v>
      </c>
      <c r="GD15" s="123">
        <v>705.81580645161296</v>
      </c>
      <c r="GE15" s="436">
        <f si="54" t="shared"/>
        <v>-24.564193548388289</v>
      </c>
      <c r="GF15" s="33">
        <v>288</v>
      </c>
      <c r="GG15" s="127">
        <f si="30" t="shared"/>
        <v>2.5360416666666712</v>
      </c>
      <c r="GH15" s="123">
        <v>1.9</v>
      </c>
      <c r="GI15" s="423">
        <f si="31" t="shared"/>
        <v>-0.63604166666667128</v>
      </c>
      <c r="GJ15" s="393"/>
      <c r="GK15" s="122">
        <f>DU28</f>
        <v>11076.600000000062</v>
      </c>
      <c r="GL15" s="120">
        <v>11103.203870967742</v>
      </c>
      <c r="GM15" s="425">
        <f si="55" t="shared"/>
        <v>26.603870967679541</v>
      </c>
      <c r="GN15" s="169">
        <v>21600</v>
      </c>
      <c r="GO15" s="128">
        <f si="32" t="shared"/>
        <v>0.5128055555555584</v>
      </c>
      <c r="GP15" s="126">
        <v>0.51</v>
      </c>
      <c r="GQ15" s="225">
        <f si="56" t="shared"/>
        <v>-2.8055555555583922E-3</v>
      </c>
      <c r="GR15" s="393"/>
      <c r="GS15" s="122">
        <f>AV28</f>
        <v>23253.199999998986</v>
      </c>
      <c r="GT15" s="123">
        <v>22564.603451612904</v>
      </c>
      <c r="GU15" s="425">
        <f si="33" t="shared"/>
        <v>-688.59654838608185</v>
      </c>
      <c r="GV15" s="123">
        <f si="34" t="shared"/>
        <v>557.952</v>
      </c>
      <c r="GW15" s="127">
        <f si="35" t="shared"/>
        <v>41.675986464783684</v>
      </c>
      <c r="GX15" s="123">
        <v>37.4</v>
      </c>
      <c r="GY15" s="423">
        <f si="36" t="shared"/>
        <v>-4.2759864647836849</v>
      </c>
      <c r="GZ15" s="141"/>
      <c r="HA15" s="125">
        <f si="37" t="shared"/>
        <v>50764.123999998905</v>
      </c>
      <c r="HB15" s="386">
        <v>51458.174967741936</v>
      </c>
      <c r="HC15" s="31">
        <f si="38" t="shared"/>
        <v>694.05096774303092</v>
      </c>
      <c r="HE15" s="23" t="s">
        <v>41</v>
      </c>
      <c r="HF15" s="46">
        <f ref="HF15:HF20" si="118" t="shared">HF5</f>
        <v>243742.66</v>
      </c>
      <c r="HG15" s="23"/>
      <c r="HH15" s="24">
        <f si="110" t="shared"/>
        <v>243742.66</v>
      </c>
      <c r="HI15" s="20"/>
      <c r="HJ15" s="290"/>
      <c r="HK15" s="39">
        <f si="111" t="shared"/>
        <v>0</v>
      </c>
      <c r="HL15" s="4">
        <f si="112" t="shared"/>
        <v>0</v>
      </c>
      <c r="HO15" s="346">
        <v>42741</v>
      </c>
      <c r="HP15" s="379">
        <v>893.36099999999999</v>
      </c>
      <c r="HQ15" s="455">
        <f si="39" t="shared"/>
        <v>51.1200000000008</v>
      </c>
      <c r="HR15" s="453"/>
      <c r="HS15" s="379"/>
      <c r="HT15" s="455">
        <f si="102" t="shared"/>
        <v>0</v>
      </c>
      <c r="HU15" s="369"/>
      <c r="HV15" s="379"/>
      <c r="HW15" s="455">
        <f si="104" t="shared"/>
        <v>0</v>
      </c>
      <c r="HX15" s="369"/>
      <c r="HY15" s="379">
        <v>1243.27</v>
      </c>
      <c r="HZ15" s="455">
        <f si="40" t="shared"/>
        <v>22.5</v>
      </c>
      <c r="IA15" s="409"/>
      <c r="IB15" s="379">
        <v>202766</v>
      </c>
      <c r="IC15" s="455">
        <f si="41" t="shared"/>
        <v>1656</v>
      </c>
      <c r="ID15" s="409"/>
    </row>
    <row ht="15.75" r="16" spans="1:244" x14ac:dyDescent="0.25">
      <c r="A16" s="199">
        <v>12</v>
      </c>
      <c r="B16" s="346">
        <v>42742</v>
      </c>
      <c r="C16" s="349">
        <v>2908.248</v>
      </c>
      <c r="D16" s="288">
        <v>3047.491</v>
      </c>
      <c r="E16" s="350"/>
      <c r="F16" s="347">
        <f si="5" t="shared"/>
        <v>13665.600000000995</v>
      </c>
      <c r="G16" s="354">
        <f>F15+F16</f>
        <v>27201.599999999598</v>
      </c>
      <c r="H16" s="357">
        <v>1974.345</v>
      </c>
      <c r="I16" s="292">
        <v>1942.742</v>
      </c>
      <c r="J16" s="358"/>
      <c r="K16" s="455">
        <f si="6" t="shared"/>
        <v>13977.600000000166</v>
      </c>
      <c r="L16" s="409">
        <f si="77" t="shared"/>
        <v>27451.200000000244</v>
      </c>
      <c r="M16" s="354">
        <f si="78" t="shared"/>
        <v>249.60000000064611</v>
      </c>
      <c r="N16" s="357">
        <v>688.22299999999996</v>
      </c>
      <c r="O16" s="358">
        <v>943.45799999999997</v>
      </c>
      <c r="P16" s="455">
        <f si="58" t="shared"/>
        <v>1826.9999999999754</v>
      </c>
      <c r="Q16" s="453">
        <f si="79" t="shared"/>
        <v>3803.3999999998969</v>
      </c>
      <c r="R16" s="357">
        <v>69410</v>
      </c>
      <c r="S16" s="358">
        <v>37571</v>
      </c>
      <c r="T16" s="455">
        <f si="7" t="shared"/>
        <v>432</v>
      </c>
      <c r="U16" s="453">
        <f si="80" t="shared"/>
        <v>768</v>
      </c>
      <c r="V16" s="357">
        <v>173374</v>
      </c>
      <c r="W16" s="358">
        <v>340516</v>
      </c>
      <c r="X16" s="455">
        <f si="8" t="shared"/>
        <v>1584</v>
      </c>
      <c r="Y16" s="409">
        <f si="81" t="shared"/>
        <v>3072</v>
      </c>
      <c r="Z16" s="409">
        <f si="82" t="shared"/>
        <v>3840</v>
      </c>
      <c r="AA16" s="427">
        <f si="83" t="shared"/>
        <v>-36.600000000103137</v>
      </c>
      <c r="AB16" s="363">
        <v>343.964</v>
      </c>
      <c r="AC16" s="358">
        <v>155.434</v>
      </c>
      <c r="AD16" s="455">
        <f si="9" t="shared"/>
        <v>588.59999999994557</v>
      </c>
      <c r="AE16" s="453">
        <f si="84" t="shared"/>
        <v>1188.000000000045</v>
      </c>
      <c r="AF16" s="364"/>
      <c r="AG16" s="289">
        <v>60971</v>
      </c>
      <c r="AH16" s="358"/>
      <c r="AI16" s="455">
        <f si="116" t="shared"/>
        <v>11040</v>
      </c>
      <c r="AJ16" s="409">
        <f>AI16+AI15</f>
        <v>21600</v>
      </c>
      <c r="AK16" s="371">
        <f si="85" t="shared"/>
        <v>22368</v>
      </c>
      <c r="AL16" s="387">
        <v>29571</v>
      </c>
      <c r="AM16" s="388">
        <v>41092</v>
      </c>
      <c r="AN16" s="455">
        <f si="10" t="shared"/>
        <v>0</v>
      </c>
      <c r="AO16" s="217">
        <f si="86" t="shared"/>
        <v>0</v>
      </c>
      <c r="AP16" s="387">
        <v>22329</v>
      </c>
      <c r="AQ16" s="388">
        <v>23340</v>
      </c>
      <c r="AR16" s="455">
        <f si="11" t="shared"/>
        <v>0</v>
      </c>
      <c r="AS16" s="409">
        <f si="87" t="shared"/>
        <v>0</v>
      </c>
      <c r="AT16" s="409">
        <f si="88" t="shared"/>
        <v>23191.200000000201</v>
      </c>
      <c r="AU16" s="210">
        <f si="12" t="shared"/>
        <v>11493.00000000105</v>
      </c>
      <c r="AV16" s="211">
        <f>(G16-Y16-AE16-AO16)+AS16</f>
        <v>22941.599999999555</v>
      </c>
      <c r="AW16" s="197">
        <v>11282.301725806452</v>
      </c>
      <c r="AX16" s="397">
        <f si="43" t="shared"/>
        <v>-210.69827419459762</v>
      </c>
      <c r="AY16" s="196">
        <v>301.44</v>
      </c>
      <c r="AZ16" s="196">
        <f si="59" t="shared"/>
        <v>38.126990445863356</v>
      </c>
      <c r="BA16" s="196">
        <v>37.43</v>
      </c>
      <c r="BB16" s="397">
        <f si="60" t="shared"/>
        <v>-0.69699044586335646</v>
      </c>
      <c r="BC16" s="199">
        <v>12</v>
      </c>
      <c r="BD16" s="346">
        <v>42742</v>
      </c>
      <c r="BE16" s="357">
        <v>11400.838</v>
      </c>
      <c r="BF16" s="292">
        <v>76.745000000000005</v>
      </c>
      <c r="BG16" s="358">
        <v>4889.2169999999996</v>
      </c>
      <c r="BH16" s="455">
        <f si="13" t="shared"/>
        <v>1581.1679999999128</v>
      </c>
      <c r="BI16" s="453">
        <f>BH16+BH15</f>
        <v>2889.4079999998935</v>
      </c>
      <c r="BJ16" s="370">
        <v>771.56299999999999</v>
      </c>
      <c r="BK16" s="371">
        <v>608.42600000000004</v>
      </c>
      <c r="BL16" s="291">
        <f si="14" t="shared"/>
        <v>113.28000000000429</v>
      </c>
      <c r="BM16" s="409">
        <f>BL16+BL15</f>
        <v>237.04000000000633</v>
      </c>
      <c r="BN16" s="409">
        <f si="15" t="shared"/>
        <v>1467.8879999999085</v>
      </c>
      <c r="BO16" s="204">
        <f>BI16-BM16</f>
        <v>2652.3679999998872</v>
      </c>
      <c r="BP16" s="195">
        <v>1691.3</v>
      </c>
      <c r="BQ16" s="196">
        <f si="44" t="shared"/>
        <v>223.41200000009144</v>
      </c>
      <c r="BR16" s="196">
        <v>301.44</v>
      </c>
      <c r="BS16" s="196">
        <f si="61" t="shared"/>
        <v>4.8695859872608427</v>
      </c>
      <c r="BT16" s="196">
        <v>5.61</v>
      </c>
      <c r="BU16" s="196">
        <f si="62" t="shared"/>
        <v>0.74041401273915763</v>
      </c>
      <c r="BV16" s="199">
        <v>12</v>
      </c>
      <c r="BW16" s="346">
        <v>42742</v>
      </c>
      <c r="BX16" s="357">
        <v>11551.03</v>
      </c>
      <c r="BY16" s="358">
        <v>2.56</v>
      </c>
      <c r="BZ16" s="347">
        <f si="117" t="shared"/>
        <v>241.95999999999782</v>
      </c>
      <c r="CA16" s="210">
        <f si="90" t="shared"/>
        <v>463.62000000002837</v>
      </c>
      <c r="CB16" s="292"/>
      <c r="CC16" s="213">
        <f si="63" t="shared"/>
        <v>113.28000000000429</v>
      </c>
      <c r="CD16" s="409">
        <f si="63" t="shared"/>
        <v>237.04000000000633</v>
      </c>
      <c r="CE16" s="211">
        <f si="64" t="shared"/>
        <v>355.24000000000211</v>
      </c>
      <c r="CF16" s="211">
        <f si="64" t="shared"/>
        <v>700.66000000003464</v>
      </c>
      <c r="CG16" s="195">
        <v>352.9</v>
      </c>
      <c r="CH16" s="396">
        <f si="45" t="shared"/>
        <v>-2.340000000002135</v>
      </c>
      <c r="CI16" s="196">
        <v>185.48</v>
      </c>
      <c r="CJ16" s="196">
        <f si="65" t="shared"/>
        <v>1.9152469268923988</v>
      </c>
      <c r="CK16" s="196">
        <v>1.9</v>
      </c>
      <c r="CL16" s="397">
        <f si="66" t="shared"/>
        <v>-1.5246926892398927E-2</v>
      </c>
      <c r="CM16" s="199">
        <v>12</v>
      </c>
      <c r="CN16" s="346">
        <v>42742</v>
      </c>
      <c r="CO16" s="357">
        <v>10522.856</v>
      </c>
      <c r="CP16" s="358">
        <v>7099.5389999999998</v>
      </c>
      <c r="CQ16" s="455">
        <f si="16" t="shared"/>
        <v>1112.2800000000279</v>
      </c>
      <c r="CR16" s="409">
        <f si="91" t="shared"/>
        <v>2322.0000000000437</v>
      </c>
      <c r="CS16" s="409">
        <f si="46" t="shared"/>
        <v>173374</v>
      </c>
      <c r="CT16" s="409">
        <f si="46" t="shared"/>
        <v>340516</v>
      </c>
      <c r="CU16" s="409">
        <f si="46" t="shared"/>
        <v>1584</v>
      </c>
      <c r="CV16" s="453">
        <f si="46" t="shared"/>
        <v>3072</v>
      </c>
      <c r="CW16" s="379">
        <v>322.22000000000003</v>
      </c>
      <c r="CX16" s="376">
        <f si="17" t="shared"/>
        <v>0.18000000000256478</v>
      </c>
      <c r="CY16" s="409">
        <f si="92" t="shared"/>
        <v>8.2800000000020191</v>
      </c>
      <c r="CZ16" s="409">
        <f si="67" t="shared"/>
        <v>2696.4600000000305</v>
      </c>
      <c r="DA16" s="204">
        <f si="93" t="shared"/>
        <v>5402.2800000000461</v>
      </c>
      <c r="DB16" s="195">
        <v>2585.6999999999998</v>
      </c>
      <c r="DC16" s="421">
        <f si="68" t="shared"/>
        <v>-110.76000000003069</v>
      </c>
      <c r="DD16" s="195">
        <v>301.43599999999998</v>
      </c>
      <c r="DE16" s="196">
        <f si="69" t="shared"/>
        <v>8.9453814408366306</v>
      </c>
      <c r="DF16" s="195">
        <v>8.58</v>
      </c>
      <c r="DG16" s="397">
        <f si="70" t="shared"/>
        <v>-0.36538144083663049</v>
      </c>
      <c r="DH16" s="199">
        <v>12</v>
      </c>
      <c r="DI16" s="346">
        <v>42742</v>
      </c>
      <c r="DJ16" s="366">
        <v>325.81900000000002</v>
      </c>
      <c r="DK16" s="381">
        <v>322.80700000000002</v>
      </c>
      <c r="DL16" s="455">
        <f si="18" t="shared"/>
        <v>311.40000000010559</v>
      </c>
      <c r="DM16" s="453">
        <f si="94" t="shared"/>
        <v>894.60000000002537</v>
      </c>
      <c r="DN16" s="370"/>
      <c r="DO16" s="409"/>
      <c r="DP16" s="409"/>
      <c r="DQ16" s="371">
        <v>1733.37</v>
      </c>
      <c r="DR16" s="455">
        <f si="19" t="shared"/>
        <v>3468.599999999833</v>
      </c>
      <c r="DS16" s="453">
        <f si="95" t="shared"/>
        <v>6937.199999999666</v>
      </c>
      <c r="DT16" s="409">
        <f si="47" t="shared"/>
        <v>5459.9999999999382</v>
      </c>
      <c r="DU16" s="204">
        <f>DM16+DS16+ID16</f>
        <v>11167.799999999692</v>
      </c>
      <c r="DV16" s="195">
        <v>5551.6</v>
      </c>
      <c r="DW16" s="409">
        <f si="48" t="shared"/>
        <v>91.600000000062209</v>
      </c>
      <c r="DX16" s="195">
        <v>10800</v>
      </c>
      <c r="DY16" s="431">
        <f si="71" t="shared"/>
        <v>0.50555555555554987</v>
      </c>
      <c r="DZ16" s="409">
        <v>0.51400000000000001</v>
      </c>
      <c r="EA16" s="433">
        <f si="72" t="shared"/>
        <v>8.4444444444501388E-3</v>
      </c>
      <c r="EB16" s="199">
        <v>12</v>
      </c>
      <c r="EC16" s="346">
        <v>42742</v>
      </c>
      <c r="ED16" s="357"/>
      <c r="EE16" s="292"/>
      <c r="EF16" s="358">
        <v>1829.056</v>
      </c>
      <c r="EG16" s="455">
        <f si="49" t="shared"/>
        <v>3864.5999999998821</v>
      </c>
      <c r="EH16" s="453">
        <f si="96" t="shared"/>
        <v>7779.6000000002095</v>
      </c>
      <c r="EI16" s="370">
        <v>26.602</v>
      </c>
      <c r="EJ16" s="383">
        <v>964.63800000000003</v>
      </c>
      <c r="EK16" s="455">
        <f si="97" t="shared"/>
        <v>322.96000000000049</v>
      </c>
      <c r="EL16" s="453">
        <f si="98" t="shared"/>
        <v>658.95999999999981</v>
      </c>
      <c r="EM16" s="370">
        <v>2817.402</v>
      </c>
      <c r="EN16" s="371"/>
      <c r="EO16" s="455">
        <f si="73" t="shared"/>
        <v>25.956000000000131</v>
      </c>
      <c r="EP16" s="453">
        <f si="99" t="shared"/>
        <v>53.304000000000087</v>
      </c>
      <c r="EQ16" s="379">
        <v>353.83199999999999</v>
      </c>
      <c r="ER16" s="455">
        <f si="20" t="shared"/>
        <v>9.5599999999990359</v>
      </c>
      <c r="ES16" s="409">
        <f si="100" t="shared"/>
        <v>19.1599999999994</v>
      </c>
      <c r="ET16" s="409">
        <f si="50" t="shared"/>
        <v>3900.1159999998813</v>
      </c>
      <c r="EU16" s="204">
        <f>EH16+EP16+ES16</f>
        <v>7852.0640000002095</v>
      </c>
      <c r="EV16" s="195">
        <v>4265.3</v>
      </c>
      <c r="EW16" s="195">
        <f si="51" t="shared"/>
        <v>365.18400000011889</v>
      </c>
      <c r="EX16" s="431">
        <v>301.43599999999998</v>
      </c>
      <c r="EY16" s="431">
        <f si="74" t="shared"/>
        <v>12.938454597327066</v>
      </c>
      <c r="EZ16" s="290">
        <v>14.149800000000001</v>
      </c>
      <c r="FA16" s="432">
        <f si="75" t="shared"/>
        <v>1.2113454026729347</v>
      </c>
      <c r="FC16" s="293">
        <v>42748</v>
      </c>
      <c r="FD16" s="417">
        <v>42749</v>
      </c>
      <c r="FE16" s="130">
        <f>BO30</f>
        <v>2912.0839999999494</v>
      </c>
      <c r="FF16" s="127">
        <v>3382.6183064516126</v>
      </c>
      <c r="FG16" s="32">
        <f si="52" t="shared"/>
        <v>470.53430645166327</v>
      </c>
      <c r="FH16" s="290">
        <v>554.42399999999998</v>
      </c>
      <c r="FI16" s="123">
        <f si="21" t="shared"/>
        <v>5.2524493889152515</v>
      </c>
      <c r="FJ16" s="123">
        <v>5.61</v>
      </c>
      <c r="FK16" s="131">
        <f si="22" t="shared"/>
        <v>0.35755061108474884</v>
      </c>
      <c r="FL16" s="140">
        <f>HR30</f>
        <v>158.95999999999731</v>
      </c>
      <c r="FM16" s="296">
        <f>EU30</f>
        <v>7866.0920000000842</v>
      </c>
      <c r="FN16" s="123">
        <v>8530.5467580645163</v>
      </c>
      <c r="FO16" s="32">
        <f si="23" t="shared"/>
        <v>664.4547580644321</v>
      </c>
      <c r="FP16" s="120">
        <f si="24" t="shared"/>
        <v>554.42399999999998</v>
      </c>
      <c r="FQ16" s="123">
        <f si="53" t="shared"/>
        <v>14.187863440255263</v>
      </c>
      <c r="FR16" s="120">
        <v>14.15</v>
      </c>
      <c r="FS16" s="142">
        <f si="25" t="shared"/>
        <v>-3.7863440255263114E-2</v>
      </c>
      <c r="FT16" s="141"/>
      <c r="FU16" s="130">
        <f>DA30</f>
        <v>4879.2199999999484</v>
      </c>
      <c r="FV16" s="123">
        <v>5171.3867741935483</v>
      </c>
      <c r="FW16" s="413">
        <f si="26" t="shared"/>
        <v>292.16677419359985</v>
      </c>
      <c r="FX16" s="120">
        <f si="27" t="shared"/>
        <v>554.42399999999998</v>
      </c>
      <c r="FY16" s="120">
        <f si="28" t="shared"/>
        <v>8.800520900971005</v>
      </c>
      <c r="FZ16" s="126">
        <v>8.58</v>
      </c>
      <c r="GA16" s="422">
        <f si="29" t="shared"/>
        <v>-0.22052090097100496</v>
      </c>
      <c r="GB16" s="393"/>
      <c r="GC16" s="122">
        <f>CF30</f>
        <v>701.53999999997609</v>
      </c>
      <c r="GD16" s="123">
        <v>705.81580645161296</v>
      </c>
      <c r="GE16" s="120">
        <f si="54" t="shared"/>
        <v>4.2758064516368677</v>
      </c>
      <c r="GF16" s="33">
        <v>259</v>
      </c>
      <c r="GG16" s="127">
        <f si="30" t="shared"/>
        <v>2.7086486486485564</v>
      </c>
      <c r="GH16" s="123">
        <v>1.9</v>
      </c>
      <c r="GI16" s="423">
        <f si="31" t="shared"/>
        <v>-0.80864864864855646</v>
      </c>
      <c r="GJ16" s="393"/>
      <c r="GK16" s="122">
        <f>DU30</f>
        <v>11181.600000000059</v>
      </c>
      <c r="GL16" s="120">
        <v>11103.203870967742</v>
      </c>
      <c r="GM16" s="425">
        <f si="55" t="shared"/>
        <v>-78.396129032316821</v>
      </c>
      <c r="GN16" s="169">
        <v>21600</v>
      </c>
      <c r="GO16" s="128">
        <f si="32" t="shared"/>
        <v>0.51766666666666938</v>
      </c>
      <c r="GP16" s="126">
        <v>0.51</v>
      </c>
      <c r="GQ16" s="424">
        <f si="56" t="shared"/>
        <v>-7.666666666669375E-3</v>
      </c>
      <c r="GR16" s="393"/>
      <c r="GS16" s="122">
        <f>AV30</f>
        <v>22767.400000001609</v>
      </c>
      <c r="GT16" s="123">
        <v>22564.603451612904</v>
      </c>
      <c r="GU16" s="425">
        <f si="33" t="shared"/>
        <v>-202.79654838870556</v>
      </c>
      <c r="GV16" s="123">
        <f si="34" t="shared"/>
        <v>554.42399999999998</v>
      </c>
      <c r="GW16" s="127">
        <f si="35" t="shared"/>
        <v>41.064961112797441</v>
      </c>
      <c r="GX16" s="123">
        <v>37.4</v>
      </c>
      <c r="GY16" s="423">
        <f si="36" t="shared"/>
        <v>-3.6649611127974424</v>
      </c>
      <c r="GZ16" s="141"/>
      <c r="HA16" s="125">
        <f si="37" t="shared"/>
        <v>50307.936000001624</v>
      </c>
      <c r="HB16" s="386">
        <v>51458.174967741936</v>
      </c>
      <c r="HC16" s="31">
        <f si="38" t="shared"/>
        <v>1150.2389677403116</v>
      </c>
      <c r="HE16" s="23" t="s">
        <v>66</v>
      </c>
      <c r="HF16" s="46">
        <f si="118" t="shared"/>
        <v>157752.40000000008</v>
      </c>
      <c r="HG16" s="23"/>
      <c r="HH16" s="24">
        <f si="110" t="shared"/>
        <v>157752.40000000008</v>
      </c>
      <c r="HI16" s="20"/>
      <c r="HJ16" s="290"/>
      <c r="HK16" s="39">
        <f si="111" t="shared"/>
        <v>0</v>
      </c>
      <c r="HL16" s="4">
        <f si="112" t="shared"/>
        <v>0</v>
      </c>
      <c r="HO16" s="346">
        <v>42742</v>
      </c>
      <c r="HP16" s="379">
        <v>895.97</v>
      </c>
      <c r="HQ16" s="455">
        <f si="39" t="shared"/>
        <v>104.36000000000149</v>
      </c>
      <c r="HR16" s="453">
        <f>HQ16+HQ15</f>
        <v>155.48000000000229</v>
      </c>
      <c r="HS16" s="379"/>
      <c r="HT16" s="455">
        <f si="102" t="shared"/>
        <v>0</v>
      </c>
      <c r="HU16" s="369">
        <f ref="HU16" si="119" t="shared">HT16+HT15</f>
        <v>0</v>
      </c>
      <c r="HV16" s="379"/>
      <c r="HW16" s="455">
        <f si="104" t="shared"/>
        <v>0</v>
      </c>
      <c r="HX16" s="369">
        <f ref="HX16" si="120" t="shared">HW16+HW15</f>
        <v>0</v>
      </c>
      <c r="HY16" s="379">
        <v>1243.99</v>
      </c>
      <c r="HZ16" s="455">
        <f si="40" t="shared"/>
        <v>21.600000000000819</v>
      </c>
      <c r="IA16" s="409">
        <f ref="IA16" si="121" t="shared">HZ16+HZ15</f>
        <v>44.100000000000819</v>
      </c>
      <c r="IB16" s="379">
        <v>202906</v>
      </c>
      <c r="IC16" s="455">
        <f si="41" t="shared"/>
        <v>1680</v>
      </c>
      <c r="ID16" s="409">
        <f>IC16+IC15</f>
        <v>3336</v>
      </c>
    </row>
    <row ht="15.75" r="17" spans="1:238" x14ac:dyDescent="0.25">
      <c r="A17" s="199">
        <v>13</v>
      </c>
      <c r="B17" s="346">
        <v>42742</v>
      </c>
      <c r="C17" s="349">
        <v>2908.3180000000002</v>
      </c>
      <c r="D17" s="288">
        <v>3050.2539999999999</v>
      </c>
      <c r="E17" s="350"/>
      <c r="F17" s="347">
        <f si="5" t="shared"/>
        <v>13598.400000000402</v>
      </c>
      <c r="G17" s="354"/>
      <c r="H17" s="357">
        <v>1974.4069999999999</v>
      </c>
      <c r="I17" s="292">
        <v>1945.6010000000001</v>
      </c>
      <c r="J17" s="358"/>
      <c r="K17" s="455">
        <f si="6" t="shared"/>
        <v>14020.800000000236</v>
      </c>
      <c r="L17" s="409"/>
      <c r="M17" s="354"/>
      <c r="N17" s="357">
        <v>688.22299999999996</v>
      </c>
      <c r="O17" s="358">
        <v>944.44899999999996</v>
      </c>
      <c r="P17" s="455">
        <f si="58" t="shared"/>
        <v>1783.7999999999738</v>
      </c>
      <c r="Q17" s="453"/>
      <c r="R17" s="357">
        <v>69433</v>
      </c>
      <c r="S17" s="358">
        <v>37572</v>
      </c>
      <c r="T17" s="455">
        <f si="7" t="shared"/>
        <v>288</v>
      </c>
      <c r="U17" s="453"/>
      <c r="V17" s="357">
        <v>173375</v>
      </c>
      <c r="W17" s="358">
        <v>340607</v>
      </c>
      <c r="X17" s="455">
        <f si="8" t="shared"/>
        <v>1472</v>
      </c>
      <c r="Y17" s="409"/>
      <c r="Z17" s="409"/>
      <c r="AA17" s="453"/>
      <c r="AB17" s="363">
        <v>344.11700000000002</v>
      </c>
      <c r="AC17" s="358">
        <v>155.57599999999999</v>
      </c>
      <c r="AD17" s="455">
        <f si="9" t="shared"/>
        <v>531.00000000002865</v>
      </c>
      <c r="AE17" s="453"/>
      <c r="AF17" s="364"/>
      <c r="AG17" s="289">
        <v>61018</v>
      </c>
      <c r="AH17" s="358"/>
      <c r="AI17" s="455">
        <f si="116" t="shared"/>
        <v>11280</v>
      </c>
      <c r="AJ17" s="409"/>
      <c r="AK17" s="371"/>
      <c r="AL17" s="387">
        <v>29571</v>
      </c>
      <c r="AM17" s="388">
        <v>41092</v>
      </c>
      <c r="AN17" s="455">
        <f si="10" t="shared"/>
        <v>0</v>
      </c>
      <c r="AO17" s="217"/>
      <c r="AP17" s="387">
        <v>22329</v>
      </c>
      <c r="AQ17" s="388">
        <v>23340</v>
      </c>
      <c r="AR17" s="455">
        <f si="11" t="shared"/>
        <v>0</v>
      </c>
      <c r="AS17" s="409"/>
      <c r="AT17" s="409"/>
      <c r="AU17" s="210">
        <f si="12" t="shared"/>
        <v>11595.400000000373</v>
      </c>
      <c r="AV17" s="211"/>
      <c r="AW17" s="197">
        <v>11282.301725806452</v>
      </c>
      <c r="AX17" s="397">
        <f si="43" t="shared"/>
        <v>-313.09827419392059</v>
      </c>
      <c r="AY17" s="196">
        <v>301.44</v>
      </c>
      <c r="AZ17" s="196">
        <f si="59" t="shared"/>
        <v>38.466693205946036</v>
      </c>
      <c r="BA17" s="196">
        <v>37.43</v>
      </c>
      <c r="BB17" s="397">
        <f si="60" t="shared"/>
        <v>-1.0366932059460368</v>
      </c>
      <c r="BC17" s="199">
        <v>13</v>
      </c>
      <c r="BD17" s="346">
        <v>42742</v>
      </c>
      <c r="BE17" s="357">
        <v>11403.407999999999</v>
      </c>
      <c r="BF17" s="292">
        <v>76.756</v>
      </c>
      <c r="BG17" s="358">
        <v>4899.0739999999996</v>
      </c>
      <c r="BH17" s="455">
        <f si="13" t="shared"/>
        <v>1491.3719999999616</v>
      </c>
      <c r="BI17" s="453"/>
      <c r="BJ17" s="370">
        <v>772.16</v>
      </c>
      <c r="BK17" s="371">
        <v>609.16099999999994</v>
      </c>
      <c r="BL17" s="291">
        <f si="14" t="shared"/>
        <v>106.5599999999904</v>
      </c>
      <c r="BM17" s="409"/>
      <c r="BN17" s="409">
        <f si="15" t="shared"/>
        <v>1384.8119999999712</v>
      </c>
      <c r="BO17" s="204"/>
      <c r="BP17" s="195">
        <v>1691.3</v>
      </c>
      <c r="BQ17" s="196">
        <f si="44" t="shared"/>
        <v>306.48800000002871</v>
      </c>
      <c r="BR17" s="196">
        <v>301.44</v>
      </c>
      <c r="BS17" s="196">
        <f si="61" t="shared"/>
        <v>4.5939888535030891</v>
      </c>
      <c r="BT17" s="196">
        <v>5.61</v>
      </c>
      <c r="BU17" s="196">
        <f si="62" t="shared"/>
        <v>1.0160111464969113</v>
      </c>
      <c r="BV17" s="199">
        <v>13</v>
      </c>
      <c r="BW17" s="346">
        <v>42742</v>
      </c>
      <c r="BX17" s="357">
        <v>11557.38</v>
      </c>
      <c r="BY17" s="358">
        <v>2.8639999999999999</v>
      </c>
      <c r="BZ17" s="347">
        <f si="117" t="shared"/>
        <v>202.65999999995634</v>
      </c>
      <c r="CA17" s="210"/>
      <c r="CB17" s="292"/>
      <c r="CC17" s="213">
        <f si="63" t="shared"/>
        <v>106.5599999999904</v>
      </c>
      <c r="CD17" s="409"/>
      <c r="CE17" s="211">
        <f si="64" t="shared"/>
        <v>309.21999999994671</v>
      </c>
      <c r="CF17" s="211"/>
      <c r="CG17" s="195">
        <v>352.9</v>
      </c>
      <c r="CH17" s="210">
        <f si="45" t="shared"/>
        <v>43.680000000053269</v>
      </c>
      <c r="CI17" s="196">
        <v>185.48</v>
      </c>
      <c r="CJ17" s="196">
        <f si="65" t="shared"/>
        <v>1.6671339227946234</v>
      </c>
      <c r="CK17" s="196">
        <v>1.9</v>
      </c>
      <c r="CL17" s="196">
        <f si="66" t="shared"/>
        <v>0.23286607720537655</v>
      </c>
      <c r="CM17" s="199">
        <v>13</v>
      </c>
      <c r="CN17" s="346">
        <v>42742</v>
      </c>
      <c r="CO17" s="357">
        <v>10527.433999999999</v>
      </c>
      <c r="CP17" s="358">
        <v>7103.4160000000002</v>
      </c>
      <c r="CQ17" s="455">
        <f si="16" t="shared"/>
        <v>1014.5999999999913</v>
      </c>
      <c r="CR17" s="409"/>
      <c r="CS17" s="409">
        <f si="46" t="shared"/>
        <v>173375</v>
      </c>
      <c r="CT17" s="409">
        <f si="46" t="shared"/>
        <v>340607</v>
      </c>
      <c r="CU17" s="409">
        <f si="46" t="shared"/>
        <v>1472</v>
      </c>
      <c r="CV17" s="453"/>
      <c r="CW17" s="379">
        <v>322.221</v>
      </c>
      <c r="CX17" s="376">
        <f si="17" t="shared"/>
        <v>5.9999999998581188E-2</v>
      </c>
      <c r="CY17" s="409"/>
      <c r="CZ17" s="409">
        <f si="67" t="shared"/>
        <v>2486.6599999999899</v>
      </c>
      <c r="DA17" s="204"/>
      <c r="DB17" s="195">
        <v>2585.6999999999998</v>
      </c>
      <c r="DC17" s="409">
        <f si="68" t="shared"/>
        <v>99.040000000009968</v>
      </c>
      <c r="DD17" s="195">
        <v>301.43599999999998</v>
      </c>
      <c r="DE17" s="196">
        <f si="69" t="shared"/>
        <v>8.2493796361416347</v>
      </c>
      <c r="DF17" s="195">
        <v>8.58</v>
      </c>
      <c r="DG17" s="196">
        <f si="70" t="shared"/>
        <v>0.33062036385836535</v>
      </c>
      <c r="DH17" s="199">
        <v>13</v>
      </c>
      <c r="DI17" s="346">
        <v>42742</v>
      </c>
      <c r="DJ17" s="366">
        <v>326.09800000000001</v>
      </c>
      <c r="DK17" s="381">
        <v>322.834</v>
      </c>
      <c r="DL17" s="455">
        <f si="18" t="shared"/>
        <v>550.79999999996971</v>
      </c>
      <c r="DM17" s="453"/>
      <c r="DN17" s="370"/>
      <c r="DO17" s="409"/>
      <c r="DP17" s="409"/>
      <c r="DQ17" s="371">
        <v>1735.33</v>
      </c>
      <c r="DR17" s="455">
        <f si="19" t="shared"/>
        <v>3528.0000000000655</v>
      </c>
      <c r="DS17" s="453"/>
      <c r="DT17" s="409">
        <f si="47" t="shared"/>
        <v>5746.8000000000357</v>
      </c>
      <c r="DU17" s="204"/>
      <c r="DV17" s="195">
        <v>5551.6</v>
      </c>
      <c r="DW17" s="421">
        <f si="48" t="shared"/>
        <v>-195.20000000003529</v>
      </c>
      <c r="DX17" s="195">
        <v>10800</v>
      </c>
      <c r="DY17" s="431">
        <f si="71" t="shared"/>
        <v>0.53211111111111442</v>
      </c>
      <c r="DZ17" s="409">
        <v>0.51400000000000001</v>
      </c>
      <c r="EA17" s="433">
        <f si="72" t="shared"/>
        <v>-1.8111111111114409E-2</v>
      </c>
      <c r="EB17" s="199">
        <v>13</v>
      </c>
      <c r="EC17" s="346">
        <v>42742</v>
      </c>
      <c r="ED17" s="357"/>
      <c r="EE17" s="292"/>
      <c r="EF17" s="358">
        <v>1831.2639999999999</v>
      </c>
      <c r="EG17" s="455">
        <f si="49" t="shared"/>
        <v>3974.3999999997413</v>
      </c>
      <c r="EH17" s="453"/>
      <c r="EI17" s="370">
        <v>26.62</v>
      </c>
      <c r="EJ17" s="383">
        <v>968.899</v>
      </c>
      <c r="EK17" s="455">
        <f si="97" t="shared"/>
        <v>342.31999999999744</v>
      </c>
      <c r="EL17" s="453"/>
      <c r="EM17" s="370">
        <v>2819.3870000000002</v>
      </c>
      <c r="EN17" s="371"/>
      <c r="EO17" s="455">
        <f si="73" t="shared"/>
        <v>23.820000000001528</v>
      </c>
      <c r="EP17" s="453"/>
      <c r="EQ17" s="379">
        <v>354.065</v>
      </c>
      <c r="ER17" s="455">
        <f si="20" t="shared"/>
        <v>9.3200000000001637</v>
      </c>
      <c r="ES17" s="409"/>
      <c r="ET17" s="409">
        <f si="50" t="shared"/>
        <v>4007.539999999743</v>
      </c>
      <c r="EU17" s="204"/>
      <c r="EV17" s="195">
        <v>4265.3</v>
      </c>
      <c r="EW17" s="195">
        <f si="51" t="shared"/>
        <v>257.76000000025715</v>
      </c>
      <c r="EX17" s="431">
        <v>301.43599999999998</v>
      </c>
      <c r="EY17" s="431">
        <f si="74" t="shared"/>
        <v>13.294828753034619</v>
      </c>
      <c r="EZ17" s="290">
        <v>14.149800000000001</v>
      </c>
      <c r="FA17" s="432">
        <f si="75" t="shared"/>
        <v>0.85497124696538229</v>
      </c>
      <c r="FC17" s="293">
        <v>42749</v>
      </c>
      <c r="FD17" s="417">
        <v>42750</v>
      </c>
      <c r="FE17" s="130">
        <f>BO32</f>
        <v>2769.8200000000661</v>
      </c>
      <c r="FF17" s="127">
        <v>3382.6183064516126</v>
      </c>
      <c r="FG17" s="32">
        <f si="52" t="shared"/>
        <v>612.79830645154652</v>
      </c>
      <c r="FH17" s="290">
        <v>557.28</v>
      </c>
      <c r="FI17" s="123">
        <f si="21" t="shared"/>
        <v>4.9702483491244367</v>
      </c>
      <c r="FJ17" s="123">
        <v>5.61</v>
      </c>
      <c r="FK17" s="131">
        <f si="22" t="shared"/>
        <v>0.63975165087556363</v>
      </c>
      <c r="FL17" s="140">
        <f>HR32</f>
        <v>139.03999999999996</v>
      </c>
      <c r="FM17" s="296">
        <f>EU32</f>
        <v>7888.4480000001313</v>
      </c>
      <c r="FN17" s="123">
        <v>8530.5467580645163</v>
      </c>
      <c r="FO17" s="32">
        <f si="23" t="shared"/>
        <v>642.09875806438504</v>
      </c>
      <c r="FP17" s="120">
        <f si="24" t="shared"/>
        <v>557.28</v>
      </c>
      <c r="FQ17" s="123">
        <f si="53" t="shared"/>
        <v>14.155268446741552</v>
      </c>
      <c r="FR17" s="120">
        <v>14.15</v>
      </c>
      <c r="FS17" s="142">
        <f si="25" t="shared"/>
        <v>-5.2684467415513581E-3</v>
      </c>
      <c r="FT17" s="141"/>
      <c r="FU17" s="130">
        <f>DA32</f>
        <v>5071.1800000000258</v>
      </c>
      <c r="FV17" s="123">
        <v>5171.3867741935483</v>
      </c>
      <c r="FW17" s="413">
        <f si="26" t="shared"/>
        <v>100.20677419352251</v>
      </c>
      <c r="FX17" s="120">
        <f si="27" t="shared"/>
        <v>557.28</v>
      </c>
      <c r="FY17" s="120">
        <f si="28" t="shared"/>
        <v>9.0998779787539945</v>
      </c>
      <c r="FZ17" s="126">
        <v>8.58</v>
      </c>
      <c r="GA17" s="422">
        <f si="29" t="shared"/>
        <v>-0.51987797875399444</v>
      </c>
      <c r="GB17" s="393"/>
      <c r="GC17" s="122">
        <f>CF32</f>
        <v>726.5000000000249</v>
      </c>
      <c r="GD17" s="123">
        <v>705.81580645161296</v>
      </c>
      <c r="GE17" s="436">
        <f si="54" t="shared"/>
        <v>-20.68419354841194</v>
      </c>
      <c r="GF17" s="33">
        <v>240</v>
      </c>
      <c r="GG17" s="127">
        <f si="30" t="shared"/>
        <v>3.027083333333437</v>
      </c>
      <c r="GH17" s="123">
        <v>1.9</v>
      </c>
      <c r="GI17" s="423">
        <f si="31" t="shared"/>
        <v>-1.1270833333334371</v>
      </c>
      <c r="GJ17" s="393"/>
      <c r="GK17" s="122">
        <f>DU32</f>
        <v>11406.000000000085</v>
      </c>
      <c r="GL17" s="120">
        <v>11103.203870967742</v>
      </c>
      <c r="GM17" s="425">
        <f si="55" t="shared"/>
        <v>-302.79612903234374</v>
      </c>
      <c r="GN17" s="169">
        <v>21600</v>
      </c>
      <c r="GO17" s="128">
        <f si="32" t="shared"/>
        <v>0.5280555555555595</v>
      </c>
      <c r="GP17" s="126">
        <v>0.51</v>
      </c>
      <c r="GQ17" s="424">
        <f si="56" t="shared"/>
        <v>-1.8055555555559488E-2</v>
      </c>
      <c r="GR17" s="393"/>
      <c r="GS17" s="122">
        <f>AV32</f>
        <v>22958.000000000084</v>
      </c>
      <c r="GT17" s="123">
        <v>22564.603451612904</v>
      </c>
      <c r="GU17" s="425">
        <f si="33" t="shared"/>
        <v>-393.39654838717979</v>
      </c>
      <c r="GV17" s="123">
        <f si="34" t="shared"/>
        <v>557.28</v>
      </c>
      <c r="GW17" s="127">
        <f si="35" t="shared"/>
        <v>41.19652598334784</v>
      </c>
      <c r="GX17" s="123">
        <v>37.4</v>
      </c>
      <c r="GY17" s="423">
        <f si="36" t="shared"/>
        <v>-3.7965259833478413</v>
      </c>
      <c r="GZ17" s="141"/>
      <c r="HA17" s="125">
        <f si="37" t="shared"/>
        <v>50819.948000000411</v>
      </c>
      <c r="HB17" s="386">
        <v>51458.174967741936</v>
      </c>
      <c r="HC17" s="31">
        <f si="38" t="shared"/>
        <v>638.22696774152428</v>
      </c>
      <c r="HE17" s="23" t="s">
        <v>67</v>
      </c>
      <c r="HF17" s="46">
        <f si="118" t="shared"/>
        <v>22314.159999999985</v>
      </c>
      <c r="HG17" s="23"/>
      <c r="HH17" s="24">
        <f si="110" t="shared"/>
        <v>22314.159999999985</v>
      </c>
      <c r="HI17" s="20"/>
      <c r="HJ17" s="290"/>
      <c r="HK17" s="39">
        <f si="111" t="shared"/>
        <v>0</v>
      </c>
      <c r="HL17" s="4">
        <f si="112" t="shared"/>
        <v>0</v>
      </c>
      <c r="HO17" s="346">
        <v>42742</v>
      </c>
      <c r="HP17" s="379">
        <v>897.029</v>
      </c>
      <c r="HQ17" s="455">
        <f si="39" t="shared"/>
        <v>42.359999999998763</v>
      </c>
      <c r="HR17" s="453"/>
      <c r="HS17" s="379"/>
      <c r="HT17" s="455">
        <f si="102" t="shared"/>
        <v>0</v>
      </c>
      <c r="HU17" s="369"/>
      <c r="HV17" s="379"/>
      <c r="HW17" s="455">
        <f si="104" t="shared"/>
        <v>0</v>
      </c>
      <c r="HX17" s="369"/>
      <c r="HY17" s="379">
        <v>1244.43</v>
      </c>
      <c r="HZ17" s="455">
        <f si="40" t="shared"/>
        <v>13.200000000001637</v>
      </c>
      <c r="IA17" s="409"/>
      <c r="IB17" s="379">
        <v>203045</v>
      </c>
      <c r="IC17" s="455">
        <f si="41" t="shared"/>
        <v>1668</v>
      </c>
      <c r="ID17" s="409"/>
    </row>
    <row ht="15.75" r="18" spans="1:238" x14ac:dyDescent="0.25">
      <c r="A18" s="199">
        <v>14</v>
      </c>
      <c r="B18" s="346">
        <v>42743</v>
      </c>
      <c r="C18" s="349">
        <v>2908.3919999999998</v>
      </c>
      <c r="D18" s="288">
        <v>3053.0010000000002</v>
      </c>
      <c r="E18" s="350"/>
      <c r="F18" s="347">
        <f si="5" t="shared"/>
        <v>13540.799999999581</v>
      </c>
      <c r="G18" s="354">
        <f si="76" t="shared"/>
        <v>27139.199999999983</v>
      </c>
      <c r="H18" s="357">
        <v>1974.472</v>
      </c>
      <c r="I18" s="292">
        <v>1948.2950000000001</v>
      </c>
      <c r="J18" s="358"/>
      <c r="K18" s="455">
        <f si="6" t="shared"/>
        <v>13243.20000000007</v>
      </c>
      <c r="L18" s="409">
        <f si="77" t="shared"/>
        <v>27264.000000000306</v>
      </c>
      <c r="M18" s="354">
        <f si="78" t="shared"/>
        <v>124.80000000032305</v>
      </c>
      <c r="N18" s="357">
        <v>688.22299999999996</v>
      </c>
      <c r="O18" s="358">
        <v>945.49099999999999</v>
      </c>
      <c r="P18" s="455">
        <f si="58" t="shared"/>
        <v>1875.600000000054</v>
      </c>
      <c r="Q18" s="453">
        <f si="79" t="shared"/>
        <v>3659.4000000000278</v>
      </c>
      <c r="R18" s="357">
        <v>69462</v>
      </c>
      <c r="S18" s="358">
        <v>37578</v>
      </c>
      <c r="T18" s="455">
        <f si="7" t="shared"/>
        <v>420</v>
      </c>
      <c r="U18" s="453">
        <f si="80" t="shared"/>
        <v>708</v>
      </c>
      <c r="V18" s="357">
        <v>173375</v>
      </c>
      <c r="W18" s="358">
        <v>340695</v>
      </c>
      <c r="X18" s="455">
        <f si="8" t="shared"/>
        <v>1408</v>
      </c>
      <c r="Y18" s="409">
        <f si="81" t="shared"/>
        <v>2880</v>
      </c>
      <c r="Z18" s="409">
        <f si="82" t="shared"/>
        <v>3588</v>
      </c>
      <c r="AA18" s="453">
        <f si="83" t="shared"/>
        <v>71.400000000027831</v>
      </c>
      <c r="AB18" s="363">
        <v>344.27800000000002</v>
      </c>
      <c r="AC18" s="358">
        <v>155.72200000000001</v>
      </c>
      <c r="AD18" s="455">
        <f si="9" t="shared"/>
        <v>552.60000000002947</v>
      </c>
      <c r="AE18" s="453">
        <f si="84" t="shared"/>
        <v>1083.6000000000581</v>
      </c>
      <c r="AF18" s="364"/>
      <c r="AG18" s="289">
        <v>61061</v>
      </c>
      <c r="AH18" s="358"/>
      <c r="AI18" s="455">
        <f si="116" t="shared"/>
        <v>10320</v>
      </c>
      <c r="AJ18" s="409">
        <f>AI18+AI17</f>
        <v>21600</v>
      </c>
      <c r="AK18" s="371">
        <f si="85" t="shared"/>
        <v>22308</v>
      </c>
      <c r="AL18" s="387">
        <v>29571</v>
      </c>
      <c r="AM18" s="388">
        <v>41092</v>
      </c>
      <c r="AN18" s="455">
        <f si="10" t="shared"/>
        <v>0</v>
      </c>
      <c r="AO18" s="217">
        <f si="86" t="shared"/>
        <v>0</v>
      </c>
      <c r="AP18" s="387">
        <v>22329</v>
      </c>
      <c r="AQ18" s="388">
        <v>23340</v>
      </c>
      <c r="AR18" s="455">
        <f si="11" t="shared"/>
        <v>0</v>
      </c>
      <c r="AS18" s="409">
        <f si="87" t="shared"/>
        <v>0</v>
      </c>
      <c r="AT18" s="409">
        <f si="88" t="shared"/>
        <v>23300.400000000249</v>
      </c>
      <c r="AU18" s="210">
        <f si="12" t="shared"/>
        <v>11580.199999999551</v>
      </c>
      <c r="AV18" s="211">
        <f>(G18-Y18-AE18-AO18)+AS18</f>
        <v>23175.599999999926</v>
      </c>
      <c r="AW18" s="197">
        <v>11282.301725806452</v>
      </c>
      <c r="AX18" s="397">
        <f si="43" t="shared"/>
        <v>-297.8982741930995</v>
      </c>
      <c r="AY18" s="196">
        <v>301.44</v>
      </c>
      <c r="AZ18" s="196">
        <f si="59" t="shared"/>
        <v>38.416268577493206</v>
      </c>
      <c r="BA18" s="196">
        <v>37.43</v>
      </c>
      <c r="BB18" s="397">
        <f si="60" t="shared"/>
        <v>-0.98626857749320607</v>
      </c>
      <c r="BC18" s="199">
        <v>14</v>
      </c>
      <c r="BD18" s="346">
        <v>42743</v>
      </c>
      <c r="BE18" s="357">
        <v>11405.771000000001</v>
      </c>
      <c r="BF18" s="292">
        <v>76.766999999999996</v>
      </c>
      <c r="BG18" s="358">
        <v>4908.4049999999997</v>
      </c>
      <c r="BH18" s="455">
        <f si="13" t="shared"/>
        <v>1403.412000000159</v>
      </c>
      <c r="BI18" s="453">
        <f>BH18+BH17</f>
        <v>2894.7840000001206</v>
      </c>
      <c r="BJ18" s="370">
        <v>772.72299999999996</v>
      </c>
      <c r="BK18" s="371">
        <v>609.99199999999996</v>
      </c>
      <c r="BL18" s="291">
        <f si="14" t="shared"/>
        <v>111.52000000000044</v>
      </c>
      <c r="BM18" s="409">
        <f si="89" t="shared"/>
        <v>218.07999999999083</v>
      </c>
      <c r="BN18" s="409">
        <f>BH18-BL18</f>
        <v>1291.8920000001585</v>
      </c>
      <c r="BO18" s="204">
        <f>BI18-BM18</f>
        <v>2676.7040000001298</v>
      </c>
      <c r="BP18" s="195">
        <v>1691.3</v>
      </c>
      <c r="BQ18" s="196">
        <f si="44" t="shared"/>
        <v>399.40799999984142</v>
      </c>
      <c r="BR18" s="196">
        <v>301.44</v>
      </c>
      <c r="BS18" s="196">
        <f si="61" t="shared"/>
        <v>4.2857351380047719</v>
      </c>
      <c r="BT18" s="196">
        <v>5.61</v>
      </c>
      <c r="BU18" s="196">
        <f si="62" t="shared"/>
        <v>1.3242648619952284</v>
      </c>
      <c r="BV18" s="199">
        <v>14</v>
      </c>
      <c r="BW18" s="346">
        <v>42743</v>
      </c>
      <c r="BX18" s="357">
        <v>11564.65</v>
      </c>
      <c r="BY18" s="358">
        <v>3.2229999999999999</v>
      </c>
      <c r="BZ18" s="347">
        <f si="117" t="shared"/>
        <v>232.46000000001311</v>
      </c>
      <c r="CA18" s="210">
        <f si="90" t="shared"/>
        <v>435.11999999996942</v>
      </c>
      <c r="CB18" s="292"/>
      <c r="CC18" s="213">
        <f si="63" t="shared"/>
        <v>111.52000000000044</v>
      </c>
      <c r="CD18" s="409">
        <f si="63" t="shared"/>
        <v>218.07999999999083</v>
      </c>
      <c r="CE18" s="211">
        <f si="64" t="shared"/>
        <v>343.98000000001355</v>
      </c>
      <c r="CF18" s="211">
        <f si="64" t="shared"/>
        <v>653.19999999996026</v>
      </c>
      <c r="CG18" s="195">
        <v>352.9</v>
      </c>
      <c r="CH18" s="210">
        <f si="45" t="shared"/>
        <v>8.9199999999864303</v>
      </c>
      <c r="CI18" s="196">
        <v>185.48</v>
      </c>
      <c r="CJ18" s="196">
        <f si="65" t="shared"/>
        <v>1.8545395729998575</v>
      </c>
      <c r="CK18" s="196">
        <v>1.9</v>
      </c>
      <c r="CL18" s="196">
        <f si="66" t="shared"/>
        <v>4.5460427000142412E-2</v>
      </c>
      <c r="CM18" s="199">
        <v>14</v>
      </c>
      <c r="CN18" s="346">
        <v>42743</v>
      </c>
      <c r="CO18" s="357">
        <v>10533.74</v>
      </c>
      <c r="CP18" s="358">
        <v>7105.5910000000003</v>
      </c>
      <c r="CQ18" s="455">
        <f si="16" t="shared"/>
        <v>1017.7200000000812</v>
      </c>
      <c r="CR18" s="409">
        <f si="91" t="shared"/>
        <v>2032.3200000000725</v>
      </c>
      <c r="CS18" s="409">
        <f si="46" t="shared"/>
        <v>173375</v>
      </c>
      <c r="CT18" s="409">
        <f si="46" t="shared"/>
        <v>340695</v>
      </c>
      <c r="CU18" s="409">
        <f si="46" t="shared"/>
        <v>1408</v>
      </c>
      <c r="CV18" s="453">
        <f si="46" t="shared"/>
        <v>2880</v>
      </c>
      <c r="CW18" s="379">
        <v>322.26299999999998</v>
      </c>
      <c r="CX18" s="376">
        <f si="17" t="shared"/>
        <v>2.5199999999983902</v>
      </c>
      <c r="CY18" s="409">
        <f si="92" t="shared"/>
        <v>2.5799999999969714</v>
      </c>
      <c r="CZ18" s="409">
        <f si="67" t="shared"/>
        <v>2428.2400000000798</v>
      </c>
      <c r="DA18" s="204">
        <f si="93" t="shared"/>
        <v>4914.9000000000697</v>
      </c>
      <c r="DB18" s="195">
        <v>2585.6999999999998</v>
      </c>
      <c r="DC18" s="409">
        <f si="68" t="shared"/>
        <v>157.45999999992</v>
      </c>
      <c r="DD18" s="195">
        <v>301.43599999999998</v>
      </c>
      <c r="DE18" s="196">
        <f si="69" t="shared"/>
        <v>8.0555739858546431</v>
      </c>
      <c r="DF18" s="195">
        <v>8.58</v>
      </c>
      <c r="DG18" s="196">
        <f si="70" t="shared"/>
        <v>0.52442601414535694</v>
      </c>
      <c r="DH18" s="199">
        <v>14</v>
      </c>
      <c r="DI18" s="346">
        <v>42743</v>
      </c>
      <c r="DJ18" s="366">
        <v>326.21199999999999</v>
      </c>
      <c r="DK18" s="381">
        <v>322.86</v>
      </c>
      <c r="DL18" s="455">
        <f si="18" t="shared"/>
        <v>251.99999999997544</v>
      </c>
      <c r="DM18" s="453">
        <f si="94" t="shared"/>
        <v>802.79999999994516</v>
      </c>
      <c r="DN18" s="370"/>
      <c r="DO18" s="409"/>
      <c r="DP18" s="409"/>
      <c r="DQ18" s="371">
        <v>1737.2539999999999</v>
      </c>
      <c r="DR18" s="455">
        <f si="19" t="shared"/>
        <v>3463.1999999999607</v>
      </c>
      <c r="DS18" s="453">
        <f si="95" t="shared"/>
        <v>6991.2000000000262</v>
      </c>
      <c r="DT18" s="409">
        <f si="47" t="shared"/>
        <v>5383.1999999999362</v>
      </c>
      <c r="DU18" s="204">
        <f>DM18+DS18+ID18</f>
        <v>11129.999999999971</v>
      </c>
      <c r="DV18" s="195">
        <v>5551.6</v>
      </c>
      <c r="DW18" s="409">
        <f si="48" t="shared"/>
        <v>168.40000000006421</v>
      </c>
      <c r="DX18" s="195">
        <v>10800</v>
      </c>
      <c r="DY18" s="431">
        <f si="71" t="shared"/>
        <v>0.49844444444443853</v>
      </c>
      <c r="DZ18" s="409">
        <v>0.51400000000000001</v>
      </c>
      <c r="EA18" s="431">
        <f si="72" t="shared"/>
        <v>1.5555555555561484E-2</v>
      </c>
      <c r="EB18" s="199">
        <v>14</v>
      </c>
      <c r="EC18" s="346">
        <v>42743</v>
      </c>
      <c r="ED18" s="357"/>
      <c r="EE18" s="292"/>
      <c r="EF18" s="358">
        <v>1833.421</v>
      </c>
      <c r="EG18" s="455">
        <f si="49" t="shared"/>
        <v>3882.600000000275</v>
      </c>
      <c r="EH18" s="453">
        <f si="96" t="shared"/>
        <v>7857.0000000000164</v>
      </c>
      <c r="EI18" s="370">
        <v>26.638000000000002</v>
      </c>
      <c r="EJ18" s="383">
        <v>973.09799999999996</v>
      </c>
      <c r="EK18" s="455">
        <f si="97" t="shared"/>
        <v>337.35999999999649</v>
      </c>
      <c r="EL18" s="453">
        <f si="98" t="shared"/>
        <v>679.67999999999392</v>
      </c>
      <c r="EM18" s="370">
        <v>2821.663</v>
      </c>
      <c r="EN18" s="371"/>
      <c r="EO18" s="455">
        <f si="73" t="shared"/>
        <v>27.311999999998079</v>
      </c>
      <c r="EP18" s="453">
        <f si="99" t="shared"/>
        <v>51.131999999999607</v>
      </c>
      <c r="EQ18" s="379">
        <v>354.30799999999999</v>
      </c>
      <c r="ER18" s="455">
        <f si="20" t="shared"/>
        <v>9.7199999999997999</v>
      </c>
      <c r="ES18" s="409">
        <f si="100" t="shared"/>
        <v>19.039999999999964</v>
      </c>
      <c r="ET18" s="409">
        <f si="50" t="shared"/>
        <v>3919.6320000002729</v>
      </c>
      <c r="EU18" s="204">
        <f>EH18+EP18+ES18</f>
        <v>7927.1720000000159</v>
      </c>
      <c r="EV18" s="195">
        <v>4265.3</v>
      </c>
      <c r="EW18" s="195">
        <f si="51" t="shared"/>
        <v>345.66799999972727</v>
      </c>
      <c r="EX18" s="431">
        <v>301.43599999999998</v>
      </c>
      <c r="EY18" s="431">
        <f si="74" t="shared"/>
        <v>13.003198025452411</v>
      </c>
      <c r="EZ18" s="290">
        <v>14.149800000000001</v>
      </c>
      <c r="FA18" s="432">
        <f si="75" t="shared"/>
        <v>1.1466019745475897</v>
      </c>
      <c r="FC18" s="293">
        <v>42750</v>
      </c>
      <c r="FD18" s="417">
        <v>42751</v>
      </c>
      <c r="FE18" s="130">
        <f>BO34</f>
        <v>2955.5280000000307</v>
      </c>
      <c r="FF18" s="127">
        <v>3382.6183064516126</v>
      </c>
      <c r="FG18" s="32">
        <f si="52" t="shared"/>
        <v>427.09030645158191</v>
      </c>
      <c r="FH18" s="290">
        <v>576.81600000000003</v>
      </c>
      <c r="FI18" s="123">
        <f si="21" t="shared"/>
        <v>5.1238661895648363</v>
      </c>
      <c r="FJ18" s="123">
        <v>5.61</v>
      </c>
      <c r="FK18" s="131">
        <f si="22" t="shared"/>
        <v>0.48613381043516402</v>
      </c>
      <c r="FL18" s="140">
        <f>HR34</f>
        <v>136.52000000000044</v>
      </c>
      <c r="FM18" s="296">
        <f>EU34</f>
        <v>7772.6719999997968</v>
      </c>
      <c r="FN18" s="123">
        <v>8530.5467580645163</v>
      </c>
      <c r="FO18" s="33">
        <f si="23" t="shared"/>
        <v>757.87475806471957</v>
      </c>
      <c r="FP18" s="120">
        <f si="24" t="shared"/>
        <v>576.81600000000003</v>
      </c>
      <c r="FQ18" s="123">
        <f si="53" t="shared"/>
        <v>13.475132451249266</v>
      </c>
      <c r="FR18" s="120">
        <v>14.15</v>
      </c>
      <c r="FS18" s="142">
        <f si="25" t="shared"/>
        <v>0.67486754875073451</v>
      </c>
      <c r="FT18" s="141"/>
      <c r="FU18" s="130">
        <f>DA34</f>
        <v>4910.439999999915</v>
      </c>
      <c r="FV18" s="123">
        <v>5171.3867741935483</v>
      </c>
      <c r="FW18" s="32">
        <f si="26" t="shared"/>
        <v>260.94677419363325</v>
      </c>
      <c r="FX18" s="120">
        <f si="27" t="shared"/>
        <v>576.81600000000003</v>
      </c>
      <c r="FY18" s="120">
        <f si="28" t="shared"/>
        <v>8.5130093478681506</v>
      </c>
      <c r="FZ18" s="126">
        <v>8.58</v>
      </c>
      <c r="GA18" s="142">
        <f si="29" t="shared"/>
        <v>6.6990652131849515E-2</v>
      </c>
      <c r="GB18" s="393"/>
      <c r="GC18" s="122">
        <f>CF34</f>
        <v>723.15999999999281</v>
      </c>
      <c r="GD18" s="123">
        <v>705.81580645161296</v>
      </c>
      <c r="GE18" s="436">
        <f si="54" t="shared"/>
        <v>-17.344193548379849</v>
      </c>
      <c r="GF18" s="33">
        <v>290</v>
      </c>
      <c r="GG18" s="127">
        <f si="30" t="shared"/>
        <v>2.4936551724137681</v>
      </c>
      <c r="GH18" s="123">
        <v>1.9</v>
      </c>
      <c r="GI18" s="423">
        <f si="31" t="shared"/>
        <v>-0.5936551724137682</v>
      </c>
      <c r="GJ18" s="393"/>
      <c r="GK18" s="122">
        <f>DU34</f>
        <v>11794.799999999892</v>
      </c>
      <c r="GL18" s="120">
        <v>11103.203870967742</v>
      </c>
      <c r="GM18" s="425">
        <f si="55" t="shared"/>
        <v>-691.5961290321502</v>
      </c>
      <c r="GN18" s="169">
        <v>21600</v>
      </c>
      <c r="GO18" s="128">
        <f si="32" t="shared"/>
        <v>0.54605555555555052</v>
      </c>
      <c r="GP18" s="126">
        <v>0.51</v>
      </c>
      <c r="GQ18" s="424">
        <f si="56" t="shared"/>
        <v>-3.6055555555550511E-2</v>
      </c>
      <c r="GR18" s="393"/>
      <c r="GS18" s="122">
        <f>AV34</f>
        <v>23191.399999999499</v>
      </c>
      <c r="GT18" s="123">
        <v>22564.603451612904</v>
      </c>
      <c r="GU18" s="425">
        <f si="33" t="shared"/>
        <v>-626.79654838659553</v>
      </c>
      <c r="GV18" s="123">
        <f si="34" t="shared"/>
        <v>576.81600000000003</v>
      </c>
      <c r="GW18" s="127">
        <f si="35" t="shared"/>
        <v>40.205888879641861</v>
      </c>
      <c r="GX18" s="123">
        <v>37.4</v>
      </c>
      <c r="GY18" s="423">
        <f si="36" t="shared"/>
        <v>-2.8058888796418628</v>
      </c>
      <c r="GZ18" s="141"/>
      <c r="HA18" s="125">
        <f si="37" t="shared"/>
        <v>51347.999999999127</v>
      </c>
      <c r="HB18" s="386">
        <v>51458.174967741936</v>
      </c>
      <c r="HC18" s="31">
        <f si="38" t="shared"/>
        <v>110.1749677428088</v>
      </c>
      <c r="HE18" s="23" t="s">
        <v>68</v>
      </c>
      <c r="HF18" s="46">
        <f si="118" t="shared"/>
        <v>356861.79999999993</v>
      </c>
      <c r="HG18" s="23"/>
      <c r="HH18" s="24">
        <f si="110" t="shared"/>
        <v>356861.79999999993</v>
      </c>
      <c r="HI18" s="20"/>
      <c r="HJ18" s="290"/>
      <c r="HK18" s="39">
        <f si="111" t="shared"/>
        <v>0</v>
      </c>
      <c r="HL18" s="4">
        <f si="112" t="shared"/>
        <v>0</v>
      </c>
      <c r="HO18" s="346">
        <v>42743</v>
      </c>
      <c r="HP18" s="379">
        <v>899.548</v>
      </c>
      <c r="HQ18" s="455">
        <f si="39" t="shared"/>
        <v>100.76000000000022</v>
      </c>
      <c r="HR18" s="453">
        <f>HQ18+HQ17</f>
        <v>143.11999999999898</v>
      </c>
      <c r="HS18" s="379"/>
      <c r="HT18" s="455">
        <f si="102" t="shared"/>
        <v>0</v>
      </c>
      <c r="HU18" s="369">
        <f ref="HU18" si="122" t="shared">HT18+HT17</f>
        <v>0</v>
      </c>
      <c r="HV18" s="379"/>
      <c r="HW18" s="455">
        <f si="104" t="shared"/>
        <v>0</v>
      </c>
      <c r="HX18" s="369">
        <f ref="HX18" si="123" t="shared">HW18+HW17</f>
        <v>0</v>
      </c>
      <c r="HY18" s="379">
        <v>1244.99</v>
      </c>
      <c r="HZ18" s="455">
        <f si="40" t="shared"/>
        <v>16.799999999998363</v>
      </c>
      <c r="IA18" s="409">
        <f ref="IA18" si="124" t="shared">HZ18+HZ17</f>
        <v>30</v>
      </c>
      <c r="IB18" s="379">
        <v>203184</v>
      </c>
      <c r="IC18" s="455">
        <f si="41" t="shared"/>
        <v>1668</v>
      </c>
      <c r="ID18" s="409">
        <f>IC18+IC17</f>
        <v>3336</v>
      </c>
    </row>
    <row ht="16.5" r="19" spans="1:238" thickBot="1" x14ac:dyDescent="0.3">
      <c r="A19" s="199">
        <v>15</v>
      </c>
      <c r="B19" s="346">
        <v>42743</v>
      </c>
      <c r="C19" s="349">
        <v>2908.4639999999999</v>
      </c>
      <c r="D19" s="288">
        <v>3055.6840000000002</v>
      </c>
      <c r="E19" s="350"/>
      <c r="F19" s="347">
        <f si="5" t="shared"/>
        <v>13224.000000000524</v>
      </c>
      <c r="G19" s="354"/>
      <c r="H19" s="357">
        <v>1974.5340000000001</v>
      </c>
      <c r="I19" s="292">
        <v>1951.076</v>
      </c>
      <c r="J19" s="358"/>
      <c r="K19" s="455">
        <f si="6" t="shared"/>
        <v>13646.400000000358</v>
      </c>
      <c r="L19" s="409"/>
      <c r="M19" s="354"/>
      <c r="N19" s="357">
        <v>688.22299999999996</v>
      </c>
      <c r="O19" s="358">
        <v>946.48099999999999</v>
      </c>
      <c r="P19" s="455">
        <f si="58" t="shared"/>
        <v>1782.0000000000164</v>
      </c>
      <c r="Q19" s="453"/>
      <c r="R19" s="357">
        <v>69482</v>
      </c>
      <c r="S19" s="358">
        <v>37579</v>
      </c>
      <c r="T19" s="455">
        <f si="7" t="shared"/>
        <v>252</v>
      </c>
      <c r="U19" s="453"/>
      <c r="V19" s="357">
        <v>173376</v>
      </c>
      <c r="W19" s="358">
        <v>340782</v>
      </c>
      <c r="X19" s="455">
        <f si="8" t="shared"/>
        <v>1408</v>
      </c>
      <c r="Y19" s="409"/>
      <c r="Z19" s="409"/>
      <c r="AA19" s="453"/>
      <c r="AB19" s="363">
        <v>344.43</v>
      </c>
      <c r="AC19" s="358">
        <v>155.82400000000001</v>
      </c>
      <c r="AD19" s="455">
        <f si="9" t="shared"/>
        <v>457.19999999998322</v>
      </c>
      <c r="AE19" s="453"/>
      <c r="AF19" s="364"/>
      <c r="AG19" s="289">
        <v>61107</v>
      </c>
      <c r="AH19" s="358"/>
      <c r="AI19" s="455">
        <f si="116" t="shared"/>
        <v>11040</v>
      </c>
      <c r="AJ19" s="409"/>
      <c r="AK19" s="371"/>
      <c r="AL19" s="387">
        <v>29571</v>
      </c>
      <c r="AM19" s="388">
        <v>41092</v>
      </c>
      <c r="AN19" s="455">
        <f si="10" t="shared"/>
        <v>0</v>
      </c>
      <c r="AO19" s="217"/>
      <c r="AP19" s="387">
        <v>22329</v>
      </c>
      <c r="AQ19" s="388">
        <v>23340</v>
      </c>
      <c r="AR19" s="455">
        <f si="11" t="shared"/>
        <v>0</v>
      </c>
      <c r="AS19" s="409"/>
      <c r="AT19" s="409"/>
      <c r="AU19" s="210">
        <f si="12" t="shared"/>
        <v>11358.800000000541</v>
      </c>
      <c r="AV19" s="211"/>
      <c r="AW19" s="197">
        <v>11282.301725806452</v>
      </c>
      <c r="AX19" s="397">
        <f si="43" t="shared"/>
        <v>-76.49827419408939</v>
      </c>
      <c r="AY19" s="196">
        <v>301.44</v>
      </c>
      <c r="AZ19" s="196">
        <f si="59" t="shared"/>
        <v>37.681794055203497</v>
      </c>
      <c r="BA19" s="196">
        <v>37.43</v>
      </c>
      <c r="BB19" s="397">
        <f si="60" t="shared"/>
        <v>-0.25179405520349718</v>
      </c>
      <c r="BC19" s="199">
        <v>15</v>
      </c>
      <c r="BD19" s="346">
        <v>42743</v>
      </c>
      <c r="BE19" s="357">
        <v>11408.884</v>
      </c>
      <c r="BF19" s="292">
        <v>76.784000000000006</v>
      </c>
      <c r="BG19" s="358">
        <v>4916.7269999999999</v>
      </c>
      <c r="BH19" s="455">
        <f si="13" t="shared"/>
        <v>1372.4039999999391</v>
      </c>
      <c r="BI19" s="453"/>
      <c r="BJ19" s="370">
        <v>773.31399999999996</v>
      </c>
      <c r="BK19" s="371">
        <v>610.84299999999996</v>
      </c>
      <c r="BL19" s="291">
        <f si="14" t="shared"/>
        <v>115.36000000000058</v>
      </c>
      <c r="BM19" s="409"/>
      <c r="BN19" s="409">
        <f si="15" t="shared"/>
        <v>1257.0439999999385</v>
      </c>
      <c r="BO19" s="204"/>
      <c r="BP19" s="195">
        <v>1691.3</v>
      </c>
      <c r="BQ19" s="196">
        <f si="44" t="shared"/>
        <v>434.25600000006148</v>
      </c>
      <c r="BR19" s="196">
        <v>301.44</v>
      </c>
      <c r="BS19" s="196">
        <f si="61" t="shared"/>
        <v>4.1701300424626409</v>
      </c>
      <c r="BT19" s="196">
        <v>5.61</v>
      </c>
      <c r="BU19" s="196">
        <f si="62" t="shared"/>
        <v>1.4398699575373595</v>
      </c>
      <c r="BV19" s="199">
        <v>15</v>
      </c>
      <c r="BW19" s="346">
        <v>42743</v>
      </c>
      <c r="BX19" s="357">
        <v>11571.99</v>
      </c>
      <c r="BY19" s="358">
        <v>3.5539999999999998</v>
      </c>
      <c r="BZ19" s="347">
        <f si="117" t="shared"/>
        <v>233.44000000000437</v>
      </c>
      <c r="CA19" s="210"/>
      <c r="CB19" s="292"/>
      <c r="CC19" s="213">
        <f si="63" t="shared"/>
        <v>115.36000000000058</v>
      </c>
      <c r="CD19" s="409"/>
      <c r="CE19" s="211">
        <f si="64" t="shared"/>
        <v>348.80000000000496</v>
      </c>
      <c r="CF19" s="211"/>
      <c r="CG19" s="195">
        <v>352.9</v>
      </c>
      <c r="CH19" s="210">
        <f si="45" t="shared"/>
        <v>4.0999999999950205</v>
      </c>
      <c r="CI19" s="196">
        <v>185.48</v>
      </c>
      <c r="CJ19" s="196">
        <f si="65" t="shared"/>
        <v>1.8805262022859877</v>
      </c>
      <c r="CK19" s="196">
        <v>1.9</v>
      </c>
      <c r="CL19" s="196">
        <f si="66" t="shared"/>
        <v>1.9473797714012253E-2</v>
      </c>
      <c r="CM19" s="199">
        <v>15</v>
      </c>
      <c r="CN19" s="346">
        <v>42743</v>
      </c>
      <c r="CO19" s="357">
        <v>10539.974</v>
      </c>
      <c r="CP19" s="358">
        <v>7108.0110000000004</v>
      </c>
      <c r="CQ19" s="455">
        <f si="16" t="shared"/>
        <v>1038.4800000000541</v>
      </c>
      <c r="CR19" s="409"/>
      <c r="CS19" s="409">
        <f si="46" t="shared"/>
        <v>173376</v>
      </c>
      <c r="CT19" s="409">
        <f si="46" t="shared"/>
        <v>340782</v>
      </c>
      <c r="CU19" s="409">
        <f si="46" t="shared"/>
        <v>1408</v>
      </c>
      <c r="CV19" s="453"/>
      <c r="CW19" s="379">
        <v>322.34500000000003</v>
      </c>
      <c r="CX19" s="376">
        <f si="17" t="shared"/>
        <v>4.9200000000030286</v>
      </c>
      <c r="CY19" s="409"/>
      <c r="CZ19" s="409">
        <f si="67" t="shared"/>
        <v>2451.4000000000569</v>
      </c>
      <c r="DA19" s="204"/>
      <c r="DB19" s="195">
        <v>2585.6999999999998</v>
      </c>
      <c r="DC19" s="409">
        <f si="68" t="shared"/>
        <v>134.29999999994288</v>
      </c>
      <c r="DD19" s="195">
        <v>301.43599999999998</v>
      </c>
      <c r="DE19" s="196">
        <f si="69" t="shared"/>
        <v>8.1324062155816073</v>
      </c>
      <c r="DF19" s="195">
        <v>8.58</v>
      </c>
      <c r="DG19" s="196">
        <f si="70" t="shared"/>
        <v>0.44759378441839281</v>
      </c>
      <c r="DH19" s="199">
        <v>15</v>
      </c>
      <c r="DI19" s="346">
        <v>42743</v>
      </c>
      <c r="DJ19" s="366">
        <v>326.375</v>
      </c>
      <c r="DK19" s="358">
        <v>322.887</v>
      </c>
      <c r="DL19" s="455">
        <f si="18" t="shared"/>
        <v>341.99999999999591</v>
      </c>
      <c r="DM19" s="453"/>
      <c r="DN19" s="370"/>
      <c r="DO19" s="409"/>
      <c r="DP19" s="409"/>
      <c r="DQ19" s="371">
        <v>1739.1990000000001</v>
      </c>
      <c r="DR19" s="455">
        <f si="19" t="shared"/>
        <v>3501.0000000002947</v>
      </c>
      <c r="DS19" s="453"/>
      <c r="DT19" s="409">
        <f si="47" t="shared"/>
        <v>5487.000000000291</v>
      </c>
      <c r="DU19" s="204"/>
      <c r="DV19" s="195">
        <v>5551.6</v>
      </c>
      <c r="DW19" s="409">
        <f si="48" t="shared"/>
        <v>64.599999999709325</v>
      </c>
      <c r="DX19" s="195">
        <v>10800</v>
      </c>
      <c r="DY19" s="431">
        <f si="71" t="shared"/>
        <v>0.50805555555558246</v>
      </c>
      <c r="DZ19" s="409">
        <v>0.51400000000000001</v>
      </c>
      <c r="EA19" s="431">
        <f si="72" t="shared"/>
        <v>5.9444444444175515E-3</v>
      </c>
      <c r="EB19" s="199">
        <v>15</v>
      </c>
      <c r="EC19" s="346">
        <v>42743</v>
      </c>
      <c r="ED19" s="357"/>
      <c r="EE19" s="292"/>
      <c r="EF19" s="358">
        <v>1835.588</v>
      </c>
      <c r="EG19" s="455">
        <f>((EF19-EF18)*1800)+((EE19-EE18)*1800)</f>
        <v>3900.5999999998494</v>
      </c>
      <c r="EH19" s="453"/>
      <c r="EI19" s="370">
        <v>26.655000000000001</v>
      </c>
      <c r="EJ19" s="383">
        <v>977.21799999999996</v>
      </c>
      <c r="EK19" s="455">
        <f si="97" t="shared"/>
        <v>330.96000000000032</v>
      </c>
      <c r="EL19" s="453"/>
      <c r="EM19" s="370">
        <v>2824.2049999999999</v>
      </c>
      <c r="EN19" s="371"/>
      <c r="EO19" s="455">
        <f si="73" t="shared"/>
        <v>30.503999999998996</v>
      </c>
      <c r="EP19" s="453"/>
      <c r="EQ19" s="379">
        <v>354.54</v>
      </c>
      <c r="ER19" s="455">
        <f si="20" t="shared"/>
        <v>9.2800000000011096</v>
      </c>
      <c r="ES19" s="409"/>
      <c r="ET19" s="409">
        <f si="50" t="shared"/>
        <v>3940.3839999998495</v>
      </c>
      <c r="EU19" s="204"/>
      <c r="EV19" s="195">
        <v>4265.3</v>
      </c>
      <c r="EW19" s="195">
        <f si="51" t="shared"/>
        <v>324.91600000015069</v>
      </c>
      <c r="EX19" s="431">
        <v>301.43599999999998</v>
      </c>
      <c r="EY19" s="431">
        <f si="74" t="shared"/>
        <v>13.072041826456859</v>
      </c>
      <c r="EZ19" s="290">
        <v>14.149800000000001</v>
      </c>
      <c r="FA19" s="432">
        <f si="75" t="shared"/>
        <v>1.0777581735431419</v>
      </c>
      <c r="FC19" s="293">
        <v>42751</v>
      </c>
      <c r="FD19" s="417">
        <v>42752</v>
      </c>
      <c r="FE19" s="130">
        <f>BO36</f>
        <v>2678.047999999962</v>
      </c>
      <c r="FF19" s="127">
        <v>3382.6183064516126</v>
      </c>
      <c r="FG19" s="32">
        <f si="52" t="shared"/>
        <v>704.57030645165059</v>
      </c>
      <c r="FH19" s="290">
        <v>578.08799999999997</v>
      </c>
      <c r="FI19" s="123">
        <f si="21" t="shared"/>
        <v>4.6325957293698572</v>
      </c>
      <c r="FJ19" s="123">
        <v>5.61</v>
      </c>
      <c r="FK19" s="131">
        <f si="22" t="shared"/>
        <v>0.97740427063014312</v>
      </c>
      <c r="FL19" s="140">
        <f>HR36</f>
        <v>138.84000000000015</v>
      </c>
      <c r="FM19" s="296">
        <f>EU36</f>
        <v>7740.1919999998991</v>
      </c>
      <c r="FN19" s="123">
        <v>8530.5467580645163</v>
      </c>
      <c r="FO19" s="32">
        <f si="23" t="shared"/>
        <v>790.35475806461727</v>
      </c>
      <c r="FP19" s="120">
        <f si="24" t="shared"/>
        <v>578.08799999999997</v>
      </c>
      <c r="FQ19" s="123">
        <f si="53" t="shared"/>
        <v>13.389297131232441</v>
      </c>
      <c r="FR19" s="120">
        <v>14.15</v>
      </c>
      <c r="FS19" s="142">
        <f si="25" t="shared"/>
        <v>0.76070286876755944</v>
      </c>
      <c r="FT19" s="141"/>
      <c r="FU19" s="130">
        <f>DA36</f>
        <v>4785.3599999999878</v>
      </c>
      <c r="FV19" s="123">
        <v>5171.3867741935483</v>
      </c>
      <c r="FW19" s="32">
        <f si="26" t="shared"/>
        <v>386.02677419356041</v>
      </c>
      <c r="FX19" s="120">
        <f si="27" t="shared"/>
        <v>578.08799999999997</v>
      </c>
      <c r="FY19" s="120">
        <f si="28" t="shared"/>
        <v>8.2779092456511609</v>
      </c>
      <c r="FZ19" s="126">
        <v>8.58</v>
      </c>
      <c r="GA19" s="142">
        <f si="29" t="shared"/>
        <v>0.30209075434883914</v>
      </c>
      <c r="GB19" s="393"/>
      <c r="GC19" s="122">
        <f>CF36</f>
        <v>713.50000000001398</v>
      </c>
      <c r="GD19" s="123">
        <v>705.81580645161296</v>
      </c>
      <c r="GE19" s="436">
        <f si="54" t="shared"/>
        <v>-7.6841935484010264</v>
      </c>
      <c r="GF19" s="33">
        <v>194</v>
      </c>
      <c r="GG19" s="127">
        <f si="30" t="shared"/>
        <v>3.677835051546464</v>
      </c>
      <c r="GH19" s="123">
        <v>1.9</v>
      </c>
      <c r="GI19" s="423">
        <f si="31" t="shared"/>
        <v>-1.777835051546464</v>
      </c>
      <c r="GJ19" s="393"/>
      <c r="GK19" s="122">
        <f>DU36</f>
        <v>11898</v>
      </c>
      <c r="GL19" s="120">
        <v>11103.203870967742</v>
      </c>
      <c r="GM19" s="425">
        <f si="55" t="shared"/>
        <v>-794.79612903225825</v>
      </c>
      <c r="GN19" s="169">
        <v>21600</v>
      </c>
      <c r="GO19" s="128">
        <f si="32" t="shared"/>
        <v>0.55083333333333329</v>
      </c>
      <c r="GP19" s="126">
        <v>0.51</v>
      </c>
      <c r="GQ19" s="424">
        <f si="56" t="shared"/>
        <v>-4.0833333333333277E-2</v>
      </c>
      <c r="GR19" s="393"/>
      <c r="GS19" s="122">
        <f>AV36</f>
        <v>22994.399999998808</v>
      </c>
      <c r="GT19" s="123">
        <v>22564.603451612904</v>
      </c>
      <c r="GU19" s="425">
        <f si="33" t="shared"/>
        <v>-429.79654838590432</v>
      </c>
      <c r="GV19" s="123">
        <f si="34" t="shared"/>
        <v>578.08799999999997</v>
      </c>
      <c r="GW19" s="127">
        <f si="35" t="shared"/>
        <v>39.776643002447393</v>
      </c>
      <c r="GX19" s="123">
        <v>37.4</v>
      </c>
      <c r="GY19" s="423">
        <f si="36" t="shared"/>
        <v>-2.3766430024473948</v>
      </c>
      <c r="GZ19" s="141"/>
      <c r="HA19" s="125">
        <f si="37" t="shared"/>
        <v>50809.499999998676</v>
      </c>
      <c r="HB19" s="386">
        <v>51458.174967741936</v>
      </c>
      <c r="HC19" s="31">
        <f si="38" t="shared"/>
        <v>648.67496774325991</v>
      </c>
      <c r="HE19" s="25" t="s">
        <v>69</v>
      </c>
      <c r="HF19" s="47">
        <f si="118" t="shared"/>
        <v>698112.40000000189</v>
      </c>
      <c r="HG19" s="25"/>
      <c r="HH19" s="26">
        <f si="110" t="shared"/>
        <v>698112.40000000189</v>
      </c>
      <c r="HI19" s="11"/>
      <c r="HJ19" s="5"/>
      <c r="HK19" s="39">
        <f si="111" t="shared"/>
        <v>0</v>
      </c>
      <c r="HL19" s="4">
        <f si="112" t="shared"/>
        <v>0</v>
      </c>
      <c r="HO19" s="346">
        <v>42743</v>
      </c>
      <c r="HP19" s="379">
        <v>900.42</v>
      </c>
      <c r="HQ19" s="455">
        <f si="39" t="shared"/>
        <v>34.87999999999829</v>
      </c>
      <c r="HR19" s="453"/>
      <c r="HS19" s="379"/>
      <c r="HT19" s="455">
        <f si="102" t="shared"/>
        <v>0</v>
      </c>
      <c r="HU19" s="369"/>
      <c r="HV19" s="379"/>
      <c r="HW19" s="455">
        <f si="104" t="shared"/>
        <v>0</v>
      </c>
      <c r="HX19" s="369"/>
      <c r="HY19" s="379">
        <v>1245.3699999999999</v>
      </c>
      <c r="HZ19" s="455">
        <f si="40" t="shared"/>
        <v>11.399999999996453</v>
      </c>
      <c r="IA19" s="409"/>
      <c r="IB19" s="379">
        <v>203321</v>
      </c>
      <c r="IC19" s="455">
        <f si="41" t="shared"/>
        <v>1644</v>
      </c>
      <c r="ID19" s="409"/>
    </row>
    <row ht="18.75" r="20" spans="1:238" thickBot="1" x14ac:dyDescent="0.3">
      <c r="A20" s="199">
        <v>16</v>
      </c>
      <c r="B20" s="346">
        <v>42744</v>
      </c>
      <c r="C20" s="349">
        <v>2908.538</v>
      </c>
      <c r="D20" s="288">
        <v>3058.5230000000001</v>
      </c>
      <c r="E20" s="350"/>
      <c r="F20" s="347">
        <f si="5" t="shared"/>
        <v>13982.400000000052</v>
      </c>
      <c r="G20" s="354">
        <f si="76" t="shared"/>
        <v>27206.400000000576</v>
      </c>
      <c r="H20" s="357">
        <v>1974.604</v>
      </c>
      <c r="I20" s="292">
        <v>1953.9570000000001</v>
      </c>
      <c r="J20" s="358"/>
      <c r="K20" s="455">
        <f si="6" t="shared"/>
        <v>14164.800000000105</v>
      </c>
      <c r="L20" s="409">
        <f si="77" t="shared"/>
        <v>27811.200000000463</v>
      </c>
      <c r="M20" s="354">
        <f si="78" t="shared"/>
        <v>604.7999999998865</v>
      </c>
      <c r="N20" s="357">
        <v>688.22299999999996</v>
      </c>
      <c r="O20" s="358">
        <v>947.529</v>
      </c>
      <c r="P20" s="455">
        <f si="58" t="shared"/>
        <v>1886.4000000000033</v>
      </c>
      <c r="Q20" s="453">
        <f si="79" t="shared"/>
        <v>3668.4000000000196</v>
      </c>
      <c r="R20" s="357">
        <v>69511</v>
      </c>
      <c r="S20" s="358">
        <v>37584</v>
      </c>
      <c r="T20" s="455">
        <f si="7" t="shared"/>
        <v>408</v>
      </c>
      <c r="U20" s="453">
        <f si="80" t="shared"/>
        <v>660</v>
      </c>
      <c r="V20" s="357">
        <v>173378</v>
      </c>
      <c r="W20" s="358">
        <v>340879</v>
      </c>
      <c r="X20" s="455">
        <f si="8" t="shared"/>
        <v>1584</v>
      </c>
      <c r="Y20" s="409">
        <f si="81" t="shared"/>
        <v>2992</v>
      </c>
      <c r="Z20" s="409">
        <f si="82" t="shared"/>
        <v>3652</v>
      </c>
      <c r="AA20" s="453">
        <f si="83" t="shared"/>
        <v>16.400000000019645</v>
      </c>
      <c r="AB20" s="363">
        <v>344.60399999999998</v>
      </c>
      <c r="AC20" s="358">
        <v>155.958</v>
      </c>
      <c r="AD20" s="455">
        <f si="9" t="shared"/>
        <v>554.39999999993574</v>
      </c>
      <c r="AE20" s="453">
        <f si="84" t="shared"/>
        <v>1011.599999999919</v>
      </c>
      <c r="AF20" s="364"/>
      <c r="AG20" s="289">
        <v>61154</v>
      </c>
      <c r="AH20" s="358"/>
      <c r="AI20" s="455">
        <f si="116" t="shared"/>
        <v>11280</v>
      </c>
      <c r="AJ20" s="409">
        <f>AI20+AI19</f>
        <v>22320</v>
      </c>
      <c r="AK20" s="371">
        <f si="85" t="shared"/>
        <v>22980</v>
      </c>
      <c r="AL20" s="387">
        <v>29571</v>
      </c>
      <c r="AM20" s="388">
        <v>41092</v>
      </c>
      <c r="AN20" s="455">
        <f si="10" t="shared"/>
        <v>0</v>
      </c>
      <c r="AO20" s="217">
        <f si="86" t="shared"/>
        <v>0</v>
      </c>
      <c r="AP20" s="387">
        <v>22329</v>
      </c>
      <c r="AQ20" s="388">
        <v>23340</v>
      </c>
      <c r="AR20" s="455">
        <f si="11" t="shared"/>
        <v>0</v>
      </c>
      <c r="AS20" s="409">
        <f si="87" t="shared"/>
        <v>0</v>
      </c>
      <c r="AT20" s="409">
        <f si="88" t="shared"/>
        <v>23807.600000000544</v>
      </c>
      <c r="AU20" s="210">
        <f si="12" t="shared"/>
        <v>11844.000000000116</v>
      </c>
      <c r="AV20" s="211">
        <f>(G20-Y20-AE20-AO20)+AS20</f>
        <v>23202.800000000658</v>
      </c>
      <c r="AW20" s="197">
        <v>11282.301725806452</v>
      </c>
      <c r="AX20" s="397">
        <f si="43" t="shared"/>
        <v>-561.69827419366447</v>
      </c>
      <c r="AY20" s="196">
        <v>301.44</v>
      </c>
      <c r="AZ20" s="196">
        <f si="59" t="shared"/>
        <v>39.291401273885739</v>
      </c>
      <c r="BA20" s="196">
        <v>37.43</v>
      </c>
      <c r="BB20" s="397">
        <f si="60" t="shared"/>
        <v>-1.8614012738857397</v>
      </c>
      <c r="BC20" s="199">
        <v>16</v>
      </c>
      <c r="BD20" s="346">
        <v>42744</v>
      </c>
      <c r="BE20" s="357">
        <v>11411.312</v>
      </c>
      <c r="BF20" s="292">
        <v>76.793999999999997</v>
      </c>
      <c r="BG20" s="358">
        <v>4926.8720000000003</v>
      </c>
      <c r="BH20" s="455">
        <f si="13" t="shared"/>
        <v>1508.8800000000383</v>
      </c>
      <c r="BI20" s="453">
        <f>BH20+BH19</f>
        <v>2881.2839999999774</v>
      </c>
      <c r="BJ20" s="370">
        <v>774.00699999999995</v>
      </c>
      <c r="BK20" s="371">
        <v>611.79899999999998</v>
      </c>
      <c r="BL20" s="291">
        <f si="14" t="shared"/>
        <v>131.92000000000007</v>
      </c>
      <c r="BM20" s="409">
        <f si="89" t="shared"/>
        <v>247.28000000000065</v>
      </c>
      <c r="BN20" s="409">
        <f si="15" t="shared"/>
        <v>1376.9600000000382</v>
      </c>
      <c r="BO20" s="204">
        <f>BI20-BM20</f>
        <v>2634.0039999999767</v>
      </c>
      <c r="BP20" s="195">
        <v>1691.3</v>
      </c>
      <c r="BQ20" s="196">
        <f si="44" t="shared"/>
        <v>314.33999999996172</v>
      </c>
      <c r="BR20" s="196">
        <v>301.44</v>
      </c>
      <c r="BS20" s="196">
        <f si="61" t="shared"/>
        <v>4.5679405520171121</v>
      </c>
      <c r="BT20" s="196">
        <v>5.61</v>
      </c>
      <c r="BU20" s="196">
        <f si="62" t="shared"/>
        <v>1.0420594479828882</v>
      </c>
      <c r="BV20" s="199">
        <v>16</v>
      </c>
      <c r="BW20" s="346">
        <v>42744</v>
      </c>
      <c r="BX20" s="357">
        <v>11579.57</v>
      </c>
      <c r="BY20" s="358">
        <v>3.9209999999999998</v>
      </c>
      <c r="BZ20" s="347">
        <f>((BX20-BX19)*30)+((BY20-BY19)*40)</f>
        <v>242.07999999999782</v>
      </c>
      <c r="CA20" s="210">
        <f si="90" t="shared"/>
        <v>475.5200000000022</v>
      </c>
      <c r="CB20" s="292"/>
      <c r="CC20" s="213">
        <f si="63" t="shared"/>
        <v>131.92000000000007</v>
      </c>
      <c r="CD20" s="409">
        <f si="63" t="shared"/>
        <v>247.28000000000065</v>
      </c>
      <c r="CE20" s="211">
        <f si="64" t="shared"/>
        <v>373.9999999999979</v>
      </c>
      <c r="CF20" s="211">
        <f si="64" t="shared"/>
        <v>722.80000000000291</v>
      </c>
      <c r="CG20" s="195">
        <v>352.9</v>
      </c>
      <c r="CH20" s="396">
        <f si="45" t="shared"/>
        <v>-21.09999999999792</v>
      </c>
      <c r="CI20" s="196">
        <v>185.48</v>
      </c>
      <c r="CJ20" s="196">
        <f si="65" t="shared"/>
        <v>2.0163899072676186</v>
      </c>
      <c r="CK20" s="196">
        <v>1.9</v>
      </c>
      <c r="CL20" s="397">
        <f si="66" t="shared"/>
        <v>-0.11638990726761866</v>
      </c>
      <c r="CM20" s="199">
        <v>16</v>
      </c>
      <c r="CN20" s="346">
        <v>42744</v>
      </c>
      <c r="CO20" s="357">
        <v>10547.547</v>
      </c>
      <c r="CP20" s="358">
        <v>7110.4440000000004</v>
      </c>
      <c r="CQ20" s="455">
        <f si="16" t="shared"/>
        <v>1200.7200000000375</v>
      </c>
      <c r="CR20" s="409">
        <f si="91" t="shared"/>
        <v>2239.2000000000917</v>
      </c>
      <c r="CS20" s="409">
        <f si="46" t="shared"/>
        <v>173378</v>
      </c>
      <c r="CT20" s="409">
        <f si="46" t="shared"/>
        <v>340879</v>
      </c>
      <c r="CU20" s="409">
        <f si="46" t="shared"/>
        <v>1584</v>
      </c>
      <c r="CV20" s="453">
        <f si="46" t="shared"/>
        <v>2992</v>
      </c>
      <c r="CW20" s="379">
        <v>322.34699999999998</v>
      </c>
      <c r="CX20" s="376">
        <f si="17" t="shared"/>
        <v>0.11999999999716238</v>
      </c>
      <c r="CY20" s="409">
        <f si="92" t="shared"/>
        <v>5.040000000000191</v>
      </c>
      <c r="CZ20" s="409">
        <f si="67" t="shared"/>
        <v>2784.8400000000347</v>
      </c>
      <c r="DA20" s="204">
        <f si="93" t="shared"/>
        <v>5236.2400000000916</v>
      </c>
      <c r="DB20" s="195">
        <v>2585.6999999999998</v>
      </c>
      <c r="DC20" s="421">
        <f si="68" t="shared"/>
        <v>-199.14000000003489</v>
      </c>
      <c r="DD20" s="195">
        <v>301.43599999999998</v>
      </c>
      <c r="DE20" s="196">
        <f si="69" t="shared"/>
        <v>9.2385780066084831</v>
      </c>
      <c r="DF20" s="195">
        <v>8.58</v>
      </c>
      <c r="DG20" s="397">
        <f si="70" t="shared"/>
        <v>-0.65857800660848298</v>
      </c>
      <c r="DH20" s="199">
        <v>16</v>
      </c>
      <c r="DI20" s="346">
        <v>42744</v>
      </c>
      <c r="DJ20" s="366">
        <v>326.68200000000002</v>
      </c>
      <c r="DK20" s="358">
        <v>322.91300000000001</v>
      </c>
      <c r="DL20" s="455">
        <f si="18" t="shared"/>
        <v>599.40000000004829</v>
      </c>
      <c r="DM20" s="453">
        <f si="94" t="shared"/>
        <v>941.4000000000442</v>
      </c>
      <c r="DN20" s="370"/>
      <c r="DO20" s="409"/>
      <c r="DP20" s="409"/>
      <c r="DQ20" s="371">
        <v>1741.134</v>
      </c>
      <c r="DR20" s="455">
        <f si="19" t="shared"/>
        <v>3482.9999999999018</v>
      </c>
      <c r="DS20" s="453">
        <f si="95" t="shared"/>
        <v>6984.0000000001965</v>
      </c>
      <c r="DT20" s="409">
        <f si="47" t="shared"/>
        <v>5726.3999999999505</v>
      </c>
      <c r="DU20" s="204">
        <f>DM20+DS20+ID20</f>
        <v>11213.400000000242</v>
      </c>
      <c r="DV20" s="195">
        <v>5551.6</v>
      </c>
      <c r="DW20" s="421">
        <f si="48" t="shared"/>
        <v>-174.79999999995016</v>
      </c>
      <c r="DX20" s="195">
        <v>10800</v>
      </c>
      <c r="DY20" s="431">
        <f si="71" t="shared"/>
        <v>0.5302222222222176</v>
      </c>
      <c r="DZ20" s="409">
        <v>0.51400000000000001</v>
      </c>
      <c r="EA20" s="433">
        <f si="72" t="shared"/>
        <v>-1.6222222222217586E-2</v>
      </c>
      <c r="EB20" s="199">
        <v>16</v>
      </c>
      <c r="EC20" s="346">
        <v>42744</v>
      </c>
      <c r="ED20" s="357"/>
      <c r="EE20" s="292"/>
      <c r="EF20" s="358">
        <v>1837.6559999999999</v>
      </c>
      <c r="EG20" s="455">
        <f>((EF20-EF19)*1800)+((EE20-EE19)*1800)</f>
        <v>3722.3999999999705</v>
      </c>
      <c r="EH20" s="453">
        <f si="96" t="shared"/>
        <v>7622.9999999998199</v>
      </c>
      <c r="EI20" s="370">
        <v>26.672999999999998</v>
      </c>
      <c r="EJ20" s="383">
        <v>980.91800000000001</v>
      </c>
      <c r="EK20" s="455">
        <f si="97" t="shared"/>
        <v>297.44000000000341</v>
      </c>
      <c r="EL20" s="453">
        <f si="98" t="shared"/>
        <v>628.40000000000373</v>
      </c>
      <c r="EM20" s="370">
        <v>2826.9110000000001</v>
      </c>
      <c r="EN20" s="371"/>
      <c r="EO20" s="455">
        <f si="73" t="shared"/>
        <v>32.472000000001572</v>
      </c>
      <c r="EP20" s="453">
        <f si="99" t="shared"/>
        <v>62.976000000000568</v>
      </c>
      <c r="EQ20" s="379">
        <v>354.77600000000001</v>
      </c>
      <c r="ER20" s="455">
        <f si="20" t="shared"/>
        <v>9.4399999999995998</v>
      </c>
      <c r="ES20" s="409">
        <f si="100" t="shared"/>
        <v>18.720000000000709</v>
      </c>
      <c r="ET20" s="409">
        <f si="50" t="shared"/>
        <v>3764.3119999999717</v>
      </c>
      <c r="EU20" s="204">
        <f>EH20+EP20+ES20</f>
        <v>7704.6959999998217</v>
      </c>
      <c r="EV20" s="195">
        <v>4265.3</v>
      </c>
      <c r="EW20" s="195">
        <f si="51" t="shared"/>
        <v>500.98800000002848</v>
      </c>
      <c r="EX20" s="431">
        <v>301.43599999999998</v>
      </c>
      <c r="EY20" s="431">
        <f si="74" t="shared"/>
        <v>12.48793110311964</v>
      </c>
      <c r="EZ20" s="290">
        <v>14.149800000000001</v>
      </c>
      <c r="FA20" s="432">
        <f si="75" t="shared"/>
        <v>1.6618688968803603</v>
      </c>
      <c r="FC20" s="293">
        <v>42752</v>
      </c>
      <c r="FD20" s="417">
        <v>42753</v>
      </c>
      <c r="FE20" s="130">
        <f>BO38</f>
        <v>2943.8159999999907</v>
      </c>
      <c r="FF20" s="127">
        <v>3382.6183064516126</v>
      </c>
      <c r="FG20" s="32">
        <f si="52" t="shared"/>
        <v>438.80230645162192</v>
      </c>
      <c r="FH20" s="290">
        <v>614.08799999999997</v>
      </c>
      <c r="FI20" s="123">
        <f si="21" t="shared"/>
        <v>4.7938015398444378</v>
      </c>
      <c r="FJ20" s="123">
        <v>5.61</v>
      </c>
      <c r="FK20" s="131">
        <f si="22" t="shared"/>
        <v>0.81619846015556252</v>
      </c>
      <c r="FL20" s="140">
        <f>HR38</f>
        <v>144.47999999999865</v>
      </c>
      <c r="FM20" s="296">
        <f>EU38</f>
        <v>7737.2760000003273</v>
      </c>
      <c r="FN20" s="123">
        <v>8530.5467580645163</v>
      </c>
      <c r="FO20" s="32">
        <f si="23" t="shared"/>
        <v>793.27075806418907</v>
      </c>
      <c r="FP20" s="120">
        <f si="24" t="shared"/>
        <v>614.08799999999997</v>
      </c>
      <c r="FQ20" s="123">
        <f si="53" t="shared"/>
        <v>12.599620901239444</v>
      </c>
      <c r="FR20" s="120">
        <v>14.15</v>
      </c>
      <c r="FS20" s="142">
        <f si="25" t="shared"/>
        <v>1.5503790987605566</v>
      </c>
      <c r="FT20" s="141"/>
      <c r="FU20" s="130">
        <f>DA38</f>
        <v>4678.1999999998907</v>
      </c>
      <c r="FV20" s="123">
        <v>5171.3867741935483</v>
      </c>
      <c r="FW20" s="32">
        <f si="26" t="shared"/>
        <v>493.18677419365758</v>
      </c>
      <c r="FX20" s="120">
        <f si="27" t="shared"/>
        <v>614.08799999999997</v>
      </c>
      <c r="FY20" s="120">
        <f si="28" t="shared"/>
        <v>7.618126392308417</v>
      </c>
      <c r="FZ20" s="126">
        <v>8.58</v>
      </c>
      <c r="GA20" s="142">
        <f si="29" t="shared"/>
        <v>0.96187360769158303</v>
      </c>
      <c r="GB20" s="393"/>
      <c r="GC20" s="122">
        <f>CF38</f>
        <v>702.15999999999769</v>
      </c>
      <c r="GD20" s="123">
        <v>705.81580645161296</v>
      </c>
      <c r="GE20" s="120">
        <f si="54" t="shared"/>
        <v>3.6558064516152626</v>
      </c>
      <c r="GF20" s="33">
        <v>312</v>
      </c>
      <c r="GG20" s="127">
        <f si="30" t="shared"/>
        <v>2.2505128205128133</v>
      </c>
      <c r="GH20" s="123">
        <v>1.9</v>
      </c>
      <c r="GI20" s="423">
        <f si="31" t="shared"/>
        <v>-0.35051282051281341</v>
      </c>
      <c r="GJ20" s="393"/>
      <c r="GK20" s="122">
        <f>DU38</f>
        <v>11822.999999999853</v>
      </c>
      <c r="GL20" s="120">
        <v>11103.203870967742</v>
      </c>
      <c r="GM20" s="425">
        <f si="55" t="shared"/>
        <v>-719.79612903211091</v>
      </c>
      <c r="GN20" s="169">
        <v>21600</v>
      </c>
      <c r="GO20" s="128">
        <f si="32" t="shared"/>
        <v>0.5473611111111043</v>
      </c>
      <c r="GP20" s="126">
        <v>0.51</v>
      </c>
      <c r="GQ20" s="424">
        <f si="56" t="shared"/>
        <v>-3.7361111111104295E-2</v>
      </c>
      <c r="GR20" s="393"/>
      <c r="GS20" s="122">
        <f>AV38</f>
        <v>24010.200000000019</v>
      </c>
      <c r="GT20" s="123">
        <v>22564.603451612904</v>
      </c>
      <c r="GU20" s="425">
        <f si="33" t="shared"/>
        <v>-1445.596548387115</v>
      </c>
      <c r="GV20" s="123">
        <f si="34" t="shared"/>
        <v>614.08799999999997</v>
      </c>
      <c r="GW20" s="127">
        <f si="35" t="shared"/>
        <v>39.098956501348376</v>
      </c>
      <c r="GX20" s="123">
        <v>37.4</v>
      </c>
      <c r="GY20" s="423">
        <f si="36" t="shared"/>
        <v>-1.6989565013483769</v>
      </c>
      <c r="GZ20" s="141"/>
      <c r="HA20" s="125">
        <f si="37" t="shared"/>
        <v>51894.652000000075</v>
      </c>
      <c r="HB20" s="386">
        <v>51458.174967741936</v>
      </c>
      <c r="HC20" s="426">
        <f si="38" t="shared"/>
        <v>-436.47703225813893</v>
      </c>
      <c r="HE20" s="27" t="s">
        <v>70</v>
      </c>
      <c r="HF20" s="48">
        <f si="118" t="shared"/>
        <v>1563268.8440000019</v>
      </c>
      <c r="HG20" s="28">
        <v>0</v>
      </c>
      <c r="HH20" s="29">
        <f>SUM(HH14:HH19)</f>
        <v>1563268.8440000019</v>
      </c>
      <c r="HI20" s="30"/>
      <c r="HJ20" s="21"/>
      <c r="HK20" s="42"/>
      <c r="HL20" s="41"/>
      <c r="HO20" s="346">
        <v>42744</v>
      </c>
      <c r="HP20" s="379">
        <v>902.89</v>
      </c>
      <c r="HQ20" s="455">
        <f si="39" t="shared"/>
        <v>98.800000000001091</v>
      </c>
      <c r="HR20" s="453">
        <f>HQ20+HQ19</f>
        <v>133.67999999999938</v>
      </c>
      <c r="HS20" s="379"/>
      <c r="HT20" s="455">
        <f si="102" t="shared"/>
        <v>0</v>
      </c>
      <c r="HU20" s="369">
        <f ref="HU20" si="125" t="shared">HT20+HT19</f>
        <v>0</v>
      </c>
      <c r="HV20" s="379"/>
      <c r="HW20" s="455">
        <f si="104" t="shared"/>
        <v>0</v>
      </c>
      <c r="HX20" s="369">
        <f ref="HX20" si="126" t="shared">HW20+HW19</f>
        <v>0</v>
      </c>
      <c r="HY20" s="379">
        <v>1246.1099999999999</v>
      </c>
      <c r="HZ20" s="455">
        <f si="40" t="shared"/>
        <v>22.200000000000273</v>
      </c>
      <c r="IA20" s="409">
        <f ref="IA20" si="127" t="shared">HZ20+HZ19</f>
        <v>33.599999999996726</v>
      </c>
      <c r="IB20" s="379">
        <v>203458</v>
      </c>
      <c r="IC20" s="455">
        <f si="41" t="shared"/>
        <v>1644</v>
      </c>
      <c r="ID20" s="409">
        <f>IC20+IC19</f>
        <v>3288</v>
      </c>
    </row>
    <row ht="18" r="21" spans="1:238" x14ac:dyDescent="0.25">
      <c r="A21" s="199">
        <v>17</v>
      </c>
      <c r="B21" s="346">
        <v>42744</v>
      </c>
      <c r="C21" s="349">
        <v>2908.61</v>
      </c>
      <c r="D21" s="288">
        <v>3061.1439999999998</v>
      </c>
      <c r="E21" s="350"/>
      <c r="F21" s="347">
        <f si="5" t="shared"/>
        <v>12926.39999999883</v>
      </c>
      <c r="G21" s="354"/>
      <c r="H21" s="357">
        <v>1974.6659999999999</v>
      </c>
      <c r="I21" s="292">
        <v>1956.6</v>
      </c>
      <c r="J21" s="358"/>
      <c r="K21" s="455">
        <f si="6" t="shared"/>
        <v>12983.999999998559</v>
      </c>
      <c r="L21" s="409"/>
      <c r="M21" s="354"/>
      <c r="N21" s="357">
        <v>688.22299999999996</v>
      </c>
      <c r="O21" s="358">
        <v>948.47299999999996</v>
      </c>
      <c r="P21" s="455">
        <f si="58" t="shared"/>
        <v>1699.199999999928</v>
      </c>
      <c r="Q21" s="453"/>
      <c r="R21" s="357">
        <v>69534</v>
      </c>
      <c r="S21" s="358">
        <v>37586</v>
      </c>
      <c r="T21" s="455">
        <f si="7" t="shared"/>
        <v>300</v>
      </c>
      <c r="U21" s="453"/>
      <c r="V21" s="357">
        <v>173378</v>
      </c>
      <c r="W21" s="358">
        <v>340965</v>
      </c>
      <c r="X21" s="455">
        <f si="8" t="shared"/>
        <v>1376</v>
      </c>
      <c r="Y21" s="409"/>
      <c r="Z21" s="409"/>
      <c r="AA21" s="453"/>
      <c r="AB21" s="363">
        <v>344.75900000000001</v>
      </c>
      <c r="AC21" s="358">
        <v>156.07</v>
      </c>
      <c r="AD21" s="455">
        <f si="9" t="shared"/>
        <v>480.60000000004379</v>
      </c>
      <c r="AE21" s="453"/>
      <c r="AF21" s="364"/>
      <c r="AG21" s="289">
        <v>61197</v>
      </c>
      <c r="AH21" s="358"/>
      <c r="AI21" s="455">
        <f si="116" t="shared"/>
        <v>10320</v>
      </c>
      <c r="AJ21" s="409"/>
      <c r="AK21" s="371"/>
      <c r="AL21" s="387">
        <v>29571</v>
      </c>
      <c r="AM21" s="388">
        <v>41092</v>
      </c>
      <c r="AN21" s="455">
        <f si="10" t="shared"/>
        <v>0</v>
      </c>
      <c r="AO21" s="217"/>
      <c r="AP21" s="387">
        <v>22329</v>
      </c>
      <c r="AQ21" s="388">
        <v>23340</v>
      </c>
      <c r="AR21" s="455">
        <f si="11" t="shared"/>
        <v>0</v>
      </c>
      <c r="AS21" s="409"/>
      <c r="AT21" s="409"/>
      <c r="AU21" s="210">
        <f si="12" t="shared"/>
        <v>11069.799999998786</v>
      </c>
      <c r="AV21" s="211"/>
      <c r="AW21" s="197">
        <v>11282.301725806452</v>
      </c>
      <c r="AX21" s="196">
        <f si="43" t="shared"/>
        <v>212.50172580766593</v>
      </c>
      <c r="AY21" s="196">
        <v>301.44</v>
      </c>
      <c r="AZ21" s="196">
        <f si="59" t="shared"/>
        <v>36.723062632692361</v>
      </c>
      <c r="BA21" s="196">
        <v>37.43</v>
      </c>
      <c r="BB21" s="196">
        <f si="60" t="shared"/>
        <v>0.70693736730763845</v>
      </c>
      <c r="BC21" s="199">
        <v>17</v>
      </c>
      <c r="BD21" s="346">
        <v>42744</v>
      </c>
      <c r="BE21" s="357">
        <v>11412.146000000001</v>
      </c>
      <c r="BF21" s="292">
        <v>76.802000000000007</v>
      </c>
      <c r="BG21" s="358">
        <v>4936.308</v>
      </c>
      <c r="BH21" s="455">
        <f si="13" t="shared"/>
        <v>1232.4960000000524</v>
      </c>
      <c r="BI21" s="453"/>
      <c r="BJ21" s="370">
        <v>774.56399999999996</v>
      </c>
      <c r="BK21" s="371">
        <v>612.56899999999996</v>
      </c>
      <c r="BL21" s="291">
        <f si="14" t="shared"/>
        <v>106.15999999999985</v>
      </c>
      <c r="BM21" s="409"/>
      <c r="BN21" s="409">
        <f si="15" t="shared"/>
        <v>1126.3360000000525</v>
      </c>
      <c r="BO21" s="204"/>
      <c r="BP21" s="195">
        <v>1691.3</v>
      </c>
      <c r="BQ21" s="196">
        <f si="44" t="shared"/>
        <v>564.96399999994742</v>
      </c>
      <c r="BR21" s="196">
        <v>301.44</v>
      </c>
      <c r="BS21" s="196">
        <f si="61" t="shared"/>
        <v>3.7365180467093038</v>
      </c>
      <c r="BT21" s="196">
        <v>5.61</v>
      </c>
      <c r="BU21" s="196">
        <f si="62" t="shared"/>
        <v>1.8734819532906966</v>
      </c>
      <c r="BV21" s="199">
        <v>17</v>
      </c>
      <c r="BW21" s="346">
        <v>42744</v>
      </c>
      <c r="BX21" s="357">
        <v>11586.64</v>
      </c>
      <c r="BY21" s="358">
        <v>4.2450000000000001</v>
      </c>
      <c r="BZ21" s="347">
        <f si="117" t="shared"/>
        <v>225.05999999999128</v>
      </c>
      <c r="CA21" s="210"/>
      <c r="CB21" s="292"/>
      <c r="CC21" s="213">
        <f si="63" t="shared"/>
        <v>106.15999999999985</v>
      </c>
      <c r="CD21" s="409"/>
      <c r="CE21" s="211">
        <f si="64" t="shared"/>
        <v>331.21999999999116</v>
      </c>
      <c r="CF21" s="211"/>
      <c r="CG21" s="195">
        <v>352.9</v>
      </c>
      <c r="CH21" s="210">
        <f si="45" t="shared"/>
        <v>21.680000000008818</v>
      </c>
      <c r="CI21" s="196">
        <v>185.48</v>
      </c>
      <c r="CJ21" s="196">
        <f si="65" t="shared"/>
        <v>1.7857450938106059</v>
      </c>
      <c r="CK21" s="196">
        <v>1.9</v>
      </c>
      <c r="CL21" s="196">
        <f si="66" t="shared"/>
        <v>0.11425490618939405</v>
      </c>
      <c r="CM21" s="199">
        <v>17</v>
      </c>
      <c r="CN21" s="346">
        <v>42744</v>
      </c>
      <c r="CO21" s="357">
        <v>10554.956</v>
      </c>
      <c r="CP21" s="358">
        <v>7112.8329999999996</v>
      </c>
      <c r="CQ21" s="455">
        <f si="16" t="shared"/>
        <v>1175.7599999998638</v>
      </c>
      <c r="CR21" s="409"/>
      <c r="CS21" s="409">
        <f si="46" t="shared"/>
        <v>173378</v>
      </c>
      <c r="CT21" s="409">
        <f si="46" t="shared"/>
        <v>340965</v>
      </c>
      <c r="CU21" s="409">
        <f si="46" t="shared"/>
        <v>1376</v>
      </c>
      <c r="CV21" s="453"/>
      <c r="CW21" s="379">
        <v>322.43</v>
      </c>
      <c r="CX21" s="376">
        <v>12.2</v>
      </c>
      <c r="CY21" s="409"/>
      <c r="CZ21" s="409">
        <f si="67" t="shared"/>
        <v>2563.9599999998636</v>
      </c>
      <c r="DA21" s="204"/>
      <c r="DB21" s="195">
        <v>2585.6999999999998</v>
      </c>
      <c r="DC21" s="409">
        <f si="68" t="shared"/>
        <v>21.740000000136206</v>
      </c>
      <c r="DD21" s="195">
        <v>301.43599999999998</v>
      </c>
      <c r="DE21" s="196">
        <f si="69" t="shared"/>
        <v>8.5058188139434705</v>
      </c>
      <c r="DF21" s="195">
        <v>8.58</v>
      </c>
      <c r="DG21" s="196">
        <f si="70" t="shared"/>
        <v>7.4181186056529569E-2</v>
      </c>
      <c r="DH21" s="199">
        <v>17</v>
      </c>
      <c r="DI21" s="346">
        <v>42744</v>
      </c>
      <c r="DJ21" s="366">
        <v>326.97300000000001</v>
      </c>
      <c r="DK21" s="323">
        <v>322.93900000000002</v>
      </c>
      <c r="DL21" s="455">
        <f si="18" t="shared"/>
        <v>570.6000000000131</v>
      </c>
      <c r="DM21" s="453"/>
      <c r="DN21" s="370"/>
      <c r="DO21" s="409"/>
      <c r="DP21" s="409"/>
      <c r="DQ21" s="371">
        <v>1743.046</v>
      </c>
      <c r="DR21" s="455">
        <f si="19" t="shared"/>
        <v>3441.6000000000622</v>
      </c>
      <c r="DS21" s="453"/>
      <c r="DT21" s="409">
        <f si="47" t="shared"/>
        <v>5644.2000000000753</v>
      </c>
      <c r="DU21" s="204"/>
      <c r="DV21" s="195">
        <v>5551.6</v>
      </c>
      <c r="DW21" s="421">
        <f si="48" t="shared"/>
        <v>-92.600000000074942</v>
      </c>
      <c r="DX21" s="195">
        <v>10800</v>
      </c>
      <c r="DY21" s="431">
        <f si="71" t="shared"/>
        <v>0.52261111111111813</v>
      </c>
      <c r="DZ21" s="409">
        <v>0.51400000000000001</v>
      </c>
      <c r="EA21" s="433">
        <f si="72" t="shared"/>
        <v>-8.6111111111181193E-3</v>
      </c>
      <c r="EB21" s="199">
        <v>17</v>
      </c>
      <c r="EC21" s="346">
        <v>42744</v>
      </c>
      <c r="ED21" s="357"/>
      <c r="EE21" s="292"/>
      <c r="EF21" s="358">
        <v>1839.7249999999999</v>
      </c>
      <c r="EG21" s="455">
        <f>((EF21-EF20)*1800)+((EE21-EE20)*1800)</f>
        <v>3724.199999999928</v>
      </c>
      <c r="EH21" s="453"/>
      <c r="EI21" s="370">
        <v>26.69</v>
      </c>
      <c r="EJ21" s="371">
        <v>984.78599999999994</v>
      </c>
      <c r="EK21" s="455">
        <f si="97" t="shared"/>
        <v>310.79999999999529</v>
      </c>
      <c r="EL21" s="453"/>
      <c r="EM21" s="370">
        <v>2828.857</v>
      </c>
      <c r="EN21" s="371"/>
      <c r="EO21" s="455">
        <f si="73" t="shared"/>
        <v>23.351999999998952</v>
      </c>
      <c r="EP21" s="453"/>
      <c r="EQ21" s="379">
        <v>355</v>
      </c>
      <c r="ER21" s="455">
        <f si="20" t="shared"/>
        <v>8.9599999999995816</v>
      </c>
      <c r="ES21" s="409"/>
      <c r="ET21" s="409">
        <f si="50" t="shared"/>
        <v>3756.5119999999265</v>
      </c>
      <c r="EU21" s="204"/>
      <c r="EV21" s="195">
        <v>4265.3</v>
      </c>
      <c r="EW21" s="195">
        <f si="51" t="shared"/>
        <v>508.78800000007368</v>
      </c>
      <c r="EX21" s="431">
        <v>301.43599999999998</v>
      </c>
      <c r="EY21" s="431">
        <f si="74" t="shared"/>
        <v>12.462054963574115</v>
      </c>
      <c r="EZ21" s="290">
        <v>14.149800000000001</v>
      </c>
      <c r="FA21" s="432">
        <f si="75" t="shared"/>
        <v>1.6877450364258859</v>
      </c>
      <c r="FC21" s="293">
        <v>42753</v>
      </c>
      <c r="FD21" s="417">
        <v>42754</v>
      </c>
      <c r="FE21" s="130">
        <f>BO40</f>
        <v>2508.7319999999086</v>
      </c>
      <c r="FF21" s="127">
        <v>3382.6183064516126</v>
      </c>
      <c r="FG21" s="32">
        <f si="52" t="shared"/>
        <v>873.88630645170406</v>
      </c>
      <c r="FH21" s="290">
        <v>650.11199999999997</v>
      </c>
      <c r="FI21" s="123">
        <f si="21" t="shared"/>
        <v>3.8589227702302198</v>
      </c>
      <c r="FJ21" s="123">
        <v>5.61</v>
      </c>
      <c r="FK21" s="131">
        <f si="22" t="shared"/>
        <v>1.7510772297697805</v>
      </c>
      <c r="FL21" s="140">
        <f>HR40</f>
        <v>128.40000000000146</v>
      </c>
      <c r="FM21" s="296">
        <f>EU40</f>
        <v>7819.9399999999587</v>
      </c>
      <c r="FN21" s="123">
        <v>8530.5467580645163</v>
      </c>
      <c r="FO21" s="32">
        <f si="23" t="shared"/>
        <v>710.60675806455765</v>
      </c>
      <c r="FP21" s="120">
        <f si="24" t="shared"/>
        <v>650.11199999999997</v>
      </c>
      <c r="FQ21" s="123">
        <f si="53" t="shared"/>
        <v>12.028604302027896</v>
      </c>
      <c r="FR21" s="120">
        <v>14.15</v>
      </c>
      <c r="FS21" s="142">
        <f si="25" t="shared"/>
        <v>2.1213956979721047</v>
      </c>
      <c r="FT21" s="141"/>
      <c r="FU21" s="130">
        <f>DA40</f>
        <v>4918.220000000153</v>
      </c>
      <c r="FV21" s="123">
        <v>5171.3867741935483</v>
      </c>
      <c r="FW21" s="32">
        <f si="26" t="shared"/>
        <v>253.16677419339521</v>
      </c>
      <c r="FX21" s="120">
        <f si="27" t="shared"/>
        <v>650.11199999999997</v>
      </c>
      <c r="FY21" s="120">
        <f si="28" t="shared"/>
        <v>7.5651887674741483</v>
      </c>
      <c r="FZ21" s="126">
        <v>8.58</v>
      </c>
      <c r="GA21" s="142">
        <f si="29" t="shared"/>
        <v>1.0148112325258518</v>
      </c>
      <c r="GB21" s="393"/>
      <c r="GC21" s="122">
        <f>CF40</f>
        <v>737.15999999998883</v>
      </c>
      <c r="GD21" s="123">
        <v>705.81580645161296</v>
      </c>
      <c r="GE21" s="436">
        <f si="54" t="shared"/>
        <v>-31.34419354837587</v>
      </c>
      <c r="GF21" s="33">
        <v>359</v>
      </c>
      <c r="GG21" s="127">
        <f si="30" t="shared"/>
        <v>2.0533704735375733</v>
      </c>
      <c r="GH21" s="123">
        <v>1.9</v>
      </c>
      <c r="GI21" s="423">
        <f si="31" t="shared"/>
        <v>-0.15337047353757338</v>
      </c>
      <c r="GJ21" s="393"/>
      <c r="GK21" s="122">
        <f>DU40</f>
        <v>12019.799999999961</v>
      </c>
      <c r="GL21" s="120">
        <v>11103.203870967742</v>
      </c>
      <c r="GM21" s="425">
        <f si="55" t="shared"/>
        <v>-916.59612903221932</v>
      </c>
      <c r="GN21" s="169">
        <v>21600</v>
      </c>
      <c r="GO21" s="128">
        <f si="32" t="shared"/>
        <v>0.55647222222222037</v>
      </c>
      <c r="GP21" s="126">
        <v>0.51</v>
      </c>
      <c r="GQ21" s="424">
        <f si="56" t="shared"/>
        <v>-4.6472222222220361E-2</v>
      </c>
      <c r="GR21" s="393"/>
      <c r="GS21" s="122">
        <f>AV40</f>
        <v>22729.599999999886</v>
      </c>
      <c r="GT21" s="123">
        <v>22564.603451612904</v>
      </c>
      <c r="GU21" s="425">
        <f si="33" t="shared"/>
        <v>-164.99654838698189</v>
      </c>
      <c r="GV21" s="123">
        <f si="34" t="shared"/>
        <v>650.11199999999997</v>
      </c>
      <c r="GW21" s="127">
        <f si="35" t="shared"/>
        <v>34.962591061232352</v>
      </c>
      <c r="GX21" s="123">
        <v>37.4</v>
      </c>
      <c r="GY21" s="144">
        <f si="36" t="shared"/>
        <v>2.4374089387676463</v>
      </c>
      <c r="GZ21" s="141"/>
      <c r="HA21" s="125">
        <f si="37" t="shared"/>
        <v>50733.451999999859</v>
      </c>
      <c r="HB21" s="386">
        <v>51458.174967741936</v>
      </c>
      <c r="HC21" s="31">
        <f si="38" t="shared"/>
        <v>724.72296774207643</v>
      </c>
      <c r="HE21" s="7"/>
      <c r="HF21" s="44"/>
      <c r="HG21" s="8"/>
      <c r="HH21" s="7"/>
      <c r="HI21" s="9"/>
      <c r="HJ21" s="15"/>
      <c r="HO21" s="346">
        <v>42744</v>
      </c>
      <c r="HP21" s="379">
        <v>903.79399999999998</v>
      </c>
      <c r="HQ21" s="455">
        <f si="39" t="shared"/>
        <v>36.159999999999854</v>
      </c>
      <c r="HR21" s="453"/>
      <c r="HS21" s="379"/>
      <c r="HT21" s="455">
        <f si="102" t="shared"/>
        <v>0</v>
      </c>
      <c r="HU21" s="369"/>
      <c r="HV21" s="379"/>
      <c r="HW21" s="455">
        <f si="104" t="shared"/>
        <v>0</v>
      </c>
      <c r="HX21" s="369"/>
      <c r="HY21" s="379">
        <v>1246.92</v>
      </c>
      <c r="HZ21" s="455">
        <f si="40" t="shared"/>
        <v>24.300000000005184</v>
      </c>
      <c r="IA21" s="409"/>
      <c r="IB21" s="379">
        <v>203594</v>
      </c>
      <c r="IC21" s="455">
        <f si="41" t="shared"/>
        <v>1632</v>
      </c>
      <c r="ID21" s="409"/>
    </row>
    <row r="22" spans="1:238" x14ac:dyDescent="0.25">
      <c r="A22" s="199">
        <v>18</v>
      </c>
      <c r="B22" s="346">
        <v>42745</v>
      </c>
      <c r="C22" s="349">
        <v>2908.6849999999999</v>
      </c>
      <c r="D22" s="288">
        <v>3063.9589999999998</v>
      </c>
      <c r="E22" s="350"/>
      <c r="F22" s="347">
        <f si="5" t="shared"/>
        <v>13871.999999999389</v>
      </c>
      <c r="G22" s="354">
        <f si="76" t="shared"/>
        <v>26798.399999998219</v>
      </c>
      <c r="H22" s="357">
        <v>1974.7329999999999</v>
      </c>
      <c r="I22" s="292">
        <v>1959.4090000000001</v>
      </c>
      <c r="J22" s="358"/>
      <c r="K22" s="455">
        <f si="6" t="shared"/>
        <v>13804.800000000978</v>
      </c>
      <c r="L22" s="409">
        <f si="77" t="shared"/>
        <v>26788.799999999537</v>
      </c>
      <c r="M22" s="466">
        <f si="78" t="shared"/>
        <v>-9.5999999986815965</v>
      </c>
      <c r="N22" s="357">
        <v>688.22299999999996</v>
      </c>
      <c r="O22" s="358">
        <v>949.55200000000002</v>
      </c>
      <c r="P22" s="455">
        <f si="58" t="shared"/>
        <v>1942.2000000001162</v>
      </c>
      <c r="Q22" s="453">
        <f si="79" t="shared"/>
        <v>3641.4000000000442</v>
      </c>
      <c r="R22" s="357">
        <v>69563</v>
      </c>
      <c r="S22" s="358">
        <v>37591</v>
      </c>
      <c r="T22" s="455">
        <f si="7" t="shared"/>
        <v>408</v>
      </c>
      <c r="U22" s="453">
        <f si="80" t="shared"/>
        <v>708</v>
      </c>
      <c r="V22" s="357">
        <v>173380</v>
      </c>
      <c r="W22" s="358">
        <v>341056</v>
      </c>
      <c r="X22" s="455">
        <f si="8" t="shared"/>
        <v>1488</v>
      </c>
      <c r="Y22" s="409">
        <f si="81" t="shared"/>
        <v>2864</v>
      </c>
      <c r="Z22" s="409">
        <f si="82" t="shared"/>
        <v>3572</v>
      </c>
      <c r="AA22" s="453">
        <f si="83" t="shared"/>
        <v>69.400000000044201</v>
      </c>
      <c r="AB22" s="363">
        <v>344.923</v>
      </c>
      <c r="AC22" s="358">
        <v>156.19499999999999</v>
      </c>
      <c r="AD22" s="455">
        <f si="9" t="shared"/>
        <v>520.19999999997708</v>
      </c>
      <c r="AE22" s="453">
        <f si="84" t="shared"/>
        <v>1000.8000000000209</v>
      </c>
      <c r="AF22" s="364"/>
      <c r="AG22" s="289">
        <v>61243</v>
      </c>
      <c r="AH22" s="358"/>
      <c r="AI22" s="455">
        <f si="116" t="shared"/>
        <v>11040</v>
      </c>
      <c r="AJ22" s="409">
        <f>AI22+AI21</f>
        <v>21360</v>
      </c>
      <c r="AK22" s="371">
        <f si="85" t="shared"/>
        <v>22068</v>
      </c>
      <c r="AL22" s="387">
        <v>29571</v>
      </c>
      <c r="AM22" s="388">
        <v>41092</v>
      </c>
      <c r="AN22" s="455">
        <f si="10" t="shared"/>
        <v>0</v>
      </c>
      <c r="AO22" s="217">
        <f si="86" t="shared"/>
        <v>0</v>
      </c>
      <c r="AP22" s="387">
        <v>22329</v>
      </c>
      <c r="AQ22" s="388">
        <v>23340</v>
      </c>
      <c r="AR22" s="455">
        <f si="11" t="shared"/>
        <v>0</v>
      </c>
      <c r="AS22" s="409">
        <f si="87" t="shared"/>
        <v>0</v>
      </c>
      <c r="AT22" s="409">
        <f si="88" t="shared"/>
        <v>22923.999999999516</v>
      </c>
      <c r="AU22" s="210">
        <f si="12" t="shared"/>
        <v>11863.799999999412</v>
      </c>
      <c r="AV22" s="211">
        <f>(G22-Y22-AE22-AO22)+AS22</f>
        <v>22933.599999998198</v>
      </c>
      <c r="AW22" s="197">
        <v>11282.301725806452</v>
      </c>
      <c r="AX22" s="397">
        <f si="43" t="shared"/>
        <v>-581.4982741929598</v>
      </c>
      <c r="AY22" s="196">
        <v>301.44</v>
      </c>
      <c r="AZ22" s="196">
        <f si="59" t="shared"/>
        <v>39.357085987259197</v>
      </c>
      <c r="BA22" s="196">
        <v>37.43</v>
      </c>
      <c r="BB22" s="397">
        <f si="60" t="shared"/>
        <v>-1.927085987259197</v>
      </c>
      <c r="BC22" s="199">
        <v>18</v>
      </c>
      <c r="BD22" s="346">
        <v>42745</v>
      </c>
      <c r="BE22" s="357">
        <v>11416.027</v>
      </c>
      <c r="BF22" s="292">
        <v>76.816999999999993</v>
      </c>
      <c r="BG22" s="358">
        <v>4946.1909999999998</v>
      </c>
      <c r="BH22" s="455">
        <f si="13" t="shared"/>
        <v>1651.8599999999055</v>
      </c>
      <c r="BI22" s="453">
        <f>BH22+BH21</f>
        <v>2884.3559999999579</v>
      </c>
      <c r="BJ22" s="370">
        <v>775.12699999999995</v>
      </c>
      <c r="BK22" s="371">
        <v>613.346</v>
      </c>
      <c r="BL22" s="291">
        <f si="14" t="shared"/>
        <v>107.20000000000255</v>
      </c>
      <c r="BM22" s="409">
        <f si="89" t="shared"/>
        <v>213.3600000000024</v>
      </c>
      <c r="BN22" s="409">
        <f si="15" t="shared"/>
        <v>1544.659999999903</v>
      </c>
      <c r="BO22" s="204">
        <f>BI22-BM22</f>
        <v>2670.9959999999555</v>
      </c>
      <c r="BP22" s="195">
        <v>1691.3</v>
      </c>
      <c r="BQ22" s="196">
        <f si="44" t="shared"/>
        <v>146.64000000009696</v>
      </c>
      <c r="BR22" s="196">
        <v>301.44</v>
      </c>
      <c r="BS22" s="196">
        <f si="61" t="shared"/>
        <v>5.1242701698510587</v>
      </c>
      <c r="BT22" s="196">
        <v>5.61</v>
      </c>
      <c r="BU22" s="196">
        <f si="62" t="shared"/>
        <v>0.48572983014894167</v>
      </c>
      <c r="BV22" s="199">
        <v>18</v>
      </c>
      <c r="BW22" s="346">
        <v>42745</v>
      </c>
      <c r="BX22" s="357">
        <v>11593.87</v>
      </c>
      <c r="BY22" s="358">
        <v>4.5830000000000002</v>
      </c>
      <c r="BZ22" s="347">
        <f si="117" t="shared"/>
        <v>230.42000000004148</v>
      </c>
      <c r="CA22" s="210">
        <f si="90" t="shared"/>
        <v>455.48000000003276</v>
      </c>
      <c r="CB22" s="292"/>
      <c r="CC22" s="213">
        <f si="63" t="shared"/>
        <v>107.20000000000255</v>
      </c>
      <c r="CD22" s="409">
        <f si="63" t="shared"/>
        <v>213.3600000000024</v>
      </c>
      <c r="CE22" s="211">
        <f si="64" t="shared"/>
        <v>337.620000000044</v>
      </c>
      <c r="CF22" s="211">
        <f si="64" t="shared"/>
        <v>668.84000000003516</v>
      </c>
      <c r="CG22" s="195">
        <v>352.9</v>
      </c>
      <c r="CH22" s="210">
        <f si="45" t="shared"/>
        <v>15.279999999955976</v>
      </c>
      <c r="CI22" s="196">
        <v>185.48</v>
      </c>
      <c r="CJ22" s="196">
        <f si="65" t="shared"/>
        <v>1.8202501617427433</v>
      </c>
      <c r="CK22" s="196">
        <v>1.9</v>
      </c>
      <c r="CL22" s="196">
        <f si="66" t="shared"/>
        <v>7.9749838257256567E-2</v>
      </c>
      <c r="CM22" s="199">
        <v>18</v>
      </c>
      <c r="CN22" s="346">
        <v>42745</v>
      </c>
      <c r="CO22" s="357">
        <v>10561.483</v>
      </c>
      <c r="CP22" s="358">
        <v>7115.3069999999998</v>
      </c>
      <c r="CQ22" s="455">
        <f si="16" t="shared"/>
        <v>1080.1200000000244</v>
      </c>
      <c r="CR22" s="409">
        <f si="91" t="shared"/>
        <v>2255.8799999998882</v>
      </c>
      <c r="CS22" s="409">
        <f si="46" t="shared"/>
        <v>173380</v>
      </c>
      <c r="CT22" s="409">
        <f si="46" t="shared"/>
        <v>341056</v>
      </c>
      <c r="CU22" s="409">
        <f si="46" t="shared"/>
        <v>1488</v>
      </c>
      <c r="CV22" s="453">
        <f si="46" t="shared"/>
        <v>2864</v>
      </c>
      <c r="CW22" s="379">
        <v>322.43700000000001</v>
      </c>
      <c r="CX22" s="376">
        <f si="17" t="shared"/>
        <v>0.42000000000030013</v>
      </c>
      <c r="CY22" s="409">
        <f si="92" t="shared"/>
        <v>12.620000000000299</v>
      </c>
      <c r="CZ22" s="409">
        <f si="67" t="shared"/>
        <v>2568.5400000000245</v>
      </c>
      <c r="DA22" s="204">
        <f si="93" t="shared"/>
        <v>5132.4999999998881</v>
      </c>
      <c r="DB22" s="195">
        <v>2585.6999999999998</v>
      </c>
      <c r="DC22" s="409">
        <f si="68" t="shared"/>
        <v>17.159999999975298</v>
      </c>
      <c r="DD22" s="195">
        <v>301.43599999999998</v>
      </c>
      <c r="DE22" s="196">
        <f si="69" t="shared"/>
        <v>8.5210127522924424</v>
      </c>
      <c r="DF22" s="195">
        <v>8.58</v>
      </c>
      <c r="DG22" s="196">
        <f si="70" t="shared"/>
        <v>5.89872477075577E-2</v>
      </c>
      <c r="DH22" s="199">
        <v>18</v>
      </c>
      <c r="DI22" s="346">
        <v>42745</v>
      </c>
      <c r="DJ22" s="366">
        <v>327.31</v>
      </c>
      <c r="DK22" s="323">
        <v>322.96600000000001</v>
      </c>
      <c r="DL22" s="455">
        <f si="18" t="shared"/>
        <v>655.19999999995662</v>
      </c>
      <c r="DM22" s="453">
        <f si="94" t="shared"/>
        <v>1225.7999999999697</v>
      </c>
      <c r="DN22" s="370"/>
      <c r="DO22" s="409"/>
      <c r="DP22" s="409"/>
      <c r="DQ22" s="371">
        <v>1745</v>
      </c>
      <c r="DR22" s="455">
        <f si="19" t="shared"/>
        <v>3517.1999999999116</v>
      </c>
      <c r="DS22" s="453">
        <f si="95" t="shared"/>
        <v>6958.7999999999738</v>
      </c>
      <c r="DT22" s="409">
        <f si="47" t="shared"/>
        <v>5864.3999999998687</v>
      </c>
      <c r="DU22" s="204">
        <f>DM22+DS22+ID22</f>
        <v>11508.599999999944</v>
      </c>
      <c r="DV22" s="195">
        <v>5551.6</v>
      </c>
      <c r="DW22" s="421">
        <f si="48" t="shared"/>
        <v>-312.79999999986831</v>
      </c>
      <c r="DX22" s="195">
        <v>10800</v>
      </c>
      <c r="DY22" s="431">
        <f si="71" t="shared"/>
        <v>0.54299999999998783</v>
      </c>
      <c r="DZ22" s="409">
        <v>0.51400000000000001</v>
      </c>
      <c r="EA22" s="433">
        <f si="72" t="shared"/>
        <v>-2.8999999999987813E-2</v>
      </c>
      <c r="EB22" s="199">
        <v>18</v>
      </c>
      <c r="EC22" s="346">
        <v>42745</v>
      </c>
      <c r="ED22" s="357"/>
      <c r="EE22" s="292"/>
      <c r="EF22" s="358">
        <v>1841.8230000000001</v>
      </c>
      <c r="EG22" s="455">
        <f>((EF22-EF21)*1800)+((EE22-EE21)*1800)</f>
        <v>3776.4000000003307</v>
      </c>
      <c r="EH22" s="453">
        <f si="96" t="shared"/>
        <v>7500.6000000002587</v>
      </c>
      <c r="EI22" s="370">
        <v>26.707999999999998</v>
      </c>
      <c r="EJ22" s="371">
        <v>988.82899999999995</v>
      </c>
      <c r="EK22" s="455">
        <f si="97" t="shared"/>
        <v>324.88000000000028</v>
      </c>
      <c r="EL22" s="453">
        <f si="98" t="shared"/>
        <v>635.67999999999552</v>
      </c>
      <c r="EM22" s="370">
        <v>2831.6089999999999</v>
      </c>
      <c r="EN22" s="371"/>
      <c r="EO22" s="455">
        <f si="73" t="shared"/>
        <v>33.023999999999432</v>
      </c>
      <c r="EP22" s="453">
        <f si="99" t="shared"/>
        <v>56.375999999998385</v>
      </c>
      <c r="EQ22" s="379">
        <v>355.24099999999999</v>
      </c>
      <c r="ER22" s="455">
        <f si="20" t="shared"/>
        <v>9.6399999999994179</v>
      </c>
      <c r="ES22" s="409">
        <f si="100" t="shared"/>
        <v>18.599999999999</v>
      </c>
      <c r="ET22" s="409">
        <f si="50" t="shared"/>
        <v>3819.0640000003295</v>
      </c>
      <c r="EU22" s="204">
        <f>EH22+EP22+ES22</f>
        <v>7575.5760000002556</v>
      </c>
      <c r="EV22" s="195">
        <v>4265.3</v>
      </c>
      <c r="EW22" s="195">
        <f si="51" t="shared"/>
        <v>446.23599999967064</v>
      </c>
      <c r="EX22" s="431">
        <v>301.43599999999998</v>
      </c>
      <c r="EY22" s="431">
        <f si="74" t="shared"/>
        <v>12.669568332914217</v>
      </c>
      <c r="EZ22" s="290">
        <v>14.149800000000001</v>
      </c>
      <c r="FA22" s="432">
        <f si="75" t="shared"/>
        <v>1.4802316670857838</v>
      </c>
      <c r="FC22" s="293">
        <v>42754</v>
      </c>
      <c r="FD22" s="417">
        <v>42755</v>
      </c>
      <c r="FE22" s="130">
        <f>BO42</f>
        <v>2859.931999999983</v>
      </c>
      <c r="FF22" s="127">
        <v>3382.6183064516126</v>
      </c>
      <c r="FG22" s="32">
        <f si="52" t="shared"/>
        <v>522.68630645162966</v>
      </c>
      <c r="FH22" s="290">
        <v>676.53599999999994</v>
      </c>
      <c r="FI22" s="123">
        <f si="21" t="shared"/>
        <v>4.2273168020622451</v>
      </c>
      <c r="FJ22" s="123">
        <v>5.61</v>
      </c>
      <c r="FK22" s="131">
        <f si="22" t="shared"/>
        <v>1.3826831979377552</v>
      </c>
      <c r="FL22" s="140">
        <f>HR42</f>
        <v>153.3600000000024</v>
      </c>
      <c r="FM22" s="296">
        <f>EU42</f>
        <v>7734.8359999999993</v>
      </c>
      <c r="FN22" s="123">
        <v>8530.5467580645163</v>
      </c>
      <c r="FO22" s="32">
        <f si="23" t="shared"/>
        <v>795.71075806451699</v>
      </c>
      <c r="FP22" s="120">
        <f si="24" t="shared"/>
        <v>676.53599999999994</v>
      </c>
      <c r="FQ22" s="123">
        <f si="53" t="shared"/>
        <v>11.432999869925622</v>
      </c>
      <c r="FR22" s="120">
        <v>14.15</v>
      </c>
      <c r="FS22" s="142">
        <f si="25" t="shared"/>
        <v>2.7170001300743785</v>
      </c>
      <c r="FT22" s="141"/>
      <c r="FU22" s="130">
        <f>DA42</f>
        <v>4785.7800000001007</v>
      </c>
      <c r="FV22" s="123">
        <v>5171.3867741935483</v>
      </c>
      <c r="FW22" s="32">
        <f si="26" t="shared"/>
        <v>385.60677419344756</v>
      </c>
      <c r="FX22" s="120">
        <f si="27" t="shared"/>
        <v>676.53599999999994</v>
      </c>
      <c r="FY22" s="120">
        <f si="28" t="shared"/>
        <v>7.073947284401866</v>
      </c>
      <c r="FZ22" s="126">
        <v>8.58</v>
      </c>
      <c r="GA22" s="142">
        <f si="29" t="shared"/>
        <v>1.506052715598134</v>
      </c>
      <c r="GB22" s="393"/>
      <c r="GC22" s="122">
        <f>CF42</f>
        <v>719.97999999996364</v>
      </c>
      <c r="GD22" s="123">
        <v>705.81580645161296</v>
      </c>
      <c r="GE22" s="436">
        <f si="54" t="shared"/>
        <v>-14.164193548350681</v>
      </c>
      <c r="GF22" s="33">
        <v>302</v>
      </c>
      <c r="GG22" s="127">
        <f si="30" t="shared"/>
        <v>2.3840397350992175</v>
      </c>
      <c r="GH22" s="123">
        <v>1.9</v>
      </c>
      <c r="GI22" s="423">
        <f si="31" t="shared"/>
        <v>-0.48403973509921761</v>
      </c>
      <c r="GJ22" s="393"/>
      <c r="GK22" s="122">
        <f>DU42</f>
        <v>11816.400000000069</v>
      </c>
      <c r="GL22" s="120">
        <v>11103.203870967742</v>
      </c>
      <c r="GM22" s="425">
        <f si="55" t="shared"/>
        <v>-713.19612903232701</v>
      </c>
      <c r="GN22" s="169">
        <v>21600</v>
      </c>
      <c r="GO22" s="128">
        <f si="32" t="shared"/>
        <v>0.54705555555555874</v>
      </c>
      <c r="GP22" s="126">
        <v>0.51</v>
      </c>
      <c r="GQ22" s="424">
        <f si="56" t="shared"/>
        <v>-3.7055555555558728E-2</v>
      </c>
      <c r="GR22" s="393"/>
      <c r="GS22" s="122">
        <f>AV42</f>
        <v>23278.799999999253</v>
      </c>
      <c r="GT22" s="123">
        <v>22564.603451612904</v>
      </c>
      <c r="GU22" s="425">
        <f si="33" t="shared"/>
        <v>-714.1965483863496</v>
      </c>
      <c r="GV22" s="123">
        <f si="34" t="shared"/>
        <v>676.53599999999994</v>
      </c>
      <c r="GW22" s="127">
        <f si="35" t="shared"/>
        <v>34.408811947921848</v>
      </c>
      <c r="GX22" s="123">
        <v>37.4</v>
      </c>
      <c r="GY22" s="144">
        <f si="36" t="shared"/>
        <v>2.9911880520781509</v>
      </c>
      <c r="GZ22" s="141"/>
      <c r="HA22" s="125">
        <f si="37" t="shared"/>
        <v>51195.72799999937</v>
      </c>
      <c r="HB22" s="386">
        <v>51458.174967741936</v>
      </c>
      <c r="HC22" s="31">
        <f si="38" t="shared"/>
        <v>262.4469677425659</v>
      </c>
      <c r="HE22" s="10"/>
      <c r="HF22" s="45"/>
      <c r="HG22" s="10"/>
      <c r="HH22" s="10"/>
      <c r="HI22" s="10"/>
      <c r="HO22" s="346">
        <v>42745</v>
      </c>
      <c r="HP22" s="379">
        <v>906.49199999999996</v>
      </c>
      <c r="HQ22" s="455">
        <f si="39" t="shared"/>
        <v>107.91999999999916</v>
      </c>
      <c r="HR22" s="453">
        <f>HQ22+HQ21</f>
        <v>144.07999999999902</v>
      </c>
      <c r="HS22" s="379"/>
      <c r="HT22" s="455">
        <f si="102" t="shared"/>
        <v>0</v>
      </c>
      <c r="HU22" s="369">
        <f ref="HU22" si="128" t="shared">HT22+HT21</f>
        <v>0</v>
      </c>
      <c r="HV22" s="379"/>
      <c r="HW22" s="455">
        <f si="104" t="shared"/>
        <v>0</v>
      </c>
      <c r="HX22" s="369">
        <f ref="HX22" si="129" t="shared">HW22+HW21</f>
        <v>0</v>
      </c>
      <c r="HY22" s="379">
        <v>1247.17</v>
      </c>
      <c r="HZ22" s="455">
        <f si="40" t="shared"/>
        <v>7.5</v>
      </c>
      <c r="IA22" s="409">
        <f ref="IA22" si="130" t="shared">HZ22+HZ21</f>
        <v>31.800000000005184</v>
      </c>
      <c r="IB22" s="379">
        <v>203735</v>
      </c>
      <c r="IC22" s="455">
        <f si="41" t="shared"/>
        <v>1692</v>
      </c>
      <c r="ID22" s="409">
        <f>IC22+IC21</f>
        <v>3324</v>
      </c>
    </row>
    <row customHeight="1" ht="18.75" r="23" spans="1:238" x14ac:dyDescent="0.25">
      <c r="A23" s="199">
        <v>19</v>
      </c>
      <c r="B23" s="346">
        <v>42745</v>
      </c>
      <c r="C23" s="349">
        <v>2908.761</v>
      </c>
      <c r="D23" s="288">
        <v>3066.7730000000001</v>
      </c>
      <c r="E23" s="350"/>
      <c r="F23" s="347">
        <f si="5" t="shared"/>
        <v>13872.000000001572</v>
      </c>
      <c r="G23" s="354"/>
      <c r="H23" s="357">
        <v>1974.8</v>
      </c>
      <c r="I23" s="292">
        <v>1962.1610000000001</v>
      </c>
      <c r="J23" s="358"/>
      <c r="K23" s="455">
        <f si="6" t="shared"/>
        <v>13531.199999999808</v>
      </c>
      <c r="L23" s="409"/>
      <c r="M23" s="354"/>
      <c r="N23" s="357">
        <v>688.22299999999996</v>
      </c>
      <c r="O23" s="358">
        <v>950.52700000000004</v>
      </c>
      <c r="P23" s="455">
        <f si="58" t="shared"/>
        <v>1755.0000000000409</v>
      </c>
      <c r="Q23" s="453"/>
      <c r="R23" s="357">
        <v>69587</v>
      </c>
      <c r="S23" s="358">
        <v>37593</v>
      </c>
      <c r="T23" s="455">
        <f si="7" t="shared"/>
        <v>312</v>
      </c>
      <c r="U23" s="453"/>
      <c r="V23" s="357">
        <v>173380</v>
      </c>
      <c r="W23" s="358">
        <v>341145</v>
      </c>
      <c r="X23" s="455">
        <f si="8" t="shared"/>
        <v>1424</v>
      </c>
      <c r="Y23" s="409"/>
      <c r="Z23" s="409"/>
      <c r="AA23" s="453"/>
      <c r="AB23" s="363">
        <v>345.089</v>
      </c>
      <c r="AC23" s="358">
        <v>156.32400000000001</v>
      </c>
      <c r="AD23" s="455">
        <f si="9" t="shared"/>
        <v>531.00000000002865</v>
      </c>
      <c r="AE23" s="453"/>
      <c r="AF23" s="364"/>
      <c r="AG23" s="289">
        <v>61287</v>
      </c>
      <c r="AH23" s="358"/>
      <c r="AI23" s="455">
        <f si="116" t="shared"/>
        <v>10560</v>
      </c>
      <c r="AJ23" s="409"/>
      <c r="AK23" s="371"/>
      <c r="AL23" s="387">
        <v>29571</v>
      </c>
      <c r="AM23" s="388">
        <v>41092</v>
      </c>
      <c r="AN23" s="455">
        <f si="10" t="shared"/>
        <v>0</v>
      </c>
      <c r="AO23" s="217"/>
      <c r="AP23" s="387">
        <v>22329</v>
      </c>
      <c r="AQ23" s="388">
        <v>23340</v>
      </c>
      <c r="AR23" s="455">
        <f si="11" t="shared"/>
        <v>0</v>
      </c>
      <c r="AS23" s="409"/>
      <c r="AT23" s="409"/>
      <c r="AU23" s="210">
        <f si="12" t="shared"/>
        <v>11917.000000001543</v>
      </c>
      <c r="AV23" s="211"/>
      <c r="AW23" s="197">
        <v>11282.301725806452</v>
      </c>
      <c r="AX23" s="397">
        <f si="43" t="shared"/>
        <v>-634.69827419509056</v>
      </c>
      <c r="AY23" s="196">
        <v>301.44</v>
      </c>
      <c r="AZ23" s="196">
        <f si="59" t="shared"/>
        <v>39.533572186841639</v>
      </c>
      <c r="BA23" s="196">
        <v>37.43</v>
      </c>
      <c r="BB23" s="397">
        <f si="60" t="shared"/>
        <v>-2.1035721868416388</v>
      </c>
      <c r="BC23" s="199">
        <v>19</v>
      </c>
      <c r="BD23" s="346">
        <v>42745</v>
      </c>
      <c r="BE23" s="357">
        <v>11418.199000000001</v>
      </c>
      <c r="BF23" s="292">
        <v>76.828000000000003</v>
      </c>
      <c r="BG23" s="358">
        <v>4953.4459999999999</v>
      </c>
      <c r="BH23" s="455">
        <f>((BE23-BE22)*120)+((BF23-BF22)*12)+((BG23-BG22)*120)</f>
        <v>1131.3720000000708</v>
      </c>
      <c r="BI23" s="453"/>
      <c r="BJ23" s="370">
        <v>775.73699999999997</v>
      </c>
      <c r="BK23" s="371">
        <v>614.23299999999995</v>
      </c>
      <c r="BL23" s="291">
        <f si="14" t="shared"/>
        <v>119.75999999999658</v>
      </c>
      <c r="BM23" s="409"/>
      <c r="BN23" s="409">
        <f si="15" t="shared"/>
        <v>1011.6120000000742</v>
      </c>
      <c r="BO23" s="204"/>
      <c r="BP23" s="195">
        <v>1691.3</v>
      </c>
      <c r="BQ23" s="196">
        <f si="44" t="shared"/>
        <v>679.68799999992575</v>
      </c>
      <c r="BR23" s="196">
        <v>301.44</v>
      </c>
      <c r="BS23" s="196">
        <f si="61" t="shared"/>
        <v>3.3559315286626665</v>
      </c>
      <c r="BT23" s="196">
        <v>5.61</v>
      </c>
      <c r="BU23" s="196">
        <f si="62" t="shared"/>
        <v>2.2540684713373338</v>
      </c>
      <c r="BV23" s="199">
        <v>19</v>
      </c>
      <c r="BW23" s="346">
        <v>42745</v>
      </c>
      <c r="BX23" s="357">
        <v>11599.9</v>
      </c>
      <c r="BY23" s="358">
        <v>5.4930000000000003</v>
      </c>
      <c r="BZ23" s="347">
        <f si="117" t="shared"/>
        <v>217.29999999996508</v>
      </c>
      <c r="CA23" s="210"/>
      <c r="CB23" s="292"/>
      <c r="CC23" s="213">
        <f si="63" t="shared"/>
        <v>119.75999999999658</v>
      </c>
      <c r="CD23" s="409"/>
      <c r="CE23" s="211">
        <f si="64" t="shared"/>
        <v>337.05999999996163</v>
      </c>
      <c r="CF23" s="211"/>
      <c r="CG23" s="195">
        <v>352.9</v>
      </c>
      <c r="CH23" s="210">
        <f si="45" t="shared"/>
        <v>15.840000000038344</v>
      </c>
      <c r="CI23" s="196">
        <v>185.48</v>
      </c>
      <c r="CJ23" s="196">
        <f si="65" t="shared"/>
        <v>1.8172309682982621</v>
      </c>
      <c r="CK23" s="196">
        <v>1.9</v>
      </c>
      <c r="CL23" s="196">
        <f si="66" t="shared"/>
        <v>8.2769031701737772E-2</v>
      </c>
      <c r="CM23" s="199">
        <v>19</v>
      </c>
      <c r="CN23" s="346">
        <v>42745</v>
      </c>
      <c r="CO23" s="357">
        <v>10566.329</v>
      </c>
      <c r="CP23" s="358">
        <v>7119.2309999999998</v>
      </c>
      <c r="CQ23" s="455">
        <f si="16" t="shared"/>
        <v>1052.3999999999432</v>
      </c>
      <c r="CR23" s="409"/>
      <c r="CS23" s="409">
        <f si="46" t="shared"/>
        <v>173380</v>
      </c>
      <c r="CT23" s="409">
        <f si="46" t="shared"/>
        <v>341145</v>
      </c>
      <c r="CU23" s="409">
        <f si="46" t="shared"/>
        <v>1424</v>
      </c>
      <c r="CV23" s="453"/>
      <c r="CW23" s="379">
        <v>322.589</v>
      </c>
      <c r="CX23" s="376">
        <f si="17" t="shared"/>
        <v>9.1199999999992087</v>
      </c>
      <c r="CY23" s="409"/>
      <c r="CZ23" s="409">
        <f si="67" t="shared"/>
        <v>2485.5199999999422</v>
      </c>
      <c r="DA23" s="204"/>
      <c r="DB23" s="195">
        <v>2585.6999999999998</v>
      </c>
      <c r="DC23" s="409">
        <f si="68" t="shared"/>
        <v>100.18000000005759</v>
      </c>
      <c r="DD23" s="195">
        <v>301.43599999999998</v>
      </c>
      <c r="DE23" s="196">
        <f si="69" t="shared"/>
        <v>8.2455977388233066</v>
      </c>
      <c r="DF23" s="195">
        <v>8.58</v>
      </c>
      <c r="DG23" s="196">
        <f si="70" t="shared"/>
        <v>0.33440226117669347</v>
      </c>
      <c r="DH23" s="199">
        <v>19</v>
      </c>
      <c r="DI23" s="346">
        <v>42745</v>
      </c>
      <c r="DJ23" s="366">
        <v>327.70100000000002</v>
      </c>
      <c r="DK23" s="323">
        <v>322.99299999999999</v>
      </c>
      <c r="DL23" s="455">
        <f si="18" t="shared"/>
        <v>752.40000000001146</v>
      </c>
      <c r="DM23" s="453"/>
      <c r="DN23" s="370"/>
      <c r="DO23" s="409"/>
      <c r="DP23" s="409"/>
      <c r="DQ23" s="371">
        <v>1746.933</v>
      </c>
      <c r="DR23" s="455">
        <f si="19" t="shared"/>
        <v>3479.3999999999869</v>
      </c>
      <c r="DS23" s="453"/>
      <c r="DT23" s="409">
        <f si="47" t="shared"/>
        <v>5911.7999999999984</v>
      </c>
      <c r="DU23" s="204"/>
      <c r="DV23" s="195">
        <v>5551.6</v>
      </c>
      <c r="DW23" s="421">
        <f si="48" t="shared"/>
        <v>-360.199999999998</v>
      </c>
      <c r="DX23" s="195">
        <v>10800</v>
      </c>
      <c r="DY23" s="431">
        <f si="71" t="shared"/>
        <v>0.5473888888888887</v>
      </c>
      <c r="DZ23" s="409">
        <v>0.51400000000000001</v>
      </c>
      <c r="EA23" s="433">
        <f si="72" t="shared"/>
        <v>-3.338888888888869E-2</v>
      </c>
      <c r="EB23" s="199">
        <v>19</v>
      </c>
      <c r="EC23" s="346">
        <v>42745</v>
      </c>
      <c r="ED23" s="357"/>
      <c r="EE23" s="292"/>
      <c r="EF23" s="358">
        <v>1843.9649999999999</v>
      </c>
      <c r="EG23" s="455">
        <f>((EF23-EF22)*1800)+((EE23-EE22)*1800)</f>
        <v>3855.5999999996857</v>
      </c>
      <c r="EH23" s="453"/>
      <c r="EI23" s="370">
        <v>26.725000000000001</v>
      </c>
      <c r="EJ23" s="371">
        <v>992.86800000000005</v>
      </c>
      <c r="EK23" s="455">
        <f si="97" t="shared"/>
        <v>324.48000000000832</v>
      </c>
      <c r="EL23" s="453"/>
      <c r="EM23" s="370">
        <v>2833.826</v>
      </c>
      <c r="EN23" s="371"/>
      <c r="EO23" s="455">
        <f si="73" t="shared"/>
        <v>26.604000000001179</v>
      </c>
      <c r="EP23" s="453"/>
      <c r="EQ23" s="379">
        <v>355.483</v>
      </c>
      <c r="ER23" s="455">
        <f si="20" t="shared"/>
        <v>9.6800000000007458</v>
      </c>
      <c r="ES23" s="409"/>
      <c r="ET23" s="409">
        <f si="50" t="shared"/>
        <v>3891.8839999996876</v>
      </c>
      <c r="EU23" s="204"/>
      <c r="EV23" s="195">
        <v>4265.3</v>
      </c>
      <c r="EW23" s="195">
        <f si="51" t="shared"/>
        <v>373.41600000031258</v>
      </c>
      <c r="EX23" s="431">
        <v>301.43599999999998</v>
      </c>
      <c r="EY23" s="431">
        <f si="74" t="shared"/>
        <v>12.911145317744689</v>
      </c>
      <c r="EZ23" s="290">
        <v>14.149800000000001</v>
      </c>
      <c r="FA23" s="432">
        <f si="75" t="shared"/>
        <v>1.2386546822553122</v>
      </c>
      <c r="FC23" s="293">
        <v>42755</v>
      </c>
      <c r="FD23" s="417">
        <v>42756</v>
      </c>
      <c r="FE23" s="130">
        <f>BO44</f>
        <v>2510.7760000001144</v>
      </c>
      <c r="FF23" s="127">
        <v>3382.6183064516126</v>
      </c>
      <c r="FG23" s="32">
        <f si="52" t="shared"/>
        <v>871.84230645149819</v>
      </c>
      <c r="FH23" s="290">
        <v>694.48800000000006</v>
      </c>
      <c r="FI23" s="123">
        <f si="21" t="shared"/>
        <v>3.6152906889681522</v>
      </c>
      <c r="FJ23" s="123">
        <v>5.61</v>
      </c>
      <c r="FK23" s="131">
        <f si="22" t="shared"/>
        <v>1.9947093110318481</v>
      </c>
      <c r="FL23" s="140">
        <f>HR44</f>
        <v>129.399999999996</v>
      </c>
      <c r="FM23" s="296">
        <f>EU44</f>
        <v>7878.479999999844</v>
      </c>
      <c r="FN23" s="123">
        <v>8530.5467580645163</v>
      </c>
      <c r="FO23" s="32">
        <f si="23" t="shared"/>
        <v>652.06675806467229</v>
      </c>
      <c r="FP23" s="120">
        <f si="24" t="shared"/>
        <v>694.48800000000006</v>
      </c>
      <c r="FQ23" s="123">
        <f si="53" t="shared"/>
        <v>11.344299685523499</v>
      </c>
      <c r="FR23" s="120">
        <v>14.15</v>
      </c>
      <c r="FS23" s="142">
        <f si="25" t="shared"/>
        <v>2.8057003144765016</v>
      </c>
      <c r="FT23" s="141"/>
      <c r="FU23" s="130">
        <f>DA44</f>
        <v>5068.0799999998972</v>
      </c>
      <c r="FV23" s="123">
        <v>5171.3867741935483</v>
      </c>
      <c r="FW23" s="32">
        <f si="26" t="shared"/>
        <v>103.30677419365111</v>
      </c>
      <c r="FX23" s="120">
        <f si="27" t="shared"/>
        <v>694.48800000000006</v>
      </c>
      <c r="FY23" s="120">
        <f si="28" t="shared"/>
        <v>7.297577495939306</v>
      </c>
      <c r="FZ23" s="126">
        <v>8.58</v>
      </c>
      <c r="GA23" s="142">
        <f si="29" t="shared"/>
        <v>1.282422504060694</v>
      </c>
      <c r="GB23" s="393"/>
      <c r="GC23" s="122">
        <f>CF44</f>
        <v>760.37999999999374</v>
      </c>
      <c r="GD23" s="123">
        <v>705.81580645161296</v>
      </c>
      <c r="GE23" s="436">
        <f si="54" t="shared"/>
        <v>-54.564193548380786</v>
      </c>
      <c r="GF23" s="17">
        <v>307</v>
      </c>
      <c r="GG23" s="127">
        <f si="30" t="shared"/>
        <v>2.476807817589556</v>
      </c>
      <c r="GH23" s="123">
        <v>1.9</v>
      </c>
      <c r="GI23" s="423">
        <f si="31" t="shared"/>
        <v>-0.57680781758955613</v>
      </c>
      <c r="GJ23" s="393"/>
      <c r="GK23" s="122">
        <f>DU44</f>
        <v>11750.400000000118</v>
      </c>
      <c r="GL23" s="120">
        <v>11103.203870967742</v>
      </c>
      <c r="GM23" s="425">
        <f si="55" t="shared"/>
        <v>-647.19612903237612</v>
      </c>
      <c r="GN23" s="169">
        <v>21600</v>
      </c>
      <c r="GO23" s="128">
        <f si="32" t="shared"/>
        <v>0.54400000000000548</v>
      </c>
      <c r="GP23" s="126">
        <v>0.51</v>
      </c>
      <c r="GQ23" s="424">
        <f si="56" t="shared"/>
        <v>-3.400000000000547E-2</v>
      </c>
      <c r="GR23" s="393"/>
      <c r="GS23" s="122">
        <f>AV44</f>
        <v>22386.60000000248</v>
      </c>
      <c r="GT23" s="123">
        <v>22564.603451612904</v>
      </c>
      <c r="GU23" s="33">
        <f si="33" t="shared"/>
        <v>178.00345161042424</v>
      </c>
      <c r="GV23" s="123">
        <f si="34" t="shared"/>
        <v>694.48800000000006</v>
      </c>
      <c r="GW23" s="127">
        <f si="35" t="shared"/>
        <v>32.234682240733427</v>
      </c>
      <c r="GX23" s="123">
        <v>37.4</v>
      </c>
      <c r="GY23" s="144">
        <f si="36" t="shared"/>
        <v>5.1653177592665713</v>
      </c>
      <c r="GZ23" s="141"/>
      <c r="HA23" s="125">
        <f si="37" t="shared"/>
        <v>50354.716000002445</v>
      </c>
      <c r="HB23" s="386">
        <v>51458.174967741936</v>
      </c>
      <c r="HC23" s="22">
        <f si="38" t="shared"/>
        <v>1103.4589677394906</v>
      </c>
      <c r="HE23" s="35" t="s">
        <v>60</v>
      </c>
      <c r="HF23" s="35" t="s">
        <v>61</v>
      </c>
      <c r="HG23" s="37" t="s">
        <v>74</v>
      </c>
      <c r="HH23" s="35" t="s">
        <v>20</v>
      </c>
      <c r="HI23" s="34" t="s">
        <v>63</v>
      </c>
      <c r="HJ23" s="38" t="s">
        <v>64</v>
      </c>
      <c r="HO23" s="346">
        <v>42745</v>
      </c>
      <c r="HP23" s="379">
        <v>907.56100000000004</v>
      </c>
      <c r="HQ23" s="455">
        <f si="39" t="shared"/>
        <v>42.760000000002947</v>
      </c>
      <c r="HR23" s="453"/>
      <c r="HS23" s="379"/>
      <c r="HT23" s="455">
        <f si="102" t="shared"/>
        <v>0</v>
      </c>
      <c r="HU23" s="369"/>
      <c r="HV23" s="379"/>
      <c r="HW23" s="455">
        <f si="104" t="shared"/>
        <v>0</v>
      </c>
      <c r="HX23" s="369"/>
      <c r="HY23" s="379">
        <v>1247.97</v>
      </c>
      <c r="HZ23" s="455">
        <f si="40" t="shared"/>
        <v>23.999999999998636</v>
      </c>
      <c r="IA23" s="409"/>
      <c r="IB23" s="379">
        <v>203875</v>
      </c>
      <c r="IC23" s="455">
        <f si="41" t="shared"/>
        <v>1680</v>
      </c>
      <c r="ID23" s="409"/>
    </row>
    <row ht="15.75" r="24" spans="1:238" x14ac:dyDescent="0.25">
      <c r="A24" s="199">
        <v>20</v>
      </c>
      <c r="B24" s="346">
        <v>42746</v>
      </c>
      <c r="C24" s="349">
        <v>2908.8319999999999</v>
      </c>
      <c r="D24" s="288">
        <v>3069.3229999999999</v>
      </c>
      <c r="E24" s="350"/>
      <c r="F24" s="347">
        <f si="5" t="shared"/>
        <v>12580.799999998271</v>
      </c>
      <c r="G24" s="354">
        <f si="76" t="shared"/>
        <v>26452.799999999843</v>
      </c>
      <c r="H24" s="357">
        <v>1974.864</v>
      </c>
      <c r="I24" s="292">
        <v>1964.82</v>
      </c>
      <c r="J24" s="358"/>
      <c r="K24" s="455">
        <f si="6" t="shared"/>
        <v>13070.39999999979</v>
      </c>
      <c r="L24" s="409">
        <f si="77" t="shared"/>
        <v>26601.599999999598</v>
      </c>
      <c r="M24" s="354">
        <f si="78" t="shared"/>
        <v>148.79999999975553</v>
      </c>
      <c r="N24" s="357">
        <v>688.22299999999996</v>
      </c>
      <c r="O24" s="358">
        <v>951.56899999999996</v>
      </c>
      <c r="P24" s="455">
        <f si="58" t="shared"/>
        <v>1875.5999999998494</v>
      </c>
      <c r="Q24" s="453">
        <f si="79" t="shared"/>
        <v>3630.5999999998903</v>
      </c>
      <c r="R24" s="357">
        <v>69613</v>
      </c>
      <c r="S24" s="358">
        <v>37598</v>
      </c>
      <c r="T24" s="455">
        <f si="7" t="shared"/>
        <v>372</v>
      </c>
      <c r="U24" s="453">
        <f si="80" t="shared"/>
        <v>684</v>
      </c>
      <c r="V24" s="357">
        <v>173381</v>
      </c>
      <c r="W24" s="358">
        <v>341237</v>
      </c>
      <c r="X24" s="455">
        <f si="8" t="shared"/>
        <v>1488</v>
      </c>
      <c r="Y24" s="409">
        <f si="81" t="shared"/>
        <v>2912</v>
      </c>
      <c r="Z24" s="409">
        <f si="82" t="shared"/>
        <v>3596</v>
      </c>
      <c r="AA24" s="453">
        <f si="83" t="shared"/>
        <v>34.599999999890315</v>
      </c>
      <c r="AB24" s="363">
        <v>345.24700000000001</v>
      </c>
      <c r="AC24" s="358">
        <v>156.44300000000001</v>
      </c>
      <c r="AD24" s="455">
        <f si="9" t="shared"/>
        <v>498.60000000002742</v>
      </c>
      <c r="AE24" s="453">
        <f si="84" t="shared"/>
        <v>1029.6000000000561</v>
      </c>
      <c r="AF24" s="364"/>
      <c r="AG24" s="289">
        <v>61330</v>
      </c>
      <c r="AH24" s="358"/>
      <c r="AI24" s="455">
        <f si="116" t="shared"/>
        <v>10320</v>
      </c>
      <c r="AJ24" s="409">
        <f>AI24+AI23</f>
        <v>20880</v>
      </c>
      <c r="AK24" s="453">
        <f si="85" t="shared"/>
        <v>21564</v>
      </c>
      <c r="AL24" s="387">
        <v>29571</v>
      </c>
      <c r="AM24" s="388">
        <v>41092</v>
      </c>
      <c r="AN24" s="455">
        <f si="10" t="shared"/>
        <v>0</v>
      </c>
      <c r="AO24" s="217">
        <f si="86" t="shared"/>
        <v>0</v>
      </c>
      <c r="AP24" s="387">
        <v>22329</v>
      </c>
      <c r="AQ24" s="388">
        <v>23340</v>
      </c>
      <c r="AR24" s="455">
        <f si="11" t="shared"/>
        <v>0</v>
      </c>
      <c r="AS24" s="409">
        <f si="87" t="shared"/>
        <v>0</v>
      </c>
      <c r="AT24" s="409">
        <f si="88" t="shared"/>
        <v>22659.999999999542</v>
      </c>
      <c r="AU24" s="210">
        <f si="12" t="shared"/>
        <v>10594.199999998244</v>
      </c>
      <c r="AV24" s="211">
        <f>(G24-Y24-AE24-AO24)+AS24</f>
        <v>22511.199999999786</v>
      </c>
      <c r="AW24" s="197">
        <v>11282.301725806452</v>
      </c>
      <c r="AX24" s="196">
        <f si="43" t="shared"/>
        <v>688.10172580820836</v>
      </c>
      <c r="AY24" s="196">
        <v>301.44</v>
      </c>
      <c r="AZ24" s="196">
        <f si="59" t="shared"/>
        <v>35.145302547764871</v>
      </c>
      <c r="BA24" s="196">
        <v>37.43</v>
      </c>
      <c r="BB24" s="196">
        <f si="60" t="shared"/>
        <v>2.2846974522351289</v>
      </c>
      <c r="BC24" s="199">
        <v>20</v>
      </c>
      <c r="BD24" s="346">
        <v>42746</v>
      </c>
      <c r="BE24" s="357">
        <v>11420.364</v>
      </c>
      <c r="BF24" s="292">
        <v>76.837999999999994</v>
      </c>
      <c r="BG24" s="358">
        <v>4962.5680000000002</v>
      </c>
      <c r="BH24" s="455">
        <f si="13" t="shared"/>
        <v>1354.5599999999222</v>
      </c>
      <c r="BI24" s="453">
        <f>BH24+BH23</f>
        <v>2485.931999999993</v>
      </c>
      <c r="BJ24" s="370">
        <v>776.32600000000002</v>
      </c>
      <c r="BK24" s="371">
        <v>615.07600000000002</v>
      </c>
      <c r="BL24" s="291">
        <f si="14" t="shared"/>
        <v>114.5600000000104</v>
      </c>
      <c r="BM24" s="409">
        <f si="89" t="shared"/>
        <v>234.32000000000698</v>
      </c>
      <c r="BN24" s="409">
        <f si="15" t="shared"/>
        <v>1239.9999999999118</v>
      </c>
      <c r="BO24" s="204">
        <f>BI24-BM24</f>
        <v>2251.611999999986</v>
      </c>
      <c r="BP24" s="195">
        <v>1691.3</v>
      </c>
      <c r="BQ24" s="196">
        <f si="44" t="shared"/>
        <v>451.30000000008818</v>
      </c>
      <c r="BR24" s="196">
        <v>301.44</v>
      </c>
      <c r="BS24" s="196">
        <f si="61" t="shared"/>
        <v>4.1135881104031045</v>
      </c>
      <c r="BT24" s="196">
        <v>5.61</v>
      </c>
      <c r="BU24" s="196">
        <f si="62" t="shared"/>
        <v>1.4964118895968959</v>
      </c>
      <c r="BV24" s="199">
        <v>20</v>
      </c>
      <c r="BW24" s="346">
        <v>42746</v>
      </c>
      <c r="BX24" s="357">
        <v>11607</v>
      </c>
      <c r="BY24" s="358">
        <v>5.8419999999999996</v>
      </c>
      <c r="BZ24" s="347">
        <f si="117" t="shared"/>
        <v>226.96000000001089</v>
      </c>
      <c r="CA24" s="210">
        <f si="90" t="shared"/>
        <v>444.259999999976</v>
      </c>
      <c r="CB24" s="292"/>
      <c r="CC24" s="213">
        <f si="63" t="shared"/>
        <v>114.5600000000104</v>
      </c>
      <c r="CD24" s="409">
        <f si="63" t="shared"/>
        <v>234.32000000000698</v>
      </c>
      <c r="CE24" s="211">
        <f si="64" t="shared"/>
        <v>341.5200000000213</v>
      </c>
      <c r="CF24" s="211">
        <f si="64" t="shared"/>
        <v>678.57999999998299</v>
      </c>
      <c r="CG24" s="195">
        <v>352.9</v>
      </c>
      <c r="CH24" s="210">
        <f si="45" t="shared"/>
        <v>11.379999999978679</v>
      </c>
      <c r="CI24" s="196">
        <v>185.48</v>
      </c>
      <c r="CJ24" s="196">
        <f si="65" t="shared"/>
        <v>1.8412766875135935</v>
      </c>
      <c r="CK24" s="196">
        <v>1.9</v>
      </c>
      <c r="CL24" s="196">
        <f si="66" t="shared"/>
        <v>5.8723312486406387E-2</v>
      </c>
      <c r="CM24" s="199">
        <v>20</v>
      </c>
      <c r="CN24" s="346">
        <v>42746</v>
      </c>
      <c r="CO24" s="357">
        <v>10569.512000000001</v>
      </c>
      <c r="CP24" s="358">
        <v>7124.5889999999999</v>
      </c>
      <c r="CQ24" s="455">
        <f si="16" t="shared"/>
        <v>1024.9200000001292</v>
      </c>
      <c r="CR24" s="409">
        <f si="91" t="shared"/>
        <v>2077.3200000000725</v>
      </c>
      <c r="CS24" s="409">
        <f si="46" t="shared"/>
        <v>173381</v>
      </c>
      <c r="CT24" s="409">
        <f si="46" t="shared"/>
        <v>341237</v>
      </c>
      <c r="CU24" s="409">
        <f si="46" t="shared"/>
        <v>1488</v>
      </c>
      <c r="CV24" s="453">
        <f si="46" t="shared"/>
        <v>2912</v>
      </c>
      <c r="CW24" s="379">
        <v>322.58999999999997</v>
      </c>
      <c r="CX24" s="376">
        <f si="17" t="shared"/>
        <v>5.9999999998581188E-2</v>
      </c>
      <c r="CY24" s="409">
        <f si="92" t="shared"/>
        <v>9.1799999999977899</v>
      </c>
      <c r="CZ24" s="409">
        <f si="67" t="shared"/>
        <v>2512.9800000001278</v>
      </c>
      <c r="DA24" s="204">
        <f si="93" t="shared"/>
        <v>4998.50000000007</v>
      </c>
      <c r="DB24" s="195">
        <v>2585.6999999999998</v>
      </c>
      <c r="DC24" s="409">
        <f si="68" t="shared"/>
        <v>72.719999999872016</v>
      </c>
      <c r="DD24" s="195">
        <v>301.43599999999998</v>
      </c>
      <c r="DE24" s="196">
        <f si="69" t="shared"/>
        <v>8.3366950198387979</v>
      </c>
      <c r="DF24" s="195">
        <v>8.58</v>
      </c>
      <c r="DG24" s="196">
        <f si="70" t="shared"/>
        <v>0.24330498016120217</v>
      </c>
      <c r="DH24" s="199">
        <v>20</v>
      </c>
      <c r="DI24" s="346">
        <v>42746</v>
      </c>
      <c r="DJ24" s="366">
        <v>328.09800000000001</v>
      </c>
      <c r="DK24" s="358">
        <v>323.01900000000001</v>
      </c>
      <c r="DL24" s="455">
        <f si="18" t="shared"/>
        <v>761.40000000000327</v>
      </c>
      <c r="DM24" s="453">
        <f si="94" t="shared"/>
        <v>1513.8000000000147</v>
      </c>
      <c r="DN24" s="370"/>
      <c r="DO24" s="409"/>
      <c r="DP24" s="409"/>
      <c r="DQ24" s="371">
        <v>1748.867</v>
      </c>
      <c r="DR24" s="455">
        <f si="19" t="shared"/>
        <v>3481.1999999999443</v>
      </c>
      <c r="DS24" s="453">
        <f si="95" t="shared"/>
        <v>6960.5999999999312</v>
      </c>
      <c r="DT24" s="409">
        <f si="47" t="shared"/>
        <v>5898.5999999999476</v>
      </c>
      <c r="DU24" s="204">
        <f>DM24+DS24+ID24</f>
        <v>11810.399999999947</v>
      </c>
      <c r="DV24" s="195">
        <v>5551.6</v>
      </c>
      <c r="DW24" s="421">
        <f si="48" t="shared"/>
        <v>-346.99999999994725</v>
      </c>
      <c r="DX24" s="195">
        <v>10800</v>
      </c>
      <c r="DY24" s="431">
        <f si="71" t="shared"/>
        <v>0.5461666666666618</v>
      </c>
      <c r="DZ24" s="409">
        <v>0.51400000000000001</v>
      </c>
      <c r="EA24" s="433">
        <f si="72" t="shared"/>
        <v>-3.2166666666661792E-2</v>
      </c>
      <c r="EB24" s="199">
        <v>20</v>
      </c>
      <c r="EC24" s="346">
        <v>42746</v>
      </c>
      <c r="ED24" s="357"/>
      <c r="EE24" s="292"/>
      <c r="EF24" s="358">
        <v>1846.0540000000001</v>
      </c>
      <c r="EG24" s="455">
        <f si="49" t="shared"/>
        <v>3760.2000000003045</v>
      </c>
      <c r="EH24" s="453">
        <f si="96" t="shared"/>
        <v>7615.7999999999902</v>
      </c>
      <c r="EI24" s="370">
        <v>26.742000000000001</v>
      </c>
      <c r="EJ24" s="371">
        <v>996.81600000000003</v>
      </c>
      <c r="EK24" s="455">
        <f si="97" t="shared"/>
        <v>317.19999999999828</v>
      </c>
      <c r="EL24" s="453">
        <f si="98" t="shared"/>
        <v>641.68000000000666</v>
      </c>
      <c r="EM24" s="370">
        <v>2835.8719999999998</v>
      </c>
      <c r="EN24" s="371"/>
      <c r="EO24" s="455">
        <f si="73" t="shared"/>
        <v>24.551999999997861</v>
      </c>
      <c r="EP24" s="453">
        <f si="99" t="shared"/>
        <v>51.15599999999904</v>
      </c>
      <c r="EQ24" s="379">
        <v>355.71800000000002</v>
      </c>
      <c r="ER24" s="455">
        <f si="20" t="shared"/>
        <v>9.4000000000005457</v>
      </c>
      <c r="ES24" s="409">
        <f si="100" t="shared"/>
        <v>19.080000000001291</v>
      </c>
      <c r="ET24" s="409">
        <f si="50" t="shared"/>
        <v>3794.1520000003029</v>
      </c>
      <c r="EU24" s="204">
        <f>EH24+EP24+ES24</f>
        <v>7686.035999999991</v>
      </c>
      <c r="EV24" s="195">
        <v>4265.3</v>
      </c>
      <c r="EW24" s="195">
        <f si="51" t="shared"/>
        <v>471.14799999969728</v>
      </c>
      <c r="EX24" s="431">
        <v>301.43599999999998</v>
      </c>
      <c r="EY24" s="431">
        <f si="74" t="shared"/>
        <v>12.586923924150742</v>
      </c>
      <c r="EZ24" s="290">
        <v>14.149800000000001</v>
      </c>
      <c r="FA24" s="432">
        <f si="75" t="shared"/>
        <v>1.5628760758492586</v>
      </c>
      <c r="FC24" s="293">
        <v>42756</v>
      </c>
      <c r="FD24" s="417">
        <v>42757</v>
      </c>
      <c r="FE24" s="130">
        <f>BO46</f>
        <v>3043.5920000000133</v>
      </c>
      <c r="FF24" s="127">
        <v>3382.6183064516126</v>
      </c>
      <c r="FG24" s="32">
        <f si="52" t="shared"/>
        <v>339.02630645159934</v>
      </c>
      <c r="FH24" s="290">
        <v>679.10400000000004</v>
      </c>
      <c r="FI24" s="123">
        <f si="21" t="shared"/>
        <v>4.4817759871831315</v>
      </c>
      <c r="FJ24" s="123">
        <v>5.61</v>
      </c>
      <c r="FK24" s="131">
        <f si="22" t="shared"/>
        <v>1.1282240128168688</v>
      </c>
      <c r="FL24" s="140">
        <f>HR46</f>
        <v>161.28000000000156</v>
      </c>
      <c r="FM24" s="296">
        <f>EU46</f>
        <v>7834.7279999998354</v>
      </c>
      <c r="FN24" s="123">
        <v>8530.5467580645163</v>
      </c>
      <c r="FO24" s="32">
        <f si="23" t="shared"/>
        <v>695.81875806468088</v>
      </c>
      <c r="FP24" s="120">
        <f si="24" t="shared"/>
        <v>679.10400000000004</v>
      </c>
      <c r="FQ24" s="123">
        <f si="53" t="shared"/>
        <v>11.536860333615817</v>
      </c>
      <c r="FR24" s="120">
        <v>14.15</v>
      </c>
      <c r="FS24" s="142">
        <f si="25" t="shared"/>
        <v>2.6131396663841837</v>
      </c>
      <c r="FT24" s="141"/>
      <c r="FU24" s="130">
        <f>DA46</f>
        <v>4984.6200000001172</v>
      </c>
      <c r="FV24" s="123">
        <v>5171.3867741935483</v>
      </c>
      <c r="FW24" s="32">
        <f si="26" t="shared"/>
        <v>186.76677419343105</v>
      </c>
      <c r="FX24" s="120">
        <f si="27" t="shared"/>
        <v>679.10400000000004</v>
      </c>
      <c r="FY24" s="120">
        <f si="28" t="shared"/>
        <v>7.3399950523043849</v>
      </c>
      <c r="FZ24" s="126">
        <v>8.58</v>
      </c>
      <c r="GA24" s="142">
        <f si="29" t="shared"/>
        <v>1.2400049476956152</v>
      </c>
      <c r="GB24" s="393"/>
      <c r="GC24" s="122">
        <f>CF46</f>
        <v>737.84000000005562</v>
      </c>
      <c r="GD24" s="123">
        <v>705.81580645161296</v>
      </c>
      <c r="GE24" s="436">
        <f si="54" t="shared"/>
        <v>-32.024193548442668</v>
      </c>
      <c r="GF24" s="17">
        <v>413</v>
      </c>
      <c r="GG24" s="127">
        <f si="30" t="shared"/>
        <v>1.7865375302664785</v>
      </c>
      <c r="GH24" s="123">
        <v>1.9</v>
      </c>
      <c r="GI24" s="144">
        <f si="31" t="shared"/>
        <v>0.11346246973352137</v>
      </c>
      <c r="GJ24" s="393"/>
      <c r="GK24" s="122">
        <f>DU46</f>
        <v>11625.599999999738</v>
      </c>
      <c r="GL24" s="120">
        <v>11103.203870967742</v>
      </c>
      <c r="GM24" s="425">
        <f si="55" t="shared"/>
        <v>-522.39612903199668</v>
      </c>
      <c r="GN24" s="169">
        <v>21600</v>
      </c>
      <c r="GO24" s="128">
        <f si="32" t="shared"/>
        <v>0.53822222222221017</v>
      </c>
      <c r="GP24" s="126">
        <v>0.51</v>
      </c>
      <c r="GQ24" s="424">
        <f si="56" t="shared"/>
        <v>-2.8222222222210158E-2</v>
      </c>
      <c r="GR24" s="393"/>
      <c r="GS24" s="122">
        <f>AV46</f>
        <v>22225.19999999975</v>
      </c>
      <c r="GT24" s="123">
        <v>22564.603451612904</v>
      </c>
      <c r="GU24" s="33">
        <f si="33" t="shared"/>
        <v>339.40345161315417</v>
      </c>
      <c r="GV24" s="123">
        <f si="34" t="shared"/>
        <v>679.10400000000004</v>
      </c>
      <c r="GW24" s="127">
        <f si="35" t="shared"/>
        <v>32.72724059937763</v>
      </c>
      <c r="GX24" s="123">
        <v>37.4</v>
      </c>
      <c r="GY24" s="144">
        <f si="36" t="shared"/>
        <v>4.6727594006223683</v>
      </c>
      <c r="GZ24" s="141"/>
      <c r="HA24" s="125">
        <f si="37" t="shared"/>
        <v>50451.579999999507</v>
      </c>
      <c r="HB24" s="386">
        <v>51458.174967741936</v>
      </c>
      <c r="HC24" s="31">
        <f si="38" t="shared"/>
        <v>1006.5949677424287</v>
      </c>
      <c r="HE24" s="23" t="s">
        <v>65</v>
      </c>
      <c r="HF24" s="471">
        <f>HF4</f>
        <v>84485.423999999912</v>
      </c>
      <c r="HG24" s="23"/>
      <c r="HH24" s="470">
        <f ref="HH24:HH29" si="131" t="shared">HF24-HG24</f>
        <v>84485.423999999912</v>
      </c>
      <c r="HI24" s="20"/>
      <c r="HJ24" s="290"/>
      <c r="HO24" s="346">
        <v>42746</v>
      </c>
      <c r="HP24" s="379">
        <v>909.69799999999998</v>
      </c>
      <c r="HQ24" s="455">
        <f si="39" t="shared"/>
        <v>85.479999999997744</v>
      </c>
      <c r="HR24" s="453">
        <f>HQ24+HQ23</f>
        <v>128.24000000000069</v>
      </c>
      <c r="HS24" s="379"/>
      <c r="HT24" s="455">
        <f si="102" t="shared"/>
        <v>0</v>
      </c>
      <c r="HU24" s="369">
        <f ref="HU24" si="132" t="shared">HT24+HT23</f>
        <v>0</v>
      </c>
      <c r="HV24" s="379"/>
      <c r="HW24" s="455">
        <f si="104" t="shared"/>
        <v>0</v>
      </c>
      <c r="HX24" s="369">
        <f ref="HX24" si="133" t="shared">HW24+HW23</f>
        <v>0</v>
      </c>
      <c r="HY24" s="379">
        <v>1248.6300000000001</v>
      </c>
      <c r="HZ24" s="455">
        <f si="40" t="shared"/>
        <v>19.800000000002456</v>
      </c>
      <c r="IA24" s="409">
        <f ref="IA24" si="134" t="shared">HZ24+HZ23</f>
        <v>43.800000000001091</v>
      </c>
      <c r="IB24" s="379">
        <v>204013</v>
      </c>
      <c r="IC24" s="455">
        <f si="41" t="shared"/>
        <v>1656</v>
      </c>
      <c r="ID24" s="409">
        <f>IC24+IC23</f>
        <v>3336</v>
      </c>
    </row>
    <row ht="15.75" r="25" spans="1:238" x14ac:dyDescent="0.25">
      <c r="A25" s="199">
        <v>21</v>
      </c>
      <c r="B25" s="346">
        <v>42746</v>
      </c>
      <c r="C25" s="349">
        <v>2908.9050000000002</v>
      </c>
      <c r="D25" s="288">
        <v>3072.0920000000001</v>
      </c>
      <c r="E25" s="350"/>
      <c r="F25" s="347">
        <f si="5" t="shared"/>
        <v>13641.600000002654</v>
      </c>
      <c r="G25" s="354"/>
      <c r="H25" s="357">
        <v>1974.9280000000001</v>
      </c>
      <c r="I25" s="292">
        <v>1967.6369999999999</v>
      </c>
      <c r="J25" s="358"/>
      <c r="K25" s="455">
        <f si="6" t="shared"/>
        <v>13828.80000000041</v>
      </c>
      <c r="L25" s="409"/>
      <c r="M25" s="354"/>
      <c r="N25" s="357">
        <v>688.22299999999996</v>
      </c>
      <c r="O25" s="381">
        <v>952.53300000000002</v>
      </c>
      <c r="P25" s="455">
        <f si="58" t="shared"/>
        <v>1735.2000000000999</v>
      </c>
      <c r="Q25" s="453"/>
      <c r="R25" s="357">
        <v>69635</v>
      </c>
      <c r="S25" s="358">
        <v>37600</v>
      </c>
      <c r="T25" s="455">
        <f si="7" t="shared"/>
        <v>288</v>
      </c>
      <c r="U25" s="453"/>
      <c r="V25" s="357">
        <v>173382</v>
      </c>
      <c r="W25" s="358">
        <v>341329</v>
      </c>
      <c r="X25" s="455">
        <f si="8" t="shared"/>
        <v>1488</v>
      </c>
      <c r="Y25" s="409"/>
      <c r="Z25" s="409"/>
      <c r="AA25" s="453"/>
      <c r="AB25" s="363">
        <v>345.40499999999997</v>
      </c>
      <c r="AC25" s="358">
        <v>156.57599999999999</v>
      </c>
      <c r="AD25" s="455">
        <f si="9" t="shared"/>
        <v>523.79999999989195</v>
      </c>
      <c r="AE25" s="453"/>
      <c r="AF25" s="364"/>
      <c r="AG25" s="289">
        <v>61376</v>
      </c>
      <c r="AH25" s="358"/>
      <c r="AI25" s="455">
        <f si="116" t="shared"/>
        <v>11040</v>
      </c>
      <c r="AJ25" s="409"/>
      <c r="AK25" s="453"/>
      <c r="AL25" s="387">
        <v>29571</v>
      </c>
      <c r="AM25" s="388">
        <v>41092</v>
      </c>
      <c r="AN25" s="455">
        <f si="10" t="shared"/>
        <v>0</v>
      </c>
      <c r="AO25" s="217"/>
      <c r="AP25" s="387">
        <v>22329</v>
      </c>
      <c r="AQ25" s="388">
        <v>23340</v>
      </c>
      <c r="AR25" s="455">
        <f si="11" t="shared"/>
        <v>0</v>
      </c>
      <c r="AS25" s="409"/>
      <c r="AT25" s="409"/>
      <c r="AU25" s="210">
        <f si="12" t="shared"/>
        <v>11629.800000002762</v>
      </c>
      <c r="AV25" s="211"/>
      <c r="AW25" s="197">
        <v>11282.301725806452</v>
      </c>
      <c r="AX25" s="397">
        <f si="43" t="shared"/>
        <v>-347.49827419631038</v>
      </c>
      <c r="AY25" s="196">
        <v>301.44</v>
      </c>
      <c r="AZ25" s="196">
        <f si="59" t="shared"/>
        <v>38.580812101919989</v>
      </c>
      <c r="BA25" s="196">
        <v>37.43</v>
      </c>
      <c r="BB25" s="397">
        <f si="60" t="shared"/>
        <v>-1.1508121019199891</v>
      </c>
      <c r="BC25" s="199">
        <v>21</v>
      </c>
      <c r="BD25" s="346">
        <v>42746</v>
      </c>
      <c r="BE25" s="357">
        <v>11421.477999999999</v>
      </c>
      <c r="BF25" s="292">
        <v>76.846000000000004</v>
      </c>
      <c r="BG25" s="358">
        <v>4972.4459999999999</v>
      </c>
      <c r="BH25" s="455">
        <f si="13" t="shared"/>
        <v>1319.1359999999136</v>
      </c>
      <c r="BI25" s="453"/>
      <c r="BJ25" s="370">
        <v>776.93100000000004</v>
      </c>
      <c r="BK25" s="371">
        <v>615.94299999999998</v>
      </c>
      <c r="BL25" s="291">
        <f si="14" t="shared"/>
        <v>117.7599999999984</v>
      </c>
      <c r="BM25" s="409"/>
      <c r="BN25" s="409">
        <f>BH25-BL25</f>
        <v>1201.3759999999152</v>
      </c>
      <c r="BO25" s="204"/>
      <c r="BP25" s="195">
        <v>1691.3</v>
      </c>
      <c r="BQ25" s="196">
        <f si="44" t="shared"/>
        <v>489.92400000008479</v>
      </c>
      <c r="BR25" s="196">
        <v>301.44</v>
      </c>
      <c r="BS25" s="196">
        <f si="61" t="shared"/>
        <v>3.9854564755835828</v>
      </c>
      <c r="BT25" s="196">
        <v>5.61</v>
      </c>
      <c r="BU25" s="196">
        <f si="62" t="shared"/>
        <v>1.6245435244164175</v>
      </c>
      <c r="BV25" s="199">
        <v>21</v>
      </c>
      <c r="BW25" s="346">
        <v>42746</v>
      </c>
      <c r="BX25" s="357">
        <v>11614.7</v>
      </c>
      <c r="BY25" s="358">
        <v>6.1710000000000003</v>
      </c>
      <c r="BZ25" s="347">
        <f si="117" t="shared"/>
        <v>244.16000000002185</v>
      </c>
      <c r="CA25" s="210"/>
      <c r="CB25" s="292"/>
      <c r="CC25" s="213">
        <f si="63" t="shared"/>
        <v>117.7599999999984</v>
      </c>
      <c r="CD25" s="409"/>
      <c r="CE25" s="211">
        <f si="64" t="shared"/>
        <v>361.92000000002025</v>
      </c>
      <c r="CF25" s="211"/>
      <c r="CG25" s="195">
        <v>352.9</v>
      </c>
      <c r="CH25" s="396">
        <f si="45" t="shared"/>
        <v>-9.0200000000202749</v>
      </c>
      <c r="CI25" s="196">
        <v>185.48</v>
      </c>
      <c r="CJ25" s="196">
        <f si="65" t="shared"/>
        <v>1.9512615915463676</v>
      </c>
      <c r="CK25" s="196">
        <v>1.9</v>
      </c>
      <c r="CL25" s="397">
        <f si="66" t="shared"/>
        <v>-5.1261591546367669E-2</v>
      </c>
      <c r="CM25" s="199">
        <v>21</v>
      </c>
      <c r="CN25" s="346">
        <v>42746</v>
      </c>
      <c r="CO25" s="357">
        <v>10572.646000000001</v>
      </c>
      <c r="CP25" s="358">
        <v>7130.1120000000001</v>
      </c>
      <c r="CQ25" s="455">
        <f si="16" t="shared"/>
        <v>1038.8400000000183</v>
      </c>
      <c r="CR25" s="409"/>
      <c r="CS25" s="409">
        <f si="46" t="shared"/>
        <v>173382</v>
      </c>
      <c r="CT25" s="409">
        <f si="46" t="shared"/>
        <v>341329</v>
      </c>
      <c r="CU25" s="409">
        <f si="46" t="shared"/>
        <v>1488</v>
      </c>
      <c r="CV25" s="453"/>
      <c r="CW25" s="379">
        <v>322.72699999999998</v>
      </c>
      <c r="CX25" s="376">
        <f si="17" t="shared"/>
        <v>8.2200000000000273</v>
      </c>
      <c r="CY25" s="409"/>
      <c r="CZ25" s="409">
        <f si="67" t="shared"/>
        <v>2535.0600000000186</v>
      </c>
      <c r="DA25" s="204"/>
      <c r="DB25" s="195">
        <v>2585.6999999999998</v>
      </c>
      <c r="DC25" s="409">
        <f si="68" t="shared"/>
        <v>50.639999999981228</v>
      </c>
      <c r="DD25" s="195">
        <v>301.43599999999998</v>
      </c>
      <c r="DE25" s="196">
        <f si="69" t="shared"/>
        <v>8.4099443994745773</v>
      </c>
      <c r="DF25" s="195">
        <v>8.58</v>
      </c>
      <c r="DG25" s="196">
        <f si="70" t="shared"/>
        <v>0.17005560052542279</v>
      </c>
      <c r="DH25" s="199">
        <v>21</v>
      </c>
      <c r="DI25" s="346">
        <v>42746</v>
      </c>
      <c r="DJ25" s="366">
        <v>328.47800000000001</v>
      </c>
      <c r="DK25" s="358">
        <v>323.04599999999999</v>
      </c>
      <c r="DL25" s="455">
        <f si="18" t="shared"/>
        <v>732.59999999996808</v>
      </c>
      <c r="DM25" s="453"/>
      <c r="DN25" s="370"/>
      <c r="DO25" s="409"/>
      <c r="DP25" s="409"/>
      <c r="DQ25" s="371">
        <v>1750.8240000000001</v>
      </c>
      <c r="DR25" s="455">
        <f si="19" t="shared"/>
        <v>3522.6000000001932</v>
      </c>
      <c r="DS25" s="453"/>
      <c r="DT25" s="409">
        <f si="47" t="shared"/>
        <v>5923.2000000001608</v>
      </c>
      <c r="DU25" s="204"/>
      <c r="DV25" s="195">
        <v>5551.6</v>
      </c>
      <c r="DW25" s="421">
        <f si="48" t="shared"/>
        <v>-371.60000000016043</v>
      </c>
      <c r="DX25" s="195">
        <v>10800</v>
      </c>
      <c r="DY25" s="431">
        <f si="71" t="shared"/>
        <v>0.54844444444445928</v>
      </c>
      <c r="DZ25" s="409">
        <v>0.51400000000000001</v>
      </c>
      <c r="EA25" s="433">
        <f si="72" t="shared"/>
        <v>-3.4444444444459266E-2</v>
      </c>
      <c r="EB25" s="199">
        <v>21</v>
      </c>
      <c r="EC25" s="346">
        <v>42746</v>
      </c>
      <c r="ED25" s="357"/>
      <c r="EE25" s="292"/>
      <c r="EF25" s="358">
        <v>1848.231</v>
      </c>
      <c r="EG25" s="455">
        <f si="49" t="shared"/>
        <v>3918.599999999833</v>
      </c>
      <c r="EH25" s="453"/>
      <c r="EI25" s="370">
        <v>26.757999999999999</v>
      </c>
      <c r="EJ25" s="371">
        <v>1000.49</v>
      </c>
      <c r="EK25" s="455">
        <f si="97" t="shared"/>
        <v>295.19999999999811</v>
      </c>
      <c r="EL25" s="453"/>
      <c r="EM25" s="370">
        <v>2838.31</v>
      </c>
      <c r="EN25" s="371"/>
      <c r="EO25" s="455">
        <f si="73" t="shared"/>
        <v>29.256000000001222</v>
      </c>
      <c r="EP25" s="453"/>
      <c r="EQ25" s="379">
        <v>355.959</v>
      </c>
      <c r="ER25" s="455">
        <f si="20" t="shared"/>
        <v>9.6399999999994179</v>
      </c>
      <c r="ES25" s="409"/>
      <c r="ET25" s="409">
        <f si="50" t="shared"/>
        <v>3957.4959999998337</v>
      </c>
      <c r="EU25" s="204"/>
      <c r="EV25" s="195">
        <v>4265.3</v>
      </c>
      <c r="EW25" s="195">
        <f si="51" t="shared"/>
        <v>307.80400000016652</v>
      </c>
      <c r="EX25" s="431">
        <v>301.43599999999998</v>
      </c>
      <c r="EY25" s="431">
        <f si="74" t="shared"/>
        <v>13.128810095674817</v>
      </c>
      <c r="EZ25" s="290">
        <v>14.149800000000001</v>
      </c>
      <c r="FA25" s="432">
        <f si="75" t="shared"/>
        <v>1.0209899043251838</v>
      </c>
      <c r="FC25" s="293">
        <v>42757</v>
      </c>
      <c r="FD25" s="417">
        <v>42758</v>
      </c>
      <c r="FE25" s="130">
        <f>BO48</f>
        <v>2634.955999999971</v>
      </c>
      <c r="FF25" s="127">
        <v>3382.6183064516126</v>
      </c>
      <c r="FG25" s="32">
        <f si="52" t="shared"/>
        <v>747.6623064516416</v>
      </c>
      <c r="FH25" s="290">
        <v>672.19200000000001</v>
      </c>
      <c r="FI25" s="123">
        <f si="21" t="shared"/>
        <v>3.9199454917642145</v>
      </c>
      <c r="FJ25" s="123">
        <v>5.61</v>
      </c>
      <c r="FK25" s="131">
        <f si="22" t="shared"/>
        <v>1.6900545082357858</v>
      </c>
      <c r="FL25" s="140">
        <f>HR48</f>
        <v>146.35999999999967</v>
      </c>
      <c r="FM25" s="296">
        <f>EU48</f>
        <v>8009.3480000001891</v>
      </c>
      <c r="FN25" s="123">
        <v>8530.5467580645163</v>
      </c>
      <c r="FO25" s="32">
        <f si="23" t="shared"/>
        <v>521.19875806432719</v>
      </c>
      <c r="FP25" s="120">
        <f si="24" t="shared"/>
        <v>672.19200000000001</v>
      </c>
      <c r="FQ25" s="123">
        <f si="53" t="shared"/>
        <v>11.915268256688847</v>
      </c>
      <c r="FR25" s="120">
        <v>14.15</v>
      </c>
      <c r="FS25" s="142">
        <f si="25" t="shared"/>
        <v>2.2347317433111531</v>
      </c>
      <c r="FT25" s="141"/>
      <c r="FU25" s="130">
        <f>DA48</f>
        <v>5105.49999999992</v>
      </c>
      <c r="FV25" s="123">
        <v>5171.3867741935483</v>
      </c>
      <c r="FW25" s="32">
        <f si="26" t="shared"/>
        <v>65.886774193628298</v>
      </c>
      <c r="FX25" s="120">
        <f si="27" t="shared"/>
        <v>672.19200000000001</v>
      </c>
      <c r="FY25" s="120">
        <f si="28" t="shared"/>
        <v>7.595300152337308</v>
      </c>
      <c r="FZ25" s="126">
        <v>8.58</v>
      </c>
      <c r="GA25" s="142">
        <f si="29" t="shared"/>
        <v>0.98469984766269203</v>
      </c>
      <c r="GB25" s="393"/>
      <c r="GC25" s="122">
        <f>CF48</f>
        <v>744.69999999999129</v>
      </c>
      <c r="GD25" s="123">
        <v>705.81580645161296</v>
      </c>
      <c r="GE25" s="436">
        <f si="54" t="shared"/>
        <v>-38.884193548378335</v>
      </c>
      <c r="GF25" s="17">
        <v>358</v>
      </c>
      <c r="GG25" s="127">
        <f si="30" t="shared"/>
        <v>2.0801675977653389</v>
      </c>
      <c r="GH25" s="123">
        <v>1.9</v>
      </c>
      <c r="GI25" s="423">
        <f si="31" t="shared"/>
        <v>-0.18016759776533897</v>
      </c>
      <c r="GJ25" s="393"/>
      <c r="GK25" s="122">
        <f>DU48</f>
        <v>11536.200000000239</v>
      </c>
      <c r="GL25" s="120">
        <v>11103.203870967742</v>
      </c>
      <c r="GM25" s="425">
        <f si="55" t="shared"/>
        <v>-432.99612903249727</v>
      </c>
      <c r="GN25" s="169">
        <v>21600</v>
      </c>
      <c r="GO25" s="128">
        <f si="32" t="shared"/>
        <v>0.53408333333334435</v>
      </c>
      <c r="GP25" s="126">
        <v>0.51</v>
      </c>
      <c r="GQ25" s="424">
        <f si="56" t="shared"/>
        <v>-2.4083333333344337E-2</v>
      </c>
      <c r="GR25" s="393"/>
      <c r="GS25" s="122">
        <f>AV48</f>
        <v>21042.20000000051</v>
      </c>
      <c r="GT25" s="123">
        <v>22564.603451612904</v>
      </c>
      <c r="GU25" s="33">
        <f si="33" t="shared"/>
        <v>1522.4034516123938</v>
      </c>
      <c r="GV25" s="123">
        <f si="34" t="shared"/>
        <v>672.19200000000001</v>
      </c>
      <c r="GW25" s="127">
        <f si="35" t="shared"/>
        <v>31.303853660859559</v>
      </c>
      <c r="GX25" s="123">
        <v>37.4</v>
      </c>
      <c r="GY25" s="144">
        <f si="36" t="shared"/>
        <v>6.0961463391404394</v>
      </c>
      <c r="GZ25" s="141"/>
      <c r="HA25" s="125">
        <f si="37" t="shared"/>
        <v>49072.904000000824</v>
      </c>
      <c r="HB25" s="386">
        <v>51458.174967741936</v>
      </c>
      <c r="HC25" s="31">
        <f si="38" t="shared"/>
        <v>2385.2709677411112</v>
      </c>
      <c r="HE25" s="23" t="s">
        <v>41</v>
      </c>
      <c r="HF25" s="46">
        <f ref="HF25:HF30" si="135" t="shared">HF5</f>
        <v>243742.66</v>
      </c>
      <c r="HG25" s="23"/>
      <c r="HH25" s="24">
        <f si="131" t="shared"/>
        <v>243742.66</v>
      </c>
      <c r="HI25" s="20"/>
      <c r="HJ25" s="290"/>
      <c r="HO25" s="346">
        <v>42746</v>
      </c>
      <c r="HP25" s="379">
        <v>910.93100000000004</v>
      </c>
      <c r="HQ25" s="455">
        <f si="39" t="shared"/>
        <v>49.320000000002437</v>
      </c>
      <c r="HR25" s="453"/>
      <c r="HS25" s="379"/>
      <c r="HT25" s="455">
        <f si="102" t="shared"/>
        <v>0</v>
      </c>
      <c r="HU25" s="369"/>
      <c r="HV25" s="379"/>
      <c r="HW25" s="455">
        <f si="104" t="shared"/>
        <v>0</v>
      </c>
      <c r="HX25" s="369"/>
      <c r="HY25" s="379">
        <v>1249.53</v>
      </c>
      <c r="HZ25" s="455">
        <f si="40" t="shared"/>
        <v>26.999999999995907</v>
      </c>
      <c r="IA25" s="409"/>
      <c r="IB25" s="379">
        <v>204152</v>
      </c>
      <c r="IC25" s="455">
        <f si="41" t="shared"/>
        <v>1668</v>
      </c>
      <c r="ID25" s="409"/>
    </row>
    <row ht="15.75" r="26" spans="1:238" x14ac:dyDescent="0.25">
      <c r="A26" s="199">
        <v>22</v>
      </c>
      <c r="B26" s="346">
        <v>42747</v>
      </c>
      <c r="C26" s="349">
        <v>2908.9740000000002</v>
      </c>
      <c r="D26" s="288">
        <v>3074.7959999999998</v>
      </c>
      <c r="E26" s="350"/>
      <c r="F26" s="347">
        <f si="5" t="shared"/>
        <v>13310.399999998481</v>
      </c>
      <c r="G26" s="354">
        <f si="76" t="shared"/>
        <v>26952.000000001135</v>
      </c>
      <c r="H26" s="357">
        <v>1974.99</v>
      </c>
      <c r="I26" s="292">
        <v>1970.462</v>
      </c>
      <c r="J26" s="358"/>
      <c r="K26" s="455">
        <f si="6" t="shared"/>
        <v>13857.599999999729</v>
      </c>
      <c r="L26" s="409">
        <f si="77" t="shared"/>
        <v>27686.40000000014</v>
      </c>
      <c r="M26" s="354">
        <f si="78" t="shared"/>
        <v>734.39999999900465</v>
      </c>
      <c r="N26" s="357">
        <v>688.22299999999996</v>
      </c>
      <c r="O26" s="381">
        <v>953.57299999999998</v>
      </c>
      <c r="P26" s="455">
        <f si="58" t="shared"/>
        <v>1871.9999999999345</v>
      </c>
      <c r="Q26" s="453">
        <f si="79" t="shared"/>
        <v>3607.2000000000344</v>
      </c>
      <c r="R26" s="357">
        <v>69659</v>
      </c>
      <c r="S26" s="358">
        <v>37604</v>
      </c>
      <c r="T26" s="455">
        <f si="7" t="shared"/>
        <v>336</v>
      </c>
      <c r="U26" s="453">
        <f si="80" t="shared"/>
        <v>624</v>
      </c>
      <c r="V26" s="357">
        <v>173384</v>
      </c>
      <c r="W26" s="358">
        <v>341417</v>
      </c>
      <c r="X26" s="455">
        <f si="8" t="shared"/>
        <v>1440</v>
      </c>
      <c r="Y26" s="409">
        <f si="81" t="shared"/>
        <v>2928</v>
      </c>
      <c r="Z26" s="409">
        <f si="82" t="shared"/>
        <v>3552</v>
      </c>
      <c r="AA26" s="453">
        <f si="83" t="shared"/>
        <v>55.200000000034379</v>
      </c>
      <c r="AB26" s="363">
        <v>345.55599999999998</v>
      </c>
      <c r="AC26" s="358">
        <v>156.68799999999999</v>
      </c>
      <c r="AD26" s="455">
        <f si="9" t="shared"/>
        <v>473.40000000000941</v>
      </c>
      <c r="AE26" s="453">
        <f si="84" t="shared"/>
        <v>997.19999999990137</v>
      </c>
      <c r="AF26" s="364"/>
      <c r="AG26" s="289">
        <v>61422</v>
      </c>
      <c r="AH26" s="358"/>
      <c r="AI26" s="455">
        <f si="116" t="shared"/>
        <v>11040</v>
      </c>
      <c r="AJ26" s="409">
        <f>AI26+AI25</f>
        <v>22080</v>
      </c>
      <c r="AK26" s="453">
        <f si="85" t="shared"/>
        <v>22704</v>
      </c>
      <c r="AL26" s="387">
        <v>29571</v>
      </c>
      <c r="AM26" s="388">
        <v>41092</v>
      </c>
      <c r="AN26" s="455">
        <f si="10" t="shared"/>
        <v>0</v>
      </c>
      <c r="AO26" s="217">
        <f si="86" t="shared"/>
        <v>0</v>
      </c>
      <c r="AP26" s="387">
        <v>22329</v>
      </c>
      <c r="AQ26" s="388">
        <v>23340</v>
      </c>
      <c r="AR26" s="455">
        <f si="11" t="shared"/>
        <v>0</v>
      </c>
      <c r="AS26" s="409">
        <f si="87" t="shared"/>
        <v>0</v>
      </c>
      <c r="AT26" s="409">
        <f si="88" t="shared"/>
        <v>23761.200000000237</v>
      </c>
      <c r="AU26" s="210">
        <f si="12" t="shared"/>
        <v>11396.999999998472</v>
      </c>
      <c r="AV26" s="211">
        <f>(G26-Y26-AE26-AO26)+AS26</f>
        <v>23026.800000001233</v>
      </c>
      <c r="AW26" s="197">
        <v>11282.301725806452</v>
      </c>
      <c r="AX26" s="397">
        <f si="43" t="shared"/>
        <v>-114.69827419202011</v>
      </c>
      <c r="AY26" s="196">
        <v>301.44</v>
      </c>
      <c r="AZ26" s="196">
        <f si="59" t="shared"/>
        <v>37.808519108275185</v>
      </c>
      <c r="BA26" s="196">
        <v>37.43</v>
      </c>
      <c r="BB26" s="397">
        <f si="60" t="shared"/>
        <v>-0.37851910827518509</v>
      </c>
      <c r="BC26" s="199">
        <v>22</v>
      </c>
      <c r="BD26" s="346">
        <v>42747</v>
      </c>
      <c r="BE26" s="357">
        <v>11424.040999999999</v>
      </c>
      <c r="BF26" s="292">
        <v>76.858999999999995</v>
      </c>
      <c r="BG26" s="358">
        <v>4982.2849999999999</v>
      </c>
      <c r="BH26" s="455">
        <f si="13" t="shared"/>
        <v>1488.3960000000052</v>
      </c>
      <c r="BI26" s="453">
        <f>BH26+BH25</f>
        <v>2807.5319999999188</v>
      </c>
      <c r="BJ26" s="370">
        <v>777.49699999999996</v>
      </c>
      <c r="BK26" s="371">
        <v>616.79300000000001</v>
      </c>
      <c r="BL26" s="291">
        <f si="14" t="shared"/>
        <v>113.2799999999952</v>
      </c>
      <c r="BM26" s="409">
        <f si="89" t="shared"/>
        <v>231.0399999999936</v>
      </c>
      <c r="BN26" s="409">
        <f si="15" t="shared"/>
        <v>1375.11600000001</v>
      </c>
      <c r="BO26" s="204">
        <f>BI26-BM26</f>
        <v>2576.4919999999252</v>
      </c>
      <c r="BP26" s="195">
        <v>1691.3</v>
      </c>
      <c r="BQ26" s="196">
        <f si="44" t="shared"/>
        <v>316.18399999998996</v>
      </c>
      <c r="BR26" s="196">
        <v>301.44</v>
      </c>
      <c r="BS26" s="196">
        <f si="61" t="shared"/>
        <v>4.5618232484076762</v>
      </c>
      <c r="BT26" s="196">
        <v>5.61</v>
      </c>
      <c r="BU26" s="196">
        <f si="62" t="shared"/>
        <v>1.0481767515923242</v>
      </c>
      <c r="BV26" s="199">
        <v>22</v>
      </c>
      <c r="BW26" s="346">
        <v>42747</v>
      </c>
      <c r="BX26" s="357">
        <v>11622.36</v>
      </c>
      <c r="BY26" s="358">
        <v>6.4989999999999997</v>
      </c>
      <c r="BZ26" s="347">
        <f si="117" t="shared"/>
        <v>242.91999999999561</v>
      </c>
      <c r="CA26" s="210">
        <f si="90" t="shared"/>
        <v>487.08000000001744</v>
      </c>
      <c r="CB26" s="292"/>
      <c r="CC26" s="213">
        <f si="63" t="shared"/>
        <v>113.2799999999952</v>
      </c>
      <c r="CD26" s="409">
        <f si="63" t="shared"/>
        <v>231.0399999999936</v>
      </c>
      <c r="CE26" s="211">
        <f si="64" t="shared"/>
        <v>356.19999999999084</v>
      </c>
      <c r="CF26" s="211">
        <f si="64" t="shared"/>
        <v>718.12000000001103</v>
      </c>
      <c r="CG26" s="195">
        <v>352.9</v>
      </c>
      <c r="CH26" s="396">
        <f si="45" t="shared"/>
        <v>-3.2999999999908596</v>
      </c>
      <c r="CI26" s="196">
        <v>185.48</v>
      </c>
      <c r="CJ26" s="196">
        <f si="65" t="shared"/>
        <v>1.9204226870821159</v>
      </c>
      <c r="CK26" s="196">
        <v>1.9</v>
      </c>
      <c r="CL26" s="397">
        <f si="66" t="shared"/>
        <v>-2.0422687082116031E-2</v>
      </c>
      <c r="CM26" s="199">
        <v>22</v>
      </c>
      <c r="CN26" s="346">
        <v>42747</v>
      </c>
      <c r="CO26" s="357">
        <v>10576.18</v>
      </c>
      <c r="CP26" s="358">
        <v>7135.5330000000004</v>
      </c>
      <c r="CQ26" s="455">
        <f si="16" t="shared"/>
        <v>1074.5999999999913</v>
      </c>
      <c r="CR26" s="409">
        <f si="91" t="shared"/>
        <v>2113.4400000000096</v>
      </c>
      <c r="CS26" s="409">
        <f si="46" t="shared"/>
        <v>173384</v>
      </c>
      <c r="CT26" s="409">
        <f si="46" t="shared"/>
        <v>341417</v>
      </c>
      <c r="CU26" s="409">
        <f si="46" t="shared"/>
        <v>1440</v>
      </c>
      <c r="CV26" s="453">
        <f si="46" t="shared"/>
        <v>2928</v>
      </c>
      <c r="CW26" s="379">
        <v>322.78199999999998</v>
      </c>
      <c r="CX26" s="376">
        <f si="17" t="shared"/>
        <v>3.3000000000004093</v>
      </c>
      <c r="CY26" s="409">
        <f si="92" t="shared"/>
        <v>11.520000000000437</v>
      </c>
      <c r="CZ26" s="409">
        <f si="67" t="shared"/>
        <v>2517.8999999999915</v>
      </c>
      <c r="DA26" s="204">
        <f si="93" t="shared"/>
        <v>5052.96000000001</v>
      </c>
      <c r="DB26" s="195">
        <v>2585.6999999999998</v>
      </c>
      <c r="DC26" s="409">
        <f si="68" t="shared"/>
        <v>67.800000000008367</v>
      </c>
      <c r="DD26" s="195">
        <v>301.43599999999998</v>
      </c>
      <c r="DE26" s="196">
        <f si="69" t="shared"/>
        <v>8.3530168924746597</v>
      </c>
      <c r="DF26" s="195">
        <v>8.58</v>
      </c>
      <c r="DG26" s="196">
        <f si="70" t="shared"/>
        <v>0.22698310752534034</v>
      </c>
      <c r="DH26" s="199">
        <v>22</v>
      </c>
      <c r="DI26" s="346">
        <v>42747</v>
      </c>
      <c r="DJ26" s="366">
        <v>328.76400000000001</v>
      </c>
      <c r="DK26" s="358">
        <v>323.07</v>
      </c>
      <c r="DL26" s="455">
        <f si="18" t="shared"/>
        <v>558.00000000000409</v>
      </c>
      <c r="DM26" s="453">
        <f si="94" t="shared"/>
        <v>1290.5999999999722</v>
      </c>
      <c r="DN26" s="370"/>
      <c r="DO26" s="409"/>
      <c r="DP26" s="409"/>
      <c r="DQ26" s="371">
        <v>1752.76</v>
      </c>
      <c r="DR26" s="455">
        <f si="19" t="shared"/>
        <v>3484.7999999998592</v>
      </c>
      <c r="DS26" s="453">
        <f si="95" t="shared"/>
        <v>7007.4000000000524</v>
      </c>
      <c r="DT26" s="409">
        <f si="47" t="shared"/>
        <v>5698.7999999998628</v>
      </c>
      <c r="DU26" s="204">
        <f>DM26+DS26+ID26</f>
        <v>11622.000000000025</v>
      </c>
      <c r="DV26" s="195">
        <v>5551.6</v>
      </c>
      <c r="DW26" s="421">
        <f si="48" t="shared"/>
        <v>-147.19999999986248</v>
      </c>
      <c r="DX26" s="195">
        <v>10800</v>
      </c>
      <c r="DY26" s="431">
        <f si="71" t="shared"/>
        <v>0.52766666666665396</v>
      </c>
      <c r="DZ26" s="409">
        <v>0.51400000000000001</v>
      </c>
      <c r="EA26" s="433">
        <f si="72" t="shared"/>
        <v>-1.3666666666653948E-2</v>
      </c>
      <c r="EB26" s="199">
        <v>22</v>
      </c>
      <c r="EC26" s="346">
        <v>42747</v>
      </c>
      <c r="ED26" s="357"/>
      <c r="EE26" s="292"/>
      <c r="EF26" s="358">
        <v>1850.422</v>
      </c>
      <c r="EG26" s="455">
        <f si="49" t="shared"/>
        <v>3943.8000000000557</v>
      </c>
      <c r="EH26" s="453">
        <f>EG26+EG25</f>
        <v>7862.3999999998887</v>
      </c>
      <c r="EI26" s="370">
        <v>26.774000000000001</v>
      </c>
      <c r="EJ26" s="371">
        <v>1004.47</v>
      </c>
      <c r="EK26" s="455">
        <f si="97" t="shared"/>
        <v>319.6800000000016</v>
      </c>
      <c r="EL26" s="453">
        <f si="98" t="shared"/>
        <v>614.87999999999965</v>
      </c>
      <c r="EM26" s="370">
        <v>2840.402</v>
      </c>
      <c r="EN26" s="371"/>
      <c r="EO26" s="455">
        <f si="73" t="shared"/>
        <v>25.104000000001179</v>
      </c>
      <c r="EP26" s="453">
        <f si="99" t="shared"/>
        <v>54.360000000002401</v>
      </c>
      <c r="EQ26" s="379">
        <v>356.197</v>
      </c>
      <c r="ER26" s="455">
        <f si="20" t="shared"/>
        <v>9.5199999999999818</v>
      </c>
      <c r="ES26" s="409">
        <f si="100" t="shared"/>
        <v>19.1599999999994</v>
      </c>
      <c r="ET26" s="409">
        <f si="50" t="shared"/>
        <v>3978.4240000000568</v>
      </c>
      <c r="EU26" s="204">
        <f>EH26+EP26+ES26</f>
        <v>7935.9199999998909</v>
      </c>
      <c r="EV26" s="195">
        <v>4265.3</v>
      </c>
      <c r="EW26" s="195">
        <f si="51" t="shared"/>
        <v>286.87599999994336</v>
      </c>
      <c r="EX26" s="431">
        <v>301.43599999999998</v>
      </c>
      <c r="EY26" s="431">
        <f si="74" t="shared"/>
        <v>13.198237768548074</v>
      </c>
      <c r="EZ26" s="290">
        <v>14.149800000000001</v>
      </c>
      <c r="FA26" s="432">
        <f si="75" t="shared"/>
        <v>0.95156223145192698</v>
      </c>
      <c r="FC26" s="293">
        <v>42758</v>
      </c>
      <c r="FD26" s="417">
        <v>42759</v>
      </c>
      <c r="FE26" s="130">
        <f>BO50</f>
        <v>2548.4399999999787</v>
      </c>
      <c r="FF26" s="127">
        <v>3382.6183064516126</v>
      </c>
      <c r="FG26" s="32">
        <f si="52" t="shared"/>
        <v>834.17830645163394</v>
      </c>
      <c r="FH26" s="290">
        <v>706.2</v>
      </c>
      <c r="FI26" s="123">
        <f si="21" t="shared"/>
        <v>3.608666100254855</v>
      </c>
      <c r="FJ26" s="123">
        <v>5.61</v>
      </c>
      <c r="FK26" s="131">
        <f si="22" t="shared"/>
        <v>2.0013338997451453</v>
      </c>
      <c r="FL26" s="140">
        <f>HR50</f>
        <v>136.15999999999985</v>
      </c>
      <c r="FM26" s="296">
        <f>EU50</f>
        <v>8027.1320000001433</v>
      </c>
      <c r="FN26" s="123">
        <v>8530.5467580645163</v>
      </c>
      <c r="FO26" s="32">
        <f si="23" t="shared"/>
        <v>503.41475806437302</v>
      </c>
      <c r="FP26" s="120">
        <f si="24" t="shared"/>
        <v>706.2</v>
      </c>
      <c r="FQ26" s="123">
        <f si="53" t="shared"/>
        <v>11.366655338431242</v>
      </c>
      <c r="FR26" s="120">
        <v>14.15</v>
      </c>
      <c r="FS26" s="142">
        <f si="25" t="shared"/>
        <v>2.7833446615687585</v>
      </c>
      <c r="FT26" s="141"/>
      <c r="FU26" s="130">
        <f>DA50</f>
        <v>5367.4199999998846</v>
      </c>
      <c r="FV26" s="123">
        <v>5171.3867741935483</v>
      </c>
      <c r="FW26" s="434">
        <f si="26" t="shared"/>
        <v>-196.0332258063363</v>
      </c>
      <c r="FX26" s="120">
        <f si="27" t="shared"/>
        <v>706.2</v>
      </c>
      <c r="FY26" s="120">
        <f si="28" t="shared"/>
        <v>7.6004248088358599</v>
      </c>
      <c r="FZ26" s="126">
        <v>8.58</v>
      </c>
      <c r="GA26" s="142">
        <f si="29" t="shared"/>
        <v>0.97957519116414016</v>
      </c>
      <c r="GB26" s="393"/>
      <c r="GC26" s="122">
        <f>CF50</f>
        <v>737.25999999997259</v>
      </c>
      <c r="GD26" s="123">
        <v>705.81580645161296</v>
      </c>
      <c r="GE26" s="436">
        <f si="54" t="shared"/>
        <v>-31.444193548359635</v>
      </c>
      <c r="GF26" s="17">
        <v>384</v>
      </c>
      <c r="GG26" s="127">
        <f si="30" t="shared"/>
        <v>1.9199479166665954</v>
      </c>
      <c r="GH26" s="123">
        <v>1.9</v>
      </c>
      <c r="GI26" s="144">
        <f si="31" t="shared"/>
        <v>-1.9947916666595455E-2</v>
      </c>
      <c r="GJ26" s="393"/>
      <c r="GK26" s="122">
        <f>DU50</f>
        <v>10798.79999999985</v>
      </c>
      <c r="GL26" s="120">
        <v>11103.203870967742</v>
      </c>
      <c r="GM26" s="425">
        <f si="55" t="shared"/>
        <v>304.40387096789163</v>
      </c>
      <c r="GN26" s="169">
        <v>21600</v>
      </c>
      <c r="GO26" s="128">
        <f si="32" t="shared"/>
        <v>0.49994444444443753</v>
      </c>
      <c r="GP26" s="126">
        <v>0.51</v>
      </c>
      <c r="GQ26" s="225">
        <f si="56" t="shared"/>
        <v>1.0055555555562479E-2</v>
      </c>
      <c r="GR26" s="393"/>
      <c r="GS26" s="122">
        <f>AV50</f>
        <v>21565.800000000072</v>
      </c>
      <c r="GT26" s="123">
        <v>22564.603451612904</v>
      </c>
      <c r="GU26" s="33">
        <f si="33" t="shared"/>
        <v>998.80345161283185</v>
      </c>
      <c r="GV26" s="123">
        <f si="34" t="shared"/>
        <v>706.2</v>
      </c>
      <c r="GW26" s="127">
        <f si="35" t="shared"/>
        <v>30.537807986406218</v>
      </c>
      <c r="GX26" s="123">
        <v>37.4</v>
      </c>
      <c r="GY26" s="144">
        <f si="36" t="shared"/>
        <v>6.8621920135937806</v>
      </c>
      <c r="GZ26" s="141"/>
      <c r="HA26" s="125">
        <f si="37" t="shared"/>
        <v>49044.851999999897</v>
      </c>
      <c r="HB26" s="386">
        <v>51458.174967741936</v>
      </c>
      <c r="HC26" s="31">
        <f si="38" t="shared"/>
        <v>2413.3229677420386</v>
      </c>
      <c r="HE26" s="23" t="s">
        <v>66</v>
      </c>
      <c r="HF26" s="46">
        <f si="135" t="shared"/>
        <v>157752.40000000008</v>
      </c>
      <c r="HG26" s="23"/>
      <c r="HH26" s="24">
        <f si="131" t="shared"/>
        <v>157752.40000000008</v>
      </c>
      <c r="HI26" s="20"/>
      <c r="HJ26" s="290"/>
      <c r="HO26" s="346">
        <v>42747</v>
      </c>
      <c r="HP26" s="379">
        <v>913.2</v>
      </c>
      <c r="HQ26" s="455">
        <f si="39" t="shared"/>
        <v>90.760000000000218</v>
      </c>
      <c r="HR26" s="453">
        <f>HQ26+HQ25</f>
        <v>140.08000000000266</v>
      </c>
      <c r="HS26" s="379">
        <v>48007</v>
      </c>
      <c r="HT26" s="455">
        <f>(HS26-HS25)-47980</f>
        <v>27</v>
      </c>
      <c r="HU26" s="369">
        <f ref="HU26" si="136" t="shared">HT26+HT25</f>
        <v>27</v>
      </c>
      <c r="HV26" s="379"/>
      <c r="HW26" s="455">
        <f si="104" t="shared"/>
        <v>0</v>
      </c>
      <c r="HX26" s="369">
        <f ref="HX26" si="137" t="shared">HW26+HW25</f>
        <v>0</v>
      </c>
      <c r="HY26" s="379">
        <v>1250.08</v>
      </c>
      <c r="HZ26" s="455">
        <f si="40" t="shared"/>
        <v>16.499999999998636</v>
      </c>
      <c r="IA26" s="409">
        <f ref="IA26" si="138" t="shared">HZ26+HZ25</f>
        <v>43.499999999994543</v>
      </c>
      <c r="IB26" s="379">
        <v>204290</v>
      </c>
      <c r="IC26" s="455">
        <f si="41" t="shared"/>
        <v>1656</v>
      </c>
      <c r="ID26" s="409">
        <f>IC26+IC25</f>
        <v>3324</v>
      </c>
    </row>
    <row ht="15.75" r="27" spans="1:238" x14ac:dyDescent="0.25">
      <c r="A27" s="199">
        <v>23</v>
      </c>
      <c r="B27" s="346">
        <v>42747</v>
      </c>
      <c r="C27" s="349">
        <v>2909.0479999999998</v>
      </c>
      <c r="D27" s="288">
        <v>3077.5</v>
      </c>
      <c r="E27" s="350"/>
      <c r="F27" s="347">
        <f si="5" t="shared"/>
        <v>13334.399999999005</v>
      </c>
      <c r="G27" s="354"/>
      <c r="H27" s="357">
        <v>1975.057</v>
      </c>
      <c r="I27" s="292">
        <v>1973.229</v>
      </c>
      <c r="J27" s="358"/>
      <c r="K27" s="455">
        <f si="6" t="shared"/>
        <v>13603.200000000288</v>
      </c>
      <c r="L27" s="409"/>
      <c r="M27" s="354"/>
      <c r="N27" s="357">
        <v>688.22299999999996</v>
      </c>
      <c r="O27" s="381">
        <v>954.529</v>
      </c>
      <c r="P27" s="455">
        <f si="58" t="shared"/>
        <v>1720.8000000000311</v>
      </c>
      <c r="Q27" s="453"/>
      <c r="R27" s="357">
        <v>69681</v>
      </c>
      <c r="S27" s="358">
        <v>37606</v>
      </c>
      <c r="T27" s="455">
        <f si="7" t="shared"/>
        <v>288</v>
      </c>
      <c r="U27" s="453"/>
      <c r="V27" s="357">
        <v>173384</v>
      </c>
      <c r="W27" s="358">
        <v>341504</v>
      </c>
      <c r="X27" s="455">
        <f si="8" t="shared"/>
        <v>1392</v>
      </c>
      <c r="Y27" s="409"/>
      <c r="Z27" s="409"/>
      <c r="AA27" s="453"/>
      <c r="AB27" s="363">
        <v>345.72199999999998</v>
      </c>
      <c r="AC27" s="358">
        <v>156.81200000000001</v>
      </c>
      <c r="AD27" s="455">
        <f si="9" t="shared"/>
        <v>522.00000000003683</v>
      </c>
      <c r="AE27" s="453"/>
      <c r="AF27" s="364"/>
      <c r="AG27" s="289">
        <v>61468</v>
      </c>
      <c r="AH27" s="358"/>
      <c r="AI27" s="455">
        <f si="116" t="shared"/>
        <v>11040</v>
      </c>
      <c r="AJ27" s="409"/>
      <c r="AK27" s="453"/>
      <c r="AL27" s="387">
        <v>29571</v>
      </c>
      <c r="AM27" s="388">
        <v>41092</v>
      </c>
      <c r="AN27" s="455">
        <f si="10" t="shared"/>
        <v>0</v>
      </c>
      <c r="AO27" s="217"/>
      <c r="AP27" s="387">
        <v>22329</v>
      </c>
      <c r="AQ27" s="388">
        <v>23340</v>
      </c>
      <c r="AR27" s="455">
        <f si="11" t="shared"/>
        <v>0</v>
      </c>
      <c r="AS27" s="409"/>
      <c r="AT27" s="409"/>
      <c r="AU27" s="210">
        <f si="12" t="shared"/>
        <v>11420.399999998968</v>
      </c>
      <c r="AV27" s="211"/>
      <c r="AW27" s="197">
        <v>11282.301725806452</v>
      </c>
      <c r="AX27" s="397">
        <f si="43" t="shared"/>
        <v>-138.09827419251633</v>
      </c>
      <c r="AY27" s="196">
        <v>301.44</v>
      </c>
      <c r="AZ27" s="196">
        <f si="59" t="shared"/>
        <v>37.886146496811861</v>
      </c>
      <c r="BA27" s="196">
        <v>37.43</v>
      </c>
      <c r="BB27" s="397">
        <f si="60" t="shared"/>
        <v>-0.45614649681186137</v>
      </c>
      <c r="BC27" s="199">
        <v>23</v>
      </c>
      <c r="BD27" s="346">
        <v>42747</v>
      </c>
      <c r="BE27" s="357">
        <v>11426.565000000001</v>
      </c>
      <c r="BF27" s="292">
        <v>76.869</v>
      </c>
      <c r="BG27" s="358">
        <v>4991.8230000000003</v>
      </c>
      <c r="BH27" s="455">
        <f si="13" t="shared"/>
        <v>1447.5600000002062</v>
      </c>
      <c r="BI27" s="453"/>
      <c r="BJ27" s="370">
        <v>778.04200000000003</v>
      </c>
      <c r="BK27" s="371">
        <v>617.59500000000003</v>
      </c>
      <c r="BL27" s="291">
        <f si="14" t="shared"/>
        <v>107.76000000000749</v>
      </c>
      <c r="BM27" s="409"/>
      <c r="BN27" s="409">
        <f si="15" t="shared"/>
        <v>1339.8000000001987</v>
      </c>
      <c r="BO27" s="204"/>
      <c r="BP27" s="195">
        <v>1691.3</v>
      </c>
      <c r="BQ27" s="196">
        <f si="44" t="shared"/>
        <v>351.49999999980128</v>
      </c>
      <c r="BR27" s="196">
        <v>301.44</v>
      </c>
      <c r="BS27" s="196">
        <f si="61" t="shared"/>
        <v>4.4446656050962003</v>
      </c>
      <c r="BT27" s="196">
        <v>5.61</v>
      </c>
      <c r="BU27" s="196">
        <f si="62" t="shared"/>
        <v>1.1653343949038</v>
      </c>
      <c r="BV27" s="199">
        <v>23</v>
      </c>
      <c r="BW27" s="346">
        <v>42747</v>
      </c>
      <c r="BX27" s="357">
        <v>11629.8</v>
      </c>
      <c r="BY27" s="358">
        <v>6.8250000000000002</v>
      </c>
      <c r="BZ27" s="347">
        <f si="117" t="shared"/>
        <v>236.23999999996073</v>
      </c>
      <c r="CA27" s="210"/>
      <c r="CB27" s="292"/>
      <c r="CC27" s="213">
        <f si="63" t="shared"/>
        <v>107.76000000000749</v>
      </c>
      <c r="CD27" s="409"/>
      <c r="CE27" s="211">
        <f si="64" t="shared"/>
        <v>343.99999999996822</v>
      </c>
      <c r="CF27" s="211"/>
      <c r="CG27" s="195">
        <v>352.9</v>
      </c>
      <c r="CH27" s="210">
        <f si="45" t="shared"/>
        <v>8.9000000000317527</v>
      </c>
      <c r="CI27" s="196">
        <v>185.48</v>
      </c>
      <c r="CJ27" s="196">
        <f si="65" t="shared"/>
        <v>1.8546474013369001</v>
      </c>
      <c r="CK27" s="196">
        <v>1.9</v>
      </c>
      <c r="CL27" s="196">
        <f si="66" t="shared"/>
        <v>4.5352598663099819E-2</v>
      </c>
      <c r="CM27" s="199">
        <v>23</v>
      </c>
      <c r="CN27" s="346">
        <v>42747</v>
      </c>
      <c r="CO27" s="357">
        <v>10579.561</v>
      </c>
      <c r="CP27" s="358">
        <v>7141.0889999999999</v>
      </c>
      <c r="CQ27" s="455">
        <f si="16" t="shared"/>
        <v>1072.4399999998786</v>
      </c>
      <c r="CR27" s="409"/>
      <c r="CS27" s="409">
        <f si="46" t="shared"/>
        <v>173384</v>
      </c>
      <c r="CT27" s="409">
        <f si="46" t="shared"/>
        <v>341504</v>
      </c>
      <c r="CU27" s="409">
        <f si="46" t="shared"/>
        <v>1392</v>
      </c>
      <c r="CV27" s="453"/>
      <c r="CW27" s="379">
        <v>323.03199999999998</v>
      </c>
      <c r="CX27" s="376">
        <f si="17" t="shared"/>
        <v>15</v>
      </c>
      <c r="CY27" s="409"/>
      <c r="CZ27" s="409">
        <f si="67" t="shared"/>
        <v>2479.4399999998786</v>
      </c>
      <c r="DA27" s="204"/>
      <c r="DB27" s="195">
        <v>2585.6999999999998</v>
      </c>
      <c r="DC27" s="409">
        <f si="68" t="shared"/>
        <v>106.26000000012118</v>
      </c>
      <c r="DD27" s="195">
        <v>301.43599999999998</v>
      </c>
      <c r="DE27" s="196">
        <f si="69" t="shared"/>
        <v>8.2254276197928551</v>
      </c>
      <c r="DF27" s="195">
        <v>8.58</v>
      </c>
      <c r="DG27" s="196">
        <f si="70" t="shared"/>
        <v>0.35457238020714499</v>
      </c>
      <c r="DH27" s="199">
        <v>23</v>
      </c>
      <c r="DI27" s="346">
        <v>42747</v>
      </c>
      <c r="DJ27" s="366">
        <v>328.98599999999999</v>
      </c>
      <c r="DK27" s="358">
        <v>323.09899999999999</v>
      </c>
      <c r="DL27" s="455">
        <f si="18" t="shared"/>
        <v>451.79999999995744</v>
      </c>
      <c r="DM27" s="453"/>
      <c r="DN27" s="370"/>
      <c r="DO27" s="409"/>
      <c r="DP27" s="409"/>
      <c r="DQ27" s="371">
        <v>1754.691</v>
      </c>
      <c r="DR27" s="455">
        <f si="19" t="shared"/>
        <v>3475.800000000072</v>
      </c>
      <c r="DS27" s="453"/>
      <c r="DT27" s="409">
        <f si="47" t="shared"/>
        <v>5607.6000000000295</v>
      </c>
      <c r="DU27" s="204"/>
      <c r="DV27" s="195">
        <v>5551.6</v>
      </c>
      <c r="DW27" s="421">
        <f si="48" t="shared"/>
        <v>-56.000000000029104</v>
      </c>
      <c r="DX27" s="195">
        <v>10800</v>
      </c>
      <c r="DY27" s="431">
        <f si="71" t="shared"/>
        <v>0.51922222222222492</v>
      </c>
      <c r="DZ27" s="409">
        <v>0.51400000000000001</v>
      </c>
      <c r="EA27" s="433">
        <f si="72" t="shared"/>
        <v>-5.2222222222249037E-3</v>
      </c>
      <c r="EB27" s="199">
        <v>23</v>
      </c>
      <c r="EC27" s="346">
        <v>42747</v>
      </c>
      <c r="ED27" s="357"/>
      <c r="EE27" s="292"/>
      <c r="EF27" s="358">
        <v>1852.559</v>
      </c>
      <c r="EG27" s="455">
        <f si="49" t="shared"/>
        <v>3846.5999999998985</v>
      </c>
      <c r="EH27" s="453"/>
      <c r="EI27" s="370">
        <v>26.791</v>
      </c>
      <c r="EJ27" s="371">
        <v>1008.22</v>
      </c>
      <c r="EK27" s="455">
        <f si="97" t="shared"/>
        <v>301.35999999999996</v>
      </c>
      <c r="EL27" s="453"/>
      <c r="EM27" s="370">
        <v>2842.7420000000002</v>
      </c>
      <c r="EN27" s="371"/>
      <c r="EO27" s="455">
        <f si="73" t="shared"/>
        <v>28.080000000001746</v>
      </c>
      <c r="EP27" s="453"/>
      <c r="EQ27" s="379">
        <v>356.43700000000001</v>
      </c>
      <c r="ER27" s="455">
        <f si="20" t="shared"/>
        <v>9.6000000000003638</v>
      </c>
      <c r="ES27" s="409"/>
      <c r="ET27" s="409">
        <f si="50" t="shared"/>
        <v>3884.2799999999006</v>
      </c>
      <c r="EU27" s="204"/>
      <c r="EV27" s="195">
        <v>4265.3</v>
      </c>
      <c r="EW27" s="195">
        <f si="51" t="shared"/>
        <v>381.02000000009957</v>
      </c>
      <c r="EX27" s="431">
        <v>301.43599999999998</v>
      </c>
      <c r="EY27" s="431">
        <f si="74" t="shared"/>
        <v>12.885919399142441</v>
      </c>
      <c r="EZ27" s="290">
        <v>14.149800000000001</v>
      </c>
      <c r="FA27" s="432">
        <f si="75" t="shared"/>
        <v>1.2638806008575596</v>
      </c>
      <c r="FC27" s="293">
        <v>42759</v>
      </c>
      <c r="FD27" s="417">
        <v>42760</v>
      </c>
      <c r="FE27" s="130">
        <f>BO52</f>
        <v>2820.1119999999746</v>
      </c>
      <c r="FF27" s="127">
        <v>3382.6183064516126</v>
      </c>
      <c r="FG27" s="32">
        <f si="52" t="shared"/>
        <v>562.50630645163801</v>
      </c>
      <c r="FH27" s="290">
        <v>724.15200000000004</v>
      </c>
      <c r="FI27" s="123">
        <f>FE27/FH27</f>
        <v>3.8943647190092334</v>
      </c>
      <c r="FJ27" s="123">
        <v>5.61</v>
      </c>
      <c r="FK27" s="131">
        <f si="22" t="shared"/>
        <v>1.7156352809907669</v>
      </c>
      <c r="FL27" s="140">
        <f>HR52</f>
        <v>137.96000000000276</v>
      </c>
      <c r="FM27" s="296">
        <f>EU52</f>
        <v>7800.1279999997814</v>
      </c>
      <c r="FN27" s="123">
        <v>8530.5467580645163</v>
      </c>
      <c r="FO27" s="32">
        <f si="23" t="shared"/>
        <v>730.4187580647349</v>
      </c>
      <c r="FP27" s="120">
        <f si="24" t="shared"/>
        <v>724.15200000000004</v>
      </c>
      <c r="FQ27" s="123">
        <f si="53" t="shared"/>
        <v>10.771396060495285</v>
      </c>
      <c r="FR27" s="120">
        <v>14.15</v>
      </c>
      <c r="FS27" s="142">
        <f si="25" t="shared"/>
        <v>3.3786039395047158</v>
      </c>
      <c r="FT27" s="141"/>
      <c r="FU27" s="130">
        <f>DA52</f>
        <v>5199.7000000001417</v>
      </c>
      <c r="FV27" s="123">
        <v>5171.3867741935483</v>
      </c>
      <c r="FW27" s="434">
        <f si="26" t="shared"/>
        <v>-28.313225806593437</v>
      </c>
      <c r="FX27" s="120">
        <f si="27" t="shared"/>
        <v>724.15200000000004</v>
      </c>
      <c r="FY27" s="120">
        <f si="28" t="shared"/>
        <v>7.1803985903513921</v>
      </c>
      <c r="FZ27" s="126">
        <v>8.58</v>
      </c>
      <c r="GA27" s="142">
        <f si="29" t="shared"/>
        <v>1.399601409648608</v>
      </c>
      <c r="GB27" s="393"/>
      <c r="GC27" s="122">
        <f>CF52</f>
        <v>786.4599999999914</v>
      </c>
      <c r="GD27" s="123">
        <v>705.81580645161296</v>
      </c>
      <c r="GE27" s="436">
        <f si="54" t="shared"/>
        <v>-80.644193548378439</v>
      </c>
      <c r="GF27" s="17">
        <v>396</v>
      </c>
      <c r="GG27" s="127">
        <f si="30" t="shared"/>
        <v>1.9860101010100792</v>
      </c>
      <c r="GH27" s="123">
        <v>1.9</v>
      </c>
      <c r="GI27" s="423">
        <f si="31" t="shared"/>
        <v>-8.6010101010079332E-2</v>
      </c>
      <c r="GJ27" s="393"/>
      <c r="GK27" s="122">
        <f>DU52</f>
        <v>11555.999999999971</v>
      </c>
      <c r="GL27" s="120">
        <v>11103.203870967742</v>
      </c>
      <c r="GM27" s="425">
        <f si="55" t="shared"/>
        <v>-452.79612903222915</v>
      </c>
      <c r="GN27" s="169">
        <v>21600</v>
      </c>
      <c r="GO27" s="128">
        <f si="32" t="shared"/>
        <v>0.5349999999999987</v>
      </c>
      <c r="GP27" s="126">
        <v>0.51</v>
      </c>
      <c r="GQ27" s="424">
        <f si="56" t="shared"/>
        <v>-2.499999999999869E-2</v>
      </c>
      <c r="GR27" s="393"/>
      <c r="GS27" s="122">
        <f>AV52</f>
        <v>21399.799999998704</v>
      </c>
      <c r="GT27" s="123">
        <v>22564.603451612904</v>
      </c>
      <c r="GU27" s="33">
        <f si="33" t="shared"/>
        <v>1164.8034516141997</v>
      </c>
      <c r="GV27" s="123">
        <f si="34" t="shared"/>
        <v>724.15200000000004</v>
      </c>
      <c r="GW27" s="127">
        <f si="35" t="shared"/>
        <v>29.551530617879539</v>
      </c>
      <c r="GX27" s="123">
        <v>37.4</v>
      </c>
      <c r="GY27" s="144">
        <f si="36" t="shared"/>
        <v>7.8484693821204594</v>
      </c>
      <c r="GZ27" s="141"/>
      <c r="HA27" s="125">
        <f si="37" t="shared"/>
        <v>49562.199999998564</v>
      </c>
      <c r="HB27" s="386">
        <v>51458.174967741936</v>
      </c>
      <c r="HC27" s="31">
        <f si="38" t="shared"/>
        <v>1895.974967743372</v>
      </c>
      <c r="HE27" s="23" t="s">
        <v>67</v>
      </c>
      <c r="HF27" s="46">
        <f si="135" t="shared"/>
        <v>22314.159999999985</v>
      </c>
      <c r="HG27" s="23"/>
      <c r="HH27" s="24">
        <f si="131" t="shared"/>
        <v>22314.159999999985</v>
      </c>
      <c r="HI27" s="20"/>
      <c r="HJ27" s="290"/>
      <c r="HO27" s="346">
        <v>42747</v>
      </c>
      <c r="HP27" s="379">
        <v>914.74599999999998</v>
      </c>
      <c r="HQ27" s="455">
        <f si="39" t="shared"/>
        <v>61.839999999997417</v>
      </c>
      <c r="HR27" s="453"/>
      <c r="HS27" s="379">
        <v>48024</v>
      </c>
      <c r="HT27" s="455">
        <f ref="HT27:HT66" si="139" t="shared">(HS27-HS26)</f>
        <v>17</v>
      </c>
      <c r="HU27" s="369"/>
      <c r="HV27" s="379"/>
      <c r="HW27" s="455">
        <f si="104" t="shared"/>
        <v>0</v>
      </c>
      <c r="HX27" s="369"/>
      <c r="HY27" s="379">
        <v>1250.9100000000001</v>
      </c>
      <c r="HZ27" s="455">
        <f si="40" t="shared"/>
        <v>24.900000000004638</v>
      </c>
      <c r="IA27" s="409"/>
      <c r="IB27" s="379">
        <v>204430</v>
      </c>
      <c r="IC27" s="455">
        <f si="41" t="shared"/>
        <v>1680</v>
      </c>
      <c r="ID27" s="409"/>
    </row>
    <row ht="15.75" r="28" spans="1:238" x14ac:dyDescent="0.25">
      <c r="A28" s="199">
        <v>24</v>
      </c>
      <c r="B28" s="346">
        <v>42748</v>
      </c>
      <c r="C28" s="349">
        <v>2909.1149999999998</v>
      </c>
      <c r="D28" s="288">
        <v>3080.259</v>
      </c>
      <c r="E28" s="350"/>
      <c r="F28" s="347">
        <f si="5" t="shared"/>
        <v>13564.800000000105</v>
      </c>
      <c r="G28" s="354">
        <f si="76" t="shared"/>
        <v>26899.199999999109</v>
      </c>
      <c r="H28" s="357">
        <v>1975.1179999999999</v>
      </c>
      <c r="I28" s="292">
        <v>1976.048</v>
      </c>
      <c r="J28" s="358"/>
      <c r="K28" s="455">
        <f si="6" t="shared"/>
        <v>13823.999999999432</v>
      </c>
      <c r="L28" s="409">
        <f si="77" t="shared"/>
        <v>27427.199999999721</v>
      </c>
      <c r="M28" s="354">
        <f si="78" t="shared"/>
        <v>528.00000000061118</v>
      </c>
      <c r="N28" s="357">
        <v>688.22299999999996</v>
      </c>
      <c r="O28" s="381">
        <v>955.52499999999998</v>
      </c>
      <c r="P28" s="455">
        <f si="58" t="shared"/>
        <v>1792.7999999999656</v>
      </c>
      <c r="Q28" s="453">
        <f si="79" t="shared"/>
        <v>3513.5999999999967</v>
      </c>
      <c r="R28" s="357">
        <v>69708</v>
      </c>
      <c r="S28" s="358">
        <v>37611</v>
      </c>
      <c r="T28" s="455">
        <f si="7" t="shared"/>
        <v>384</v>
      </c>
      <c r="U28" s="453">
        <f si="80" t="shared"/>
        <v>672</v>
      </c>
      <c r="V28" s="357">
        <v>173384</v>
      </c>
      <c r="W28" s="358">
        <v>341583</v>
      </c>
      <c r="X28" s="455">
        <f si="8" t="shared"/>
        <v>1264</v>
      </c>
      <c r="Y28" s="409">
        <f si="81" t="shared"/>
        <v>2656</v>
      </c>
      <c r="Z28" s="409">
        <f si="82" t="shared"/>
        <v>3328</v>
      </c>
      <c r="AA28" s="453">
        <f si="83" t="shared"/>
        <v>185.59999999999673</v>
      </c>
      <c r="AB28" s="363">
        <v>345.86900000000003</v>
      </c>
      <c r="AC28" s="358">
        <v>156.92500000000001</v>
      </c>
      <c r="AD28" s="455">
        <f si="9" t="shared"/>
        <v>468.00000000008595</v>
      </c>
      <c r="AE28" s="453">
        <f si="84" t="shared"/>
        <v>990.00000000012278</v>
      </c>
      <c r="AF28" s="364"/>
      <c r="AG28" s="289">
        <v>61514</v>
      </c>
      <c r="AH28" s="358"/>
      <c r="AI28" s="455">
        <f si="116" t="shared"/>
        <v>11040</v>
      </c>
      <c r="AJ28" s="409">
        <f>AI28+AI27</f>
        <v>22080</v>
      </c>
      <c r="AK28" s="453">
        <f si="85" t="shared"/>
        <v>22752</v>
      </c>
      <c r="AL28" s="387">
        <v>29571</v>
      </c>
      <c r="AM28" s="388">
        <v>41092</v>
      </c>
      <c r="AN28" s="455">
        <f si="10" t="shared"/>
        <v>0</v>
      </c>
      <c r="AO28" s="217">
        <f si="86" t="shared"/>
        <v>0</v>
      </c>
      <c r="AP28" s="387">
        <v>22329</v>
      </c>
      <c r="AQ28" s="388">
        <v>23340</v>
      </c>
      <c r="AR28" s="455">
        <f si="11" t="shared"/>
        <v>0</v>
      </c>
      <c r="AS28" s="409">
        <f si="87" t="shared"/>
        <v>0</v>
      </c>
      <c r="AT28" s="409">
        <f si="88" t="shared"/>
        <v>23781.199999999597</v>
      </c>
      <c r="AU28" s="210">
        <f si="12" t="shared"/>
        <v>11832.800000000019</v>
      </c>
      <c r="AV28" s="211">
        <f>(G28-Y28-AE28-AO28)+AS28</f>
        <v>23253.199999998986</v>
      </c>
      <c r="AW28" s="197">
        <v>11282.301725806452</v>
      </c>
      <c r="AX28" s="397">
        <f si="43" t="shared"/>
        <v>-550.49827419356734</v>
      </c>
      <c r="AY28" s="196">
        <v>301.44</v>
      </c>
      <c r="AZ28" s="196">
        <f si="59" t="shared"/>
        <v>39.254246284501129</v>
      </c>
      <c r="BA28" s="196">
        <v>37.43</v>
      </c>
      <c r="BB28" s="397">
        <f si="60" t="shared"/>
        <v>-1.8242462845011289</v>
      </c>
      <c r="BC28" s="199">
        <v>24</v>
      </c>
      <c r="BD28" s="346">
        <v>42748</v>
      </c>
      <c r="BE28" s="357">
        <v>11428.358</v>
      </c>
      <c r="BF28" s="292">
        <v>76.88</v>
      </c>
      <c r="BG28" s="358">
        <v>5001.8320000000003</v>
      </c>
      <c r="BH28" s="455">
        <f si="13" t="shared"/>
        <v>1416.3719999999616</v>
      </c>
      <c r="BI28" s="453">
        <f>BH28+BH27</f>
        <v>2863.932000000168</v>
      </c>
      <c r="BJ28" s="370">
        <v>778.66</v>
      </c>
      <c r="BK28" s="371">
        <v>618.48400000000004</v>
      </c>
      <c r="BL28" s="291">
        <f si="14" t="shared"/>
        <v>120.55999999999585</v>
      </c>
      <c r="BM28" s="409">
        <f si="89" t="shared"/>
        <v>228.32000000000335</v>
      </c>
      <c r="BN28" s="409">
        <f si="15" t="shared"/>
        <v>1295.8119999999658</v>
      </c>
      <c r="BO28" s="204">
        <f>BI28-BM28</f>
        <v>2635.6120000001647</v>
      </c>
      <c r="BP28" s="195">
        <v>1691.3</v>
      </c>
      <c r="BQ28" s="196">
        <f si="44" t="shared"/>
        <v>395.48800000003416</v>
      </c>
      <c r="BR28" s="196">
        <v>301.44</v>
      </c>
      <c r="BS28" s="196">
        <f si="61" t="shared"/>
        <v>4.2987393842886341</v>
      </c>
      <c r="BT28" s="196">
        <v>5.61</v>
      </c>
      <c r="BU28" s="196">
        <f si="62" t="shared"/>
        <v>1.3112606157113662</v>
      </c>
      <c r="BV28" s="199">
        <v>24</v>
      </c>
      <c r="BW28" s="346">
        <v>42748</v>
      </c>
      <c r="BX28" s="357">
        <v>11638.19</v>
      </c>
      <c r="BY28" s="358">
        <v>7.1779999999999999</v>
      </c>
      <c r="BZ28" s="347">
        <f si="117" t="shared"/>
        <v>265.82000000003711</v>
      </c>
      <c r="CA28" s="210">
        <f si="90" t="shared"/>
        <v>502.05999999999784</v>
      </c>
      <c r="CB28" s="292"/>
      <c r="CC28" s="213">
        <f si="63" t="shared"/>
        <v>120.55999999999585</v>
      </c>
      <c r="CD28" s="409">
        <f si="63" t="shared"/>
        <v>228.32000000000335</v>
      </c>
      <c r="CE28" s="211">
        <f si="64" t="shared"/>
        <v>386.38000000003296</v>
      </c>
      <c r="CF28" s="211">
        <f si="64" t="shared"/>
        <v>730.38000000000125</v>
      </c>
      <c r="CG28" s="195">
        <v>352.9</v>
      </c>
      <c r="CH28" s="396">
        <f si="45" t="shared"/>
        <v>-33.480000000032987</v>
      </c>
      <c r="CI28" s="196">
        <v>185.48</v>
      </c>
      <c r="CJ28" s="196">
        <f si="65" t="shared"/>
        <v>2.0831356480484851</v>
      </c>
      <c r="CK28" s="196">
        <v>1.9</v>
      </c>
      <c r="CL28" s="397">
        <f si="66" t="shared"/>
        <v>-0.18313564804848514</v>
      </c>
      <c r="CM28" s="199">
        <v>24</v>
      </c>
      <c r="CN28" s="346">
        <v>42748</v>
      </c>
      <c r="CO28" s="357">
        <v>10583.147000000001</v>
      </c>
      <c r="CP28" s="358">
        <v>7146.8249999999998</v>
      </c>
      <c r="CQ28" s="455">
        <f si="16" t="shared"/>
        <v>1118.6400000001231</v>
      </c>
      <c r="CR28" s="409">
        <f si="91" t="shared"/>
        <v>2191.0800000000017</v>
      </c>
      <c r="CS28" s="409">
        <f si="46" t="shared"/>
        <v>173384</v>
      </c>
      <c r="CT28" s="409">
        <f si="46" t="shared"/>
        <v>341583</v>
      </c>
      <c r="CU28" s="409">
        <f si="46" t="shared"/>
        <v>1264</v>
      </c>
      <c r="CV28" s="453">
        <f si="46" t="shared"/>
        <v>2656</v>
      </c>
      <c r="CW28" s="379">
        <v>323.03399999999999</v>
      </c>
      <c r="CX28" s="376">
        <f si="17" t="shared"/>
        <v>0.12000000000057298</v>
      </c>
      <c r="CY28" s="409">
        <f si="92" t="shared"/>
        <v>15.120000000000573</v>
      </c>
      <c r="CZ28" s="409">
        <f si="67" t="shared"/>
        <v>2382.7600000001239</v>
      </c>
      <c r="DA28" s="204">
        <f si="93" t="shared"/>
        <v>4862.2000000000025</v>
      </c>
      <c r="DB28" s="195">
        <v>2585.6999999999998</v>
      </c>
      <c r="DC28" s="409">
        <f si="68" t="shared"/>
        <v>202.93999999987591</v>
      </c>
      <c r="DD28" s="195">
        <v>301.43599999999998</v>
      </c>
      <c r="DE28" s="196">
        <f si="69" t="shared"/>
        <v>7.9046961875825188</v>
      </c>
      <c r="DF28" s="195">
        <v>8.58</v>
      </c>
      <c r="DG28" s="196">
        <f si="70" t="shared"/>
        <v>0.67530381241748128</v>
      </c>
      <c r="DH28" s="199">
        <v>24</v>
      </c>
      <c r="DI28" s="346">
        <v>42748</v>
      </c>
      <c r="DJ28" s="366">
        <v>329.11200000000002</v>
      </c>
      <c r="DK28" s="358">
        <v>323.12599999999998</v>
      </c>
      <c r="DL28" s="455">
        <f si="18" t="shared"/>
        <v>275.40000000003602</v>
      </c>
      <c r="DM28" s="453">
        <f si="94" t="shared"/>
        <v>727.19999999999345</v>
      </c>
      <c r="DN28" s="370"/>
      <c r="DO28" s="409"/>
      <c r="DP28" s="409"/>
      <c r="DQ28" s="371">
        <v>1756.643</v>
      </c>
      <c r="DR28" s="455">
        <f si="19" t="shared"/>
        <v>3513.5999999999967</v>
      </c>
      <c r="DS28" s="453">
        <f si="95" t="shared"/>
        <v>6989.4000000000688</v>
      </c>
      <c r="DT28" s="409">
        <f si="47" t="shared"/>
        <v>5469.0000000000327</v>
      </c>
      <c r="DU28" s="204">
        <f>DM28+DS28+ID28</f>
        <v>11076.600000000062</v>
      </c>
      <c r="DV28" s="195">
        <v>5551.6</v>
      </c>
      <c r="DW28" s="409">
        <f si="48" t="shared"/>
        <v>82.599999999967622</v>
      </c>
      <c r="DX28" s="195">
        <v>10800</v>
      </c>
      <c r="DY28" s="431">
        <f si="71" t="shared"/>
        <v>0.50638888888889189</v>
      </c>
      <c r="DZ28" s="409">
        <v>0.51400000000000001</v>
      </c>
      <c r="EA28" s="431">
        <f si="72" t="shared"/>
        <v>7.6111111111081264E-3</v>
      </c>
      <c r="EB28" s="199">
        <v>24</v>
      </c>
      <c r="EC28" s="346">
        <v>42748</v>
      </c>
      <c r="ED28" s="357"/>
      <c r="EE28" s="292"/>
      <c r="EF28" s="358">
        <v>1854.78</v>
      </c>
      <c r="EG28" s="455">
        <f si="49" t="shared"/>
        <v>3997.8000000000065</v>
      </c>
      <c r="EH28" s="453">
        <f si="96" t="shared"/>
        <v>7844.399999999905</v>
      </c>
      <c r="EI28" s="370">
        <v>26.806999999999999</v>
      </c>
      <c r="EJ28" s="371">
        <v>1012.311</v>
      </c>
      <c r="EK28" s="455">
        <f si="97" t="shared"/>
        <v>328.56000000000051</v>
      </c>
      <c r="EL28" s="453">
        <f si="98" t="shared"/>
        <v>629.92000000000053</v>
      </c>
      <c r="EM28" s="370">
        <v>2845.9169999999999</v>
      </c>
      <c r="EN28" s="371"/>
      <c r="EO28" s="455">
        <f si="73" t="shared"/>
        <v>38.099999999996726</v>
      </c>
      <c r="EP28" s="453">
        <f si="99" t="shared"/>
        <v>66.179999999998472</v>
      </c>
      <c r="EQ28" s="379">
        <v>356.67399999999998</v>
      </c>
      <c r="ER28" s="455">
        <f si="20" t="shared"/>
        <v>9.4799999999986539</v>
      </c>
      <c r="ES28" s="409">
        <f si="100" t="shared"/>
        <v>19.079999999999018</v>
      </c>
      <c r="ET28" s="409">
        <f si="50" t="shared"/>
        <v>4045.3800000000019</v>
      </c>
      <c r="EU28" s="204">
        <f>EH28+EP28+ES28</f>
        <v>7929.6599999999025</v>
      </c>
      <c r="EV28" s="195">
        <v>4265.3</v>
      </c>
      <c r="EW28" s="195">
        <f si="51" t="shared"/>
        <v>219.91999999999825</v>
      </c>
      <c r="EX28" s="431">
        <v>301.43599999999998</v>
      </c>
      <c r="EY28" s="431">
        <f si="74" t="shared"/>
        <v>13.420361204368431</v>
      </c>
      <c r="EZ28" s="290">
        <v>14.149800000000001</v>
      </c>
      <c r="FA28" s="432">
        <f si="75" t="shared"/>
        <v>0.72943879563156955</v>
      </c>
      <c r="FC28" s="293">
        <v>42760</v>
      </c>
      <c r="FD28" s="417">
        <v>42761</v>
      </c>
      <c r="FE28" s="130">
        <f>BO54</f>
        <v>2559.4680000000817</v>
      </c>
      <c r="FF28" s="127">
        <v>3382.6183064516126</v>
      </c>
      <c r="FG28" s="32">
        <f si="52" t="shared"/>
        <v>823.15030645153092</v>
      </c>
      <c r="FH28" s="290">
        <v>724.56</v>
      </c>
      <c r="FI28" s="123">
        <f si="21" t="shared"/>
        <v>3.5324445180524484</v>
      </c>
      <c r="FJ28" s="123">
        <v>5.61</v>
      </c>
      <c r="FK28" s="131">
        <f si="22" t="shared"/>
        <v>2.0775554819475519</v>
      </c>
      <c r="FL28" s="140">
        <f>HR54</f>
        <v>134.79999999999563</v>
      </c>
      <c r="FM28" s="296">
        <f>EU54</f>
        <v>7951.0559999998814</v>
      </c>
      <c r="FN28" s="123">
        <v>8530.5467580645163</v>
      </c>
      <c r="FO28" s="32">
        <f si="23" t="shared"/>
        <v>579.49075806463497</v>
      </c>
      <c r="FP28" s="120">
        <f si="24" t="shared"/>
        <v>724.56</v>
      </c>
      <c r="FQ28" s="123">
        <f si="53" t="shared"/>
        <v>10.973633653527495</v>
      </c>
      <c r="FR28" s="120">
        <v>14.15</v>
      </c>
      <c r="FS28" s="142">
        <f si="25" t="shared"/>
        <v>3.1763663464725056</v>
      </c>
      <c r="FT28" s="141"/>
      <c r="FU28" s="130">
        <f>DA54</f>
        <v>4856.4799999998977</v>
      </c>
      <c r="FV28" s="123">
        <v>5171.3867741935483</v>
      </c>
      <c r="FW28" s="32">
        <f si="26" t="shared"/>
        <v>314.90677419365056</v>
      </c>
      <c r="FX28" s="120">
        <f si="27" t="shared"/>
        <v>724.56</v>
      </c>
      <c r="FY28" s="120">
        <f si="28" t="shared"/>
        <v>6.7026609252510463</v>
      </c>
      <c r="FZ28" s="126">
        <v>8.58</v>
      </c>
      <c r="GA28" s="142">
        <f si="29" t="shared"/>
        <v>1.8773390747489538</v>
      </c>
      <c r="GB28" s="393"/>
      <c r="GC28" s="122">
        <f>CF54</f>
        <v>730.62000000000489</v>
      </c>
      <c r="GD28" s="123">
        <v>705.81580645161296</v>
      </c>
      <c r="GE28" s="436">
        <f si="54" t="shared"/>
        <v>-24.804193548391936</v>
      </c>
      <c r="GF28" s="17">
        <v>384</v>
      </c>
      <c r="GG28" s="127">
        <f si="30" t="shared"/>
        <v>1.9026562500000128</v>
      </c>
      <c r="GH28" s="123">
        <v>1.9</v>
      </c>
      <c r="GI28" s="144">
        <f si="31" t="shared"/>
        <v>-2.6562500000129052E-3</v>
      </c>
      <c r="GJ28" s="393"/>
      <c r="GK28" s="122">
        <f>DU54</f>
        <v>11467.200000000308</v>
      </c>
      <c r="GL28" s="120">
        <v>11103.203870967742</v>
      </c>
      <c r="GM28" s="425">
        <f si="55" t="shared"/>
        <v>-363.99612903256639</v>
      </c>
      <c r="GN28" s="169">
        <v>21600</v>
      </c>
      <c r="GO28" s="128">
        <f si="32" t="shared"/>
        <v>0.53088888888890318</v>
      </c>
      <c r="GP28" s="126">
        <v>0.51</v>
      </c>
      <c r="GQ28" s="424">
        <f si="56" t="shared"/>
        <v>-2.0888888888903168E-2</v>
      </c>
      <c r="GR28" s="393"/>
      <c r="GS28" s="122">
        <f>AV54</f>
        <v>21792.399999999732</v>
      </c>
      <c r="GT28" s="123">
        <v>22564.603451612904</v>
      </c>
      <c r="GU28" s="33">
        <f si="33" t="shared"/>
        <v>772.20345161317164</v>
      </c>
      <c r="GV28" s="123">
        <f si="34" t="shared"/>
        <v>724.56</v>
      </c>
      <c r="GW28" s="127">
        <f si="35" t="shared"/>
        <v>30.076736226123074</v>
      </c>
      <c r="GX28" s="123">
        <v>37.4</v>
      </c>
      <c r="GY28" s="144">
        <f si="36" t="shared"/>
        <v>7.3232637738769242</v>
      </c>
      <c r="GZ28" s="141"/>
      <c r="HA28" s="125">
        <f si="37" t="shared"/>
        <v>49357.223999999907</v>
      </c>
      <c r="HB28" s="386">
        <v>51458.174967741936</v>
      </c>
      <c r="HC28" s="31">
        <f si="38" t="shared"/>
        <v>2100.9509677420283</v>
      </c>
      <c r="HE28" s="23" t="s">
        <v>68</v>
      </c>
      <c r="HF28" s="46">
        <f si="135" t="shared"/>
        <v>356861.79999999993</v>
      </c>
      <c r="HG28" s="23"/>
      <c r="HH28" s="24">
        <f si="131" t="shared"/>
        <v>356861.79999999993</v>
      </c>
      <c r="HI28" s="20"/>
      <c r="HJ28" s="290"/>
      <c r="HO28" s="346">
        <v>42748</v>
      </c>
      <c r="HP28" s="379">
        <v>917.24800000000005</v>
      </c>
      <c r="HQ28" s="455">
        <f si="39" t="shared"/>
        <v>100.08000000000266</v>
      </c>
      <c r="HR28" s="453">
        <f>HQ28+HQ27</f>
        <v>161.92000000000007</v>
      </c>
      <c r="HS28" s="379">
        <v>48062</v>
      </c>
      <c r="HT28" s="455">
        <f si="139" t="shared"/>
        <v>38</v>
      </c>
      <c r="HU28" s="369">
        <f ref="HU28" si="140" t="shared">HT28+HT27</f>
        <v>55</v>
      </c>
      <c r="HV28" s="379"/>
      <c r="HW28" s="455">
        <f si="104" t="shared"/>
        <v>0</v>
      </c>
      <c r="HX28" s="369">
        <f ref="HX28" si="141" t="shared">HW28+HW27</f>
        <v>0</v>
      </c>
      <c r="HY28" s="379">
        <v>1251.55</v>
      </c>
      <c r="HZ28" s="455">
        <f si="40" t="shared"/>
        <v>19.19999999999618</v>
      </c>
      <c r="IA28" s="409">
        <f ref="IA28" si="142" t="shared">HZ28+HZ27</f>
        <v>44.100000000000819</v>
      </c>
      <c r="IB28" s="379">
        <v>204570</v>
      </c>
      <c r="IC28" s="455">
        <f si="41" t="shared"/>
        <v>1680</v>
      </c>
      <c r="ID28" s="409">
        <f>IC28+IC27</f>
        <v>3360</v>
      </c>
    </row>
    <row ht="16.5" r="29" spans="1:238" thickBot="1" x14ac:dyDescent="0.3">
      <c r="A29" s="199">
        <v>25</v>
      </c>
      <c r="B29" s="346">
        <v>42748</v>
      </c>
      <c r="C29" s="349">
        <v>2909.19</v>
      </c>
      <c r="D29" s="288">
        <v>3082.9459999999999</v>
      </c>
      <c r="E29" s="350"/>
      <c r="F29" s="347">
        <f si="5" t="shared"/>
        <v>13257.600000000821</v>
      </c>
      <c r="G29" s="354"/>
      <c r="H29" s="357">
        <v>1975.1849999999999</v>
      </c>
      <c r="I29" s="292">
        <v>1978.7760000000001</v>
      </c>
      <c r="J29" s="358"/>
      <c r="K29" s="455">
        <f si="6" t="shared"/>
        <v>13416.000000000349</v>
      </c>
      <c r="L29" s="409"/>
      <c r="M29" s="354"/>
      <c r="N29" s="357">
        <v>688.22299999999996</v>
      </c>
      <c r="O29" s="381">
        <v>956.43100000000004</v>
      </c>
      <c r="P29" s="455">
        <f si="58" t="shared"/>
        <v>1630.800000000113</v>
      </c>
      <c r="Q29" s="453"/>
      <c r="R29" s="357">
        <v>69729</v>
      </c>
      <c r="S29" s="358">
        <v>37612</v>
      </c>
      <c r="T29" s="455">
        <f si="7" t="shared"/>
        <v>264</v>
      </c>
      <c r="U29" s="453"/>
      <c r="V29" s="357">
        <v>173386</v>
      </c>
      <c r="W29" s="358">
        <v>341675</v>
      </c>
      <c r="X29" s="455">
        <f si="8" t="shared"/>
        <v>1504</v>
      </c>
      <c r="Y29" s="409"/>
      <c r="Z29" s="409"/>
      <c r="AA29" s="453"/>
      <c r="AB29" s="363">
        <v>346.036</v>
      </c>
      <c r="AC29" s="358">
        <v>157.06200000000001</v>
      </c>
      <c r="AD29" s="455">
        <f si="9" t="shared"/>
        <v>547.19999999995252</v>
      </c>
      <c r="AE29" s="453"/>
      <c r="AF29" s="364"/>
      <c r="AG29" s="289">
        <v>61560</v>
      </c>
      <c r="AH29" s="358"/>
      <c r="AI29" s="455">
        <f si="116" t="shared"/>
        <v>11040</v>
      </c>
      <c r="AJ29" s="409"/>
      <c r="AK29" s="453"/>
      <c r="AL29" s="387">
        <v>29571</v>
      </c>
      <c r="AM29" s="388">
        <v>41092</v>
      </c>
      <c r="AN29" s="455">
        <f si="10" t="shared"/>
        <v>0</v>
      </c>
      <c r="AO29" s="217"/>
      <c r="AP29" s="387">
        <v>22329</v>
      </c>
      <c r="AQ29" s="388">
        <v>23340</v>
      </c>
      <c r="AR29" s="455">
        <f si="11" t="shared"/>
        <v>0</v>
      </c>
      <c r="AS29" s="409"/>
      <c r="AT29" s="409"/>
      <c r="AU29" s="210">
        <f si="12" t="shared"/>
        <v>11206.400000000867</v>
      </c>
      <c r="AV29" s="211"/>
      <c r="AW29" s="197">
        <v>11282.301725806452</v>
      </c>
      <c r="AX29" s="196">
        <f si="43" t="shared"/>
        <v>75.901725805584647</v>
      </c>
      <c r="AY29" s="196">
        <v>301.44</v>
      </c>
      <c r="AZ29" s="196">
        <f si="59" t="shared"/>
        <v>37.176220806796934</v>
      </c>
      <c r="BA29" s="196">
        <v>37.43</v>
      </c>
      <c r="BB29" s="196">
        <f si="60" t="shared"/>
        <v>0.25377919320306574</v>
      </c>
      <c r="BC29" s="199">
        <v>25</v>
      </c>
      <c r="BD29" s="346">
        <v>42748</v>
      </c>
      <c r="BE29" s="357">
        <v>11429.977999999999</v>
      </c>
      <c r="BF29" s="292">
        <v>76.891999999999996</v>
      </c>
      <c r="BG29" s="358">
        <v>5012.1120000000001</v>
      </c>
      <c r="BH29" s="455">
        <f si="13" t="shared"/>
        <v>1428.1439999998472</v>
      </c>
      <c r="BI29" s="453"/>
      <c r="BJ29" s="370">
        <v>779.245</v>
      </c>
      <c r="BK29" s="371">
        <v>619.36199999999997</v>
      </c>
      <c r="BL29" s="291">
        <f si="14" t="shared"/>
        <v>117.03999999999724</v>
      </c>
      <c r="BM29" s="409"/>
      <c r="BN29" s="409">
        <f si="15" t="shared"/>
        <v>1311.10399999985</v>
      </c>
      <c r="BO29" s="204"/>
      <c r="BP29" s="195">
        <v>1691.3</v>
      </c>
      <c r="BQ29" s="196">
        <f si="44" t="shared"/>
        <v>380.19600000014998</v>
      </c>
      <c r="BR29" s="196">
        <v>301.44</v>
      </c>
      <c r="BS29" s="196">
        <f si="61" t="shared"/>
        <v>4.3494692144368701</v>
      </c>
      <c r="BT29" s="196">
        <v>5.61</v>
      </c>
      <c r="BU29" s="196">
        <f si="62" t="shared"/>
        <v>1.2605307855631303</v>
      </c>
      <c r="BV29" s="199">
        <v>25</v>
      </c>
      <c r="BW29" s="346">
        <v>42748</v>
      </c>
      <c r="BX29" s="357">
        <v>11645.74</v>
      </c>
      <c r="BY29" s="358">
        <v>7.5030000000000001</v>
      </c>
      <c r="BZ29" s="347">
        <f si="117" t="shared"/>
        <v>239.49999999997817</v>
      </c>
      <c r="CA29" s="210"/>
      <c r="CB29" s="292"/>
      <c r="CC29" s="213">
        <f si="63" t="shared"/>
        <v>117.03999999999724</v>
      </c>
      <c r="CD29" s="409"/>
      <c r="CE29" s="211">
        <f si="64" t="shared"/>
        <v>356.53999999997541</v>
      </c>
      <c r="CF29" s="211"/>
      <c r="CG29" s="195">
        <v>352.9</v>
      </c>
      <c r="CH29" s="396">
        <f si="45" t="shared"/>
        <v>-3.63999999997543</v>
      </c>
      <c r="CI29" s="196">
        <v>185.48</v>
      </c>
      <c r="CJ29" s="196">
        <f si="65" t="shared"/>
        <v>1.9222557688159123</v>
      </c>
      <c r="CK29" s="196">
        <v>1.9</v>
      </c>
      <c r="CL29" s="397">
        <f si="66" t="shared"/>
        <v>-2.2255768815912402E-2</v>
      </c>
      <c r="CM29" s="199">
        <v>25</v>
      </c>
      <c r="CN29" s="346">
        <v>42748</v>
      </c>
      <c r="CO29" s="357">
        <v>10586.257</v>
      </c>
      <c r="CP29" s="358">
        <v>7152.1540000000005</v>
      </c>
      <c r="CQ29" s="455">
        <f si="16" t="shared"/>
        <v>1012.6799999999275</v>
      </c>
      <c r="CR29" s="409"/>
      <c r="CS29" s="409">
        <f si="46" t="shared"/>
        <v>173386</v>
      </c>
      <c r="CT29" s="409">
        <f si="46" t="shared"/>
        <v>341675</v>
      </c>
      <c r="CU29" s="409">
        <f si="46" t="shared"/>
        <v>1504</v>
      </c>
      <c r="CV29" s="453"/>
      <c r="CW29" s="379">
        <v>323.19200000000001</v>
      </c>
      <c r="CX29" s="376">
        <f si="17" t="shared"/>
        <v>9.4800000000009277</v>
      </c>
      <c r="CY29" s="409"/>
      <c r="CZ29" s="409">
        <f si="67" t="shared"/>
        <v>2526.1599999999285</v>
      </c>
      <c r="DA29" s="204"/>
      <c r="DB29" s="195">
        <v>2585.6999999999998</v>
      </c>
      <c r="DC29" s="409">
        <f si="68" t="shared"/>
        <v>59.540000000071359</v>
      </c>
      <c r="DD29" s="195">
        <v>301.43599999999998</v>
      </c>
      <c r="DE29" s="196">
        <f si="69" t="shared"/>
        <v>8.3804190607622466</v>
      </c>
      <c r="DF29" s="195">
        <v>8.58</v>
      </c>
      <c r="DG29" s="196">
        <f si="70" t="shared"/>
        <v>0.19958093923775344</v>
      </c>
      <c r="DH29" s="199">
        <v>25</v>
      </c>
      <c r="DI29" s="346">
        <v>42748</v>
      </c>
      <c r="DJ29" s="366">
        <v>329.238</v>
      </c>
      <c r="DK29" s="381">
        <v>323.15100000000001</v>
      </c>
      <c r="DL29" s="455">
        <f si="18" t="shared"/>
        <v>271.80000000001883</v>
      </c>
      <c r="DM29" s="453"/>
      <c r="DN29" s="370"/>
      <c r="DO29" s="409"/>
      <c r="DP29" s="409"/>
      <c r="DQ29" s="371">
        <v>1758.5450000000001</v>
      </c>
      <c r="DR29" s="455">
        <f si="19" t="shared"/>
        <v>3423.6000000000786</v>
      </c>
      <c r="DS29" s="453"/>
      <c r="DT29" s="409">
        <f si="47" t="shared"/>
        <v>5339.4000000000979</v>
      </c>
      <c r="DU29" s="204"/>
      <c r="DV29" s="195">
        <v>5551.6</v>
      </c>
      <c r="DW29" s="409">
        <f si="48" t="shared"/>
        <v>212.1999999999025</v>
      </c>
      <c r="DX29" s="195">
        <v>10800</v>
      </c>
      <c r="DY29" s="431">
        <f si="71" t="shared"/>
        <v>0.49438888888889793</v>
      </c>
      <c r="DZ29" s="409">
        <v>0.51400000000000001</v>
      </c>
      <c r="EA29" s="431">
        <f si="72" t="shared"/>
        <v>1.9611111111102086E-2</v>
      </c>
      <c r="EB29" s="199">
        <v>25</v>
      </c>
      <c r="EC29" s="346">
        <v>42748</v>
      </c>
      <c r="ED29" s="357"/>
      <c r="EE29" s="292"/>
      <c r="EF29" s="358">
        <v>1856.921</v>
      </c>
      <c r="EG29" s="455">
        <f si="49" t="shared"/>
        <v>3853.8000000001375</v>
      </c>
      <c r="EH29" s="453"/>
      <c r="EI29" s="370">
        <v>26.823</v>
      </c>
      <c r="EJ29" s="371">
        <v>1016.298</v>
      </c>
      <c r="EK29" s="455">
        <f si="97" t="shared"/>
        <v>320.23999999999745</v>
      </c>
      <c r="EL29" s="453"/>
      <c r="EM29" s="370">
        <v>2848.4</v>
      </c>
      <c r="EN29" s="371"/>
      <c r="EO29" s="455">
        <f si="73" t="shared"/>
        <v>29.796000000002095</v>
      </c>
      <c r="EP29" s="453"/>
      <c r="EQ29" s="379">
        <v>356.90100000000001</v>
      </c>
      <c r="ER29" s="455">
        <f si="20" t="shared"/>
        <v>9.0800000000012915</v>
      </c>
      <c r="ES29" s="409"/>
      <c r="ET29" s="409">
        <f si="50" t="shared"/>
        <v>3892.6760000001409</v>
      </c>
      <c r="EU29" s="204"/>
      <c r="EV29" s="195">
        <v>4265.3</v>
      </c>
      <c r="EW29" s="195">
        <f si="51" t="shared"/>
        <v>372.62399999985928</v>
      </c>
      <c r="EX29" s="431">
        <v>301.43599999999998</v>
      </c>
      <c r="EY29" s="431">
        <f si="74" t="shared"/>
        <v>12.913772741146184</v>
      </c>
      <c r="EZ29" s="290">
        <v>14.149800000000001</v>
      </c>
      <c r="FA29" s="432">
        <f si="75" t="shared"/>
        <v>1.2360272588538166</v>
      </c>
      <c r="FC29" s="293">
        <v>42761</v>
      </c>
      <c r="FD29" s="417">
        <v>42762</v>
      </c>
      <c r="FE29" s="130">
        <f>BO56</f>
        <v>3011.4519999999079</v>
      </c>
      <c r="FF29" s="127">
        <v>3382.6183064516126</v>
      </c>
      <c r="FG29" s="32">
        <f si="52" t="shared"/>
        <v>371.16630645170471</v>
      </c>
      <c r="FH29" s="290">
        <v>729.50400000000002</v>
      </c>
      <c r="FI29" s="123">
        <f si="21" t="shared"/>
        <v>4.1280815458173059</v>
      </c>
      <c r="FJ29" s="123">
        <v>5.61</v>
      </c>
      <c r="FK29" s="131">
        <f si="22" t="shared"/>
        <v>1.4819184541826944</v>
      </c>
      <c r="FL29" s="140">
        <f>HR56</f>
        <v>138.52000000000317</v>
      </c>
      <c r="FM29" s="296">
        <f>EU56</f>
        <v>8089.8640000001669</v>
      </c>
      <c r="FN29" s="123">
        <v>8530.5467580645163</v>
      </c>
      <c r="FO29" s="32">
        <f si="23" t="shared"/>
        <v>440.6827580643494</v>
      </c>
      <c r="FP29" s="120">
        <f si="24" t="shared"/>
        <v>729.50400000000002</v>
      </c>
      <c r="FQ29" s="123">
        <f si="53" t="shared"/>
        <v>11.089540290389316</v>
      </c>
      <c r="FR29" s="120">
        <v>14.15</v>
      </c>
      <c r="FS29" s="142">
        <f si="25" t="shared"/>
        <v>3.0604597096106847</v>
      </c>
      <c r="FT29" s="141"/>
      <c r="FU29" s="130">
        <f>DA56</f>
        <v>5426.4800000000259</v>
      </c>
      <c r="FV29" s="123">
        <v>5171.3867741935483</v>
      </c>
      <c r="FW29" s="434">
        <f si="26" t="shared"/>
        <v>-255.09322580647768</v>
      </c>
      <c r="FX29" s="120">
        <f si="27" t="shared"/>
        <v>729.50400000000002</v>
      </c>
      <c r="FY29" s="120">
        <f si="28" t="shared"/>
        <v>7.4385884107558367</v>
      </c>
      <c r="FZ29" s="126">
        <v>8.58</v>
      </c>
      <c r="GA29" s="142">
        <f si="29" t="shared"/>
        <v>1.1414115892441634</v>
      </c>
      <c r="GB29" s="141"/>
      <c r="GC29" s="122">
        <f>CF56</f>
        <v>752.20000000003745</v>
      </c>
      <c r="GD29" s="123">
        <v>705.81580645161296</v>
      </c>
      <c r="GE29" s="436">
        <f si="54" t="shared"/>
        <v>-46.384193548424491</v>
      </c>
      <c r="GF29" s="17">
        <v>336</v>
      </c>
      <c r="GG29" s="127">
        <f si="30" t="shared"/>
        <v>2.2386904761905875</v>
      </c>
      <c r="GH29" s="123">
        <v>1.9</v>
      </c>
      <c r="GI29" s="472">
        <f si="31" t="shared"/>
        <v>-0.33869047619058756</v>
      </c>
      <c r="GJ29" s="141"/>
      <c r="GK29" s="122">
        <f>DU56</f>
        <v>11258.999999999935</v>
      </c>
      <c r="GL29" s="120">
        <v>11103.203870967742</v>
      </c>
      <c r="GM29" s="425">
        <f si="55" t="shared"/>
        <v>-155.79612903219277</v>
      </c>
      <c r="GN29" s="169">
        <v>21600</v>
      </c>
      <c r="GO29" s="128">
        <f si="32" t="shared"/>
        <v>0.52124999999999699</v>
      </c>
      <c r="GP29" s="126">
        <v>0.51</v>
      </c>
      <c r="GQ29" s="424">
        <f si="56" t="shared"/>
        <v>-1.1249999999996985E-2</v>
      </c>
      <c r="GR29" s="141"/>
      <c r="GS29" s="122">
        <f>AV56</f>
        <v>22255.599999999795</v>
      </c>
      <c r="GT29" s="123">
        <v>22564.603451612904</v>
      </c>
      <c r="GU29" s="33">
        <f si="33" t="shared"/>
        <v>309.00345161310906</v>
      </c>
      <c r="GV29" s="123">
        <f si="34" t="shared"/>
        <v>729.50400000000002</v>
      </c>
      <c r="GW29" s="127">
        <f si="35" t="shared"/>
        <v>30.507851910338797</v>
      </c>
      <c r="GX29" s="123">
        <v>37.4</v>
      </c>
      <c r="GY29" s="144">
        <f si="36" t="shared"/>
        <v>6.8921480896612017</v>
      </c>
      <c r="GZ29" s="141"/>
      <c r="HA29" s="125">
        <f si="37" t="shared"/>
        <v>50794.595999999867</v>
      </c>
      <c r="HB29" s="386">
        <v>51458.174967741936</v>
      </c>
      <c r="HC29" s="31">
        <f si="38" t="shared"/>
        <v>663.57896774206893</v>
      </c>
      <c r="HE29" s="25" t="s">
        <v>69</v>
      </c>
      <c r="HF29" s="47">
        <f si="135" t="shared"/>
        <v>698112.40000000189</v>
      </c>
      <c r="HG29" s="25"/>
      <c r="HH29" s="26">
        <f si="131" t="shared"/>
        <v>698112.40000000189</v>
      </c>
      <c r="HI29" s="11"/>
      <c r="HJ29" s="5"/>
      <c r="HO29" s="346">
        <v>42748</v>
      </c>
      <c r="HP29" s="379">
        <v>918.50400000000002</v>
      </c>
      <c r="HQ29" s="455">
        <f si="39" t="shared"/>
        <v>50.239999999998872</v>
      </c>
      <c r="HR29" s="453"/>
      <c r="HS29" s="379">
        <v>48079</v>
      </c>
      <c r="HT29" s="455">
        <f si="139" t="shared"/>
        <v>17</v>
      </c>
      <c r="HU29" s="369"/>
      <c r="HV29" s="379"/>
      <c r="HW29" s="455">
        <f si="104" t="shared"/>
        <v>0</v>
      </c>
      <c r="HX29" s="369"/>
      <c r="HY29" s="379">
        <v>1252.3499999999999</v>
      </c>
      <c r="HZ29" s="455">
        <f si="40" t="shared"/>
        <v>23.999999999998636</v>
      </c>
      <c r="IA29" s="409"/>
      <c r="IB29" s="379">
        <v>204707</v>
      </c>
      <c r="IC29" s="455">
        <f si="41" t="shared"/>
        <v>1644</v>
      </c>
      <c r="ID29" s="409"/>
    </row>
    <row customHeight="1" ht="15" r="30" spans="1:238" thickBot="1" x14ac:dyDescent="0.3">
      <c r="A30" s="199">
        <v>26</v>
      </c>
      <c r="B30" s="346">
        <v>42749</v>
      </c>
      <c r="C30" s="349">
        <v>2909.261</v>
      </c>
      <c r="D30" s="288">
        <v>3085.6570000000002</v>
      </c>
      <c r="E30" s="350"/>
      <c r="F30" s="347">
        <f si="5" t="shared"/>
        <v>13353.600000000733</v>
      </c>
      <c r="G30" s="354">
        <f si="76" t="shared"/>
        <v>26611.200000001554</v>
      </c>
      <c r="H30" s="357">
        <v>1975.248</v>
      </c>
      <c r="I30" s="292">
        <v>1981.5250000000001</v>
      </c>
      <c r="J30" s="358"/>
      <c r="K30" s="455">
        <f si="6" t="shared"/>
        <v>13497.600000000602</v>
      </c>
      <c r="L30" s="409">
        <f si="77" t="shared"/>
        <v>26913.600000000952</v>
      </c>
      <c r="M30" s="354">
        <f si="78" t="shared"/>
        <v>302.39999999939755</v>
      </c>
      <c r="N30" s="357">
        <v>688.22299999999996</v>
      </c>
      <c r="O30" s="381">
        <v>957.423</v>
      </c>
      <c r="P30" s="455">
        <f si="58" t="shared"/>
        <v>1785.5999999999312</v>
      </c>
      <c r="Q30" s="453">
        <f si="79" t="shared"/>
        <v>3416.4000000000442</v>
      </c>
      <c r="R30" s="357">
        <v>69754</v>
      </c>
      <c r="S30" s="358">
        <v>37617</v>
      </c>
      <c r="T30" s="455">
        <f si="7" t="shared"/>
        <v>360</v>
      </c>
      <c r="U30" s="453">
        <f si="80" t="shared"/>
        <v>624</v>
      </c>
      <c r="V30" s="357">
        <v>173386</v>
      </c>
      <c r="W30" s="358">
        <v>341757</v>
      </c>
      <c r="X30" s="455">
        <f si="8" t="shared"/>
        <v>1312</v>
      </c>
      <c r="Y30" s="409">
        <f si="81" t="shared"/>
        <v>2816</v>
      </c>
      <c r="Z30" s="409">
        <f si="82" t="shared"/>
        <v>3440</v>
      </c>
      <c r="AA30" s="427">
        <f si="83" t="shared"/>
        <v>-23.599999999955799</v>
      </c>
      <c r="AB30" s="363">
        <v>346.19200000000001</v>
      </c>
      <c r="AC30" s="358">
        <v>157.173</v>
      </c>
      <c r="AD30" s="455">
        <f si="9" t="shared"/>
        <v>480.59999999999263</v>
      </c>
      <c r="AE30" s="453">
        <f si="84" t="shared"/>
        <v>1027.7999999999452</v>
      </c>
      <c r="AF30" s="364"/>
      <c r="AG30" s="289">
        <v>61605</v>
      </c>
      <c r="AH30" s="358"/>
      <c r="AI30" s="455">
        <f si="116" t="shared"/>
        <v>10800</v>
      </c>
      <c r="AJ30" s="409">
        <f>AI30+AI29</f>
        <v>21840</v>
      </c>
      <c r="AK30" s="453">
        <f si="85" t="shared"/>
        <v>22464</v>
      </c>
      <c r="AL30" s="387">
        <v>29571</v>
      </c>
      <c r="AM30" s="388">
        <v>41092</v>
      </c>
      <c r="AN30" s="455">
        <f si="10" t="shared"/>
        <v>0</v>
      </c>
      <c r="AO30" s="217">
        <f si="86" t="shared"/>
        <v>0</v>
      </c>
      <c r="AP30" s="387">
        <v>22329</v>
      </c>
      <c r="AQ30" s="388">
        <v>23340</v>
      </c>
      <c r="AR30" s="455">
        <f si="11" t="shared"/>
        <v>0</v>
      </c>
      <c r="AS30" s="409">
        <f si="87" t="shared"/>
        <v>0</v>
      </c>
      <c r="AT30" s="409">
        <f si="88" t="shared"/>
        <v>23069.800000001007</v>
      </c>
      <c r="AU30" s="210">
        <f si="12" t="shared"/>
        <v>11561.00000000074</v>
      </c>
      <c r="AV30" s="211">
        <f>(G30-Y30-AE30-AO30)+AS30</f>
        <v>22767.400000001609</v>
      </c>
      <c r="AW30" s="197">
        <v>11282.301725806452</v>
      </c>
      <c r="AX30" s="397">
        <f si="43" t="shared"/>
        <v>-278.69827419428839</v>
      </c>
      <c r="AY30" s="196">
        <v>301.44</v>
      </c>
      <c r="AZ30" s="196">
        <f si="59" t="shared"/>
        <v>38.352574309981222</v>
      </c>
      <c r="BA30" s="196">
        <v>37.43</v>
      </c>
      <c r="BB30" s="397">
        <f si="60" t="shared"/>
        <v>-0.92257430998122203</v>
      </c>
      <c r="BC30" s="199">
        <v>26</v>
      </c>
      <c r="BD30" s="346">
        <v>42749</v>
      </c>
      <c r="BE30" s="357">
        <v>11433.651</v>
      </c>
      <c r="BF30" s="292">
        <v>76.906999999999996</v>
      </c>
      <c r="BG30" s="358">
        <v>5022.6530000000002</v>
      </c>
      <c r="BH30" s="455">
        <f si="13" t="shared"/>
        <v>1705.8600000001022</v>
      </c>
      <c r="BI30" s="453">
        <f>BH30+BH29</f>
        <v>3134.0039999999494</v>
      </c>
      <c r="BJ30" s="370">
        <v>779.77700000000004</v>
      </c>
      <c r="BK30" s="371">
        <v>620.14099999999996</v>
      </c>
      <c r="BL30" s="291">
        <f si="14" t="shared"/>
        <v>104.88000000000284</v>
      </c>
      <c r="BM30" s="409">
        <f si="89" t="shared"/>
        <v>221.92000000000007</v>
      </c>
      <c r="BN30" s="409">
        <f si="15" t="shared"/>
        <v>1600.9800000000994</v>
      </c>
      <c r="BO30" s="204">
        <f>BI30-BM30</f>
        <v>2912.0839999999494</v>
      </c>
      <c r="BP30" s="195">
        <v>1691.3</v>
      </c>
      <c r="BQ30" s="196">
        <f si="44" t="shared"/>
        <v>90.319999999900574</v>
      </c>
      <c r="BR30" s="196">
        <v>301.44</v>
      </c>
      <c r="BS30" s="196">
        <f si="61" t="shared"/>
        <v>5.3111066878984188</v>
      </c>
      <c r="BT30" s="196">
        <v>5.61</v>
      </c>
      <c r="BU30" s="196">
        <f si="62" t="shared"/>
        <v>0.29889331210158154</v>
      </c>
      <c r="BV30" s="199">
        <v>26</v>
      </c>
      <c r="BW30" s="346">
        <v>42749</v>
      </c>
      <c r="BX30" s="357">
        <v>11653.32</v>
      </c>
      <c r="BY30" s="358">
        <v>7.8209999999999997</v>
      </c>
      <c r="BZ30" s="347">
        <f si="117" t="shared"/>
        <v>240.11999999999779</v>
      </c>
      <c r="CA30" s="210">
        <f si="90" t="shared"/>
        <v>479.61999999997596</v>
      </c>
      <c r="CB30" s="292"/>
      <c r="CC30" s="213">
        <f si="63" t="shared"/>
        <v>104.88000000000284</v>
      </c>
      <c r="CD30" s="409">
        <f si="63" t="shared"/>
        <v>221.92000000000007</v>
      </c>
      <c r="CE30" s="211">
        <f si="64" t="shared"/>
        <v>345.00000000000063</v>
      </c>
      <c r="CF30" s="211">
        <f si="64" t="shared"/>
        <v>701.53999999997609</v>
      </c>
      <c r="CG30" s="195">
        <v>352.9</v>
      </c>
      <c r="CH30" s="210">
        <f si="45" t="shared"/>
        <v>7.899999999999352</v>
      </c>
      <c r="CI30" s="196">
        <v>185.48</v>
      </c>
      <c r="CJ30" s="196">
        <f si="65" t="shared"/>
        <v>1.8600388182014269</v>
      </c>
      <c r="CK30" s="196">
        <v>1.9</v>
      </c>
      <c r="CL30" s="196">
        <f si="66" t="shared"/>
        <v>3.9961181798572998E-2</v>
      </c>
      <c r="CM30" s="199">
        <v>26</v>
      </c>
      <c r="CN30" s="346">
        <v>42749</v>
      </c>
      <c r="CO30" s="357">
        <v>10589.465</v>
      </c>
      <c r="CP30" s="358">
        <v>7157.6210000000001</v>
      </c>
      <c r="CQ30" s="455">
        <f>((CO30-CO29)+(CP30-CP29))*120</f>
        <v>1041.0000000000218</v>
      </c>
      <c r="CR30" s="409">
        <f si="91" t="shared"/>
        <v>2053.6799999999494</v>
      </c>
      <c r="CS30" s="409">
        <f si="46" t="shared"/>
        <v>173386</v>
      </c>
      <c r="CT30" s="409">
        <f si="46" t="shared"/>
        <v>341757</v>
      </c>
      <c r="CU30" s="409">
        <f si="46" t="shared"/>
        <v>1312</v>
      </c>
      <c r="CV30" s="453">
        <f si="46" t="shared"/>
        <v>2816</v>
      </c>
      <c r="CW30" s="379">
        <v>323.19299999999998</v>
      </c>
      <c r="CX30" s="376">
        <f si="17" t="shared"/>
        <v>5.9999999998581188E-2</v>
      </c>
      <c r="CY30" s="409">
        <f si="92" t="shared"/>
        <v>9.5399999999995089</v>
      </c>
      <c r="CZ30" s="409">
        <f si="67" t="shared"/>
        <v>2353.0600000000204</v>
      </c>
      <c r="DA30" s="204">
        <f si="93" t="shared"/>
        <v>4879.2199999999484</v>
      </c>
      <c r="DB30" s="195">
        <v>2585.6999999999998</v>
      </c>
      <c r="DC30" s="409">
        <f si="68" t="shared"/>
        <v>232.63999999997941</v>
      </c>
      <c r="DD30" s="195">
        <v>301.43599999999998</v>
      </c>
      <c r="DE30" s="196">
        <f si="69" t="shared"/>
        <v>7.8061678100824734</v>
      </c>
      <c r="DF30" s="195">
        <v>8.58</v>
      </c>
      <c r="DG30" s="196">
        <f si="70" t="shared"/>
        <v>0.77383218991752667</v>
      </c>
      <c r="DH30" s="199">
        <v>26</v>
      </c>
      <c r="DI30" s="346">
        <v>42749</v>
      </c>
      <c r="DJ30" s="366">
        <v>329.548</v>
      </c>
      <c r="DK30" s="381">
        <v>323.17899999999997</v>
      </c>
      <c r="DL30" s="455">
        <f si="18" t="shared"/>
        <v>608.39999999993779</v>
      </c>
      <c r="DM30" s="453">
        <f si="94" t="shared"/>
        <v>880.19999999995662</v>
      </c>
      <c r="DN30" s="370"/>
      <c r="DO30" s="409"/>
      <c r="DP30" s="409"/>
      <c r="DQ30" s="371">
        <v>1760.5060000000001</v>
      </c>
      <c r="DR30" s="455">
        <f si="19" t="shared"/>
        <v>3529.8000000000229</v>
      </c>
      <c r="DS30" s="453">
        <f si="95" t="shared"/>
        <v>6953.4000000001015</v>
      </c>
      <c r="DT30" s="409">
        <f si="47" t="shared"/>
        <v>5842.1999999999607</v>
      </c>
      <c r="DU30" s="204">
        <f>DM30+DS30+ID30</f>
        <v>11181.600000000059</v>
      </c>
      <c r="DV30" s="195">
        <v>5551.6</v>
      </c>
      <c r="DW30" s="421">
        <f si="48" t="shared"/>
        <v>-290.59999999996035</v>
      </c>
      <c r="DX30" s="195">
        <v>10800</v>
      </c>
      <c r="DY30" s="431">
        <f si="71" t="shared"/>
        <v>0.54094444444444079</v>
      </c>
      <c r="DZ30" s="409">
        <v>0.51400000000000001</v>
      </c>
      <c r="EA30" s="433">
        <f si="72" t="shared"/>
        <v>-2.6944444444440774E-2</v>
      </c>
      <c r="EB30" s="199">
        <v>26</v>
      </c>
      <c r="EC30" s="346">
        <v>42749</v>
      </c>
      <c r="ED30" s="357"/>
      <c r="EE30" s="292"/>
      <c r="EF30" s="358">
        <v>1859.105</v>
      </c>
      <c r="EG30" s="455">
        <f si="49" t="shared"/>
        <v>3931.1999999999443</v>
      </c>
      <c r="EH30" s="453">
        <f si="96" t="shared"/>
        <v>7785.0000000000819</v>
      </c>
      <c r="EI30" s="370">
        <v>26.838999999999999</v>
      </c>
      <c r="EJ30" s="371">
        <v>1020.372</v>
      </c>
      <c r="EK30" s="455">
        <f si="97" t="shared"/>
        <v>327.19999999999629</v>
      </c>
      <c r="EL30" s="453">
        <f si="98" t="shared"/>
        <v>647.43999999999369</v>
      </c>
      <c r="EM30" s="370">
        <v>2851.1280000000002</v>
      </c>
      <c r="EN30" s="371"/>
      <c r="EO30" s="455">
        <f si="73" t="shared"/>
        <v>32.736000000000786</v>
      </c>
      <c r="EP30" s="453">
        <f si="99" t="shared"/>
        <v>62.532000000002881</v>
      </c>
      <c r="EQ30" s="379">
        <v>357.13799999999998</v>
      </c>
      <c r="ER30" s="455">
        <f si="20" t="shared"/>
        <v>9.4799999999986539</v>
      </c>
      <c r="ES30" s="409">
        <f si="100" t="shared"/>
        <v>18.559999999999945</v>
      </c>
      <c r="ET30" s="409">
        <f si="50" t="shared"/>
        <v>3973.4159999999438</v>
      </c>
      <c r="EU30" s="204">
        <f>EH30+EP30+ES30</f>
        <v>7866.0920000000842</v>
      </c>
      <c r="EV30" s="195">
        <v>4265.3</v>
      </c>
      <c r="EW30" s="195">
        <f si="51" t="shared"/>
        <v>291.8840000000564</v>
      </c>
      <c r="EX30" s="431">
        <v>301.43599999999998</v>
      </c>
      <c r="EY30" s="431">
        <f si="74" t="shared"/>
        <v>13.181623959978053</v>
      </c>
      <c r="EZ30" s="290">
        <v>14.149800000000001</v>
      </c>
      <c r="FA30" s="432">
        <f si="75" t="shared"/>
        <v>0.96817604002194813</v>
      </c>
      <c r="FC30" s="293">
        <v>42762</v>
      </c>
      <c r="FD30" s="417">
        <v>42763</v>
      </c>
      <c r="FE30" s="130">
        <f>BO58</f>
        <v>2688.7560000001085</v>
      </c>
      <c r="FF30" s="127">
        <v>3382.6183064516126</v>
      </c>
      <c r="FG30" s="32">
        <f si="52" t="shared"/>
        <v>693.86230645150408</v>
      </c>
      <c r="FH30" s="290">
        <v>719.928</v>
      </c>
      <c r="FI30" s="123">
        <f si="21" t="shared"/>
        <v>3.7347568090143857</v>
      </c>
      <c r="FJ30" s="123">
        <v>5.61</v>
      </c>
      <c r="FK30" s="131">
        <f si="22" t="shared"/>
        <v>1.8752431909856146</v>
      </c>
      <c r="FL30" s="140">
        <f>HR58</f>
        <v>137.59999999999764</v>
      </c>
      <c r="FM30" s="296">
        <f>EU58</f>
        <v>8011.7480000001124</v>
      </c>
      <c r="FN30" s="123">
        <v>8530.5467580645163</v>
      </c>
      <c r="FO30" s="32">
        <f si="23" t="shared"/>
        <v>518.79875806440396</v>
      </c>
      <c r="FP30" s="120">
        <f si="24" t="shared"/>
        <v>719.928</v>
      </c>
      <c r="FQ30" s="123">
        <f si="53" t="shared"/>
        <v>11.128540631841117</v>
      </c>
      <c r="FR30" s="120">
        <v>14.15</v>
      </c>
      <c r="FS30" s="142">
        <f si="25" t="shared"/>
        <v>3.0214593681588831</v>
      </c>
      <c r="FT30" s="141"/>
      <c r="FU30" s="130">
        <f>DA58</f>
        <v>5073.4799999999232</v>
      </c>
      <c r="FV30" s="123">
        <v>5171.3867741935483</v>
      </c>
      <c r="FW30" s="32">
        <f si="26" t="shared"/>
        <v>97.906774193625097</v>
      </c>
      <c r="FX30" s="120">
        <f si="27" t="shared"/>
        <v>719.928</v>
      </c>
      <c r="FY30" s="120">
        <f si="28" t="shared"/>
        <v>7.0472047204719406</v>
      </c>
      <c r="FZ30" s="126">
        <v>8.58</v>
      </c>
      <c r="GA30" s="142">
        <f si="29" t="shared"/>
        <v>1.5327952795280595</v>
      </c>
      <c r="GB30" s="141"/>
      <c r="GC30" s="122">
        <f>CF58</f>
        <v>719.71999999996774</v>
      </c>
      <c r="GD30" s="123">
        <v>705.81580645161296</v>
      </c>
      <c r="GE30" s="436">
        <f si="54" t="shared"/>
        <v>-13.904193548354783</v>
      </c>
      <c r="GF30" s="17">
        <v>446</v>
      </c>
      <c r="GG30" s="127">
        <f si="30" t="shared"/>
        <v>1.6137219730940981</v>
      </c>
      <c r="GH30" s="123">
        <v>1.9</v>
      </c>
      <c r="GI30" s="144">
        <f si="31" t="shared"/>
        <v>0.28627802690590176</v>
      </c>
      <c r="GJ30" s="141"/>
      <c r="GK30" s="122">
        <f>DU58</f>
        <v>11272.199999999646</v>
      </c>
      <c r="GL30" s="120">
        <v>11103.203870967742</v>
      </c>
      <c r="GM30" s="425">
        <f si="55" t="shared"/>
        <v>-168.99612903190427</v>
      </c>
      <c r="GN30" s="169">
        <v>21600</v>
      </c>
      <c r="GO30" s="128">
        <f si="32" t="shared"/>
        <v>0.52186111111109468</v>
      </c>
      <c r="GP30" s="126">
        <v>0.51</v>
      </c>
      <c r="GQ30" s="424">
        <f si="56" t="shared"/>
        <v>-1.1861111111094669E-2</v>
      </c>
      <c r="GR30" s="141"/>
      <c r="GS30" s="122">
        <f>AV58</f>
        <v>20970.000000000837</v>
      </c>
      <c r="GT30" s="123">
        <v>22564.603451612904</v>
      </c>
      <c r="GU30" s="33">
        <f si="33" t="shared"/>
        <v>1594.6034516120671</v>
      </c>
      <c r="GV30" s="123">
        <f si="34" t="shared"/>
        <v>719.928</v>
      </c>
      <c r="GW30" s="127">
        <f si="35" t="shared"/>
        <v>29.127912791280291</v>
      </c>
      <c r="GX30" s="123">
        <v>37.4</v>
      </c>
      <c r="GY30" s="144">
        <f si="36" t="shared"/>
        <v>8.2720872087197073</v>
      </c>
      <c r="GZ30" s="141"/>
      <c r="HA30" s="125">
        <f si="37" t="shared"/>
        <v>48735.904000000592</v>
      </c>
      <c r="HB30" s="386">
        <v>51458.174967741936</v>
      </c>
      <c r="HC30" s="31">
        <f si="38" t="shared"/>
        <v>2722.2709677413441</v>
      </c>
      <c r="HE30" s="27" t="s">
        <v>70</v>
      </c>
      <c r="HF30" s="48">
        <f si="135" t="shared"/>
        <v>1563268.8440000019</v>
      </c>
      <c r="HG30" s="28">
        <v>0</v>
      </c>
      <c r="HH30" s="29">
        <f>SUM(HH24:HH29)</f>
        <v>1563268.8440000019</v>
      </c>
      <c r="HI30" s="30"/>
      <c r="HJ30" s="21"/>
      <c r="HO30" s="346">
        <v>42749</v>
      </c>
      <c r="HP30" s="379">
        <v>921.22199999999998</v>
      </c>
      <c r="HQ30" s="455">
        <f si="39" t="shared"/>
        <v>108.71999999999844</v>
      </c>
      <c r="HR30" s="453">
        <f>HQ30+HQ29</f>
        <v>158.95999999999731</v>
      </c>
      <c r="HS30" s="379">
        <v>48107</v>
      </c>
      <c r="HT30" s="455">
        <f si="139" t="shared"/>
        <v>28</v>
      </c>
      <c r="HU30" s="369">
        <f ref="HU30" si="143" t="shared">HT30+HT29</f>
        <v>45</v>
      </c>
      <c r="HV30" s="379"/>
      <c r="HW30" s="455">
        <f si="104" t="shared"/>
        <v>0</v>
      </c>
      <c r="HX30" s="369">
        <f ref="HX30" si="144" t="shared">HW30+HW29</f>
        <v>0</v>
      </c>
      <c r="HY30" s="379">
        <v>1252.82</v>
      </c>
      <c r="HZ30" s="455">
        <f si="40" t="shared"/>
        <v>14.100000000000819</v>
      </c>
      <c r="IA30" s="409">
        <f ref="IA30" si="145" t="shared">HZ30+HZ29</f>
        <v>38.099999999999454</v>
      </c>
      <c r="IB30" s="379">
        <v>204849</v>
      </c>
      <c r="IC30" s="455">
        <f si="41" t="shared"/>
        <v>1704</v>
      </c>
      <c r="ID30" s="409">
        <f>IC30+IC29</f>
        <v>3348</v>
      </c>
    </row>
    <row customHeight="1" ht="15" r="31" spans="1:238" x14ac:dyDescent="0.25">
      <c r="A31" s="199">
        <v>27</v>
      </c>
      <c r="B31" s="346">
        <v>42749</v>
      </c>
      <c r="C31" s="349">
        <v>2909.328</v>
      </c>
      <c r="D31" s="288">
        <v>3088.4070000000002</v>
      </c>
      <c r="E31" s="350"/>
      <c r="F31" s="347">
        <f si="5" t="shared"/>
        <v>13521.600000000035</v>
      </c>
      <c r="G31" s="354"/>
      <c r="H31" s="357">
        <v>1975.307</v>
      </c>
      <c r="I31" s="292">
        <v>1984.202</v>
      </c>
      <c r="J31" s="358"/>
      <c r="K31" s="455">
        <f si="6" t="shared"/>
        <v>13132.799999999406</v>
      </c>
      <c r="L31" s="409"/>
      <c r="M31" s="354"/>
      <c r="N31" s="357">
        <v>688.22299999999996</v>
      </c>
      <c r="O31" s="381">
        <v>958.35</v>
      </c>
      <c r="P31" s="455">
        <f si="58" t="shared"/>
        <v>1668.6000000000377</v>
      </c>
      <c r="Q31" s="453"/>
      <c r="R31" s="357">
        <v>69775</v>
      </c>
      <c r="S31" s="358">
        <v>37619</v>
      </c>
      <c r="T31" s="455">
        <f si="7" t="shared"/>
        <v>276</v>
      </c>
      <c r="U31" s="453"/>
      <c r="V31" s="357">
        <v>173387</v>
      </c>
      <c r="W31" s="358">
        <v>341843</v>
      </c>
      <c r="X31" s="455">
        <f si="8" t="shared"/>
        <v>1392</v>
      </c>
      <c r="Y31" s="409"/>
      <c r="Z31" s="409"/>
      <c r="AA31" s="453"/>
      <c r="AB31" s="363">
        <v>346.33499999999998</v>
      </c>
      <c r="AC31" s="358">
        <v>157.279</v>
      </c>
      <c r="AD31" s="455">
        <f si="9" t="shared"/>
        <v>448.19999999994025</v>
      </c>
      <c r="AE31" s="453"/>
      <c r="AF31" s="364"/>
      <c r="AG31" s="289">
        <v>61650</v>
      </c>
      <c r="AH31" s="358"/>
      <c r="AI31" s="455">
        <f si="116" t="shared"/>
        <v>10800</v>
      </c>
      <c r="AJ31" s="409"/>
      <c r="AK31" s="453"/>
      <c r="AL31" s="387">
        <v>29571</v>
      </c>
      <c r="AM31" s="388">
        <v>41092</v>
      </c>
      <c r="AN31" s="455">
        <f si="10" t="shared"/>
        <v>0</v>
      </c>
      <c r="AO31" s="217"/>
      <c r="AP31" s="387">
        <v>22329</v>
      </c>
      <c r="AQ31" s="388">
        <v>23340</v>
      </c>
      <c r="AR31" s="455">
        <f si="11" t="shared"/>
        <v>0</v>
      </c>
      <c r="AS31" s="409"/>
      <c r="AT31" s="409"/>
      <c r="AU31" s="210">
        <f si="12" t="shared"/>
        <v>11681.400000000094</v>
      </c>
      <c r="AV31" s="211"/>
      <c r="AW31" s="197">
        <v>11282.301725806452</v>
      </c>
      <c r="AX31" s="397">
        <f si="43" t="shared"/>
        <v>-399.09827419364228</v>
      </c>
      <c r="AY31" s="196">
        <v>301.44</v>
      </c>
      <c r="AZ31" s="196">
        <f si="59" t="shared"/>
        <v>38.751990445860187</v>
      </c>
      <c r="BA31" s="196">
        <v>37.43</v>
      </c>
      <c r="BB31" s="397">
        <f si="60" t="shared"/>
        <v>-1.3219904458601874</v>
      </c>
      <c r="BC31" s="199">
        <v>27</v>
      </c>
      <c r="BD31" s="346">
        <v>42749</v>
      </c>
      <c r="BE31" s="357">
        <v>11436.326999999999</v>
      </c>
      <c r="BF31" s="292">
        <v>76.92</v>
      </c>
      <c r="BG31" s="358">
        <v>5032.5619999999999</v>
      </c>
      <c r="BH31" s="455">
        <f si="13" t="shared"/>
        <v>1510.3559999998952</v>
      </c>
      <c r="BI31" s="453"/>
      <c r="BJ31" s="370">
        <v>780.34799999999996</v>
      </c>
      <c r="BK31" s="371">
        <v>620.947</v>
      </c>
      <c r="BL31" s="291">
        <f si="14" t="shared"/>
        <v>110.15999999999622</v>
      </c>
      <c r="BM31" s="409"/>
      <c r="BN31" s="409">
        <f si="15" t="shared"/>
        <v>1400.195999999899</v>
      </c>
      <c r="BO31" s="204"/>
      <c r="BP31" s="195">
        <v>1691.3</v>
      </c>
      <c r="BQ31" s="196">
        <f si="44" t="shared"/>
        <v>291.104000000101</v>
      </c>
      <c r="BR31" s="196">
        <v>301.44</v>
      </c>
      <c r="BS31" s="196">
        <f si="61" t="shared"/>
        <v>4.6450238853499837</v>
      </c>
      <c r="BT31" s="196">
        <v>5.61</v>
      </c>
      <c r="BU31" s="196">
        <f si="62" t="shared"/>
        <v>0.96497611465001665</v>
      </c>
      <c r="BV31" s="199">
        <v>27</v>
      </c>
      <c r="BW31" s="346">
        <v>42749</v>
      </c>
      <c r="BX31" s="357">
        <v>11660.63</v>
      </c>
      <c r="BY31" s="358">
        <v>8.1479999999999997</v>
      </c>
      <c r="BZ31" s="347">
        <f si="117" t="shared"/>
        <v>232.3799999999847</v>
      </c>
      <c r="CA31" s="210"/>
      <c r="CB31" s="292"/>
      <c r="CC31" s="213">
        <f si="63" t="shared"/>
        <v>110.15999999999622</v>
      </c>
      <c r="CD31" s="409"/>
      <c r="CE31" s="211">
        <f si="64" t="shared"/>
        <v>342.53999999998092</v>
      </c>
      <c r="CF31" s="211"/>
      <c r="CG31" s="195">
        <v>352.9</v>
      </c>
      <c r="CH31" s="210">
        <f si="45" t="shared"/>
        <v>10.360000000019056</v>
      </c>
      <c r="CI31" s="196">
        <v>185.48</v>
      </c>
      <c r="CJ31" s="196">
        <f si="65" t="shared"/>
        <v>1.8467759327150148</v>
      </c>
      <c r="CK31" s="196">
        <v>1.9</v>
      </c>
      <c r="CL31" s="196">
        <f si="66" t="shared"/>
        <v>5.3224067284985077E-2</v>
      </c>
      <c r="CM31" s="199">
        <v>27</v>
      </c>
      <c r="CN31" s="346">
        <v>42749</v>
      </c>
      <c r="CO31" s="357">
        <v>10592.700999999999</v>
      </c>
      <c r="CP31" s="358">
        <v>7163.0159999999996</v>
      </c>
      <c r="CQ31" s="455">
        <f si="16" t="shared"/>
        <v>1035.7199999998193</v>
      </c>
      <c r="CR31" s="409"/>
      <c r="CS31" s="409">
        <f si="46" t="shared"/>
        <v>173387</v>
      </c>
      <c r="CT31" s="409">
        <f si="46" t="shared"/>
        <v>341843</v>
      </c>
      <c r="CU31" s="409">
        <f si="46" t="shared"/>
        <v>1392</v>
      </c>
      <c r="CV31" s="453"/>
      <c r="CW31" s="379">
        <v>323.34199999999998</v>
      </c>
      <c r="CX31" s="376">
        <f si="17" t="shared"/>
        <v>8.9400000000000546</v>
      </c>
      <c r="CY31" s="409"/>
      <c r="CZ31" s="409">
        <f si="67" t="shared"/>
        <v>2436.6599999998193</v>
      </c>
      <c r="DA31" s="204"/>
      <c r="DB31" s="195">
        <v>2585.6999999999998</v>
      </c>
      <c r="DC31" s="409">
        <f si="68" t="shared"/>
        <v>149.0400000001805</v>
      </c>
      <c r="DD31" s="195">
        <v>301.43599999999998</v>
      </c>
      <c r="DE31" s="196">
        <f si="69" t="shared"/>
        <v>8.083506946747633</v>
      </c>
      <c r="DF31" s="195">
        <v>8.58</v>
      </c>
      <c r="DG31" s="196">
        <f si="70" t="shared"/>
        <v>0.49649305325236703</v>
      </c>
      <c r="DH31" s="199">
        <v>27</v>
      </c>
      <c r="DI31" s="346">
        <v>42749</v>
      </c>
      <c r="DJ31" s="366">
        <v>329.846</v>
      </c>
      <c r="DK31" s="381">
        <v>323.20299999999997</v>
      </c>
      <c r="DL31" s="455">
        <f si="18" t="shared"/>
        <v>579.60000000000491</v>
      </c>
      <c r="DM31" s="453"/>
      <c r="DN31" s="370"/>
      <c r="DO31" s="409"/>
      <c r="DP31" s="409"/>
      <c r="DQ31" s="371">
        <v>1762.413</v>
      </c>
      <c r="DR31" s="455">
        <f si="19" t="shared"/>
        <v>3432.5999999998658</v>
      </c>
      <c r="DS31" s="453"/>
      <c r="DT31" s="409">
        <f si="47" t="shared"/>
        <v>5680.1999999998707</v>
      </c>
      <c r="DU31" s="204"/>
      <c r="DV31" s="195">
        <v>5551.6</v>
      </c>
      <c r="DW31" s="421">
        <f si="48" t="shared"/>
        <v>-128.59999999987031</v>
      </c>
      <c r="DX31" s="195">
        <v>10800</v>
      </c>
      <c r="DY31" s="431">
        <f si="71" t="shared"/>
        <v>0.52594444444443245</v>
      </c>
      <c r="DZ31" s="409">
        <v>0.51400000000000001</v>
      </c>
      <c r="EA31" s="433">
        <f si="72" t="shared"/>
        <v>-1.1944444444432434E-2</v>
      </c>
      <c r="EB31" s="199">
        <v>27</v>
      </c>
      <c r="EC31" s="346">
        <v>42749</v>
      </c>
      <c r="ED31" s="357"/>
      <c r="EE31" s="292"/>
      <c r="EF31" s="358">
        <v>1861.269</v>
      </c>
      <c r="EG31" s="455">
        <f si="49" t="shared"/>
        <v>3895.1999999999771</v>
      </c>
      <c r="EH31" s="453"/>
      <c r="EI31" s="370">
        <v>26.856000000000002</v>
      </c>
      <c r="EJ31" s="371">
        <v>1024.442</v>
      </c>
      <c r="EK31" s="455">
        <f si="97" t="shared"/>
        <v>326.96000000000424</v>
      </c>
      <c r="EL31" s="453"/>
      <c r="EM31" s="370">
        <v>2853.2730000000001</v>
      </c>
      <c r="EN31" s="371"/>
      <c r="EO31" s="455">
        <f si="73" t="shared"/>
        <v>25.739999999999782</v>
      </c>
      <c r="EP31" s="453"/>
      <c r="EQ31" s="379">
        <v>357.37200000000001</v>
      </c>
      <c r="ER31" s="455">
        <f si="20" t="shared"/>
        <v>9.3600000000014916</v>
      </c>
      <c r="ES31" s="409"/>
      <c r="ET31" s="409">
        <f si="50" t="shared"/>
        <v>3930.2999999999784</v>
      </c>
      <c r="EU31" s="204"/>
      <c r="EV31" s="195">
        <v>4265.3</v>
      </c>
      <c r="EW31" s="195">
        <f si="51" t="shared"/>
        <v>335.00000000002183</v>
      </c>
      <c r="EX31" s="431">
        <v>301.43599999999998</v>
      </c>
      <c r="EY31" s="431">
        <f si="74" t="shared"/>
        <v>13.038588622460418</v>
      </c>
      <c r="EZ31" s="290">
        <v>14.149800000000001</v>
      </c>
      <c r="FA31" s="432">
        <f si="75" t="shared"/>
        <v>1.1112113775395827</v>
      </c>
      <c r="FC31" s="293">
        <v>42763</v>
      </c>
      <c r="FD31" s="417">
        <v>42764</v>
      </c>
      <c r="FE31" s="130">
        <f>BO60</f>
        <v>2976.6679999998478</v>
      </c>
      <c r="FF31" s="127">
        <v>3382.6183064516126</v>
      </c>
      <c r="FG31" s="32">
        <f si="52" t="shared"/>
        <v>405.95030645176485</v>
      </c>
      <c r="FH31" s="290">
        <v>723.12</v>
      </c>
      <c r="FI31" s="123">
        <f si="21" t="shared"/>
        <v>4.1164232769109521</v>
      </c>
      <c r="FJ31" s="123">
        <v>5.61</v>
      </c>
      <c r="FK31" s="131">
        <f si="22" t="shared"/>
        <v>1.4935767230890482</v>
      </c>
      <c r="FL31" s="140">
        <f>HR60</f>
        <v>165.59999999999945</v>
      </c>
      <c r="FM31" s="296">
        <f>EU60</f>
        <v>8057.6999999999425</v>
      </c>
      <c r="FN31" s="123">
        <v>8530.5467580645163</v>
      </c>
      <c r="FO31" s="32">
        <f si="23" t="shared"/>
        <v>472.84675806457381</v>
      </c>
      <c r="FP31" s="120">
        <f si="24" t="shared"/>
        <v>723.12</v>
      </c>
      <c r="FQ31" s="123">
        <f si="53" t="shared"/>
        <v>11.142963823431716</v>
      </c>
      <c r="FR31" s="120">
        <v>14.15</v>
      </c>
      <c r="FS31" s="142">
        <f si="25" t="shared"/>
        <v>3.0070361765682847</v>
      </c>
      <c r="FT31" s="141"/>
      <c r="FU31" s="130">
        <f>DA60</f>
        <v>5452.4800000001251</v>
      </c>
      <c r="FV31" s="123">
        <v>5171.3867741935483</v>
      </c>
      <c r="FW31" s="434">
        <f si="26" t="shared"/>
        <v>-281.09322580657681</v>
      </c>
      <c r="FX31" s="120">
        <f si="27" t="shared"/>
        <v>723.12</v>
      </c>
      <c r="FY31" s="120">
        <f si="28" t="shared"/>
        <v>7.5402146255118447</v>
      </c>
      <c r="FZ31" s="126">
        <v>8.58</v>
      </c>
      <c r="GA31" s="142">
        <f si="29" t="shared"/>
        <v>1.0397853744881553</v>
      </c>
      <c r="GB31" s="141"/>
      <c r="GC31" s="122">
        <f>CF60</f>
        <v>734.67999999998949</v>
      </c>
      <c r="GD31" s="123">
        <v>705.81580645161296</v>
      </c>
      <c r="GE31" s="436">
        <f si="54" t="shared"/>
        <v>-28.864193548376534</v>
      </c>
      <c r="GF31" s="17">
        <v>329</v>
      </c>
      <c r="GG31" s="127">
        <f si="30" t="shared"/>
        <v>2.2330699088145578</v>
      </c>
      <c r="GH31" s="123">
        <v>1.9</v>
      </c>
      <c r="GI31" s="423">
        <f si="31" t="shared"/>
        <v>-0.33306990881455789</v>
      </c>
      <c r="GJ31" s="141"/>
      <c r="GK31" s="122">
        <f>DU60</f>
        <v>11630.400000000314</v>
      </c>
      <c r="GL31" s="120">
        <v>11103.203870967742</v>
      </c>
      <c r="GM31" s="425">
        <f si="55" t="shared"/>
        <v>-527.19612903257257</v>
      </c>
      <c r="GN31" s="169">
        <v>21600</v>
      </c>
      <c r="GO31" s="128">
        <f si="32" t="shared"/>
        <v>0.53844444444445905</v>
      </c>
      <c r="GP31" s="126">
        <v>0.51</v>
      </c>
      <c r="GQ31" s="424">
        <f si="56" t="shared"/>
        <v>-2.8444444444459038E-2</v>
      </c>
      <c r="GR31" s="141"/>
      <c r="GS31" s="122">
        <f>AV60</f>
        <v>22120.999999999967</v>
      </c>
      <c r="GT31" s="123">
        <v>22564.603451612904</v>
      </c>
      <c r="GU31" s="33">
        <f si="33" t="shared"/>
        <v>443.60345161293662</v>
      </c>
      <c r="GV31" s="123">
        <f si="34" t="shared"/>
        <v>723.12</v>
      </c>
      <c r="GW31" s="127">
        <f si="35" t="shared"/>
        <v>30.591049894899832</v>
      </c>
      <c r="GX31" s="123">
        <v>37.4</v>
      </c>
      <c r="GY31" s="144">
        <f si="36" t="shared"/>
        <v>6.8089501051001662</v>
      </c>
      <c r="GZ31" s="141"/>
      <c r="HA31" s="125">
        <f si="37" t="shared"/>
        <v>50972.928000000189</v>
      </c>
      <c r="HB31" s="386">
        <v>51458.174967741936</v>
      </c>
      <c r="HC31" s="31">
        <f si="38" t="shared"/>
        <v>485.24696774174663</v>
      </c>
      <c r="HE31" s="7"/>
      <c r="HF31" s="44"/>
      <c r="HG31" s="12"/>
      <c r="HH31" s="7"/>
      <c r="HI31" s="9"/>
      <c r="HJ31" s="15"/>
      <c r="HO31" s="346">
        <v>42749</v>
      </c>
      <c r="HP31" s="379">
        <v>922.29600000000005</v>
      </c>
      <c r="HQ31" s="455">
        <f si="39" t="shared"/>
        <v>42.960000000002765</v>
      </c>
      <c r="HR31" s="453"/>
      <c r="HS31" s="379">
        <v>48119</v>
      </c>
      <c r="HT31" s="455">
        <f si="139" t="shared"/>
        <v>12</v>
      </c>
      <c r="HU31" s="369"/>
      <c r="HV31" s="379"/>
      <c r="HW31" s="455">
        <f si="104" t="shared"/>
        <v>0</v>
      </c>
      <c r="HX31" s="369"/>
      <c r="HY31" s="379">
        <v>1253.18</v>
      </c>
      <c r="HZ31" s="455">
        <f si="40" t="shared"/>
        <v>10.80000000000382</v>
      </c>
      <c r="IA31" s="409"/>
      <c r="IB31" s="379">
        <v>204988</v>
      </c>
      <c r="IC31" s="455">
        <f si="41" t="shared"/>
        <v>1668</v>
      </c>
      <c r="ID31" s="409"/>
    </row>
    <row r="32" spans="1:238" x14ac:dyDescent="0.25">
      <c r="A32" s="199">
        <v>28</v>
      </c>
      <c r="B32" s="346">
        <v>42750</v>
      </c>
      <c r="C32" s="349">
        <v>2909.3980000000001</v>
      </c>
      <c r="D32" s="288">
        <v>3091.125</v>
      </c>
      <c r="E32" s="350"/>
      <c r="F32" s="347">
        <f si="5" t="shared"/>
        <v>13382.400000000052</v>
      </c>
      <c r="G32" s="354">
        <f si="76" t="shared"/>
        <v>26904.000000000087</v>
      </c>
      <c r="H32" s="357">
        <v>1975.373</v>
      </c>
      <c r="I32" s="292">
        <v>1987.059</v>
      </c>
      <c r="J32" s="358"/>
      <c r="K32" s="455">
        <f si="6" t="shared"/>
        <v>14030.400000000009</v>
      </c>
      <c r="L32" s="409">
        <f si="77" t="shared"/>
        <v>27163.199999999415</v>
      </c>
      <c r="M32" s="354">
        <f si="78" t="shared"/>
        <v>259.1999999993277</v>
      </c>
      <c r="N32" s="357">
        <v>688.22299999999996</v>
      </c>
      <c r="O32" s="381">
        <v>959.43899999999996</v>
      </c>
      <c r="P32" s="455">
        <f si="58" t="shared"/>
        <v>1960.1999999998952</v>
      </c>
      <c r="Q32" s="453">
        <f si="79" t="shared"/>
        <v>3628.7999999999329</v>
      </c>
      <c r="R32" s="357">
        <v>69802</v>
      </c>
      <c r="S32" s="358">
        <v>37625</v>
      </c>
      <c r="T32" s="455">
        <f si="7" t="shared"/>
        <v>396</v>
      </c>
      <c r="U32" s="453">
        <f si="80" t="shared"/>
        <v>672</v>
      </c>
      <c r="V32" s="357">
        <v>173438</v>
      </c>
      <c r="W32" s="358">
        <v>341892</v>
      </c>
      <c r="X32" s="455">
        <f si="8" t="shared"/>
        <v>1600</v>
      </c>
      <c r="Y32" s="409">
        <f si="81" t="shared"/>
        <v>2992</v>
      </c>
      <c r="Z32" s="409">
        <f si="82" t="shared"/>
        <v>3664</v>
      </c>
      <c r="AA32" s="427">
        <f si="83" t="shared"/>
        <v>-35.200000000067121</v>
      </c>
      <c r="AB32" s="363">
        <v>346.49700000000001</v>
      </c>
      <c r="AC32" s="358">
        <v>157.398</v>
      </c>
      <c r="AD32" s="455">
        <f si="9" t="shared"/>
        <v>505.8000000000618</v>
      </c>
      <c r="AE32" s="453">
        <f si="84" t="shared"/>
        <v>954.00000000000205</v>
      </c>
      <c r="AF32" s="364"/>
      <c r="AG32" s="289">
        <v>61695</v>
      </c>
      <c r="AH32" s="358"/>
      <c r="AI32" s="455">
        <f si="116" t="shared"/>
        <v>10800</v>
      </c>
      <c r="AJ32" s="409">
        <f>AI32+AI31</f>
        <v>21600</v>
      </c>
      <c r="AK32" s="453">
        <f si="85" t="shared"/>
        <v>22272</v>
      </c>
      <c r="AL32" s="387">
        <v>29571</v>
      </c>
      <c r="AM32" s="388">
        <v>41092</v>
      </c>
      <c r="AN32" s="455">
        <f si="10" t="shared"/>
        <v>0</v>
      </c>
      <c r="AO32" s="217">
        <f si="86" t="shared"/>
        <v>0</v>
      </c>
      <c r="AP32" s="387">
        <v>22329</v>
      </c>
      <c r="AQ32" s="388">
        <v>23340</v>
      </c>
      <c r="AR32" s="455">
        <f si="11" t="shared"/>
        <v>0</v>
      </c>
      <c r="AS32" s="409">
        <f si="87" t="shared"/>
        <v>0</v>
      </c>
      <c r="AT32" s="409">
        <f si="88" t="shared"/>
        <v>23217.199999999411</v>
      </c>
      <c r="AU32" s="210">
        <f si="12" t="shared"/>
        <v>11276.599999999991</v>
      </c>
      <c r="AV32" s="211">
        <f>(G32-Y32-AE32-AO32)+AS32</f>
        <v>22958.000000000084</v>
      </c>
      <c r="AW32" s="197">
        <v>11282.301725806452</v>
      </c>
      <c r="AX32" s="196">
        <f si="43" t="shared"/>
        <v>5.7017258064606722</v>
      </c>
      <c r="AY32" s="196">
        <v>301.44</v>
      </c>
      <c r="AZ32" s="196">
        <f si="59" t="shared"/>
        <v>37.409102972399126</v>
      </c>
      <c r="BA32" s="196">
        <v>37.43</v>
      </c>
      <c r="BB32" s="196">
        <f si="60" t="shared"/>
        <v>2.0897027600874196E-2</v>
      </c>
      <c r="BC32" s="199">
        <v>28</v>
      </c>
      <c r="BD32" s="346">
        <v>42750</v>
      </c>
      <c r="BE32" s="357">
        <v>11438.752</v>
      </c>
      <c r="BF32" s="292">
        <v>76.932000000000002</v>
      </c>
      <c r="BG32" s="358">
        <v>5042.51</v>
      </c>
      <c r="BH32" s="455">
        <f si="13" t="shared"/>
        <v>1484.9040000001694</v>
      </c>
      <c r="BI32" s="453">
        <f>BH32+BH31</f>
        <v>2995.2600000000648</v>
      </c>
      <c r="BJ32" s="370">
        <v>780.96</v>
      </c>
      <c r="BK32" s="371">
        <v>621.77599999999995</v>
      </c>
      <c r="BL32" s="291">
        <f si="14" t="shared"/>
        <v>115.28000000000247</v>
      </c>
      <c r="BM32" s="409">
        <f si="89" t="shared"/>
        <v>225.43999999999869</v>
      </c>
      <c r="BN32" s="409">
        <f si="15" t="shared"/>
        <v>1369.6240000001669</v>
      </c>
      <c r="BO32" s="204">
        <f>BI32-BM32</f>
        <v>2769.8200000000661</v>
      </c>
      <c r="BP32" s="195">
        <v>1691.3</v>
      </c>
      <c r="BQ32" s="196">
        <f si="44" t="shared"/>
        <v>321.67599999983304</v>
      </c>
      <c r="BR32" s="196">
        <v>301.44</v>
      </c>
      <c r="BS32" s="196">
        <f si="61" t="shared"/>
        <v>4.5436040339708299</v>
      </c>
      <c r="BT32" s="196">
        <v>5.61</v>
      </c>
      <c r="BU32" s="196">
        <f si="62" t="shared"/>
        <v>1.0663959660291704</v>
      </c>
      <c r="BV32" s="199">
        <v>28</v>
      </c>
      <c r="BW32" s="346">
        <v>42750</v>
      </c>
      <c r="BX32" s="357">
        <v>11669.11</v>
      </c>
      <c r="BY32" s="358">
        <v>8.5050000000000008</v>
      </c>
      <c r="BZ32" s="347">
        <f si="117" t="shared"/>
        <v>268.6800000000415</v>
      </c>
      <c r="CA32" s="210">
        <f si="90" t="shared"/>
        <v>501.06000000002621</v>
      </c>
      <c r="CB32" s="292"/>
      <c r="CC32" s="213">
        <f si="63" t="shared"/>
        <v>115.28000000000247</v>
      </c>
      <c r="CD32" s="409">
        <f si="63" t="shared"/>
        <v>225.43999999999869</v>
      </c>
      <c r="CE32" s="211">
        <f si="64" t="shared"/>
        <v>383.96000000004398</v>
      </c>
      <c r="CF32" s="211">
        <f si="64" t="shared"/>
        <v>726.5000000000249</v>
      </c>
      <c r="CG32" s="195">
        <v>352.9</v>
      </c>
      <c r="CH32" s="396">
        <f si="45" t="shared"/>
        <v>-31.060000000043999</v>
      </c>
      <c r="CI32" s="196">
        <v>185.48</v>
      </c>
      <c r="CJ32" s="196">
        <f si="65" t="shared"/>
        <v>2.0700884192368125</v>
      </c>
      <c r="CK32" s="196">
        <v>1.9</v>
      </c>
      <c r="CL32" s="397">
        <f si="66" t="shared"/>
        <v>-0.17008841923681262</v>
      </c>
      <c r="CM32" s="199">
        <v>28</v>
      </c>
      <c r="CN32" s="346">
        <v>42750</v>
      </c>
      <c r="CO32" s="357">
        <v>10595.861000000001</v>
      </c>
      <c r="CP32" s="358">
        <v>7168.4759999999997</v>
      </c>
      <c r="CQ32" s="455">
        <f si="16" t="shared"/>
        <v>1034.4000000002052</v>
      </c>
      <c r="CR32" s="409">
        <f si="91" t="shared"/>
        <v>2070.1200000000244</v>
      </c>
      <c r="CS32" s="409">
        <f si="46" t="shared"/>
        <v>173438</v>
      </c>
      <c r="CT32" s="409">
        <f si="46" t="shared"/>
        <v>341892</v>
      </c>
      <c r="CU32" s="409">
        <f si="46" t="shared"/>
        <v>1600</v>
      </c>
      <c r="CV32" s="453">
        <f si="46" t="shared"/>
        <v>2992</v>
      </c>
      <c r="CW32" s="379">
        <v>323.34399999999999</v>
      </c>
      <c r="CX32" s="376">
        <f si="17" t="shared"/>
        <v>0.12000000000057298</v>
      </c>
      <c r="CY32" s="409">
        <f si="92" t="shared"/>
        <v>9.0600000000006276</v>
      </c>
      <c r="CZ32" s="409">
        <f si="67" t="shared"/>
        <v>2634.520000000206</v>
      </c>
      <c r="DA32" s="204">
        <f si="93" t="shared"/>
        <v>5071.1800000000258</v>
      </c>
      <c r="DB32" s="195">
        <v>2585.6999999999998</v>
      </c>
      <c r="DC32" s="421">
        <f si="68" t="shared"/>
        <v>-48.820000000206164</v>
      </c>
      <c r="DD32" s="195">
        <v>301.43599999999998</v>
      </c>
      <c r="DE32" s="196">
        <f si="69" t="shared"/>
        <v>8.7398983532166241</v>
      </c>
      <c r="DF32" s="195">
        <v>8.58</v>
      </c>
      <c r="DG32" s="397">
        <f si="70" t="shared"/>
        <v>-0.15989835321662405</v>
      </c>
      <c r="DH32" s="199">
        <v>28</v>
      </c>
      <c r="DI32" s="346">
        <v>42750</v>
      </c>
      <c r="DJ32" s="366">
        <v>330.16</v>
      </c>
      <c r="DK32" s="381">
        <v>323.23</v>
      </c>
      <c r="DL32" s="455">
        <f si="18" t="shared"/>
        <v>613.80000000011705</v>
      </c>
      <c r="DM32" s="453">
        <f si="94" t="shared"/>
        <v>1193.400000000122</v>
      </c>
      <c r="DN32" s="370"/>
      <c r="DO32" s="409"/>
      <c r="DP32" s="409"/>
      <c r="DQ32" s="371">
        <v>1764.3530000000001</v>
      </c>
      <c r="DR32" s="455">
        <f si="19" t="shared"/>
        <v>3492.0000000000982</v>
      </c>
      <c r="DS32" s="453">
        <f si="95" t="shared"/>
        <v>6924.599999999964</v>
      </c>
      <c r="DT32" s="409">
        <f si="47" t="shared"/>
        <v>5725.8000000002157</v>
      </c>
      <c r="DU32" s="204">
        <f>DM32+DS32+ID32</f>
        <v>11406.000000000085</v>
      </c>
      <c r="DV32" s="195">
        <v>5551.6</v>
      </c>
      <c r="DW32" s="421">
        <f si="48" t="shared"/>
        <v>-174.20000000021537</v>
      </c>
      <c r="DX32" s="195">
        <v>10800</v>
      </c>
      <c r="DY32" s="431">
        <f si="71" t="shared"/>
        <v>0.53016666666668666</v>
      </c>
      <c r="DZ32" s="409">
        <v>0.51400000000000001</v>
      </c>
      <c r="EA32" s="433">
        <f si="72" t="shared"/>
        <v>-1.6166666666686647E-2</v>
      </c>
      <c r="EB32" s="199">
        <v>28</v>
      </c>
      <c r="EC32" s="346">
        <v>42750</v>
      </c>
      <c r="ED32" s="357"/>
      <c r="EE32" s="292"/>
      <c r="EF32" s="358">
        <v>1863.4480000000001</v>
      </c>
      <c r="EG32" s="455">
        <f si="49" t="shared"/>
        <v>3922.2000000001572</v>
      </c>
      <c r="EH32" s="453">
        <f si="96" t="shared"/>
        <v>7817.4000000001342</v>
      </c>
      <c r="EI32" s="370">
        <v>26.873000000000001</v>
      </c>
      <c r="EJ32" s="371">
        <v>1028.5519999999999</v>
      </c>
      <c r="EK32" s="455">
        <f si="97" t="shared"/>
        <v>330.15999999999195</v>
      </c>
      <c r="EL32" s="453">
        <f si="98" t="shared"/>
        <v>657.11999999999625</v>
      </c>
      <c r="EM32" s="370">
        <v>2855.502</v>
      </c>
      <c r="EN32" s="371"/>
      <c r="EO32" s="455">
        <f si="73" t="shared"/>
        <v>26.747999999997774</v>
      </c>
      <c r="EP32" s="453">
        <f si="99" t="shared"/>
        <v>52.487999999997555</v>
      </c>
      <c r="EQ32" s="379">
        <v>357.60199999999998</v>
      </c>
      <c r="ER32" s="455">
        <f si="20" t="shared"/>
        <v>9.1999999999984539</v>
      </c>
      <c r="ES32" s="409">
        <f si="100" t="shared"/>
        <v>18.559999999999945</v>
      </c>
      <c r="ET32" s="409">
        <f si="50" t="shared"/>
        <v>3958.1480000001534</v>
      </c>
      <c r="EU32" s="204">
        <f>EH32+EP32+ES32</f>
        <v>7888.4480000001313</v>
      </c>
      <c r="EV32" s="195">
        <v>4265.3</v>
      </c>
      <c r="EW32" s="195">
        <f si="51" t="shared"/>
        <v>307.15199999984679</v>
      </c>
      <c r="EX32" s="431">
        <v>301.43599999999998</v>
      </c>
      <c r="EY32" s="431">
        <f si="74" t="shared"/>
        <v>13.130973075545567</v>
      </c>
      <c r="EZ32" s="290">
        <v>14.149800000000001</v>
      </c>
      <c r="FA32" s="432">
        <f si="75" t="shared"/>
        <v>1.0188269244544337</v>
      </c>
      <c r="FC32" s="293">
        <v>42764</v>
      </c>
      <c r="FD32" s="417">
        <v>42765</v>
      </c>
      <c r="FE32" s="130">
        <f>BO62</f>
        <v>2933.9440000000859</v>
      </c>
      <c r="FF32" s="127">
        <v>3382.6183064516126</v>
      </c>
      <c r="FG32" s="32">
        <f si="52" t="shared"/>
        <v>448.67430645152672</v>
      </c>
      <c r="FH32" s="290">
        <v>715.89599999999996</v>
      </c>
      <c r="FI32" s="123">
        <f si="21" t="shared"/>
        <v>4.0982824320852274</v>
      </c>
      <c r="FJ32" s="123">
        <v>5.61</v>
      </c>
      <c r="FK32" s="131">
        <f si="22" t="shared"/>
        <v>1.511717567914773</v>
      </c>
      <c r="FL32" s="140">
        <f>HR62</f>
        <v>139.08000000000357</v>
      </c>
      <c r="FM32" s="296">
        <f>EU62</f>
        <v>8056.5160000000724</v>
      </c>
      <c r="FN32" s="123">
        <v>8530.5467580645163</v>
      </c>
      <c r="FO32" s="32">
        <f si="23" t="shared"/>
        <v>474.03075806444394</v>
      </c>
      <c r="FP32" s="120">
        <f si="24" t="shared"/>
        <v>715.89599999999996</v>
      </c>
      <c r="FQ32" s="123">
        <f si="53" t="shared"/>
        <v>11.253751941622907</v>
      </c>
      <c r="FR32" s="120">
        <v>14.15</v>
      </c>
      <c r="FS32" s="142">
        <f si="25" t="shared"/>
        <v>2.8962480583770933</v>
      </c>
      <c r="FT32" s="141"/>
      <c r="FU32" s="130">
        <f>DA62</f>
        <v>4826.8399999999929</v>
      </c>
      <c r="FV32" s="123">
        <v>5171.3867741935483</v>
      </c>
      <c r="FW32" s="32">
        <f si="26" t="shared"/>
        <v>344.54677419355539</v>
      </c>
      <c r="FX32" s="120">
        <f si="27" t="shared"/>
        <v>715.89599999999996</v>
      </c>
      <c r="FY32" s="120">
        <f si="28" t="shared"/>
        <v>6.7423759875736042</v>
      </c>
      <c r="FZ32" s="126">
        <v>8.58</v>
      </c>
      <c r="GA32" s="142">
        <f si="29" t="shared"/>
        <v>1.8376240124263958</v>
      </c>
      <c r="GB32" s="141"/>
      <c r="GC32" s="122">
        <f>CF62</f>
        <v>723.52000000004773</v>
      </c>
      <c r="GD32" s="123">
        <v>705.81580645161296</v>
      </c>
      <c r="GE32" s="436">
        <f si="54" t="shared"/>
        <v>-17.704193548434773</v>
      </c>
      <c r="GF32" s="17">
        <v>432</v>
      </c>
      <c r="GG32" s="127">
        <f si="30" t="shared"/>
        <v>1.6748148148149253</v>
      </c>
      <c r="GH32" s="123">
        <v>1.9</v>
      </c>
      <c r="GI32" s="144">
        <f si="31" t="shared"/>
        <v>0.22518518518507458</v>
      </c>
      <c r="GJ32" s="141"/>
      <c r="GK32" s="122">
        <f>DU62</f>
        <v>11662.199999999915</v>
      </c>
      <c r="GL32" s="120">
        <v>11103.203870967742</v>
      </c>
      <c r="GM32" s="425">
        <f si="55" t="shared"/>
        <v>-558.99612903217349</v>
      </c>
      <c r="GN32" s="169">
        <v>21600</v>
      </c>
      <c r="GO32" s="128">
        <f si="32" t="shared"/>
        <v>0.53991666666666271</v>
      </c>
      <c r="GP32" s="126">
        <v>0.51</v>
      </c>
      <c r="GQ32" s="424">
        <f si="56" t="shared"/>
        <v>-2.9916666666662706E-2</v>
      </c>
      <c r="GR32" s="141"/>
      <c r="GS32" s="122">
        <f>AV62</f>
        <v>21668.200000000845</v>
      </c>
      <c r="GT32" s="123">
        <v>22564.603451612904</v>
      </c>
      <c r="GU32" s="33">
        <f si="33" t="shared"/>
        <v>896.40345161205914</v>
      </c>
      <c r="GV32" s="123">
        <f si="34" t="shared"/>
        <v>715.89599999999996</v>
      </c>
      <c r="GW32" s="127">
        <f si="35" t="shared"/>
        <v>30.26724552169707</v>
      </c>
      <c r="GX32" s="123">
        <v>37.4</v>
      </c>
      <c r="GY32" s="144">
        <f si="36" t="shared"/>
        <v>7.1327544783029282</v>
      </c>
      <c r="GZ32" s="141"/>
      <c r="HA32" s="125">
        <f si="37" t="shared"/>
        <v>49871.220000000962</v>
      </c>
      <c r="HB32" s="386">
        <v>51458.174967741936</v>
      </c>
      <c r="HC32" s="31">
        <f si="38" t="shared"/>
        <v>1586.9549677409741</v>
      </c>
      <c r="HE32" s="10"/>
      <c r="HF32" s="662" t="s">
        <v>143</v>
      </c>
      <c r="HG32" s="663"/>
      <c r="HH32" s="9"/>
      <c r="HI32" s="10"/>
      <c r="HO32" s="346">
        <v>42750</v>
      </c>
      <c r="HP32" s="379">
        <v>924.69799999999998</v>
      </c>
      <c r="HQ32" s="455">
        <f si="39" t="shared"/>
        <v>96.079999999997199</v>
      </c>
      <c r="HR32" s="453">
        <f>HQ32+HQ31</f>
        <v>139.03999999999996</v>
      </c>
      <c r="HS32" s="379">
        <v>48150</v>
      </c>
      <c r="HT32" s="455">
        <f si="139" t="shared"/>
        <v>31</v>
      </c>
      <c r="HU32" s="369">
        <f ref="HU32" si="146" t="shared">HT32+HT31</f>
        <v>43</v>
      </c>
      <c r="HV32" s="379"/>
      <c r="HW32" s="455">
        <f si="104" t="shared"/>
        <v>0</v>
      </c>
      <c r="HX32" s="369">
        <f ref="HX32" si="147" t="shared">HW32+HW31</f>
        <v>0</v>
      </c>
      <c r="HY32" s="379">
        <v>1253.7</v>
      </c>
      <c r="HZ32" s="455">
        <f si="40" t="shared"/>
        <v>15.599999999999454</v>
      </c>
      <c r="IA32" s="409">
        <f ref="IA32" si="148" t="shared">HZ32+HZ31</f>
        <v>26.400000000003274</v>
      </c>
      <c r="IB32" s="379">
        <v>205123</v>
      </c>
      <c r="IC32" s="455">
        <f si="41" t="shared"/>
        <v>1620</v>
      </c>
      <c r="ID32" s="409">
        <f>IC32+IC31</f>
        <v>3288</v>
      </c>
    </row>
    <row ht="15.75" r="33" spans="1:238" x14ac:dyDescent="0.25">
      <c r="A33" s="199">
        <v>29</v>
      </c>
      <c r="B33" s="346">
        <v>42750</v>
      </c>
      <c r="C33" s="349">
        <v>2909.4670000000001</v>
      </c>
      <c r="D33" s="288">
        <v>3093.8180000000002</v>
      </c>
      <c r="E33" s="350"/>
      <c r="F33" s="347">
        <f si="5" t="shared"/>
        <v>13257.600000000821</v>
      </c>
      <c r="G33" s="354"/>
      <c r="H33" s="357">
        <v>1975.4349999999999</v>
      </c>
      <c r="I33" s="292">
        <v>1989.779</v>
      </c>
      <c r="J33" s="358"/>
      <c r="K33" s="455">
        <f si="6" t="shared"/>
        <v>13353.599999999642</v>
      </c>
      <c r="L33" s="409"/>
      <c r="M33" s="354"/>
      <c r="N33" s="357">
        <v>688.22299999999996</v>
      </c>
      <c r="O33" s="473">
        <v>960.33600000000001</v>
      </c>
      <c r="P33" s="370">
        <f si="58" t="shared"/>
        <v>1614.6000000000868</v>
      </c>
      <c r="Q33" s="453"/>
      <c r="R33" s="357">
        <v>69824</v>
      </c>
      <c r="S33" s="358">
        <v>37626</v>
      </c>
      <c r="T33" s="455">
        <f si="7" t="shared"/>
        <v>276</v>
      </c>
      <c r="U33" s="453"/>
      <c r="V33" s="357">
        <v>173485</v>
      </c>
      <c r="W33" s="358">
        <v>341929</v>
      </c>
      <c r="X33" s="455">
        <f si="8" t="shared"/>
        <v>1344</v>
      </c>
      <c r="Y33" s="409"/>
      <c r="Z33" s="409"/>
      <c r="AA33" s="453"/>
      <c r="AB33" s="363">
        <v>346.649</v>
      </c>
      <c r="AC33" s="358">
        <v>157.50700000000001</v>
      </c>
      <c r="AD33" s="455">
        <f si="9" t="shared"/>
        <v>469.79999999999222</v>
      </c>
      <c r="AE33" s="453"/>
      <c r="AF33" s="364"/>
      <c r="AG33" s="289">
        <v>61740</v>
      </c>
      <c r="AH33" s="358"/>
      <c r="AI33" s="455">
        <f si="116" t="shared"/>
        <v>10800</v>
      </c>
      <c r="AJ33" s="409"/>
      <c r="AK33" s="453"/>
      <c r="AL33" s="387">
        <v>29571</v>
      </c>
      <c r="AM33" s="388">
        <v>41092</v>
      </c>
      <c r="AN33" s="455">
        <f si="10" t="shared"/>
        <v>0</v>
      </c>
      <c r="AO33" s="217"/>
      <c r="AP33" s="387">
        <v>22329</v>
      </c>
      <c r="AQ33" s="388">
        <v>23340</v>
      </c>
      <c r="AR33" s="455">
        <f si="11" t="shared"/>
        <v>0</v>
      </c>
      <c r="AS33" s="409"/>
      <c r="AT33" s="409"/>
      <c r="AU33" s="210">
        <f si="12" t="shared"/>
        <v>11443.800000000829</v>
      </c>
      <c r="AV33" s="211"/>
      <c r="AW33" s="197">
        <v>11282.301725806452</v>
      </c>
      <c r="AX33" s="397">
        <f si="43" t="shared"/>
        <v>-161.49827419437679</v>
      </c>
      <c r="AY33" s="196">
        <v>301.44</v>
      </c>
      <c r="AZ33" s="196">
        <f si="59" t="shared"/>
        <v>37.963773885353071</v>
      </c>
      <c r="BA33" s="196">
        <v>37.43</v>
      </c>
      <c r="BB33" s="397">
        <f si="60" t="shared"/>
        <v>-0.53377388535307091</v>
      </c>
      <c r="BC33" s="199">
        <v>29</v>
      </c>
      <c r="BD33" s="346">
        <v>42750</v>
      </c>
      <c r="BE33" s="357">
        <v>11441.718999999999</v>
      </c>
      <c r="BF33" s="292">
        <v>76.944000000000003</v>
      </c>
      <c r="BG33" s="358">
        <v>5053.3500000000004</v>
      </c>
      <c r="BH33" s="455">
        <f si="13" t="shared"/>
        <v>1656.9839999998655</v>
      </c>
      <c r="BI33" s="453"/>
      <c r="BJ33" s="370">
        <v>781.53700000000003</v>
      </c>
      <c r="BK33" s="371">
        <v>622.54300000000001</v>
      </c>
      <c r="BL33" s="291">
        <f si="14" t="shared"/>
        <v>107.52000000000407</v>
      </c>
      <c r="BM33" s="409"/>
      <c r="BN33" s="409">
        <f si="15" t="shared"/>
        <v>1549.4639999998615</v>
      </c>
      <c r="BO33" s="204"/>
      <c r="BP33" s="195">
        <v>1691.3</v>
      </c>
      <c r="BQ33" s="196">
        <f si="44" t="shared"/>
        <v>141.83600000013848</v>
      </c>
      <c r="BR33" s="196">
        <v>301.44</v>
      </c>
      <c r="BS33" s="196">
        <f si="61" t="shared"/>
        <v>5.1402070063689669</v>
      </c>
      <c r="BT33" s="196">
        <v>5.61</v>
      </c>
      <c r="BU33" s="196">
        <f si="62" t="shared"/>
        <v>0.46979299363103344</v>
      </c>
      <c r="BV33" s="199">
        <v>29</v>
      </c>
      <c r="BW33" s="346">
        <v>42750</v>
      </c>
      <c r="BX33" s="357">
        <v>11677.26</v>
      </c>
      <c r="BY33" s="358">
        <v>8.8360000000000003</v>
      </c>
      <c r="BZ33" s="347">
        <f si="117" t="shared"/>
        <v>257.7399999999891</v>
      </c>
      <c r="CA33" s="210"/>
      <c r="CB33" s="292"/>
      <c r="CC33" s="213">
        <f si="63" t="shared"/>
        <v>107.52000000000407</v>
      </c>
      <c r="CD33" s="409"/>
      <c r="CE33" s="211">
        <f si="64" t="shared"/>
        <v>365.25999999999317</v>
      </c>
      <c r="CF33" s="211"/>
      <c r="CG33" s="195">
        <v>352.9</v>
      </c>
      <c r="CH33" s="396">
        <f si="45" t="shared"/>
        <v>-12.359999999993192</v>
      </c>
      <c r="CI33" s="196">
        <v>185.48</v>
      </c>
      <c r="CJ33" s="196">
        <f si="65" t="shared"/>
        <v>1.9692689238731571</v>
      </c>
      <c r="CK33" s="196">
        <v>1.9</v>
      </c>
      <c r="CL33" s="397">
        <f si="66" t="shared"/>
        <v>-6.9268923873157195E-2</v>
      </c>
      <c r="CM33" s="199">
        <v>29</v>
      </c>
      <c r="CN33" s="346">
        <v>42750</v>
      </c>
      <c r="CO33" s="357">
        <v>10599.776</v>
      </c>
      <c r="CP33" s="358">
        <v>7174.3040000000001</v>
      </c>
      <c r="CQ33" s="455">
        <f si="16" t="shared"/>
        <v>1169.159999999938</v>
      </c>
      <c r="CR33" s="409"/>
      <c r="CS33" s="409">
        <f si="46" t="shared"/>
        <v>173485</v>
      </c>
      <c r="CT33" s="409">
        <f si="46" t="shared"/>
        <v>341929</v>
      </c>
      <c r="CU33" s="409">
        <f si="46" t="shared"/>
        <v>1344</v>
      </c>
      <c r="CV33" s="453"/>
      <c r="CW33" s="379">
        <v>323.346</v>
      </c>
      <c r="CX33" s="376">
        <f si="17" t="shared"/>
        <v>0.12000000000057298</v>
      </c>
      <c r="CY33" s="409"/>
      <c r="CZ33" s="409">
        <f si="67" t="shared"/>
        <v>2513.2799999999388</v>
      </c>
      <c r="DA33" s="204"/>
      <c r="DB33" s="195">
        <v>2585.6999999999998</v>
      </c>
      <c r="DC33" s="409">
        <f si="68" t="shared"/>
        <v>72.420000000061009</v>
      </c>
      <c r="DD33" s="195">
        <v>301.43599999999998</v>
      </c>
      <c r="DE33" s="196">
        <f si="69" t="shared"/>
        <v>8.3376902559745325</v>
      </c>
      <c r="DF33" s="195">
        <v>8.58</v>
      </c>
      <c r="DG33" s="196">
        <f si="70" t="shared"/>
        <v>0.24230974402546757</v>
      </c>
      <c r="DH33" s="199">
        <v>29</v>
      </c>
      <c r="DI33" s="346">
        <v>42750</v>
      </c>
      <c r="DJ33" s="366">
        <v>330.52499999999998</v>
      </c>
      <c r="DK33" s="381">
        <v>323.25599999999997</v>
      </c>
      <c r="DL33" s="455">
        <f si="18" t="shared"/>
        <v>703.79999999983056</v>
      </c>
      <c r="DM33" s="453"/>
      <c r="DN33" s="370"/>
      <c r="DO33" s="409"/>
      <c r="DP33" s="409"/>
      <c r="DQ33" s="371">
        <v>1766.32</v>
      </c>
      <c r="DR33" s="455">
        <f si="19" t="shared"/>
        <v>3540.5999999997675</v>
      </c>
      <c r="DS33" s="453"/>
      <c r="DT33" s="409">
        <f si="47" t="shared"/>
        <v>5972.3999999995976</v>
      </c>
      <c r="DU33" s="204"/>
      <c r="DV33" s="195">
        <v>5551.6</v>
      </c>
      <c r="DW33" s="421">
        <f si="48" t="shared"/>
        <v>-420.79999999959728</v>
      </c>
      <c r="DX33" s="195">
        <v>10800</v>
      </c>
      <c r="DY33" s="431">
        <f si="71" t="shared"/>
        <v>0.55299999999996274</v>
      </c>
      <c r="DZ33" s="409">
        <v>0.51400000000000001</v>
      </c>
      <c r="EA33" s="433">
        <f si="72" t="shared"/>
        <v>-3.8999999999962731E-2</v>
      </c>
      <c r="EB33" s="199">
        <v>29</v>
      </c>
      <c r="EC33" s="346">
        <v>42750</v>
      </c>
      <c r="ED33" s="357"/>
      <c r="EE33" s="292"/>
      <c r="EF33" s="358">
        <v>1865.625</v>
      </c>
      <c r="EG33" s="455">
        <f si="49" t="shared"/>
        <v>3918.599999999833</v>
      </c>
      <c r="EH33" s="453"/>
      <c r="EI33" s="370">
        <v>26.89</v>
      </c>
      <c r="EJ33" s="371">
        <v>1032.72</v>
      </c>
      <c r="EK33" s="455">
        <f si="97" t="shared"/>
        <v>334.80000000000956</v>
      </c>
      <c r="EL33" s="453"/>
      <c r="EM33" s="370">
        <v>2857.9369999999999</v>
      </c>
      <c r="EN33" s="371"/>
      <c r="EO33" s="455">
        <f si="73" t="shared"/>
        <v>29.219999999999345</v>
      </c>
      <c r="EP33" s="453"/>
      <c r="EQ33" s="379">
        <v>357.84500000000003</v>
      </c>
      <c r="ER33" s="455">
        <f si="20" t="shared"/>
        <v>9.7200000000020736</v>
      </c>
      <c r="ES33" s="409"/>
      <c r="ET33" s="409">
        <f si="50" t="shared"/>
        <v>3957.5399999998344</v>
      </c>
      <c r="EU33" s="204"/>
      <c r="EV33" s="195">
        <v>4265.3</v>
      </c>
      <c r="EW33" s="195">
        <f si="51" t="shared"/>
        <v>307.76000000016575</v>
      </c>
      <c r="EX33" s="431">
        <v>301.43599999999998</v>
      </c>
      <c r="EY33" s="431">
        <f si="74" t="shared"/>
        <v>13.128956063641485</v>
      </c>
      <c r="EZ33" s="290">
        <v>14.149800000000001</v>
      </c>
      <c r="FA33" s="432">
        <f si="75" t="shared"/>
        <v>1.0208439363585153</v>
      </c>
      <c r="FC33" s="293">
        <v>42765</v>
      </c>
      <c r="FD33" s="417">
        <v>42766</v>
      </c>
      <c r="FE33" s="130">
        <f>BO64</f>
        <v>2712.6119999999805</v>
      </c>
      <c r="FF33" s="127">
        <v>3382.6183064516126</v>
      </c>
      <c r="FG33" s="32">
        <f si="52" t="shared"/>
        <v>670.0063064516321</v>
      </c>
      <c r="FH33" s="290">
        <v>721.72799999999995</v>
      </c>
      <c r="FI33" s="123">
        <f si="21" t="shared"/>
        <v>3.7584962756051876</v>
      </c>
      <c r="FJ33" s="123">
        <v>5.61</v>
      </c>
      <c r="FK33" s="121">
        <f si="22" t="shared"/>
        <v>1.8515037243948127</v>
      </c>
      <c r="FL33" s="140">
        <f>HR64</f>
        <v>147.83999999999651</v>
      </c>
      <c r="FM33" s="296">
        <f>EU64</f>
        <v>7981.6319999997459</v>
      </c>
      <c r="FN33" s="123">
        <v>8530.5467580645163</v>
      </c>
      <c r="FO33" s="32">
        <f si="23" t="shared"/>
        <v>548.91475806477047</v>
      </c>
      <c r="FP33" s="120">
        <f si="24" t="shared"/>
        <v>721.72799999999995</v>
      </c>
      <c r="FQ33" s="123">
        <f si="53" t="shared"/>
        <v>11.059058260175227</v>
      </c>
      <c r="FR33" s="120">
        <v>14.15</v>
      </c>
      <c r="FS33" s="142">
        <f si="25" t="shared"/>
        <v>3.0909417398247729</v>
      </c>
      <c r="FT33" s="141"/>
      <c r="FU33" s="130">
        <f>DA64</f>
        <v>5831.1399999998948</v>
      </c>
      <c r="FV33" s="123">
        <v>5171.3867741935483</v>
      </c>
      <c r="FW33" s="434">
        <f si="26" t="shared"/>
        <v>-659.75322580634656</v>
      </c>
      <c r="FX33" s="120">
        <f si="27" t="shared"/>
        <v>721.72799999999995</v>
      </c>
      <c r="FY33" s="120">
        <f si="28" t="shared"/>
        <v>8.0794149596522438</v>
      </c>
      <c r="FZ33" s="126">
        <v>8.58</v>
      </c>
      <c r="GA33" s="142">
        <f si="29" t="shared"/>
        <v>0.5005850403477563</v>
      </c>
      <c r="GB33" s="141"/>
      <c r="GC33" s="122">
        <f>CF64</f>
        <v>744.95999999998446</v>
      </c>
      <c r="GD33" s="123">
        <v>705.81580645161296</v>
      </c>
      <c r="GE33" s="436">
        <f si="54" t="shared"/>
        <v>-39.144193548371504</v>
      </c>
      <c r="GF33" s="17">
        <v>300</v>
      </c>
      <c r="GG33" s="127">
        <f si="30" t="shared"/>
        <v>2.4831999999999481</v>
      </c>
      <c r="GH33" s="123">
        <v>1.9</v>
      </c>
      <c r="GI33" s="423">
        <f si="31" t="shared"/>
        <v>-0.5831999999999482</v>
      </c>
      <c r="GJ33" s="141"/>
      <c r="GK33" s="122">
        <f>DU64</f>
        <v>11718.000000000131</v>
      </c>
      <c r="GL33" s="120">
        <v>11103.203870967742</v>
      </c>
      <c r="GM33" s="425">
        <f si="55" t="shared"/>
        <v>-614.79612903238922</v>
      </c>
      <c r="GN33" s="169">
        <v>21600</v>
      </c>
      <c r="GO33" s="128">
        <f si="32" t="shared"/>
        <v>0.54250000000000609</v>
      </c>
      <c r="GP33" s="126">
        <v>0.51</v>
      </c>
      <c r="GQ33" s="424">
        <f si="56" t="shared"/>
        <v>-3.250000000000608E-2</v>
      </c>
      <c r="GR33" s="141"/>
      <c r="GS33" s="122">
        <f>AV64</f>
        <v>21837.800000000814</v>
      </c>
      <c r="GT33" s="123">
        <v>22564.603451612904</v>
      </c>
      <c r="GU33" s="33">
        <f si="33" t="shared"/>
        <v>726.8034516120897</v>
      </c>
      <c r="GV33" s="123">
        <f si="34" t="shared"/>
        <v>721.72799999999995</v>
      </c>
      <c r="GW33" s="127">
        <f si="35" t="shared"/>
        <v>30.257659395230359</v>
      </c>
      <c r="GX33" s="123">
        <v>37.4</v>
      </c>
      <c r="GY33" s="144">
        <f si="36" t="shared"/>
        <v>7.1423406047696396</v>
      </c>
      <c r="GZ33" s="141"/>
      <c r="HA33" s="125">
        <f si="37" t="shared"/>
        <v>50826.144000000553</v>
      </c>
      <c r="HB33" s="386">
        <v>51458.174967741936</v>
      </c>
      <c r="HC33" s="31">
        <f si="38" t="shared"/>
        <v>632.03096774138248</v>
      </c>
      <c r="HE33" s="10"/>
      <c r="HF33" s="46" t="s">
        <v>65</v>
      </c>
      <c r="HG33" s="14">
        <v>101226.7175</v>
      </c>
      <c r="HH33" s="9"/>
      <c r="HI33" s="10"/>
      <c r="HO33" s="346">
        <v>42750</v>
      </c>
      <c r="HP33" s="379">
        <v>925.87199999999996</v>
      </c>
      <c r="HQ33" s="455">
        <f si="39" t="shared"/>
        <v>46.959999999999127</v>
      </c>
      <c r="HR33" s="453"/>
      <c r="HS33" s="379">
        <v>48170</v>
      </c>
      <c r="HT33" s="455">
        <f si="139" t="shared"/>
        <v>20</v>
      </c>
      <c r="HU33" s="369"/>
      <c r="HV33" s="379"/>
      <c r="HW33" s="455">
        <f si="104" t="shared"/>
        <v>0</v>
      </c>
      <c r="HX33" s="369"/>
      <c r="HY33" s="379">
        <v>1254.1500000000001</v>
      </c>
      <c r="HZ33" s="455">
        <f si="40" t="shared"/>
        <v>13.500000000001364</v>
      </c>
      <c r="IA33" s="409"/>
      <c r="IB33" s="379">
        <v>205267</v>
      </c>
      <c r="IC33" s="455">
        <f si="41" t="shared"/>
        <v>1728</v>
      </c>
      <c r="ID33" s="409"/>
    </row>
    <row ht="16.5" r="34" spans="1:238" thickBot="1" x14ac:dyDescent="0.3">
      <c r="A34" s="199">
        <v>30</v>
      </c>
      <c r="B34" s="346">
        <v>42751</v>
      </c>
      <c r="C34" s="349">
        <v>2909.5349999999999</v>
      </c>
      <c r="D34" s="288">
        <v>3096.5790000000002</v>
      </c>
      <c r="E34" s="350"/>
      <c r="F34" s="347">
        <f si="5" t="shared"/>
        <v>13579.199999998673</v>
      </c>
      <c r="G34" s="354">
        <f si="76" t="shared"/>
        <v>26836.799999999494</v>
      </c>
      <c r="H34" s="357">
        <v>1975.4960000000001</v>
      </c>
      <c r="I34" s="292">
        <v>1992.5619999999999</v>
      </c>
      <c r="J34" s="358"/>
      <c r="K34" s="455">
        <f si="6" t="shared"/>
        <v>13651.200000000244</v>
      </c>
      <c r="L34" s="409">
        <f si="77" t="shared"/>
        <v>27004.799999999886</v>
      </c>
      <c r="M34" s="354">
        <f si="78" t="shared"/>
        <v>168.0000000003929</v>
      </c>
      <c r="N34" s="357">
        <v>688.22299999999996</v>
      </c>
      <c r="O34" s="358">
        <v>961.34100000000001</v>
      </c>
      <c r="P34" s="455">
        <f si="58" t="shared"/>
        <v>1808.9999999999918</v>
      </c>
      <c r="Q34" s="453">
        <f si="79" t="shared"/>
        <v>3423.6000000000786</v>
      </c>
      <c r="R34" s="357">
        <v>69852</v>
      </c>
      <c r="S34" s="358">
        <v>37631</v>
      </c>
      <c r="T34" s="455">
        <f si="7" t="shared"/>
        <v>396</v>
      </c>
      <c r="U34" s="453">
        <f si="80" t="shared"/>
        <v>672</v>
      </c>
      <c r="V34" s="357">
        <v>173533</v>
      </c>
      <c r="W34" s="358">
        <v>341966</v>
      </c>
      <c r="X34" s="455">
        <f si="8" t="shared"/>
        <v>1360</v>
      </c>
      <c r="Y34" s="409">
        <f si="81" t="shared"/>
        <v>2704</v>
      </c>
      <c r="Z34" s="409">
        <f si="82" t="shared"/>
        <v>3376</v>
      </c>
      <c r="AA34" s="453">
        <f si="83" t="shared"/>
        <v>47.60000000007858</v>
      </c>
      <c r="AB34" s="363">
        <v>346.8</v>
      </c>
      <c r="AC34" s="362">
        <v>157.61799999999999</v>
      </c>
      <c r="AD34" s="455">
        <f si="9" t="shared"/>
        <v>471.60000000000082</v>
      </c>
      <c r="AE34" s="453">
        <f si="84" t="shared"/>
        <v>941.39999999999304</v>
      </c>
      <c r="AF34" s="364"/>
      <c r="AG34" s="289">
        <v>61786</v>
      </c>
      <c r="AH34" s="358"/>
      <c r="AI34" s="455">
        <f si="116" t="shared"/>
        <v>11040</v>
      </c>
      <c r="AJ34" s="409">
        <f>AI34+AI33</f>
        <v>21840</v>
      </c>
      <c r="AK34" s="453">
        <f si="85" t="shared"/>
        <v>22512</v>
      </c>
      <c r="AL34" s="387">
        <v>29571</v>
      </c>
      <c r="AM34" s="388">
        <v>41092</v>
      </c>
      <c r="AN34" s="455">
        <f si="10" t="shared"/>
        <v>0</v>
      </c>
      <c r="AO34" s="217">
        <f si="86" t="shared"/>
        <v>0</v>
      </c>
      <c r="AP34" s="387">
        <v>22329</v>
      </c>
      <c r="AQ34" s="388">
        <v>23340</v>
      </c>
      <c r="AR34" s="455">
        <f si="11" t="shared"/>
        <v>0</v>
      </c>
      <c r="AS34" s="409">
        <f si="87" t="shared"/>
        <v>0</v>
      </c>
      <c r="AT34" s="409">
        <f si="88" t="shared"/>
        <v>23359.399999999892</v>
      </c>
      <c r="AU34" s="210">
        <f si="12" t="shared"/>
        <v>11747.599999998673</v>
      </c>
      <c r="AV34" s="211">
        <f>(G34-Y34-AE34-AO34)+AS34</f>
        <v>23191.399999999499</v>
      </c>
      <c r="AW34" s="197">
        <v>11282.301725806452</v>
      </c>
      <c r="AX34" s="397">
        <f si="43" t="shared"/>
        <v>-465.29827419222056</v>
      </c>
      <c r="AY34" s="196">
        <v>301.44</v>
      </c>
      <c r="AZ34" s="196">
        <f si="59" t="shared"/>
        <v>38.971602972394749</v>
      </c>
      <c r="BA34" s="196">
        <v>37.43</v>
      </c>
      <c r="BB34" s="397">
        <f si="60" t="shared"/>
        <v>-1.5416029723947489</v>
      </c>
      <c r="BC34" s="199">
        <v>30</v>
      </c>
      <c r="BD34" s="346">
        <v>42751</v>
      </c>
      <c r="BE34" s="357">
        <v>11444.512000000001</v>
      </c>
      <c r="BF34" s="292">
        <v>76.956000000000003</v>
      </c>
      <c r="BG34" s="358">
        <v>5063.1890000000003</v>
      </c>
      <c r="BH34" s="455">
        <f si="13" t="shared"/>
        <v>1515.9840000001711</v>
      </c>
      <c r="BI34" s="453">
        <f>BH34+BH33</f>
        <v>3172.9680000000367</v>
      </c>
      <c r="BJ34" s="370">
        <v>782.13300000000004</v>
      </c>
      <c r="BK34" s="371">
        <v>623.32100000000003</v>
      </c>
      <c r="BL34" s="291">
        <f si="14" t="shared"/>
        <v>109.92000000000189</v>
      </c>
      <c r="BM34" s="409">
        <f si="89" t="shared"/>
        <v>217.44000000000597</v>
      </c>
      <c r="BN34" s="409">
        <f si="15" t="shared"/>
        <v>1406.0640000001692</v>
      </c>
      <c r="BO34" s="204">
        <f>BI34-BM34</f>
        <v>2955.5280000000307</v>
      </c>
      <c r="BP34" s="195">
        <v>1691.3</v>
      </c>
      <c r="BQ34" s="196">
        <f si="44" t="shared"/>
        <v>285.23599999983071</v>
      </c>
      <c r="BR34" s="196">
        <v>301.44</v>
      </c>
      <c r="BS34" s="196">
        <f si="61" t="shared"/>
        <v>4.6644904458604337</v>
      </c>
      <c r="BT34" s="196">
        <v>5.61</v>
      </c>
      <c r="BU34" s="196">
        <f si="62" t="shared"/>
        <v>0.94550955413956661</v>
      </c>
      <c r="BV34" s="199">
        <v>30</v>
      </c>
      <c r="BW34" s="346">
        <v>42751</v>
      </c>
      <c r="BX34" s="357">
        <v>11685.09</v>
      </c>
      <c r="BY34" s="358">
        <v>9.1630000000000003</v>
      </c>
      <c r="BZ34" s="347">
        <f si="117" t="shared"/>
        <v>247.9799999999978</v>
      </c>
      <c r="CA34" s="210">
        <f si="90" t="shared"/>
        <v>505.7199999999869</v>
      </c>
      <c r="CB34" s="292"/>
      <c r="CC34" s="213">
        <f si="63" t="shared"/>
        <v>109.92000000000189</v>
      </c>
      <c r="CD34" s="409">
        <f si="63" t="shared"/>
        <v>217.44000000000597</v>
      </c>
      <c r="CE34" s="211">
        <f si="64" t="shared"/>
        <v>357.89999999999969</v>
      </c>
      <c r="CF34" s="211">
        <f si="64" t="shared"/>
        <v>723.15999999999281</v>
      </c>
      <c r="CG34" s="195">
        <v>352.9</v>
      </c>
      <c r="CH34" s="396">
        <f si="45" t="shared"/>
        <v>-4.9999999999997158</v>
      </c>
      <c r="CI34" s="196">
        <v>185.48</v>
      </c>
      <c r="CJ34" s="196">
        <f si="65" t="shared"/>
        <v>1.9295880957515619</v>
      </c>
      <c r="CK34" s="196">
        <v>1.9</v>
      </c>
      <c r="CL34" s="397">
        <f si="66" t="shared"/>
        <v>-2.958809575156196E-2</v>
      </c>
      <c r="CM34" s="199">
        <v>30</v>
      </c>
      <c r="CN34" s="346">
        <v>42751</v>
      </c>
      <c r="CO34" s="357">
        <v>10602.955</v>
      </c>
      <c r="CP34" s="381">
        <v>7179.7579999999998</v>
      </c>
      <c r="CQ34" s="455">
        <f si="16" t="shared"/>
        <v>1035.9599999999773</v>
      </c>
      <c r="CR34" s="409">
        <f si="91" t="shared"/>
        <v>2205.1199999999153</v>
      </c>
      <c r="CS34" s="409">
        <f si="46" t="shared"/>
        <v>173533</v>
      </c>
      <c r="CT34" s="409">
        <f si="46" t="shared"/>
        <v>341966</v>
      </c>
      <c r="CU34" s="409">
        <f si="46" t="shared"/>
        <v>1360</v>
      </c>
      <c r="CV34" s="453">
        <f si="46" t="shared"/>
        <v>2704</v>
      </c>
      <c r="CW34" s="379">
        <v>323.36599999999999</v>
      </c>
      <c r="CX34" s="376">
        <f si="17" t="shared"/>
        <v>1.1999999999989086</v>
      </c>
      <c r="CY34" s="409">
        <f si="92" t="shared"/>
        <v>1.3199999999994816</v>
      </c>
      <c r="CZ34" s="409">
        <f si="67" t="shared"/>
        <v>2397.1599999999762</v>
      </c>
      <c r="DA34" s="204">
        <f si="93" t="shared"/>
        <v>4910.439999999915</v>
      </c>
      <c r="DB34" s="195">
        <v>2585.6999999999998</v>
      </c>
      <c r="DC34" s="409">
        <f si="68" t="shared"/>
        <v>188.54000000002361</v>
      </c>
      <c r="DD34" s="195">
        <v>301.43599999999998</v>
      </c>
      <c r="DE34" s="196">
        <f si="69" t="shared"/>
        <v>7.9524675221273382</v>
      </c>
      <c r="DF34" s="195">
        <v>8.58</v>
      </c>
      <c r="DG34" s="196">
        <f si="70" t="shared"/>
        <v>0.62753247787266186</v>
      </c>
      <c r="DH34" s="199">
        <v>30</v>
      </c>
      <c r="DI34" s="346">
        <v>42751</v>
      </c>
      <c r="DJ34" s="366">
        <v>330.90800000000002</v>
      </c>
      <c r="DK34" s="381">
        <v>323.28199999999998</v>
      </c>
      <c r="DL34" s="455">
        <f si="18" t="shared"/>
        <v>736.20000000008758</v>
      </c>
      <c r="DM34" s="453">
        <f si="94" t="shared"/>
        <v>1439.9999999999181</v>
      </c>
      <c r="DN34" s="370"/>
      <c r="DO34" s="409"/>
      <c r="DP34" s="409"/>
      <c r="DQ34" s="371">
        <v>1768.2190000000001</v>
      </c>
      <c r="DR34" s="455">
        <f si="19" t="shared"/>
        <v>3418.2000000002063</v>
      </c>
      <c r="DS34" s="453">
        <f si="95" t="shared"/>
        <v>6958.7999999999738</v>
      </c>
      <c r="DT34" s="409">
        <f si="47" t="shared"/>
        <v>5822.4000000002943</v>
      </c>
      <c r="DU34" s="204">
        <f>DM34+DS34+ID34</f>
        <v>11794.799999999892</v>
      </c>
      <c r="DV34" s="195">
        <v>5551.6</v>
      </c>
      <c r="DW34" s="421">
        <f si="48" t="shared"/>
        <v>-270.80000000029395</v>
      </c>
      <c r="DX34" s="195">
        <v>10800</v>
      </c>
      <c r="DY34" s="431">
        <f si="71" t="shared"/>
        <v>0.53911111111113841</v>
      </c>
      <c r="DZ34" s="409">
        <v>0.51400000000000001</v>
      </c>
      <c r="EA34" s="433">
        <f si="72" t="shared"/>
        <v>-2.5111111111138396E-2</v>
      </c>
      <c r="EB34" s="199">
        <v>30</v>
      </c>
      <c r="EC34" s="346">
        <v>42751</v>
      </c>
      <c r="ED34" s="357"/>
      <c r="EE34" s="292"/>
      <c r="EF34" s="358">
        <v>1867.722</v>
      </c>
      <c r="EG34" s="455">
        <f si="49" t="shared"/>
        <v>3774.599999999964</v>
      </c>
      <c r="EH34" s="453">
        <f si="96" t="shared"/>
        <v>7693.199999999797</v>
      </c>
      <c r="EI34" s="370">
        <v>26.907</v>
      </c>
      <c r="EJ34" s="371">
        <v>1036.884</v>
      </c>
      <c r="EK34" s="455">
        <f si="97" t="shared"/>
        <v>334.47999999999894</v>
      </c>
      <c r="EL34" s="453">
        <f si="98" t="shared"/>
        <v>669.2800000000085</v>
      </c>
      <c r="EM34" s="370">
        <v>2860.5279999999998</v>
      </c>
      <c r="EN34" s="371"/>
      <c r="EO34" s="455">
        <f si="73" t="shared"/>
        <v>31.091999999998734</v>
      </c>
      <c r="EP34" s="453">
        <f si="99" t="shared"/>
        <v>60.311999999998079</v>
      </c>
      <c r="EQ34" s="379">
        <v>358.08100000000002</v>
      </c>
      <c r="ER34" s="455">
        <f si="20" t="shared"/>
        <v>9.4399999999995998</v>
      </c>
      <c r="ES34" s="409">
        <f si="100" t="shared"/>
        <v>19.160000000001673</v>
      </c>
      <c r="ET34" s="409">
        <f si="50" t="shared"/>
        <v>3815.1319999999623</v>
      </c>
      <c r="EU34" s="204">
        <f>EH34+EP34+ES34</f>
        <v>7772.6719999997968</v>
      </c>
      <c r="EV34" s="195">
        <v>4265.3</v>
      </c>
      <c r="EW34" s="195">
        <f si="51" t="shared"/>
        <v>450.16800000003786</v>
      </c>
      <c r="EX34" s="431">
        <v>301.43599999999998</v>
      </c>
      <c r="EY34" s="431">
        <f si="74" t="shared"/>
        <v>12.656524104619098</v>
      </c>
      <c r="EZ34" s="290">
        <v>14.149800000000001</v>
      </c>
      <c r="FA34" s="432">
        <f si="75" t="shared"/>
        <v>1.4932758953809024</v>
      </c>
      <c r="FC34" s="293">
        <v>42766</v>
      </c>
      <c r="FD34" s="418">
        <v>42767</v>
      </c>
      <c r="FE34" s="130">
        <f>BO66</f>
        <v>2925.695999999934</v>
      </c>
      <c r="FF34" s="127">
        <v>3382.6183064516126</v>
      </c>
      <c r="FG34" s="32">
        <f si="52" t="shared"/>
        <v>456.92230645167865</v>
      </c>
      <c r="FH34" s="241">
        <v>595.63199999999995</v>
      </c>
      <c r="FI34" s="123">
        <f si="21" t="shared"/>
        <v>4.911918768635557</v>
      </c>
      <c r="FJ34" s="123">
        <v>5.61</v>
      </c>
      <c r="FK34" s="121">
        <f si="22" t="shared"/>
        <v>0.69808123136444333</v>
      </c>
      <c r="FL34" s="140">
        <f>HR66</f>
        <v>144.12000000000262</v>
      </c>
      <c r="FM34" s="296">
        <f>EU66</f>
        <v>7905.7360000000026</v>
      </c>
      <c r="FN34" s="123">
        <v>8530.5467580645163</v>
      </c>
      <c r="FO34" s="32">
        <f si="23" t="shared"/>
        <v>624.81075806451372</v>
      </c>
      <c r="FP34" s="120">
        <f si="24" t="shared"/>
        <v>595.63199999999995</v>
      </c>
      <c r="FQ34" s="123">
        <f si="53" t="shared"/>
        <v>13.272853036774389</v>
      </c>
      <c r="FR34" s="120">
        <v>14.15</v>
      </c>
      <c r="FS34" s="142">
        <f si="25" t="shared"/>
        <v>0.87714696322561103</v>
      </c>
      <c r="FT34" s="295"/>
      <c r="FU34" s="130">
        <f>DA66</f>
        <v>5302.2400000000798</v>
      </c>
      <c r="FV34" s="123">
        <v>5171.3867741935483</v>
      </c>
      <c r="FW34" s="434">
        <f si="26" t="shared"/>
        <v>-130.85322580653155</v>
      </c>
      <c r="FX34" s="120">
        <f si="27" t="shared"/>
        <v>595.63199999999995</v>
      </c>
      <c r="FY34" s="120">
        <f si="28" t="shared"/>
        <v>8.9018722969888788</v>
      </c>
      <c r="FZ34" s="126">
        <v>8.58</v>
      </c>
      <c r="GA34" s="422">
        <f si="29" t="shared"/>
        <v>-0.32187229698887876</v>
      </c>
      <c r="GB34" s="295"/>
      <c r="GC34" s="122">
        <f>CF66</f>
        <v>686.5800000000105</v>
      </c>
      <c r="GD34" s="123">
        <v>705.81580645161296</v>
      </c>
      <c r="GE34" s="474">
        <f si="54" t="shared"/>
        <v>19.235806451602457</v>
      </c>
      <c r="GF34" s="241">
        <v>215</v>
      </c>
      <c r="GG34" s="127">
        <f si="30" t="shared"/>
        <v>3.193395348837258</v>
      </c>
      <c r="GH34" s="123">
        <v>1.9</v>
      </c>
      <c r="GI34" s="423">
        <f si="31" t="shared"/>
        <v>-1.293395348837258</v>
      </c>
      <c r="GJ34" s="295"/>
      <c r="GK34" s="122">
        <f>DU66</f>
        <v>11823.599999999997</v>
      </c>
      <c r="GL34" s="120">
        <v>11103.203870967742</v>
      </c>
      <c r="GM34" s="425">
        <f si="55" t="shared"/>
        <v>-720.39612903225498</v>
      </c>
      <c r="GN34" s="169">
        <v>21600</v>
      </c>
      <c r="GO34" s="128">
        <f si="32" t="shared"/>
        <v>0.5473888888888887</v>
      </c>
      <c r="GP34" s="126">
        <v>0.51</v>
      </c>
      <c r="GQ34" s="424">
        <f si="56" t="shared"/>
        <v>-3.7388888888888694E-2</v>
      </c>
      <c r="GR34" s="295"/>
      <c r="GS34" s="122">
        <f>AV66</f>
        <v>21341.599999999155</v>
      </c>
      <c r="GT34" s="123">
        <v>22564.603451612904</v>
      </c>
      <c r="GU34" s="33">
        <f si="33" t="shared"/>
        <v>1223.0034516137493</v>
      </c>
      <c r="GV34" s="123">
        <f si="34" t="shared"/>
        <v>595.63199999999995</v>
      </c>
      <c r="GW34" s="127">
        <f si="35" t="shared"/>
        <v>35.830177022052467</v>
      </c>
      <c r="GX34" s="123">
        <v>37.4</v>
      </c>
      <c r="GY34" s="144">
        <f si="36" t="shared"/>
        <v>1.5698229779475312</v>
      </c>
      <c r="GZ34" s="295"/>
      <c r="HA34" s="125">
        <f>FE34+FM34+FU34+GC34+GK34+GS34</f>
        <v>49985.451999999175</v>
      </c>
      <c r="HB34" s="386">
        <v>51458.174967741936</v>
      </c>
      <c r="HC34" s="31">
        <f si="38" t="shared"/>
        <v>1472.7229677427604</v>
      </c>
      <c r="HE34" s="10"/>
      <c r="HF34" s="46" t="s">
        <v>41</v>
      </c>
      <c r="HG34" s="14">
        <v>268250.20750000002</v>
      </c>
      <c r="HH34" s="9"/>
      <c r="HI34" s="10"/>
      <c r="HO34" s="346">
        <v>42751</v>
      </c>
      <c r="HP34" s="379">
        <v>928.11099999999999</v>
      </c>
      <c r="HQ34" s="455">
        <f si="39" t="shared"/>
        <v>89.56000000000131</v>
      </c>
      <c r="HR34" s="453">
        <f>HQ34+HQ33</f>
        <v>136.52000000000044</v>
      </c>
      <c r="HS34" s="379">
        <v>48200</v>
      </c>
      <c r="HT34" s="455">
        <f si="139" t="shared"/>
        <v>30</v>
      </c>
      <c r="HU34" s="369">
        <f ref="HU34" si="149" t="shared">HT34+HT33</f>
        <v>50</v>
      </c>
      <c r="HV34" s="379"/>
      <c r="HW34" s="455">
        <f si="104" t="shared"/>
        <v>0</v>
      </c>
      <c r="HX34" s="369">
        <f ref="HX34" si="150" t="shared">HW34+HW33</f>
        <v>0</v>
      </c>
      <c r="HY34" s="379">
        <v>1254.67</v>
      </c>
      <c r="HZ34" s="455">
        <f si="40" t="shared"/>
        <v>15.599999999999454</v>
      </c>
      <c r="IA34" s="409">
        <f ref="IA34" si="151" t="shared">HZ34+HZ33</f>
        <v>29.100000000000819</v>
      </c>
      <c r="IB34" s="379">
        <v>205406</v>
      </c>
      <c r="IC34" s="455">
        <f si="41" t="shared"/>
        <v>1668</v>
      </c>
      <c r="ID34" s="409">
        <f>IC34+IC33</f>
        <v>3396</v>
      </c>
    </row>
    <row ht="16.5" r="35" spans="1:238" thickBot="1" x14ac:dyDescent="0.3">
      <c r="A35" s="199">
        <v>31</v>
      </c>
      <c r="B35" s="346">
        <v>42751</v>
      </c>
      <c r="C35" s="349">
        <v>2909.61</v>
      </c>
      <c r="D35" s="288">
        <v>3099.2260000000001</v>
      </c>
      <c r="E35" s="350"/>
      <c r="F35" s="347">
        <f si="5" t="shared"/>
        <v>13065.600000000995</v>
      </c>
      <c r="G35" s="354"/>
      <c r="H35" s="357">
        <v>1975.5640000000001</v>
      </c>
      <c r="I35" s="292">
        <v>1995.25</v>
      </c>
      <c r="J35" s="358"/>
      <c r="K35" s="455">
        <f si="6" t="shared"/>
        <v>13228.80000000041</v>
      </c>
      <c r="L35" s="409"/>
      <c r="M35" s="354"/>
      <c r="N35" s="357">
        <v>688.22299999999996</v>
      </c>
      <c r="O35" s="358">
        <v>962.26</v>
      </c>
      <c r="P35" s="455">
        <f si="58" t="shared"/>
        <v>1654.1999999999689</v>
      </c>
      <c r="Q35" s="453"/>
      <c r="R35" s="357">
        <v>69874</v>
      </c>
      <c r="S35" s="358">
        <v>37632</v>
      </c>
      <c r="T35" s="455">
        <f si="7" t="shared"/>
        <v>276</v>
      </c>
      <c r="U35" s="453"/>
      <c r="V35" s="357">
        <v>173582</v>
      </c>
      <c r="W35" s="358">
        <v>342003</v>
      </c>
      <c r="X35" s="455">
        <f si="8" t="shared"/>
        <v>1376</v>
      </c>
      <c r="Y35" s="409"/>
      <c r="Z35" s="409"/>
      <c r="AA35" s="453"/>
      <c r="AB35" s="363">
        <v>346.96899999999999</v>
      </c>
      <c r="AC35" s="358">
        <v>157.756</v>
      </c>
      <c r="AD35" s="455">
        <f si="9" t="shared"/>
        <v>552.59999999997831</v>
      </c>
      <c r="AE35" s="453"/>
      <c r="AF35" s="364"/>
      <c r="AG35" s="289">
        <v>61830</v>
      </c>
      <c r="AH35" s="358"/>
      <c r="AI35" s="455">
        <f si="116" t="shared"/>
        <v>10560</v>
      </c>
      <c r="AJ35" s="409"/>
      <c r="AK35" s="453"/>
      <c r="AL35" s="387">
        <v>29571</v>
      </c>
      <c r="AM35" s="388">
        <v>41092</v>
      </c>
      <c r="AN35" s="455">
        <f si="10" t="shared"/>
        <v>0</v>
      </c>
      <c r="AO35" s="217"/>
      <c r="AP35" s="387">
        <v>22329</v>
      </c>
      <c r="AQ35" s="388">
        <v>23340</v>
      </c>
      <c r="AR35" s="455">
        <f si="11" t="shared"/>
        <v>0</v>
      </c>
      <c r="AS35" s="409"/>
      <c r="AT35" s="409"/>
      <c r="AU35" s="210">
        <f si="12" t="shared"/>
        <v>11137.000000001017</v>
      </c>
      <c r="AV35" s="211"/>
      <c r="AW35" s="197">
        <v>11282.301725806452</v>
      </c>
      <c r="AX35" s="196">
        <f si="43" t="shared"/>
        <v>145.30172580543513</v>
      </c>
      <c r="AY35" s="196">
        <v>301.44</v>
      </c>
      <c r="AZ35" s="196">
        <f si="59" t="shared"/>
        <v>36.945992569005497</v>
      </c>
      <c r="BA35" s="196">
        <v>37.43</v>
      </c>
      <c r="BB35" s="196">
        <f si="60" t="shared"/>
        <v>0.48400743099450239</v>
      </c>
      <c r="BC35" s="199">
        <v>31</v>
      </c>
      <c r="BD35" s="346">
        <v>42751</v>
      </c>
      <c r="BE35" s="357">
        <v>11444.89</v>
      </c>
      <c r="BF35" s="292">
        <v>76.965000000000003</v>
      </c>
      <c r="BG35" s="358">
        <v>5072.7820000000002</v>
      </c>
      <c r="BH35" s="455">
        <f si="13" t="shared"/>
        <v>1196.6279999998367</v>
      </c>
      <c r="BI35" s="453"/>
      <c r="BJ35" s="370">
        <v>782.69600000000003</v>
      </c>
      <c r="BK35" s="371">
        <v>624.05399999999997</v>
      </c>
      <c r="BL35" s="291">
        <f si="14" t="shared"/>
        <v>103.67999999999483</v>
      </c>
      <c r="BM35" s="409"/>
      <c r="BN35" s="409">
        <f si="15" t="shared"/>
        <v>1092.9479999998418</v>
      </c>
      <c r="BO35" s="204"/>
      <c r="BP35" s="195">
        <v>1691.3</v>
      </c>
      <c r="BQ35" s="196">
        <f si="44" t="shared"/>
        <v>598.35200000015811</v>
      </c>
      <c r="BR35" s="196">
        <v>301.44</v>
      </c>
      <c r="BS35" s="196">
        <f si="61" t="shared"/>
        <v>3.6257563694262269</v>
      </c>
      <c r="BT35" s="196">
        <v>5.61</v>
      </c>
      <c r="BU35" s="196">
        <f si="62" t="shared"/>
        <v>1.9842436305737734</v>
      </c>
      <c r="BV35" s="199">
        <v>31</v>
      </c>
      <c r="BW35" s="346">
        <v>42751</v>
      </c>
      <c r="BX35" s="357">
        <v>11692.63</v>
      </c>
      <c r="BY35" s="358">
        <v>9.4879999999999995</v>
      </c>
      <c r="BZ35" s="347">
        <f si="117" t="shared"/>
        <v>239.1999999999716</v>
      </c>
      <c r="CA35" s="210"/>
      <c r="CB35" s="292"/>
      <c r="CC35" s="213">
        <f si="63" t="shared"/>
        <v>103.67999999999483</v>
      </c>
      <c r="CD35" s="409"/>
      <c r="CE35" s="211">
        <f si="64" t="shared"/>
        <v>342.87999999996646</v>
      </c>
      <c r="CF35" s="211"/>
      <c r="CG35" s="195">
        <v>352.9</v>
      </c>
      <c r="CH35" s="210">
        <f si="45" t="shared"/>
        <v>10.020000000033519</v>
      </c>
      <c r="CI35" s="196">
        <v>185.48</v>
      </c>
      <c r="CJ35" s="196">
        <f si="65" t="shared"/>
        <v>1.8486090144488165</v>
      </c>
      <c r="CK35" s="196">
        <v>1.9</v>
      </c>
      <c r="CL35" s="196">
        <f si="66" t="shared"/>
        <v>5.1390985551183377E-2</v>
      </c>
      <c r="CM35" s="199">
        <v>31</v>
      </c>
      <c r="CN35" s="346">
        <v>42751</v>
      </c>
      <c r="CO35" s="357">
        <v>10606.125</v>
      </c>
      <c r="CP35" s="358">
        <v>7185.2650000000003</v>
      </c>
      <c r="CQ35" s="455">
        <f si="16" t="shared"/>
        <v>1041.2400000000707</v>
      </c>
      <c r="CR35" s="409"/>
      <c r="CS35" s="409">
        <f si="46" t="shared"/>
        <v>173582</v>
      </c>
      <c r="CT35" s="409">
        <f si="46" t="shared"/>
        <v>342003</v>
      </c>
      <c r="CU35" s="409">
        <f si="46" t="shared"/>
        <v>1376</v>
      </c>
      <c r="CV35" s="453"/>
      <c r="CW35" s="379">
        <v>323.58</v>
      </c>
      <c r="CX35" s="376">
        <f si="17" t="shared"/>
        <v>12.839999999999918</v>
      </c>
      <c r="CY35" s="409"/>
      <c r="CZ35" s="409">
        <f si="67" t="shared"/>
        <v>2430.0800000000709</v>
      </c>
      <c r="DA35" s="204"/>
      <c r="DB35" s="195">
        <v>2585.6999999999998</v>
      </c>
      <c r="DC35" s="409">
        <f si="68" t="shared"/>
        <v>155.61999999992895</v>
      </c>
      <c r="DD35" s="195">
        <v>301.43599999999998</v>
      </c>
      <c r="DE35" s="196">
        <f si="69" t="shared"/>
        <v>8.0616781008242917</v>
      </c>
      <c r="DF35" s="195">
        <v>8.58</v>
      </c>
      <c r="DG35" s="196">
        <f si="70" t="shared"/>
        <v>0.51832189917570837</v>
      </c>
      <c r="DH35" s="199">
        <v>31</v>
      </c>
      <c r="DI35" s="346">
        <v>42751</v>
      </c>
      <c r="DJ35" s="366">
        <v>331.30200000000002</v>
      </c>
      <c r="DK35" s="381">
        <v>323.30900000000003</v>
      </c>
      <c r="DL35" s="455">
        <f si="18" t="shared"/>
        <v>757.8000000000884</v>
      </c>
      <c r="DM35" s="453"/>
      <c r="DN35" s="370"/>
      <c r="DO35" s="409"/>
      <c r="DP35" s="409"/>
      <c r="DQ35" s="371">
        <v>1770.1769999999999</v>
      </c>
      <c r="DR35" s="455">
        <f si="19" t="shared"/>
        <v>3524.3999999997413</v>
      </c>
      <c r="DS35" s="453"/>
      <c r="DT35" s="409">
        <f si="47" t="shared"/>
        <v>5950.1999999998297</v>
      </c>
      <c r="DU35" s="204"/>
      <c r="DV35" s="195">
        <v>5551.6</v>
      </c>
      <c r="DW35" s="421">
        <f si="48" t="shared"/>
        <v>-398.59999999982938</v>
      </c>
      <c r="DX35" s="195">
        <v>10800</v>
      </c>
      <c r="DY35" s="431">
        <f si="71" t="shared"/>
        <v>0.55094444444442869</v>
      </c>
      <c r="DZ35" s="409">
        <v>0.51400000000000001</v>
      </c>
      <c r="EA35" s="433">
        <f si="72" t="shared"/>
        <v>-3.6944444444428681E-2</v>
      </c>
      <c r="EB35" s="199">
        <v>31</v>
      </c>
      <c r="EC35" s="346">
        <v>42751</v>
      </c>
      <c r="ED35" s="357"/>
      <c r="EE35" s="292"/>
      <c r="EF35" s="358">
        <v>1869.85</v>
      </c>
      <c r="EG35" s="455">
        <f si="49" t="shared"/>
        <v>3830.3999999998723</v>
      </c>
      <c r="EH35" s="453"/>
      <c r="EI35" s="370">
        <v>26.922000000000001</v>
      </c>
      <c r="EJ35" s="371">
        <v>1040.8810000000001</v>
      </c>
      <c r="EK35" s="455">
        <f si="97" t="shared"/>
        <v>320.96000000000572</v>
      </c>
      <c r="EL35" s="453"/>
      <c r="EM35" s="370">
        <v>2862.837</v>
      </c>
      <c r="EN35" s="371"/>
      <c r="EO35" s="455">
        <f si="73" t="shared"/>
        <v>27.708000000002357</v>
      </c>
      <c r="EP35" s="453"/>
      <c r="EQ35" s="379">
        <v>358.31400000000002</v>
      </c>
      <c r="ER35" s="455">
        <f si="20" t="shared"/>
        <v>9.3200000000001637</v>
      </c>
      <c r="ES35" s="409"/>
      <c r="ET35" s="409">
        <f si="50" t="shared"/>
        <v>3867.4279999998748</v>
      </c>
      <c r="EU35" s="204"/>
      <c r="EV35" s="195">
        <v>4265.3</v>
      </c>
      <c r="EW35" s="195">
        <f si="51" t="shared"/>
        <v>397.87200000012535</v>
      </c>
      <c r="EX35" s="431">
        <v>301.43599999999998</v>
      </c>
      <c r="EY35" s="431">
        <f si="74" t="shared"/>
        <v>12.830013667909192</v>
      </c>
      <c r="EZ35" s="290">
        <v>14.149800000000001</v>
      </c>
      <c r="FA35" s="432">
        <f si="75" t="shared"/>
        <v>1.3197863320908088</v>
      </c>
      <c r="FC35" s="199"/>
      <c r="FD35" s="198" t="s">
        <v>70</v>
      </c>
      <c r="FE35" s="414">
        <f>SUM(FE4:FE34)</f>
        <v>84485.423999999912</v>
      </c>
      <c r="FF35" s="133"/>
      <c r="FG35" s="134"/>
      <c r="FH35" s="135"/>
      <c r="FI35" s="133"/>
      <c r="FJ35" s="133"/>
      <c r="FK35" s="135"/>
      <c r="FL35" s="147">
        <f>SUM(FL5:FL34)</f>
        <v>4385.1600000000008</v>
      </c>
      <c r="FM35" s="414">
        <f>SUM(FM4:FM34)</f>
        <v>243742.66</v>
      </c>
      <c r="FN35" s="133"/>
      <c r="FO35" s="134"/>
      <c r="FP35" s="135"/>
      <c r="FQ35" s="133"/>
      <c r="FR35" s="133"/>
      <c r="FS35" s="135"/>
      <c r="FT35" s="294">
        <f>SUM(FT5:FT34)</f>
        <v>0</v>
      </c>
      <c r="FU35" s="414">
        <f>SUM(FU4:FU34)</f>
        <v>157752.40000000008</v>
      </c>
      <c r="FV35" s="133"/>
      <c r="FW35" s="134"/>
      <c r="FX35" s="135"/>
      <c r="FY35" s="133"/>
      <c r="FZ35" s="133"/>
      <c r="GA35" s="135"/>
      <c r="GB35" s="294">
        <f>SUM(GB5:GB34)</f>
        <v>0</v>
      </c>
      <c r="GC35" s="414">
        <f>SUM(GC4:GC34)</f>
        <v>22314.159999999985</v>
      </c>
      <c r="GD35" s="133"/>
      <c r="GE35" s="134"/>
      <c r="GF35" s="135"/>
      <c r="GG35" s="133"/>
      <c r="GH35" s="135"/>
      <c r="GI35" s="135"/>
      <c r="GJ35" s="294">
        <f>SUM(GJ5:GJ34)</f>
        <v>0</v>
      </c>
      <c r="GK35" s="414">
        <f>SUM(GK4:GK34)</f>
        <v>356861.79999999993</v>
      </c>
      <c r="GL35" s="133"/>
      <c r="GM35" s="134"/>
      <c r="GN35" s="135"/>
      <c r="GO35" s="133"/>
      <c r="GP35" s="135"/>
      <c r="GQ35" s="135"/>
      <c r="GR35" s="294">
        <f>SUM(GR5:GR34)</f>
        <v>41.5</v>
      </c>
      <c r="GS35" s="414">
        <f>SUM(GS4:GS34)</f>
        <v>698112.40000000189</v>
      </c>
      <c r="GT35" s="133"/>
      <c r="GU35" s="133"/>
      <c r="GV35" s="133"/>
      <c r="GW35" s="145"/>
      <c r="GX35" s="135"/>
      <c r="GY35" s="145"/>
      <c r="GZ35" s="294">
        <f>SUM(GZ5:GZ34)</f>
        <v>0</v>
      </c>
      <c r="HA35" s="414">
        <f>SUM(HA4:HA34)</f>
        <v>1563268.8440000019</v>
      </c>
      <c r="HB35" s="415">
        <f>SUM(HB4:HB34)</f>
        <v>1595203.423999999</v>
      </c>
      <c r="HC35" s="136"/>
      <c r="HE35" s="10"/>
      <c r="HF35" s="46" t="s">
        <v>66</v>
      </c>
      <c r="HG35" s="20">
        <v>227382.52</v>
      </c>
      <c r="HH35" s="9"/>
      <c r="HI35" s="10"/>
      <c r="HO35" s="346">
        <v>42751</v>
      </c>
      <c r="HP35" s="379">
        <v>929.27499999999998</v>
      </c>
      <c r="HQ35" s="455">
        <f si="39" t="shared"/>
        <v>46.559999999999491</v>
      </c>
      <c r="HR35" s="453"/>
      <c r="HS35" s="379">
        <v>48211</v>
      </c>
      <c r="HT35" s="455">
        <f si="139" t="shared"/>
        <v>11</v>
      </c>
      <c r="HU35" s="369"/>
      <c r="HV35" s="379"/>
      <c r="HW35" s="455">
        <f si="104" t="shared"/>
        <v>0</v>
      </c>
      <c r="HX35" s="369"/>
      <c r="HY35" s="379">
        <v>1255.43</v>
      </c>
      <c r="HZ35" s="455">
        <f si="40" t="shared"/>
        <v>22.799999999999727</v>
      </c>
      <c r="IA35" s="409"/>
      <c r="IB35" s="379">
        <v>205545</v>
      </c>
      <c r="IC35" s="455">
        <f si="41" t="shared"/>
        <v>1668</v>
      </c>
      <c r="ID35" s="409"/>
    </row>
    <row ht="15.75" r="36" spans="1:238" x14ac:dyDescent="0.25">
      <c r="A36" s="199">
        <v>32</v>
      </c>
      <c r="B36" s="346">
        <v>42752</v>
      </c>
      <c r="C36" s="349">
        <v>2911.069</v>
      </c>
      <c r="D36" s="288">
        <v>3100.6129999999998</v>
      </c>
      <c r="E36" s="350"/>
      <c r="F36" s="347">
        <f si="5" t="shared"/>
        <v>13660.799999997835</v>
      </c>
      <c r="G36" s="354">
        <f si="76" t="shared"/>
        <v>26726.39999999883</v>
      </c>
      <c r="H36" s="357">
        <v>1977.0129999999999</v>
      </c>
      <c r="I36" s="292">
        <v>1996.673</v>
      </c>
      <c r="J36" s="358"/>
      <c r="K36" s="455">
        <f si="6" t="shared"/>
        <v>13785.599999999249</v>
      </c>
      <c r="L36" s="409">
        <f si="77" t="shared"/>
        <v>27014.399999999659</v>
      </c>
      <c r="M36" s="354">
        <f si="78" t="shared"/>
        <v>288.00000000082946</v>
      </c>
      <c r="N36" s="357">
        <v>688.22299999999996</v>
      </c>
      <c r="O36" s="358">
        <v>963.20299999999997</v>
      </c>
      <c r="P36" s="455">
        <f si="58" t="shared"/>
        <v>1697.3999999999705</v>
      </c>
      <c r="Q36" s="453">
        <f si="79" t="shared"/>
        <v>3351.5999999999394</v>
      </c>
      <c r="R36" s="357">
        <v>69901</v>
      </c>
      <c r="S36" s="358">
        <v>37636</v>
      </c>
      <c r="T36" s="455">
        <f si="7" t="shared"/>
        <v>372</v>
      </c>
      <c r="U36" s="453">
        <f si="80" t="shared"/>
        <v>648</v>
      </c>
      <c r="V36" s="357">
        <v>173627</v>
      </c>
      <c r="W36" s="358">
        <v>342040</v>
      </c>
      <c r="X36" s="455">
        <f si="8" t="shared"/>
        <v>1312</v>
      </c>
      <c r="Y36" s="409">
        <f si="81" t="shared"/>
        <v>2688</v>
      </c>
      <c r="Z36" s="409">
        <f si="82" t="shared"/>
        <v>3336</v>
      </c>
      <c r="AA36" s="453">
        <f si="83" t="shared"/>
        <v>15.599999999939428</v>
      </c>
      <c r="AB36" s="363">
        <v>347.12700000000001</v>
      </c>
      <c r="AC36" s="358">
        <v>157.87100000000001</v>
      </c>
      <c r="AD36" s="455">
        <f si="9" t="shared"/>
        <v>491.4000000000442</v>
      </c>
      <c r="AE36" s="453">
        <f si="84" t="shared"/>
        <v>1044.0000000000225</v>
      </c>
      <c r="AF36" s="364"/>
      <c r="AG36" s="289">
        <v>61877</v>
      </c>
      <c r="AH36" s="358"/>
      <c r="AI36" s="455">
        <f si="116" t="shared"/>
        <v>11280</v>
      </c>
      <c r="AJ36" s="409">
        <f>AI36+AI35</f>
        <v>21840</v>
      </c>
      <c r="AK36" s="453">
        <f si="85" t="shared"/>
        <v>22488</v>
      </c>
      <c r="AL36" s="387">
        <v>29571</v>
      </c>
      <c r="AM36" s="388">
        <v>41092</v>
      </c>
      <c r="AN36" s="455">
        <f si="10" t="shared"/>
        <v>0</v>
      </c>
      <c r="AO36" s="217">
        <f si="86" t="shared"/>
        <v>0</v>
      </c>
      <c r="AP36" s="387">
        <v>22329</v>
      </c>
      <c r="AQ36" s="388">
        <v>23340</v>
      </c>
      <c r="AR36" s="455">
        <f si="11" t="shared"/>
        <v>0</v>
      </c>
      <c r="AS36" s="409">
        <f si="87" t="shared"/>
        <v>0</v>
      </c>
      <c r="AT36" s="409">
        <f si="88" t="shared"/>
        <v>23282.399999999638</v>
      </c>
      <c r="AU36" s="210">
        <f si="12" t="shared"/>
        <v>11857.39999999779</v>
      </c>
      <c r="AV36" s="211">
        <f>(G36-Y36-AE36-AO36)+AS36</f>
        <v>22994.399999998808</v>
      </c>
      <c r="AW36" s="197">
        <v>11282.301725806452</v>
      </c>
      <c r="AX36" s="397">
        <f si="43" t="shared"/>
        <v>-575.09827419133762</v>
      </c>
      <c r="AY36" s="196">
        <v>301.44</v>
      </c>
      <c r="AZ36" s="196">
        <f si="59" t="shared"/>
        <v>39.335854564748509</v>
      </c>
      <c r="BA36" s="196">
        <v>37.43</v>
      </c>
      <c r="BB36" s="397">
        <f si="60" t="shared"/>
        <v>-1.905854564748509</v>
      </c>
      <c r="BC36" s="199">
        <v>32</v>
      </c>
      <c r="BD36" s="346">
        <v>42752</v>
      </c>
      <c r="BE36" s="357">
        <v>11449.198</v>
      </c>
      <c r="BF36" s="292">
        <v>76.98</v>
      </c>
      <c r="BG36" s="358">
        <v>5082.6130000000003</v>
      </c>
      <c r="BH36" s="455">
        <f si="13" t="shared"/>
        <v>1696.860000000124</v>
      </c>
      <c r="BI36" s="453">
        <f>BH36+BH35</f>
        <v>2893.4879999999607</v>
      </c>
      <c r="BJ36" s="370">
        <v>783.29100000000005</v>
      </c>
      <c r="BK36" s="371">
        <v>624.85599999999999</v>
      </c>
      <c r="BL36" s="291">
        <f si="14" t="shared"/>
        <v>111.76000000000386</v>
      </c>
      <c r="BM36" s="409">
        <f si="89" t="shared"/>
        <v>215.43999999999869</v>
      </c>
      <c r="BN36" s="409">
        <f si="15" t="shared"/>
        <v>1585.1000000001202</v>
      </c>
      <c r="BO36" s="204">
        <f>BI36-BM36</f>
        <v>2678.047999999962</v>
      </c>
      <c r="BP36" s="195">
        <v>1691.3</v>
      </c>
      <c r="BQ36" s="196">
        <f si="44" t="shared"/>
        <v>106.19999999987976</v>
      </c>
      <c r="BR36" s="196">
        <v>301.44</v>
      </c>
      <c r="BS36" s="196">
        <f si="61" t="shared"/>
        <v>5.258426220807193</v>
      </c>
      <c r="BT36" s="196">
        <v>5.61</v>
      </c>
      <c r="BU36" s="196">
        <f si="62" t="shared"/>
        <v>0.3515737791928073</v>
      </c>
      <c r="BV36" s="199">
        <v>32</v>
      </c>
      <c r="BW36" s="346">
        <v>42752</v>
      </c>
      <c r="BX36" s="357">
        <v>11700.78</v>
      </c>
      <c r="BY36" s="358">
        <v>9.8469999999999995</v>
      </c>
      <c r="BZ36" s="347">
        <f si="117" t="shared"/>
        <v>258.86000000004367</v>
      </c>
      <c r="CA36" s="210">
        <f si="90" t="shared"/>
        <v>498.06000000001529</v>
      </c>
      <c r="CB36" s="292"/>
      <c r="CC36" s="213">
        <f si="63" t="shared"/>
        <v>111.76000000000386</v>
      </c>
      <c r="CD36" s="409">
        <f si="63" t="shared"/>
        <v>215.43999999999869</v>
      </c>
      <c r="CE36" s="211">
        <f si="64" t="shared"/>
        <v>370.62000000004753</v>
      </c>
      <c r="CF36" s="211">
        <f si="64" t="shared"/>
        <v>713.50000000001398</v>
      </c>
      <c r="CG36" s="195">
        <v>352.9</v>
      </c>
      <c r="CH36" s="396">
        <f si="45" t="shared"/>
        <v>-17.720000000047548</v>
      </c>
      <c r="CI36" s="196">
        <v>185.48</v>
      </c>
      <c r="CJ36" s="196">
        <f si="65" t="shared"/>
        <v>1.9981669182663766</v>
      </c>
      <c r="CK36" s="196">
        <v>1.9</v>
      </c>
      <c r="CL36" s="397">
        <f si="66" t="shared"/>
        <v>-9.816691826637669E-2</v>
      </c>
      <c r="CM36" s="199">
        <v>32</v>
      </c>
      <c r="CN36" s="346">
        <v>42752</v>
      </c>
      <c r="CO36" s="357">
        <v>10609.272999999999</v>
      </c>
      <c r="CP36" s="358">
        <v>7190.81</v>
      </c>
      <c r="CQ36" s="455">
        <f si="16" t="shared"/>
        <v>1043.1599999999162</v>
      </c>
      <c r="CR36" s="409">
        <f si="91" t="shared"/>
        <v>2084.3999999999869</v>
      </c>
      <c r="CS36" s="409">
        <f si="46" t="shared"/>
        <v>173627</v>
      </c>
      <c r="CT36" s="409">
        <f si="46" t="shared"/>
        <v>342040</v>
      </c>
      <c r="CU36" s="409">
        <f si="46" t="shared"/>
        <v>1312</v>
      </c>
      <c r="CV36" s="453">
        <f si="46" t="shared"/>
        <v>2688</v>
      </c>
      <c r="CW36" s="379">
        <v>323.58199999999999</v>
      </c>
      <c r="CX36" s="376">
        <f si="17" t="shared"/>
        <v>0.12000000000057298</v>
      </c>
      <c r="CY36" s="409">
        <f si="92" t="shared"/>
        <v>12.960000000000491</v>
      </c>
      <c r="CZ36" s="409">
        <f si="67" t="shared"/>
        <v>2355.279999999917</v>
      </c>
      <c r="DA36" s="204">
        <f si="93" t="shared"/>
        <v>4785.3599999999878</v>
      </c>
      <c r="DB36" s="195">
        <v>2585.6999999999998</v>
      </c>
      <c r="DC36" s="409">
        <f si="68" t="shared"/>
        <v>230.42000000008284</v>
      </c>
      <c r="DD36" s="195">
        <v>301.43599999999998</v>
      </c>
      <c r="DE36" s="196">
        <f si="69" t="shared"/>
        <v>7.8135325574911993</v>
      </c>
      <c r="DF36" s="195">
        <v>8.58</v>
      </c>
      <c r="DG36" s="196">
        <f si="70" t="shared"/>
        <v>0.76646744250880072</v>
      </c>
      <c r="DH36" s="199">
        <v>32</v>
      </c>
      <c r="DI36" s="346">
        <v>42752</v>
      </c>
      <c r="DJ36" s="366">
        <v>331.702</v>
      </c>
      <c r="DK36" s="381">
        <v>323.33499999999998</v>
      </c>
      <c r="DL36" s="455">
        <f si="18" t="shared"/>
        <v>766.79999999987558</v>
      </c>
      <c r="DM36" s="453">
        <f si="94" t="shared"/>
        <v>1524.599999999964</v>
      </c>
      <c r="DN36" s="370"/>
      <c r="DO36" s="409"/>
      <c r="DP36" s="409"/>
      <c r="DQ36" s="371">
        <v>1772.1220000000001</v>
      </c>
      <c r="DR36" s="455">
        <f si="19" t="shared"/>
        <v>3501.0000000002947</v>
      </c>
      <c r="DS36" s="453">
        <f si="95" t="shared"/>
        <v>7025.400000000036</v>
      </c>
      <c r="DT36" s="409">
        <f si="47" t="shared"/>
        <v>5947.8000000001703</v>
      </c>
      <c r="DU36" s="204">
        <f>DM36+DS36+ID36</f>
        <v>11898</v>
      </c>
      <c r="DV36" s="195">
        <v>5551.6</v>
      </c>
      <c r="DW36" s="421">
        <f si="48" t="shared"/>
        <v>-396.20000000016989</v>
      </c>
      <c r="DX36" s="195">
        <v>10800</v>
      </c>
      <c r="DY36" s="431">
        <f si="71" t="shared"/>
        <v>0.55072222222223799</v>
      </c>
      <c r="DZ36" s="409">
        <v>0.51400000000000001</v>
      </c>
      <c r="EA36" s="433">
        <f si="72" t="shared"/>
        <v>-3.6722222222237977E-2</v>
      </c>
      <c r="EB36" s="199">
        <v>32</v>
      </c>
      <c r="EC36" s="346">
        <v>42752</v>
      </c>
      <c r="ED36" s="357"/>
      <c r="EE36" s="292"/>
      <c r="EF36" s="358">
        <v>1871.9839999999999</v>
      </c>
      <c r="EG36" s="455">
        <f si="49" t="shared"/>
        <v>3841.2000000000262</v>
      </c>
      <c r="EH36" s="453">
        <f si="96" t="shared"/>
        <v>7671.5999999998985</v>
      </c>
      <c r="EI36" s="370">
        <v>26.937999999999999</v>
      </c>
      <c r="EJ36" s="371">
        <v>1044.95</v>
      </c>
      <c r="EK36" s="455">
        <f si="97" t="shared"/>
        <v>326.79999999999666</v>
      </c>
      <c r="EL36" s="453">
        <f si="98" t="shared"/>
        <v>647.76000000000238</v>
      </c>
      <c r="EM36" s="370">
        <v>2864.694</v>
      </c>
      <c r="EN36" s="371"/>
      <c r="EO36" s="455">
        <f si="73" t="shared"/>
        <v>22.283999999999651</v>
      </c>
      <c r="EP36" s="453">
        <f si="99" t="shared"/>
        <v>49.992000000002008</v>
      </c>
      <c r="EQ36" s="379">
        <v>358.54599999999999</v>
      </c>
      <c r="ER36" s="455">
        <f si="20" t="shared"/>
        <v>9.2799999999988358</v>
      </c>
      <c r="ES36" s="409">
        <f si="100" t="shared"/>
        <v>18.599999999999</v>
      </c>
      <c r="ET36" s="409">
        <f si="50" t="shared"/>
        <v>3872.7640000000247</v>
      </c>
      <c r="EU36" s="204">
        <f>EH36+EP36+ES36</f>
        <v>7740.1919999998991</v>
      </c>
      <c r="EV36" s="195">
        <v>4265.3</v>
      </c>
      <c r="EW36" s="195">
        <f si="51" t="shared"/>
        <v>392.5359999999755</v>
      </c>
      <c r="EX36" s="431">
        <v>301.43599999999998</v>
      </c>
      <c r="EY36" s="431">
        <f si="74" t="shared"/>
        <v>12.847715601321756</v>
      </c>
      <c r="EZ36" s="290">
        <v>14.149800000000001</v>
      </c>
      <c r="FA36" s="432">
        <f si="75" t="shared"/>
        <v>1.3020843986782449</v>
      </c>
      <c r="FD36" s="6"/>
      <c r="HE36" s="10"/>
      <c r="HF36" s="46" t="s">
        <v>67</v>
      </c>
      <c r="HG36" s="20">
        <v>22548.16</v>
      </c>
      <c r="HH36" s="9"/>
      <c r="HI36" s="10"/>
      <c r="HO36" s="346">
        <v>42752</v>
      </c>
      <c r="HP36" s="379">
        <v>931.58199999999999</v>
      </c>
      <c r="HQ36" s="455">
        <f si="39" t="shared"/>
        <v>92.280000000000655</v>
      </c>
      <c r="HR36" s="453">
        <f>HQ36+HQ35</f>
        <v>138.84000000000015</v>
      </c>
      <c r="HS36" s="379">
        <v>48242</v>
      </c>
      <c r="HT36" s="455">
        <f si="139" t="shared"/>
        <v>31</v>
      </c>
      <c r="HU36" s="369">
        <f ref="HU36" si="152" t="shared">HT36+HT35</f>
        <v>42</v>
      </c>
      <c r="HV36" s="379"/>
      <c r="HW36" s="455">
        <f si="104" t="shared"/>
        <v>0</v>
      </c>
      <c r="HX36" s="369">
        <f ref="HX36" si="153" t="shared">HW36+HW35</f>
        <v>0</v>
      </c>
      <c r="HY36" s="379">
        <v>1256.1400000000001</v>
      </c>
      <c r="HZ36" s="455">
        <f si="40" t="shared"/>
        <v>21.300000000001091</v>
      </c>
      <c r="IA36" s="409">
        <f ref="IA36" si="154" t="shared">HZ36+HZ35</f>
        <v>44.100000000000819</v>
      </c>
      <c r="IB36" s="379">
        <v>205685</v>
      </c>
      <c r="IC36" s="455">
        <f si="41" t="shared"/>
        <v>1680</v>
      </c>
      <c r="ID36" s="409">
        <f>IC36+IC35</f>
        <v>3348</v>
      </c>
    </row>
    <row ht="15.75" r="37" spans="1:238" x14ac:dyDescent="0.25">
      <c r="A37" s="199">
        <v>33</v>
      </c>
      <c r="B37" s="346">
        <v>42752</v>
      </c>
      <c r="C37" s="349">
        <v>2913.9349999999999</v>
      </c>
      <c r="D37" s="288">
        <v>3100.6129999999998</v>
      </c>
      <c r="E37" s="350"/>
      <c r="F37" s="347">
        <f si="5" t="shared"/>
        <v>13756.79999999993</v>
      </c>
      <c r="G37" s="354"/>
      <c r="H37" s="357">
        <v>1979.8779999999999</v>
      </c>
      <c r="I37" s="292">
        <v>1996.673</v>
      </c>
      <c r="J37" s="358"/>
      <c r="K37" s="455">
        <f si="6" t="shared"/>
        <v>13752.000000000044</v>
      </c>
      <c r="L37" s="409"/>
      <c r="M37" s="354"/>
      <c r="N37" s="357">
        <v>688.22299999999996</v>
      </c>
      <c r="O37" s="358">
        <v>964.08799999999997</v>
      </c>
      <c r="P37" s="455">
        <f si="58" t="shared"/>
        <v>1592.9999999999836</v>
      </c>
      <c r="Q37" s="453"/>
      <c r="R37" s="357">
        <v>69925</v>
      </c>
      <c r="S37" s="358">
        <v>37637</v>
      </c>
      <c r="T37" s="455">
        <f si="7" t="shared"/>
        <v>300</v>
      </c>
      <c r="U37" s="453"/>
      <c r="V37" s="357">
        <v>173672</v>
      </c>
      <c r="W37" s="358">
        <v>342073</v>
      </c>
      <c r="X37" s="455">
        <f si="8" t="shared"/>
        <v>1248</v>
      </c>
      <c r="Y37" s="409"/>
      <c r="Z37" s="409"/>
      <c r="AA37" s="453"/>
      <c r="AB37" s="363">
        <v>347.29700000000003</v>
      </c>
      <c r="AC37" s="358">
        <v>158.00899999999999</v>
      </c>
      <c r="AD37" s="455">
        <f si="9" t="shared"/>
        <v>554.3999999999869</v>
      </c>
      <c r="AE37" s="453"/>
      <c r="AF37" s="364"/>
      <c r="AG37" s="289">
        <v>61923</v>
      </c>
      <c r="AH37" s="358"/>
      <c r="AI37" s="455">
        <f si="116" t="shared"/>
        <v>11040</v>
      </c>
      <c r="AJ37" s="409"/>
      <c r="AK37" s="453"/>
      <c r="AL37" s="387">
        <v>29571</v>
      </c>
      <c r="AM37" s="388">
        <v>41092</v>
      </c>
      <c r="AN37" s="455">
        <f si="10" t="shared"/>
        <v>0</v>
      </c>
      <c r="AO37" s="217"/>
      <c r="AP37" s="387">
        <v>22329</v>
      </c>
      <c r="AQ37" s="388">
        <v>23340</v>
      </c>
      <c r="AR37" s="455">
        <f si="11" t="shared"/>
        <v>0</v>
      </c>
      <c r="AS37" s="409"/>
      <c r="AT37" s="409"/>
      <c r="AU37" s="210">
        <f>(F37-X37-AD37-AN37)+AR37</f>
        <v>11954.399999999943</v>
      </c>
      <c r="AV37" s="211"/>
      <c r="AW37" s="197">
        <v>11282.301725806452</v>
      </c>
      <c r="AX37" s="397">
        <f si="43" t="shared"/>
        <v>-672.09827419349131</v>
      </c>
      <c r="AY37" s="196">
        <v>301.44</v>
      </c>
      <c r="AZ37" s="196">
        <f si="59" t="shared"/>
        <v>39.657643312101726</v>
      </c>
      <c r="BA37" s="196">
        <v>37.43</v>
      </c>
      <c r="BB37" s="397">
        <f si="60" t="shared"/>
        <v>-2.2276433121017263</v>
      </c>
      <c r="BC37" s="199">
        <v>33</v>
      </c>
      <c r="BD37" s="346">
        <v>42752</v>
      </c>
      <c r="BE37" s="357">
        <v>11451.736000000001</v>
      </c>
      <c r="BF37" s="292">
        <v>76.995000000000005</v>
      </c>
      <c r="BG37" s="358">
        <v>5092.6149999999998</v>
      </c>
      <c r="BH37" s="455">
        <f si="13" t="shared"/>
        <v>1504.9799999999957</v>
      </c>
      <c r="BI37" s="453"/>
      <c r="BJ37" s="370">
        <v>783.86900000000003</v>
      </c>
      <c r="BK37" s="371">
        <v>625.62199999999996</v>
      </c>
      <c r="BL37" s="291">
        <f si="14" t="shared"/>
        <v>107.51999999999498</v>
      </c>
      <c r="BM37" s="409"/>
      <c r="BN37" s="409">
        <f si="15" t="shared"/>
        <v>1397.4600000000007</v>
      </c>
      <c r="BO37" s="204"/>
      <c r="BP37" s="195">
        <v>1691.3</v>
      </c>
      <c r="BQ37" s="196">
        <f si="44" t="shared"/>
        <v>293.83999999999924</v>
      </c>
      <c r="BR37" s="196">
        <v>301.44</v>
      </c>
      <c r="BS37" s="196">
        <f si="61" t="shared"/>
        <v>4.6359474522293018</v>
      </c>
      <c r="BT37" s="196">
        <v>5.61</v>
      </c>
      <c r="BU37" s="196">
        <f si="62" t="shared"/>
        <v>0.9740525477706985</v>
      </c>
      <c r="BV37" s="199">
        <v>33</v>
      </c>
      <c r="BW37" s="346">
        <v>42752</v>
      </c>
      <c r="BX37" s="357">
        <v>11708.53</v>
      </c>
      <c r="BY37" s="358">
        <v>10.186</v>
      </c>
      <c r="BZ37" s="347">
        <f si="117" t="shared"/>
        <v>246.06</v>
      </c>
      <c r="CA37" s="210"/>
      <c r="CB37" s="292"/>
      <c r="CC37" s="213">
        <f si="63" t="shared"/>
        <v>107.51999999999498</v>
      </c>
      <c r="CD37" s="409"/>
      <c r="CE37" s="211">
        <f si="64" t="shared"/>
        <v>353.57999999999498</v>
      </c>
      <c r="CF37" s="211"/>
      <c r="CG37" s="195">
        <v>352.9</v>
      </c>
      <c r="CH37" s="396">
        <f si="45" t="shared"/>
        <v>-0.6799999999950046</v>
      </c>
      <c r="CI37" s="196">
        <v>185.48</v>
      </c>
      <c r="CJ37" s="196">
        <f si="65" t="shared"/>
        <v>1.9062971748975361</v>
      </c>
      <c r="CK37" s="196">
        <v>1.9</v>
      </c>
      <c r="CL37" s="397">
        <f si="66" t="shared"/>
        <v>-6.2971748975362285E-3</v>
      </c>
      <c r="CM37" s="199">
        <v>33</v>
      </c>
      <c r="CN37" s="346">
        <v>42752</v>
      </c>
      <c r="CO37" s="357">
        <v>10612.495999999999</v>
      </c>
      <c r="CP37" s="358">
        <v>7196.3019999999997</v>
      </c>
      <c r="CQ37" s="455">
        <f si="16" t="shared"/>
        <v>1045.7999999999083</v>
      </c>
      <c r="CR37" s="409"/>
      <c r="CS37" s="409">
        <f si="46" t="shared"/>
        <v>173672</v>
      </c>
      <c r="CT37" s="409">
        <f si="46" t="shared"/>
        <v>342073</v>
      </c>
      <c r="CU37" s="409">
        <f si="46" t="shared"/>
        <v>1248</v>
      </c>
      <c r="CV37" s="453"/>
      <c r="CW37" s="379">
        <v>323.78500000000003</v>
      </c>
      <c r="CX37" s="376">
        <f si="17" t="shared"/>
        <v>12.180000000001883</v>
      </c>
      <c r="CY37" s="409"/>
      <c r="CZ37" s="409">
        <f si="67" t="shared"/>
        <v>2305.9799999999104</v>
      </c>
      <c r="DA37" s="204"/>
      <c r="DB37" s="195">
        <v>2585.6999999999998</v>
      </c>
      <c r="DC37" s="409">
        <f si="68" t="shared"/>
        <v>279.72000000008939</v>
      </c>
      <c r="DD37" s="195">
        <v>301.43599999999998</v>
      </c>
      <c r="DE37" s="196">
        <f si="69" t="shared"/>
        <v>7.6499820857492491</v>
      </c>
      <c r="DF37" s="195">
        <v>8.58</v>
      </c>
      <c r="DG37" s="196">
        <f si="70" t="shared"/>
        <v>0.93001791425075098</v>
      </c>
      <c r="DH37" s="199">
        <v>33</v>
      </c>
      <c r="DI37" s="346">
        <v>42752</v>
      </c>
      <c r="DJ37" s="366">
        <v>332.08</v>
      </c>
      <c r="DK37" s="381">
        <v>323.36099999999999</v>
      </c>
      <c r="DL37" s="455">
        <f si="18" t="shared"/>
        <v>727.19999999999345</v>
      </c>
      <c r="DM37" s="453"/>
      <c r="DN37" s="370"/>
      <c r="DO37" s="409"/>
      <c r="DP37" s="409"/>
      <c r="DQ37" s="371">
        <v>1774.038</v>
      </c>
      <c r="DR37" s="455">
        <f si="19" t="shared"/>
        <v>3448.799999999892</v>
      </c>
      <c r="DS37" s="453"/>
      <c r="DT37" s="409">
        <f si="47" t="shared"/>
        <v>5819.9999999998854</v>
      </c>
      <c r="DU37" s="204"/>
      <c r="DV37" s="195">
        <v>5551.6</v>
      </c>
      <c r="DW37" s="421">
        <f si="48" t="shared"/>
        <v>-268.39999999988504</v>
      </c>
      <c r="DX37" s="195">
        <v>10800</v>
      </c>
      <c r="DY37" s="431">
        <f si="71" t="shared"/>
        <v>0.53888888888887831</v>
      </c>
      <c r="DZ37" s="409">
        <v>0.51400000000000001</v>
      </c>
      <c r="EA37" s="433">
        <f si="72" t="shared"/>
        <v>-2.4888888888878302E-2</v>
      </c>
      <c r="EB37" s="199">
        <v>33</v>
      </c>
      <c r="EC37" s="346">
        <v>42752</v>
      </c>
      <c r="ED37" s="357"/>
      <c r="EE37" s="292"/>
      <c r="EF37" s="358">
        <v>1874.07</v>
      </c>
      <c r="EG37" s="455">
        <f si="49" t="shared"/>
        <v>3754.8000000000229</v>
      </c>
      <c r="EH37" s="453"/>
      <c r="EI37" s="370">
        <v>26.952999999999999</v>
      </c>
      <c r="EJ37" s="371">
        <v>1048.9749999999999</v>
      </c>
      <c r="EK37" s="455">
        <f si="97" t="shared"/>
        <v>323.19999999998913</v>
      </c>
      <c r="EL37" s="453"/>
      <c r="EM37" s="370">
        <v>2867.1379999999999</v>
      </c>
      <c r="EN37" s="371"/>
      <c r="EO37" s="455">
        <f si="73" t="shared"/>
        <v>29.32799999999952</v>
      </c>
      <c r="EP37" s="453"/>
      <c r="EQ37" s="379">
        <v>359.10199999999998</v>
      </c>
      <c r="ER37" s="455">
        <f si="20" t="shared"/>
        <v>22.239999999999327</v>
      </c>
      <c r="ES37" s="409"/>
      <c r="ET37" s="409">
        <f si="50" t="shared"/>
        <v>3806.3680000000218</v>
      </c>
      <c r="EU37" s="204"/>
      <c r="EV37" s="195">
        <v>4265.3</v>
      </c>
      <c r="EW37" s="195">
        <f si="51" t="shared"/>
        <v>458.93199999997842</v>
      </c>
      <c r="EX37" s="431">
        <v>301.43599999999998</v>
      </c>
      <c r="EY37" s="431">
        <f si="74" t="shared"/>
        <v>12.627449939622414</v>
      </c>
      <c r="EZ37" s="290">
        <v>14.149800000000001</v>
      </c>
      <c r="FA37" s="432">
        <f si="75" t="shared"/>
        <v>1.5223500603775868</v>
      </c>
      <c r="HE37" s="10"/>
      <c r="HF37" s="46" t="s">
        <v>68</v>
      </c>
      <c r="HG37" s="20">
        <v>373249.3</v>
      </c>
      <c r="HH37" s="9"/>
      <c r="HI37" s="10"/>
      <c r="HO37" s="346">
        <v>42752</v>
      </c>
      <c r="HP37" s="379">
        <v>932.77200000000005</v>
      </c>
      <c r="HQ37" s="455">
        <f si="39" t="shared"/>
        <v>47.600000000002183</v>
      </c>
      <c r="HR37" s="453"/>
      <c r="HS37" s="379">
        <v>48260</v>
      </c>
      <c r="HT37" s="455">
        <f si="139" t="shared"/>
        <v>18</v>
      </c>
      <c r="HU37" s="369"/>
      <c r="HV37" s="379"/>
      <c r="HW37" s="455">
        <f si="104" t="shared"/>
        <v>0</v>
      </c>
      <c r="HX37" s="369"/>
      <c r="HY37" s="379">
        <v>1257.05</v>
      </c>
      <c r="HZ37" s="455">
        <f si="40" t="shared"/>
        <v>27.299999999995634</v>
      </c>
      <c r="IA37" s="409"/>
      <c r="IB37" s="379">
        <v>205822</v>
      </c>
      <c r="IC37" s="455">
        <f si="41" t="shared"/>
        <v>1644</v>
      </c>
      <c r="ID37" s="409"/>
    </row>
    <row ht="15.75" r="38" spans="1:238" x14ac:dyDescent="0.25">
      <c r="A38" s="199">
        <v>34</v>
      </c>
      <c r="B38" s="346">
        <v>42753</v>
      </c>
      <c r="C38" s="349">
        <v>2916.819</v>
      </c>
      <c r="D38" s="288">
        <v>3100.6129999999998</v>
      </c>
      <c r="E38" s="350"/>
      <c r="F38" s="347">
        <f si="5" t="shared"/>
        <v>13843.20000000007</v>
      </c>
      <c r="G38" s="354">
        <f si="76" t="shared"/>
        <v>27600</v>
      </c>
      <c r="H38" s="357">
        <v>1982.654</v>
      </c>
      <c r="I38" s="292">
        <v>1996.673</v>
      </c>
      <c r="J38" s="358"/>
      <c r="K38" s="455">
        <f si="6" t="shared"/>
        <v>13324.800000000323</v>
      </c>
      <c r="L38" s="409">
        <f si="77" t="shared"/>
        <v>27076.800000000367</v>
      </c>
      <c r="M38" s="466">
        <f si="78" t="shared"/>
        <v>-523.19999999963329</v>
      </c>
      <c r="N38" s="357">
        <v>688.22299999999996</v>
      </c>
      <c r="O38" s="358">
        <v>965.04499999999996</v>
      </c>
      <c r="P38" s="455">
        <f si="58" t="shared"/>
        <v>1722.5999999999885</v>
      </c>
      <c r="Q38" s="453">
        <f si="79" t="shared"/>
        <v>3315.5999999999722</v>
      </c>
      <c r="R38" s="357">
        <v>69952</v>
      </c>
      <c r="S38" s="358">
        <v>37642</v>
      </c>
      <c r="T38" s="455">
        <f si="7" t="shared"/>
        <v>384</v>
      </c>
      <c r="U38" s="453">
        <f si="80" t="shared"/>
        <v>684</v>
      </c>
      <c r="V38" s="357">
        <v>173717</v>
      </c>
      <c r="W38" s="358">
        <v>342109</v>
      </c>
      <c r="X38" s="455">
        <f si="8" t="shared"/>
        <v>1296</v>
      </c>
      <c r="Y38" s="409">
        <f si="81" t="shared"/>
        <v>2544</v>
      </c>
      <c r="Z38" s="409">
        <f si="82" t="shared"/>
        <v>3228</v>
      </c>
      <c r="AA38" s="453">
        <f si="83" t="shared"/>
        <v>87.599999999972169</v>
      </c>
      <c r="AB38" s="363">
        <v>347.452</v>
      </c>
      <c r="AC38" s="358">
        <v>158.12700000000001</v>
      </c>
      <c r="AD38" s="455">
        <f si="9" t="shared"/>
        <v>491.39999999999304</v>
      </c>
      <c r="AE38" s="453">
        <f si="84" t="shared"/>
        <v>1045.7999999999799</v>
      </c>
      <c r="AF38" s="364"/>
      <c r="AG38" s="289">
        <v>61968</v>
      </c>
      <c r="AH38" s="358"/>
      <c r="AI38" s="455">
        <f si="116" t="shared"/>
        <v>10800</v>
      </c>
      <c r="AJ38" s="409">
        <f>AI38+AI37</f>
        <v>21840</v>
      </c>
      <c r="AK38" s="453">
        <f si="85" t="shared"/>
        <v>22524</v>
      </c>
      <c r="AL38" s="387">
        <v>29571</v>
      </c>
      <c r="AM38" s="388">
        <v>41092</v>
      </c>
      <c r="AN38" s="455">
        <f si="10" t="shared"/>
        <v>0</v>
      </c>
      <c r="AO38" s="217">
        <f si="86" t="shared"/>
        <v>0</v>
      </c>
      <c r="AP38" s="387">
        <v>22329</v>
      </c>
      <c r="AQ38" s="388">
        <v>23340</v>
      </c>
      <c r="AR38" s="455">
        <f si="11" t="shared"/>
        <v>0</v>
      </c>
      <c r="AS38" s="409">
        <f si="87" t="shared"/>
        <v>0</v>
      </c>
      <c r="AT38" s="409">
        <f si="88" t="shared"/>
        <v>23487.000000000386</v>
      </c>
      <c r="AU38" s="210">
        <f si="12" t="shared"/>
        <v>12055.800000000077</v>
      </c>
      <c r="AV38" s="211">
        <f>(G38-Y38-AE38-AO38)+AS38</f>
        <v>24010.200000000019</v>
      </c>
      <c r="AW38" s="197">
        <v>11282.301725806452</v>
      </c>
      <c r="AX38" s="397">
        <f si="43" t="shared"/>
        <v>-773.49827419362555</v>
      </c>
      <c r="AY38" s="196">
        <v>301.44</v>
      </c>
      <c r="AZ38" s="196">
        <f si="59" t="shared"/>
        <v>39.994028662420639</v>
      </c>
      <c r="BA38" s="196">
        <v>37.43</v>
      </c>
      <c r="BB38" s="397">
        <f si="60" t="shared"/>
        <v>-2.5640286624206396</v>
      </c>
      <c r="BC38" s="199">
        <v>34</v>
      </c>
      <c r="BD38" s="346">
        <v>42753</v>
      </c>
      <c r="BE38" s="357">
        <v>11455.181</v>
      </c>
      <c r="BF38" s="292">
        <v>77.007999999999996</v>
      </c>
      <c r="BG38" s="358">
        <v>5102.933</v>
      </c>
      <c r="BH38" s="455">
        <f si="13" t="shared"/>
        <v>1651.7159999999903</v>
      </c>
      <c r="BI38" s="453">
        <f>BH38+BH37</f>
        <v>3156.6959999999863</v>
      </c>
      <c r="BJ38" s="370">
        <v>784.44100000000003</v>
      </c>
      <c r="BK38" s="371">
        <v>626.36699999999996</v>
      </c>
      <c r="BL38" s="291">
        <f si="14" t="shared"/>
        <v>105.36000000000058</v>
      </c>
      <c r="BM38" s="409">
        <f si="89" t="shared"/>
        <v>212.87999999999556</v>
      </c>
      <c r="BN38" s="409">
        <f si="15" t="shared"/>
        <v>1546.3559999999898</v>
      </c>
      <c r="BO38" s="204">
        <f>BI38-BM38</f>
        <v>2943.8159999999907</v>
      </c>
      <c r="BP38" s="195">
        <v>1691.3</v>
      </c>
      <c r="BQ38" s="196">
        <f si="44" t="shared"/>
        <v>144.94400000001019</v>
      </c>
      <c r="BR38" s="196">
        <v>301.44</v>
      </c>
      <c r="BS38" s="196">
        <f si="61" t="shared"/>
        <v>5.1298964968152525</v>
      </c>
      <c r="BT38" s="196">
        <v>5.61</v>
      </c>
      <c r="BU38" s="196">
        <f si="62" t="shared"/>
        <v>0.48010350318474782</v>
      </c>
      <c r="BV38" s="199">
        <v>34</v>
      </c>
      <c r="BW38" s="346">
        <v>42753</v>
      </c>
      <c r="BX38" s="357">
        <v>11716.2</v>
      </c>
      <c r="BY38" s="358">
        <v>10.513999999999999</v>
      </c>
      <c r="BZ38" s="347">
        <f si="117" t="shared"/>
        <v>243.22000000000216</v>
      </c>
      <c r="CA38" s="210">
        <f si="90" t="shared"/>
        <v>489.28000000000213</v>
      </c>
      <c r="CB38" s="292"/>
      <c r="CC38" s="213">
        <f si="63" t="shared"/>
        <v>105.36000000000058</v>
      </c>
      <c r="CD38" s="409">
        <f si="63" t="shared"/>
        <v>212.87999999999556</v>
      </c>
      <c r="CE38" s="211">
        <f si="64" t="shared"/>
        <v>348.58000000000277</v>
      </c>
      <c r="CF38" s="211">
        <f si="64" t="shared"/>
        <v>702.15999999999769</v>
      </c>
      <c r="CG38" s="195">
        <v>352.9</v>
      </c>
      <c r="CH38" s="210">
        <f si="45" t="shared"/>
        <v>4.3199999999972079</v>
      </c>
      <c r="CI38" s="196">
        <v>185.48</v>
      </c>
      <c r="CJ38" s="196">
        <f si="65" t="shared"/>
        <v>1.8793400905758184</v>
      </c>
      <c r="CK38" s="196">
        <v>1.9</v>
      </c>
      <c r="CL38" s="196">
        <f si="66" t="shared"/>
        <v>2.06599094241815E-2</v>
      </c>
      <c r="CM38" s="199">
        <v>34</v>
      </c>
      <c r="CN38" s="346">
        <v>42753</v>
      </c>
      <c r="CO38" s="357">
        <v>10615.941999999999</v>
      </c>
      <c r="CP38" s="358">
        <v>7201.8239999999996</v>
      </c>
      <c r="CQ38" s="455">
        <f si="16" t="shared"/>
        <v>1076.1599999999817</v>
      </c>
      <c r="CR38" s="409">
        <f si="91" t="shared"/>
        <v>2121.95999999989</v>
      </c>
      <c r="CS38" s="409">
        <f si="46" t="shared"/>
        <v>173717</v>
      </c>
      <c r="CT38" s="409">
        <f si="46" t="shared"/>
        <v>342109</v>
      </c>
      <c r="CU38" s="409">
        <f si="46" t="shared"/>
        <v>1296</v>
      </c>
      <c r="CV38" s="453">
        <f si="46" t="shared"/>
        <v>2544</v>
      </c>
      <c r="CW38" s="379">
        <v>323.786</v>
      </c>
      <c r="CX38" s="376">
        <f si="17" t="shared"/>
        <v>5.9999999998581188E-2</v>
      </c>
      <c r="CY38" s="409">
        <f si="92" t="shared"/>
        <v>12.240000000000464</v>
      </c>
      <c r="CZ38" s="409">
        <f si="67" t="shared"/>
        <v>2372.2199999999802</v>
      </c>
      <c r="DA38" s="204">
        <f si="93" t="shared"/>
        <v>4678.1999999998907</v>
      </c>
      <c r="DB38" s="195">
        <v>2585.6999999999998</v>
      </c>
      <c r="DC38" s="409">
        <f si="68" t="shared"/>
        <v>213.48000000001957</v>
      </c>
      <c r="DD38" s="195">
        <v>301.43599999999998</v>
      </c>
      <c r="DE38" s="196">
        <f si="69" t="shared"/>
        <v>7.8697302246579053</v>
      </c>
      <c r="DF38" s="195">
        <v>8.58</v>
      </c>
      <c r="DG38" s="196">
        <f si="70" t="shared"/>
        <v>0.71026977534209479</v>
      </c>
      <c r="DH38" s="199">
        <v>34</v>
      </c>
      <c r="DI38" s="346">
        <v>42753</v>
      </c>
      <c r="DJ38" s="366">
        <v>332.47699999999998</v>
      </c>
      <c r="DK38" s="381">
        <v>323.38799999999998</v>
      </c>
      <c r="DL38" s="455">
        <f si="18" t="shared"/>
        <v>763.19999999996071</v>
      </c>
      <c r="DM38" s="453">
        <f si="94" t="shared"/>
        <v>1490.3999999999542</v>
      </c>
      <c r="DN38" s="370"/>
      <c r="DO38" s="409"/>
      <c r="DP38" s="409"/>
      <c r="DQ38" s="371">
        <v>1776.009</v>
      </c>
      <c r="DR38" s="455">
        <f si="19" t="shared"/>
        <v>3547.8000000000065</v>
      </c>
      <c r="DS38" s="453">
        <f si="95" t="shared"/>
        <v>6996.5999999998985</v>
      </c>
      <c r="DT38" s="409">
        <f si="47" t="shared"/>
        <v>6002.9999999999673</v>
      </c>
      <c r="DU38" s="204">
        <f>DM38+DS38+ID38</f>
        <v>11822.999999999853</v>
      </c>
      <c r="DV38" s="195">
        <v>5551.6</v>
      </c>
      <c r="DW38" s="421">
        <f si="48" t="shared"/>
        <v>-451.39999999996689</v>
      </c>
      <c r="DX38" s="195">
        <v>10800</v>
      </c>
      <c r="DY38" s="431">
        <f si="71" t="shared"/>
        <v>0.55583333333333029</v>
      </c>
      <c r="DZ38" s="409">
        <v>0.51400000000000001</v>
      </c>
      <c r="EA38" s="433">
        <f si="72" t="shared"/>
        <v>-4.183333333333028E-2</v>
      </c>
      <c r="EB38" s="199">
        <v>34</v>
      </c>
      <c r="EC38" s="346">
        <v>42753</v>
      </c>
      <c r="ED38" s="357"/>
      <c r="EE38" s="292"/>
      <c r="EF38" s="358">
        <v>1876.2360000000001</v>
      </c>
      <c r="EG38" s="455">
        <f si="49" t="shared"/>
        <v>3898.8000000003012</v>
      </c>
      <c r="EH38" s="453">
        <f si="96" t="shared"/>
        <v>7653.6000000003241</v>
      </c>
      <c r="EI38" s="370">
        <v>26.969000000000001</v>
      </c>
      <c r="EJ38" s="371">
        <v>1052.9939999999999</v>
      </c>
      <c r="EK38" s="455">
        <f si="97" t="shared"/>
        <v>322.80000000000058</v>
      </c>
      <c r="EL38" s="453">
        <f si="98" t="shared"/>
        <v>645.99999999998977</v>
      </c>
      <c r="EM38" s="370">
        <v>2869.1770000000001</v>
      </c>
      <c r="EN38" s="371"/>
      <c r="EO38" s="455">
        <f si="73" t="shared"/>
        <v>24.468000000002576</v>
      </c>
      <c r="EP38" s="453">
        <f si="99" t="shared"/>
        <v>53.796000000002095</v>
      </c>
      <c r="EQ38" s="379">
        <v>359.29300000000001</v>
      </c>
      <c r="ER38" s="455">
        <f si="20" t="shared"/>
        <v>7.6400000000012369</v>
      </c>
      <c r="ES38" s="409">
        <f si="100" t="shared"/>
        <v>29.880000000000564</v>
      </c>
      <c r="ET38" s="409">
        <f si="50" t="shared"/>
        <v>3930.908000000305</v>
      </c>
      <c r="EU38" s="204">
        <f>EH38+EP38+ES38</f>
        <v>7737.2760000003273</v>
      </c>
      <c r="EV38" s="195">
        <v>4265.3</v>
      </c>
      <c r="EW38" s="195">
        <f si="51" t="shared"/>
        <v>334.39199999969514</v>
      </c>
      <c r="EX38" s="431">
        <v>301.43599999999998</v>
      </c>
      <c r="EY38" s="431">
        <f si="74" t="shared"/>
        <v>13.040605634364526</v>
      </c>
      <c r="EZ38" s="290">
        <v>14.149800000000001</v>
      </c>
      <c r="FA38" s="432">
        <f si="75" t="shared"/>
        <v>1.1091943656354744</v>
      </c>
      <c r="HE38" s="10"/>
      <c r="HF38" s="46" t="s">
        <v>69</v>
      </c>
      <c r="HG38" s="14">
        <v>709826.43700000003</v>
      </c>
      <c r="HH38" s="9"/>
      <c r="HI38" s="10"/>
      <c r="HO38" s="346">
        <v>42753</v>
      </c>
      <c r="HP38" s="379">
        <v>935.19399999999996</v>
      </c>
      <c r="HQ38" s="455">
        <f si="39" t="shared"/>
        <v>96.879999999996471</v>
      </c>
      <c r="HR38" s="453">
        <f>HQ38+HQ37</f>
        <v>144.47999999999865</v>
      </c>
      <c r="HS38" s="379">
        <v>48289</v>
      </c>
      <c r="HT38" s="455">
        <f si="139" t="shared"/>
        <v>29</v>
      </c>
      <c r="HU38" s="369">
        <f ref="HU38" si="155" t="shared">HT38+HT37</f>
        <v>47</v>
      </c>
      <c r="HV38" s="379">
        <v>76888</v>
      </c>
      <c r="HW38" s="455"/>
      <c r="HX38" s="369">
        <f ref="HX38" si="156" t="shared">HW38+HW37</f>
        <v>0</v>
      </c>
      <c r="HY38" s="379">
        <v>1257.57</v>
      </c>
      <c r="HZ38" s="455">
        <f si="40" t="shared"/>
        <v>15.599999999999454</v>
      </c>
      <c r="IA38" s="409">
        <f ref="IA38" si="157" t="shared">HZ38+HZ37</f>
        <v>42.899999999995089</v>
      </c>
      <c r="IB38" s="379">
        <v>205963</v>
      </c>
      <c r="IC38" s="455">
        <f si="41" t="shared"/>
        <v>1692</v>
      </c>
      <c r="ID38" s="409">
        <f>IC38+IC37</f>
        <v>3336</v>
      </c>
    </row>
    <row r="39" spans="1:238" x14ac:dyDescent="0.25">
      <c r="A39" s="199">
        <v>35</v>
      </c>
      <c r="B39" s="346">
        <v>42753</v>
      </c>
      <c r="C39" s="349">
        <v>2919.614</v>
      </c>
      <c r="D39" s="288">
        <v>3100.6129999999998</v>
      </c>
      <c r="E39" s="350"/>
      <c r="F39" s="347">
        <f si="5" t="shared"/>
        <v>13416.000000000349</v>
      </c>
      <c r="G39" s="354"/>
      <c r="H39" s="357">
        <v>1985.4169999999999</v>
      </c>
      <c r="I39" s="292">
        <v>1996.673</v>
      </c>
      <c r="J39" s="358"/>
      <c r="K39" s="455">
        <f>((H39-H38)+(I39-I38))*4800</f>
        <v>13262.399999999616</v>
      </c>
      <c r="L39" s="409"/>
      <c r="M39" s="354"/>
      <c r="N39" s="357">
        <v>688.22299999999996</v>
      </c>
      <c r="O39" s="358">
        <v>965.98800000000006</v>
      </c>
      <c r="P39" s="455">
        <f si="58" t="shared"/>
        <v>1697.4000000001752</v>
      </c>
      <c r="Q39" s="453"/>
      <c r="R39" s="357">
        <v>69975</v>
      </c>
      <c r="S39" s="358">
        <v>37643</v>
      </c>
      <c r="T39" s="455">
        <f si="7" t="shared"/>
        <v>288</v>
      </c>
      <c r="U39" s="453"/>
      <c r="V39" s="357">
        <v>173765</v>
      </c>
      <c r="W39" s="358">
        <v>342147</v>
      </c>
      <c r="X39" s="455">
        <f si="8" t="shared"/>
        <v>1376</v>
      </c>
      <c r="Y39" s="409"/>
      <c r="Z39" s="409"/>
      <c r="AA39" s="453"/>
      <c r="AB39" s="363">
        <v>347.63099999999997</v>
      </c>
      <c r="AC39" s="358">
        <v>158.28100000000001</v>
      </c>
      <c r="AD39" s="455">
        <f si="9" t="shared"/>
        <v>599.39999999994598</v>
      </c>
      <c r="AE39" s="453"/>
      <c r="AF39" s="365"/>
      <c r="AG39" s="289">
        <v>62012</v>
      </c>
      <c r="AH39" s="358"/>
      <c r="AI39" s="455">
        <f si="116" t="shared"/>
        <v>10560</v>
      </c>
      <c r="AJ39" s="409"/>
      <c r="AK39" s="453"/>
      <c r="AL39" s="387">
        <v>29571</v>
      </c>
      <c r="AM39" s="388">
        <v>41092</v>
      </c>
      <c r="AN39" s="455">
        <f si="10" t="shared"/>
        <v>0</v>
      </c>
      <c r="AO39" s="217"/>
      <c r="AP39" s="387">
        <v>22329</v>
      </c>
      <c r="AQ39" s="388">
        <v>23340</v>
      </c>
      <c r="AR39" s="455">
        <f si="11" t="shared"/>
        <v>0</v>
      </c>
      <c r="AS39" s="409"/>
      <c r="AT39" s="409"/>
      <c r="AU39" s="210">
        <f si="12" t="shared"/>
        <v>11440.600000000402</v>
      </c>
      <c r="AV39" s="211"/>
      <c r="AW39" s="197">
        <v>11282.301725806452</v>
      </c>
      <c r="AX39" s="397">
        <f si="43" t="shared"/>
        <v>-158.29827419395042</v>
      </c>
      <c r="AY39" s="196">
        <v>301.44</v>
      </c>
      <c r="AZ39" s="196">
        <f si="59" t="shared"/>
        <v>37.953158174099002</v>
      </c>
      <c r="BA39" s="196">
        <v>37.43</v>
      </c>
      <c r="BB39" s="397">
        <f si="60" t="shared"/>
        <v>-0.52315817409900234</v>
      </c>
      <c r="BC39" s="199">
        <v>35</v>
      </c>
      <c r="BD39" s="346">
        <v>42753</v>
      </c>
      <c r="BE39" s="357">
        <v>11455.794</v>
      </c>
      <c r="BF39" s="292">
        <v>77.016000000000005</v>
      </c>
      <c r="BG39" s="358">
        <v>5112.1049999999996</v>
      </c>
      <c r="BH39" s="455">
        <f si="13" t="shared"/>
        <v>1174.2959999998734</v>
      </c>
      <c r="BI39" s="453"/>
      <c r="BJ39" s="370">
        <v>785.09400000000005</v>
      </c>
      <c r="BK39" s="371">
        <v>627.15599999999995</v>
      </c>
      <c r="BL39" s="291">
        <f si="14" t="shared"/>
        <v>115.36000000000058</v>
      </c>
      <c r="BM39" s="409"/>
      <c r="BN39" s="409">
        <f si="15" t="shared"/>
        <v>1058.9359999998728</v>
      </c>
      <c r="BO39" s="204"/>
      <c r="BP39" s="195">
        <v>1691.3</v>
      </c>
      <c r="BQ39" s="196">
        <f si="44" t="shared"/>
        <v>632.36400000012713</v>
      </c>
      <c r="BR39" s="196">
        <v>301.44</v>
      </c>
      <c r="BS39" s="196">
        <f si="61" t="shared"/>
        <v>3.5129246284496842</v>
      </c>
      <c r="BT39" s="196">
        <v>5.61</v>
      </c>
      <c r="BU39" s="196">
        <f si="62" t="shared"/>
        <v>2.0970753715503161</v>
      </c>
      <c r="BV39" s="199">
        <v>35</v>
      </c>
      <c r="BW39" s="346">
        <v>42753</v>
      </c>
      <c r="BX39" s="357">
        <v>11724.19</v>
      </c>
      <c r="BY39" s="358">
        <v>10.871</v>
      </c>
      <c r="BZ39" s="347">
        <f si="117" t="shared"/>
        <v>253.97999999999348</v>
      </c>
      <c r="CA39" s="210"/>
      <c r="CB39" s="292"/>
      <c r="CC39" s="213">
        <f si="63" t="shared"/>
        <v>115.36000000000058</v>
      </c>
      <c r="CD39" s="409"/>
      <c r="CE39" s="211">
        <f si="64" t="shared"/>
        <v>369.33999999999406</v>
      </c>
      <c r="CF39" s="211"/>
      <c r="CG39" s="195">
        <v>352.9</v>
      </c>
      <c r="CH39" s="396">
        <f si="45" t="shared"/>
        <v>-16.439999999994086</v>
      </c>
      <c r="CI39" s="196">
        <v>185.48</v>
      </c>
      <c r="CJ39" s="196">
        <f si="65" t="shared"/>
        <v>1.9912659046797179</v>
      </c>
      <c r="CK39" s="196">
        <v>1.9</v>
      </c>
      <c r="CL39" s="397">
        <f si="66" t="shared"/>
        <v>-9.1265904679717957E-2</v>
      </c>
      <c r="CM39" s="199">
        <v>35</v>
      </c>
      <c r="CN39" s="346">
        <v>42753</v>
      </c>
      <c r="CO39" s="357">
        <v>10619.977999999999</v>
      </c>
      <c r="CP39" s="358">
        <v>7207.2629999999999</v>
      </c>
      <c r="CQ39" s="455">
        <f si="16" t="shared"/>
        <v>1137.0000000000437</v>
      </c>
      <c r="CR39" s="409"/>
      <c r="CS39" s="409">
        <f si="46" t="shared"/>
        <v>173765</v>
      </c>
      <c r="CT39" s="409">
        <f si="46" t="shared"/>
        <v>342147</v>
      </c>
      <c r="CU39" s="409">
        <f si="46" t="shared"/>
        <v>1376</v>
      </c>
      <c r="CV39" s="453"/>
      <c r="CW39" s="379">
        <v>323.904</v>
      </c>
      <c r="CX39" s="376">
        <f si="17" t="shared"/>
        <v>7.0799999999996999</v>
      </c>
      <c r="CY39" s="409"/>
      <c r="CZ39" s="409">
        <f si="67" t="shared"/>
        <v>2520.0800000000436</v>
      </c>
      <c r="DA39" s="204"/>
      <c r="DB39" s="195">
        <v>2585.6999999999998</v>
      </c>
      <c r="DC39" s="409">
        <f si="68" t="shared"/>
        <v>65.619999999956235</v>
      </c>
      <c r="DD39" s="195">
        <v>301.43599999999998</v>
      </c>
      <c r="DE39" s="196">
        <f si="69" t="shared"/>
        <v>8.3602489417323866</v>
      </c>
      <c r="DF39" s="195">
        <v>8.58</v>
      </c>
      <c r="DG39" s="196">
        <f si="70" t="shared"/>
        <v>0.21975105826761343</v>
      </c>
      <c r="DH39" s="199">
        <v>35</v>
      </c>
      <c r="DI39" s="346">
        <v>42753</v>
      </c>
      <c r="DJ39" s="366">
        <v>332.87200000000001</v>
      </c>
      <c r="DK39" s="381">
        <v>323.41399999999999</v>
      </c>
      <c r="DL39" s="455">
        <f si="18" t="shared"/>
        <v>757.8000000000884</v>
      </c>
      <c r="DM39" s="453"/>
      <c r="DN39" s="370"/>
      <c r="DO39" s="409"/>
      <c r="DP39" s="409"/>
      <c r="DQ39" s="371">
        <v>1777.9469999999999</v>
      </c>
      <c r="DR39" s="455">
        <f si="19" t="shared"/>
        <v>3488.3999999997741</v>
      </c>
      <c r="DS39" s="453"/>
      <c r="DT39" s="409">
        <f si="47" t="shared"/>
        <v>5938.1999999998625</v>
      </c>
      <c r="DU39" s="204"/>
      <c r="DV39" s="195">
        <v>5551.6</v>
      </c>
      <c r="DW39" s="421">
        <f si="48" t="shared"/>
        <v>-386.59999999986212</v>
      </c>
      <c r="DX39" s="195">
        <v>10800</v>
      </c>
      <c r="DY39" s="431">
        <f si="71" t="shared"/>
        <v>0.54983333333332063</v>
      </c>
      <c r="DZ39" s="409">
        <v>0.51400000000000001</v>
      </c>
      <c r="EA39" s="433">
        <f si="72" t="shared"/>
        <v>-3.5833333333320616E-2</v>
      </c>
      <c r="EB39" s="199">
        <v>35</v>
      </c>
      <c r="EC39" s="346">
        <v>42753</v>
      </c>
      <c r="ED39" s="357"/>
      <c r="EE39" s="292"/>
      <c r="EF39" s="358">
        <v>1878.4</v>
      </c>
      <c r="EG39" s="455">
        <f si="49" t="shared"/>
        <v>3895.1999999999771</v>
      </c>
      <c r="EH39" s="453"/>
      <c r="EI39" s="370">
        <v>26.984000000000002</v>
      </c>
      <c r="EJ39" s="371">
        <v>1057.1859999999999</v>
      </c>
      <c r="EK39" s="455">
        <f si="97" t="shared"/>
        <v>336.56000000000063</v>
      </c>
      <c r="EL39" s="453"/>
      <c r="EM39" s="370">
        <v>2871.6950000000002</v>
      </c>
      <c r="EN39" s="371"/>
      <c r="EO39" s="455">
        <f si="73" t="shared"/>
        <v>30.216000000000349</v>
      </c>
      <c r="EP39" s="453"/>
      <c r="EQ39" s="379">
        <v>359.84300000000002</v>
      </c>
      <c r="ER39" s="455">
        <f si="20" t="shared"/>
        <v>22.000000000000455</v>
      </c>
      <c r="ES39" s="409"/>
      <c r="ET39" s="409">
        <f si="50" t="shared"/>
        <v>3947.4159999999779</v>
      </c>
      <c r="EU39" s="204"/>
      <c r="EV39" s="195">
        <v>4265.3</v>
      </c>
      <c r="EW39" s="195">
        <f si="51" t="shared"/>
        <v>317.8840000000223</v>
      </c>
      <c r="EX39" s="431">
        <v>301.43599999999998</v>
      </c>
      <c r="EY39" s="431">
        <f si="74" t="shared"/>
        <v>13.095370161493578</v>
      </c>
      <c r="EZ39" s="290">
        <v>14.149800000000001</v>
      </c>
      <c r="FA39" s="432">
        <f si="75" t="shared"/>
        <v>1.0544298385064224</v>
      </c>
      <c r="HE39" s="10"/>
      <c r="HF39" s="36"/>
      <c r="HG39" s="14">
        <f>SUM(HG33:HG38)</f>
        <v>1702483.3420000002</v>
      </c>
      <c r="HH39" s="9"/>
      <c r="HI39" s="10"/>
      <c r="HO39" s="346">
        <v>42753</v>
      </c>
      <c r="HP39" s="379">
        <v>936.21100000000001</v>
      </c>
      <c r="HQ39" s="455">
        <f si="39" t="shared"/>
        <v>40.68000000000211</v>
      </c>
      <c r="HR39" s="453"/>
      <c r="HS39" s="379">
        <v>48299</v>
      </c>
      <c r="HT39" s="455">
        <f si="139" t="shared"/>
        <v>10</v>
      </c>
      <c r="HU39" s="369"/>
      <c r="HV39" s="379">
        <v>76901</v>
      </c>
      <c r="HW39" s="455">
        <f si="104" t="shared"/>
        <v>13</v>
      </c>
      <c r="HX39" s="369"/>
      <c r="HY39" s="379">
        <v>1258.4000000000001</v>
      </c>
      <c r="HZ39" s="455">
        <f si="40" t="shared"/>
        <v>24.900000000004638</v>
      </c>
      <c r="IA39" s="409"/>
      <c r="IB39" s="379">
        <v>206104</v>
      </c>
      <c r="IC39" s="455">
        <f si="41" t="shared"/>
        <v>1692</v>
      </c>
      <c r="ID39" s="409"/>
    </row>
    <row r="40" spans="1:238" x14ac:dyDescent="0.25">
      <c r="A40" s="199">
        <v>36</v>
      </c>
      <c r="B40" s="346">
        <v>42754</v>
      </c>
      <c r="C40" s="349">
        <v>2922.3679999999999</v>
      </c>
      <c r="D40" s="288">
        <v>3100.6129999999998</v>
      </c>
      <c r="E40" s="350"/>
      <c r="F40" s="347">
        <f si="5" t="shared"/>
        <v>13219.199999999546</v>
      </c>
      <c r="G40" s="354">
        <f si="76" t="shared"/>
        <v>26635.199999999895</v>
      </c>
      <c r="H40" s="357">
        <v>1988.09</v>
      </c>
      <c r="I40" s="292">
        <v>1996.673</v>
      </c>
      <c r="J40" s="358"/>
      <c r="K40" s="455">
        <f si="6" t="shared"/>
        <v>12830.400000000009</v>
      </c>
      <c r="L40" s="409">
        <f si="77" t="shared"/>
        <v>26092.799999999625</v>
      </c>
      <c r="M40" s="466">
        <f si="78" t="shared"/>
        <v>-542.40000000027067</v>
      </c>
      <c r="N40" s="357">
        <v>688.22299999999996</v>
      </c>
      <c r="O40" s="358">
        <v>966.97799999999995</v>
      </c>
      <c r="P40" s="455">
        <f si="58" t="shared"/>
        <v>1781.9999999998117</v>
      </c>
      <c r="Q40" s="453">
        <f si="79" t="shared"/>
        <v>3479.3999999999869</v>
      </c>
      <c r="R40" s="357">
        <v>70004</v>
      </c>
      <c r="S40" s="358">
        <v>37647</v>
      </c>
      <c r="T40" s="455">
        <f si="7" t="shared"/>
        <v>396</v>
      </c>
      <c r="U40" s="453">
        <f si="80" t="shared"/>
        <v>684</v>
      </c>
      <c r="V40" s="357">
        <v>173816</v>
      </c>
      <c r="W40" s="358">
        <v>342183</v>
      </c>
      <c r="X40" s="455">
        <f si="8" t="shared"/>
        <v>1392</v>
      </c>
      <c r="Y40" s="409">
        <f si="81" t="shared"/>
        <v>2768</v>
      </c>
      <c r="Z40" s="409">
        <f si="82" t="shared"/>
        <v>3452</v>
      </c>
      <c r="AA40" s="453">
        <f si="83" t="shared"/>
        <v>27.399999999986903</v>
      </c>
      <c r="AB40" s="363">
        <v>347.80700000000002</v>
      </c>
      <c r="AC40" s="358">
        <v>158.404</v>
      </c>
      <c r="AD40" s="455">
        <f si="9" t="shared"/>
        <v>538.20000000006303</v>
      </c>
      <c r="AE40" s="453">
        <f si="84" t="shared"/>
        <v>1137.600000000009</v>
      </c>
      <c r="AF40" s="364"/>
      <c r="AG40" s="289">
        <v>62054</v>
      </c>
      <c r="AH40" s="358"/>
      <c r="AI40" s="455">
        <f si="116" t="shared"/>
        <v>10080</v>
      </c>
      <c r="AJ40" s="409">
        <f>AI40+AI39</f>
        <v>20640</v>
      </c>
      <c r="AK40" s="453">
        <f si="85" t="shared"/>
        <v>21324</v>
      </c>
      <c r="AL40" s="387">
        <v>29571</v>
      </c>
      <c r="AM40" s="388">
        <v>41092</v>
      </c>
      <c r="AN40" s="455">
        <f si="10" t="shared"/>
        <v>0</v>
      </c>
      <c r="AO40" s="217">
        <f si="86" t="shared"/>
        <v>0</v>
      </c>
      <c r="AP40" s="387">
        <v>22329</v>
      </c>
      <c r="AQ40" s="388">
        <v>23340</v>
      </c>
      <c r="AR40" s="455">
        <f si="11" t="shared"/>
        <v>0</v>
      </c>
      <c r="AS40" s="409">
        <f si="87" t="shared"/>
        <v>0</v>
      </c>
      <c r="AT40" s="409">
        <f si="88" t="shared"/>
        <v>22187.199999999615</v>
      </c>
      <c r="AU40" s="210">
        <f si="12" t="shared"/>
        <v>11288.999999999483</v>
      </c>
      <c r="AV40" s="211">
        <f>(G40-Y40-AE40-AO40)+AS40</f>
        <v>22729.599999999886</v>
      </c>
      <c r="AW40" s="197">
        <v>11282.301725806452</v>
      </c>
      <c r="AX40" s="397">
        <f si="43" t="shared"/>
        <v>-6.698274193031466</v>
      </c>
      <c r="AY40" s="196">
        <v>301.44</v>
      </c>
      <c r="AZ40" s="196">
        <f si="59" t="shared"/>
        <v>37.450238853501475</v>
      </c>
      <c r="BA40" s="196">
        <v>37.43</v>
      </c>
      <c r="BB40" s="397">
        <f si="60" t="shared"/>
        <v>-2.0238853501474807E-2</v>
      </c>
      <c r="BC40" s="199">
        <v>36</v>
      </c>
      <c r="BD40" s="346">
        <v>42754</v>
      </c>
      <c r="BE40" s="357">
        <v>11458.75</v>
      </c>
      <c r="BF40" s="292">
        <v>77.028999999999996</v>
      </c>
      <c r="BG40" s="358">
        <v>5122.1639999999998</v>
      </c>
      <c r="BH40" s="455">
        <f si="13" t="shared"/>
        <v>1561.9560000000392</v>
      </c>
      <c r="BI40" s="453">
        <f>BH40+BH39</f>
        <v>2736.2519999999126</v>
      </c>
      <c r="BJ40" s="370">
        <v>785.76300000000003</v>
      </c>
      <c r="BK40" s="371">
        <v>627.88900000000001</v>
      </c>
      <c r="BL40" s="291">
        <f si="14" t="shared"/>
        <v>112.16000000000349</v>
      </c>
      <c r="BM40" s="409">
        <f si="89" t="shared"/>
        <v>227.52000000000407</v>
      </c>
      <c r="BN40" s="409">
        <f si="15" t="shared"/>
        <v>1449.7960000000357</v>
      </c>
      <c r="BO40" s="204">
        <f>BI40-BM40</f>
        <v>2508.7319999999086</v>
      </c>
      <c r="BP40" s="195">
        <v>1691.3</v>
      </c>
      <c r="BQ40" s="196">
        <f si="44" t="shared"/>
        <v>241.50399999996421</v>
      </c>
      <c r="BR40" s="196">
        <v>301.44</v>
      </c>
      <c r="BS40" s="196">
        <f si="61" t="shared"/>
        <v>4.809567409766573</v>
      </c>
      <c r="BT40" s="196">
        <v>5.61</v>
      </c>
      <c r="BU40" s="196">
        <f si="62" t="shared"/>
        <v>0.80043259023342728</v>
      </c>
      <c r="BV40" s="199">
        <v>36</v>
      </c>
      <c r="BW40" s="346">
        <v>42754</v>
      </c>
      <c r="BX40" s="357">
        <v>11732.26</v>
      </c>
      <c r="BY40" s="358">
        <v>11.21</v>
      </c>
      <c r="BZ40" s="347">
        <f si="117" t="shared"/>
        <v>255.65999999999127</v>
      </c>
      <c r="CA40" s="210">
        <f si="90" t="shared"/>
        <v>509.63999999998475</v>
      </c>
      <c r="CB40" s="292"/>
      <c r="CC40" s="213">
        <f si="63" t="shared"/>
        <v>112.16000000000349</v>
      </c>
      <c r="CD40" s="409">
        <f si="63" t="shared"/>
        <v>227.52000000000407</v>
      </c>
      <c r="CE40" s="211">
        <f si="64" t="shared"/>
        <v>367.81999999999476</v>
      </c>
      <c r="CF40" s="211">
        <f si="64" t="shared"/>
        <v>737.15999999998883</v>
      </c>
      <c r="CG40" s="195">
        <v>352.9</v>
      </c>
      <c r="CH40" s="396">
        <f si="45" t="shared"/>
        <v>-14.919999999994786</v>
      </c>
      <c r="CI40" s="196">
        <v>185.48</v>
      </c>
      <c r="CJ40" s="196">
        <f si="65" t="shared"/>
        <v>1.9830709510459068</v>
      </c>
      <c r="CK40" s="196">
        <v>1.9</v>
      </c>
      <c r="CL40" s="397">
        <f si="66" t="shared"/>
        <v>-8.3070951045906893E-2</v>
      </c>
      <c r="CM40" s="199">
        <v>36</v>
      </c>
      <c r="CN40" s="346">
        <v>42754</v>
      </c>
      <c r="CO40" s="357">
        <v>10623.123</v>
      </c>
      <c r="CP40" s="358">
        <v>7212.5020000000004</v>
      </c>
      <c r="CQ40" s="455">
        <f si="16" t="shared"/>
        <v>1006.0800000001109</v>
      </c>
      <c r="CR40" s="409">
        <f si="91" t="shared"/>
        <v>2143.0800000001545</v>
      </c>
      <c r="CS40" s="409">
        <f si="46" t="shared"/>
        <v>173816</v>
      </c>
      <c r="CT40" s="409">
        <f si="46" t="shared"/>
        <v>342183</v>
      </c>
      <c r="CU40" s="409">
        <f si="46" t="shared"/>
        <v>1392</v>
      </c>
      <c r="CV40" s="453">
        <f si="46" t="shared"/>
        <v>2768</v>
      </c>
      <c r="CW40" s="379">
        <v>323.90499999999997</v>
      </c>
      <c r="CX40" s="376">
        <f si="17" t="shared"/>
        <v>5.9999999998581188E-2</v>
      </c>
      <c r="CY40" s="409">
        <f si="92" t="shared"/>
        <v>7.1399999999982811</v>
      </c>
      <c r="CZ40" s="409">
        <f si="67" t="shared"/>
        <v>2398.1400000001095</v>
      </c>
      <c r="DA40" s="204">
        <f si="93" t="shared"/>
        <v>4918.220000000153</v>
      </c>
      <c r="DB40" s="195">
        <v>2585.6999999999998</v>
      </c>
      <c r="DC40" s="409">
        <f si="68" t="shared"/>
        <v>187.55999999989035</v>
      </c>
      <c r="DD40" s="195">
        <v>301.43599999999998</v>
      </c>
      <c r="DE40" s="196">
        <f si="69" t="shared"/>
        <v>7.9557186268398921</v>
      </c>
      <c r="DF40" s="195">
        <v>8.58</v>
      </c>
      <c r="DG40" s="196">
        <f si="70" t="shared"/>
        <v>0.62428137316010801</v>
      </c>
      <c r="DH40" s="199">
        <v>36</v>
      </c>
      <c r="DI40" s="346">
        <v>42754</v>
      </c>
      <c r="DJ40" s="366">
        <v>333.339</v>
      </c>
      <c r="DK40" s="381">
        <v>323.44</v>
      </c>
      <c r="DL40" s="455">
        <f si="18" t="shared"/>
        <v>887.399999999991</v>
      </c>
      <c r="DM40" s="453">
        <f si="94" t="shared"/>
        <v>1645.2000000000794</v>
      </c>
      <c r="DN40" s="370"/>
      <c r="DO40" s="409"/>
      <c r="DP40" s="409"/>
      <c r="DQ40" s="371">
        <v>1779.9059999999999</v>
      </c>
      <c r="DR40" s="455">
        <f si="19" t="shared"/>
        <v>3526.200000000108</v>
      </c>
      <c r="DS40" s="453">
        <f si="95" t="shared"/>
        <v>7014.5999999998821</v>
      </c>
      <c r="DT40" s="409">
        <f si="47" t="shared"/>
        <v>6081.6000000000986</v>
      </c>
      <c r="DU40" s="204">
        <f>DM40+DS40+ID40</f>
        <v>12019.799999999961</v>
      </c>
      <c r="DV40" s="195">
        <v>5551.6</v>
      </c>
      <c r="DW40" s="421">
        <f si="48" t="shared"/>
        <v>-530.00000000009823</v>
      </c>
      <c r="DX40" s="195">
        <v>10800</v>
      </c>
      <c r="DY40" s="431">
        <f si="71" t="shared"/>
        <v>0.56311111111112022</v>
      </c>
      <c r="DZ40" s="409">
        <v>0.51400000000000001</v>
      </c>
      <c r="EA40" s="433">
        <f si="72" t="shared"/>
        <v>-4.9111111111120209E-2</v>
      </c>
      <c r="EB40" s="199">
        <v>36</v>
      </c>
      <c r="EC40" s="346">
        <v>42754</v>
      </c>
      <c r="ED40" s="357"/>
      <c r="EE40" s="292"/>
      <c r="EF40" s="358">
        <v>1880.5350000000001</v>
      </c>
      <c r="EG40" s="455">
        <f si="49" t="shared"/>
        <v>3842.9999999999836</v>
      </c>
      <c r="EH40" s="453">
        <f si="96" t="shared"/>
        <v>7738.1999999999607</v>
      </c>
      <c r="EI40" s="370">
        <v>27</v>
      </c>
      <c r="EJ40" s="371">
        <v>1061.335</v>
      </c>
      <c r="EK40" s="455">
        <f si="97" t="shared"/>
        <v>333.20000000000903</v>
      </c>
      <c r="EL40" s="453">
        <f si="98" t="shared"/>
        <v>669.76000000000965</v>
      </c>
      <c r="EM40" s="370">
        <v>2873.5619999999999</v>
      </c>
      <c r="EN40" s="371"/>
      <c r="EO40" s="455">
        <f si="73" t="shared"/>
        <v>22.403999999996813</v>
      </c>
      <c r="EP40" s="453">
        <f si="99" t="shared"/>
        <v>52.619999999997162</v>
      </c>
      <c r="EQ40" s="379">
        <v>360.02100000000002</v>
      </c>
      <c r="ER40" s="455">
        <f si="20" t="shared"/>
        <v>7.1199999999998909</v>
      </c>
      <c r="ES40" s="409">
        <f si="100" t="shared"/>
        <v>29.120000000000346</v>
      </c>
      <c r="ET40" s="409">
        <f si="50" t="shared"/>
        <v>3872.5239999999803</v>
      </c>
      <c r="EU40" s="204">
        <f>EH40+EP40+ES40</f>
        <v>7819.9399999999587</v>
      </c>
      <c r="EV40" s="195">
        <v>4265.3</v>
      </c>
      <c r="EW40" s="195">
        <f si="51" t="shared"/>
        <v>392.77600000001985</v>
      </c>
      <c r="EX40" s="431">
        <v>301.43599999999998</v>
      </c>
      <c r="EY40" s="431">
        <f si="74" t="shared"/>
        <v>12.84691941241252</v>
      </c>
      <c r="EZ40" s="290">
        <v>14.149800000000001</v>
      </c>
      <c r="FA40" s="432">
        <f si="75" t="shared"/>
        <v>1.3028805875874809</v>
      </c>
      <c r="HO40" s="346">
        <v>42754</v>
      </c>
      <c r="HP40" s="379">
        <v>938.404</v>
      </c>
      <c r="HQ40" s="455">
        <f si="39" t="shared"/>
        <v>87.719999999999345</v>
      </c>
      <c r="HR40" s="453">
        <f>HQ40+HQ39</f>
        <v>128.40000000000146</v>
      </c>
      <c r="HS40" s="379">
        <v>48327</v>
      </c>
      <c r="HT40" s="455">
        <f si="139" t="shared"/>
        <v>28</v>
      </c>
      <c r="HU40" s="369">
        <f ref="HU40" si="158" t="shared">HT40+HT39</f>
        <v>38</v>
      </c>
      <c r="HV40" s="379">
        <v>76941</v>
      </c>
      <c r="HW40" s="455">
        <f si="104" t="shared"/>
        <v>40</v>
      </c>
      <c r="HX40" s="369">
        <f ref="HX40" si="159" t="shared">HW40+HW39</f>
        <v>53</v>
      </c>
      <c r="HY40" s="379">
        <v>1259.06</v>
      </c>
      <c r="HZ40" s="455">
        <f si="40" t="shared"/>
        <v>19.799999999995634</v>
      </c>
      <c r="IA40" s="409">
        <f ref="IA40" si="160" t="shared">HZ40+HZ39</f>
        <v>44.700000000000273</v>
      </c>
      <c r="IB40" s="379">
        <v>206243</v>
      </c>
      <c r="IC40" s="455">
        <f si="41" t="shared"/>
        <v>1668</v>
      </c>
      <c r="ID40" s="409">
        <f>IC40+IC39</f>
        <v>3360</v>
      </c>
    </row>
    <row r="41" spans="1:238" x14ac:dyDescent="0.25">
      <c r="A41" s="199">
        <v>37</v>
      </c>
      <c r="B41" s="346">
        <v>42754</v>
      </c>
      <c r="C41" s="349">
        <v>2925.1950000000002</v>
      </c>
      <c r="D41" s="288">
        <v>3100.6129999999998</v>
      </c>
      <c r="E41" s="350"/>
      <c r="F41" s="347">
        <f si="5" t="shared"/>
        <v>13569.600000001083</v>
      </c>
      <c r="G41" s="354"/>
      <c r="H41" s="357">
        <v>1991.0070000000001</v>
      </c>
      <c r="I41" s="292">
        <v>1996.673</v>
      </c>
      <c r="J41" s="358"/>
      <c r="K41" s="455">
        <f si="6" t="shared"/>
        <v>14001.60000000069</v>
      </c>
      <c r="L41" s="409"/>
      <c r="M41" s="354"/>
      <c r="N41" s="357">
        <v>688.74</v>
      </c>
      <c r="O41" s="358">
        <v>967.94899999999996</v>
      </c>
      <c r="P41" s="455">
        <f si="58" t="shared"/>
        <v>2678.4000000001015</v>
      </c>
      <c r="Q41" s="453"/>
      <c r="R41" s="357">
        <v>70029</v>
      </c>
      <c r="S41" s="358">
        <v>37648</v>
      </c>
      <c r="T41" s="455">
        <f si="7" t="shared"/>
        <v>312</v>
      </c>
      <c r="U41" s="453"/>
      <c r="V41" s="357">
        <v>173867</v>
      </c>
      <c r="W41" s="358">
        <v>342220</v>
      </c>
      <c r="X41" s="455">
        <f si="8" t="shared"/>
        <v>1408</v>
      </c>
      <c r="Y41" s="409"/>
      <c r="Z41" s="409"/>
      <c r="AA41" s="453"/>
      <c r="AB41" s="363">
        <v>348</v>
      </c>
      <c r="AC41" s="358">
        <v>158.56800000000001</v>
      </c>
      <c r="AD41" s="455">
        <f si="9" t="shared"/>
        <v>642.59999999999877</v>
      </c>
      <c r="AE41" s="453"/>
      <c r="AF41" s="364"/>
      <c r="AG41" s="289">
        <v>62101</v>
      </c>
      <c r="AH41" s="358"/>
      <c r="AI41" s="455">
        <f si="116" t="shared"/>
        <v>11280</v>
      </c>
      <c r="AJ41" s="409"/>
      <c r="AK41" s="453"/>
      <c r="AL41" s="387">
        <v>29571</v>
      </c>
      <c r="AM41" s="388">
        <v>41092</v>
      </c>
      <c r="AN41" s="455">
        <f si="10" t="shared"/>
        <v>0</v>
      </c>
      <c r="AO41" s="217"/>
      <c r="AP41" s="387">
        <v>22329</v>
      </c>
      <c r="AQ41" s="388">
        <v>23340</v>
      </c>
      <c r="AR41" s="455">
        <f si="11" t="shared"/>
        <v>0</v>
      </c>
      <c r="AS41" s="409"/>
      <c r="AT41" s="409"/>
      <c r="AU41" s="210">
        <f si="12" t="shared"/>
        <v>11519.000000001084</v>
      </c>
      <c r="AV41" s="211"/>
      <c r="AW41" s="197">
        <v>11282.301725806452</v>
      </c>
      <c r="AX41" s="397">
        <f si="43" t="shared"/>
        <v>-236.69827419463218</v>
      </c>
      <c r="AY41" s="196">
        <v>301.44</v>
      </c>
      <c r="AZ41" s="196">
        <f si="59" t="shared"/>
        <v>38.213243099791285</v>
      </c>
      <c r="BA41" s="196">
        <v>37.43</v>
      </c>
      <c r="BB41" s="397">
        <f si="60" t="shared"/>
        <v>-0.78324309979128515</v>
      </c>
      <c r="BC41" s="199">
        <v>37</v>
      </c>
      <c r="BD41" s="346">
        <v>42754</v>
      </c>
      <c r="BE41" s="357">
        <v>11462.204</v>
      </c>
      <c r="BF41" s="292">
        <v>77.046999999999997</v>
      </c>
      <c r="BG41" s="358">
        <v>5132.1279999999997</v>
      </c>
      <c r="BH41" s="455">
        <f si="13" t="shared"/>
        <v>1610.3759999999597</v>
      </c>
      <c r="BI41" s="453"/>
      <c r="BJ41" s="370">
        <v>786.41499999999996</v>
      </c>
      <c r="BK41" s="371">
        <v>628.654</v>
      </c>
      <c r="BL41" s="291">
        <f si="14" t="shared"/>
        <v>113.35999999999331</v>
      </c>
      <c r="BM41" s="409"/>
      <c r="BN41" s="409">
        <f si="15" t="shared"/>
        <v>1497.0159999999664</v>
      </c>
      <c r="BO41" s="204"/>
      <c r="BP41" s="195">
        <v>1691.3</v>
      </c>
      <c r="BQ41" s="196">
        <f si="44" t="shared"/>
        <v>194.28400000003353</v>
      </c>
      <c r="BR41" s="196">
        <v>301.44</v>
      </c>
      <c r="BS41" s="196">
        <f si="61" t="shared"/>
        <v>4.9662154989383174</v>
      </c>
      <c r="BT41" s="196">
        <v>5.61</v>
      </c>
      <c r="BU41" s="196">
        <f si="62" t="shared"/>
        <v>0.64378450106168295</v>
      </c>
      <c r="BV41" s="199">
        <v>37</v>
      </c>
      <c r="BW41" s="346">
        <v>42754</v>
      </c>
      <c r="BX41" s="357">
        <v>11741.04</v>
      </c>
      <c r="BY41" s="358">
        <v>11.59</v>
      </c>
      <c r="BZ41" s="347">
        <f si="117" t="shared"/>
        <v>278.60000000001958</v>
      </c>
      <c r="CA41" s="210"/>
      <c r="CB41" s="292"/>
      <c r="CC41" s="213">
        <f si="63" t="shared"/>
        <v>113.35999999999331</v>
      </c>
      <c r="CD41" s="409"/>
      <c r="CE41" s="211">
        <f si="64" t="shared"/>
        <v>391.96000000001288</v>
      </c>
      <c r="CF41" s="211"/>
      <c r="CG41" s="195">
        <v>352.9</v>
      </c>
      <c r="CH41" s="396">
        <f si="45" t="shared"/>
        <v>-39.060000000012906</v>
      </c>
      <c r="CI41" s="196">
        <v>185.48</v>
      </c>
      <c r="CJ41" s="196">
        <f si="65" t="shared"/>
        <v>2.1132197541514604</v>
      </c>
      <c r="CK41" s="196">
        <v>1.9</v>
      </c>
      <c r="CL41" s="397">
        <f si="66" t="shared"/>
        <v>-0.21321975415146044</v>
      </c>
      <c r="CM41" s="199">
        <v>37</v>
      </c>
      <c r="CN41" s="346">
        <v>42754</v>
      </c>
      <c r="CO41" s="357">
        <v>10626.713</v>
      </c>
      <c r="CP41" s="358">
        <v>7218.0339999999997</v>
      </c>
      <c r="CQ41" s="455">
        <f si="16" t="shared"/>
        <v>1094.6399999999267</v>
      </c>
      <c r="CR41" s="409"/>
      <c r="CS41" s="409">
        <f si="46" t="shared"/>
        <v>173867</v>
      </c>
      <c r="CT41" s="409">
        <f si="46" t="shared"/>
        <v>342220</v>
      </c>
      <c r="CU41" s="409">
        <f si="46" t="shared"/>
        <v>1408</v>
      </c>
      <c r="CV41" s="453"/>
      <c r="CW41" s="379">
        <v>324.02499999999998</v>
      </c>
      <c r="CX41" s="376">
        <f si="17" t="shared"/>
        <v>7.2000000000002728</v>
      </c>
      <c r="CY41" s="409"/>
      <c r="CZ41" s="409">
        <f si="67" t="shared"/>
        <v>2509.8399999999269</v>
      </c>
      <c r="DA41" s="204"/>
      <c r="DB41" s="195">
        <v>2585.6999999999998</v>
      </c>
      <c r="DC41" s="409">
        <f si="68" t="shared"/>
        <v>75.860000000072887</v>
      </c>
      <c r="DD41" s="195">
        <v>301.43599999999998</v>
      </c>
      <c r="DE41" s="196">
        <f si="69" t="shared"/>
        <v>8.3262782149442245</v>
      </c>
      <c r="DF41" s="195">
        <v>8.58</v>
      </c>
      <c r="DG41" s="196">
        <f si="70" t="shared"/>
        <v>0.25372178505577558</v>
      </c>
      <c r="DH41" s="199">
        <v>37</v>
      </c>
      <c r="DI41" s="346">
        <v>42754</v>
      </c>
      <c r="DJ41" s="366">
        <v>333.72899999999998</v>
      </c>
      <c r="DK41" s="381">
        <v>323.447</v>
      </c>
      <c r="DL41" s="455">
        <f si="18" t="shared"/>
        <v>714.59999999998445</v>
      </c>
      <c r="DM41" s="453"/>
      <c r="DN41" s="370"/>
      <c r="DO41" s="409"/>
      <c r="DP41" s="409"/>
      <c r="DQ41" s="371">
        <v>1781.854</v>
      </c>
      <c r="DR41" s="455">
        <f si="19" t="shared"/>
        <v>3506.400000000167</v>
      </c>
      <c r="DS41" s="453"/>
      <c r="DT41" s="409">
        <f si="47" t="shared"/>
        <v>5877.000000000151</v>
      </c>
      <c r="DU41" s="204"/>
      <c r="DV41" s="195">
        <v>5551.6</v>
      </c>
      <c r="DW41" s="421">
        <f si="48" t="shared"/>
        <v>-325.40000000015061</v>
      </c>
      <c r="DX41" s="195">
        <v>10800</v>
      </c>
      <c r="DY41" s="431">
        <f si="71" t="shared"/>
        <v>0.54416666666668068</v>
      </c>
      <c r="DZ41" s="409">
        <v>0.51400000000000001</v>
      </c>
      <c r="EA41" s="433">
        <f si="72" t="shared"/>
        <v>-3.0166666666680664E-2</v>
      </c>
      <c r="EB41" s="199">
        <v>37</v>
      </c>
      <c r="EC41" s="346">
        <v>42754</v>
      </c>
      <c r="ED41" s="357"/>
      <c r="EE41" s="292"/>
      <c r="EF41" s="358">
        <v>1882.652</v>
      </c>
      <c r="EG41" s="455">
        <f>(EF41-EF40)*1800</f>
        <v>3810.5999999999312</v>
      </c>
      <c r="EH41" s="453"/>
      <c r="EI41" s="370">
        <v>27.015999999999998</v>
      </c>
      <c r="EJ41" s="371">
        <v>1065.25</v>
      </c>
      <c r="EK41" s="455">
        <f si="97" t="shared"/>
        <v>314.47999999999695</v>
      </c>
      <c r="EL41" s="453"/>
      <c r="EM41" s="370">
        <v>2875.9870000000001</v>
      </c>
      <c r="EN41" s="371"/>
      <c r="EO41" s="455">
        <f si="73" t="shared"/>
        <v>29.100000000002183</v>
      </c>
      <c r="EP41" s="453"/>
      <c r="EQ41" s="379">
        <v>360.58199999999999</v>
      </c>
      <c r="ER41" s="455">
        <f si="20" t="shared"/>
        <v>22.439999999999145</v>
      </c>
      <c r="ES41" s="409"/>
      <c r="ET41" s="409">
        <f si="50" t="shared"/>
        <v>3862.1399999999326</v>
      </c>
      <c r="EU41" s="204"/>
      <c r="EV41" s="195">
        <v>4265.3</v>
      </c>
      <c r="EW41" s="195">
        <f si="51" t="shared"/>
        <v>403.16000000006761</v>
      </c>
      <c r="EX41" s="431">
        <v>301.43599999999998</v>
      </c>
      <c r="EY41" s="431">
        <f si="74" t="shared"/>
        <v>12.812470972279133</v>
      </c>
      <c r="EZ41" s="290">
        <v>14.149800000000001</v>
      </c>
      <c r="FA41" s="432">
        <f si="75" t="shared"/>
        <v>1.3373290277208678</v>
      </c>
      <c r="HO41" s="346">
        <v>42754</v>
      </c>
      <c r="HP41" s="379">
        <v>939.63599999999997</v>
      </c>
      <c r="HQ41" s="455">
        <f si="39" t="shared"/>
        <v>49.279999999998836</v>
      </c>
      <c r="HR41" s="453"/>
      <c r="HS41" s="379">
        <v>48342</v>
      </c>
      <c r="HT41" s="455">
        <f si="139" t="shared"/>
        <v>15</v>
      </c>
      <c r="HU41" s="369"/>
      <c r="HV41" s="379">
        <v>76954</v>
      </c>
      <c r="HW41" s="455">
        <f si="104" t="shared"/>
        <v>13</v>
      </c>
      <c r="HX41" s="369"/>
      <c r="HY41" s="379">
        <v>1260</v>
      </c>
      <c r="HZ41" s="455">
        <f si="40" t="shared"/>
        <v>28.200000000001637</v>
      </c>
      <c r="IA41" s="409"/>
      <c r="IB41" s="379">
        <v>206381</v>
      </c>
      <c r="IC41" s="455">
        <f si="41" t="shared"/>
        <v>1656</v>
      </c>
      <c r="ID41" s="409"/>
    </row>
    <row r="42" spans="1:238" x14ac:dyDescent="0.25">
      <c r="A42" s="199">
        <v>38</v>
      </c>
      <c r="B42" s="346">
        <v>42755</v>
      </c>
      <c r="C42" s="349">
        <v>2928.0189999999998</v>
      </c>
      <c r="D42" s="288">
        <v>3100.6129999999998</v>
      </c>
      <c r="E42" s="350"/>
      <c r="F42" s="347">
        <f si="5" t="shared"/>
        <v>13555.199999998149</v>
      </c>
      <c r="G42" s="354">
        <f si="76" t="shared"/>
        <v>27124.799999999232</v>
      </c>
      <c r="H42" s="357">
        <v>1993.7180000000001</v>
      </c>
      <c r="I42" s="292">
        <v>1996.673</v>
      </c>
      <c r="J42" s="358"/>
      <c r="K42" s="455">
        <f si="6" t="shared"/>
        <v>13012.800000000061</v>
      </c>
      <c r="L42" s="409">
        <f si="77" t="shared"/>
        <v>27014.400000000751</v>
      </c>
      <c r="M42" s="466">
        <f si="78" t="shared"/>
        <v>-110.39999999848078</v>
      </c>
      <c r="N42" s="357">
        <v>688.74</v>
      </c>
      <c r="O42" s="358">
        <v>968.91399999999999</v>
      </c>
      <c r="P42" s="455">
        <f si="58" t="shared"/>
        <v>1737.0000000000573</v>
      </c>
      <c r="Q42" s="453">
        <f si="79" t="shared"/>
        <v>4415.4000000001588</v>
      </c>
      <c r="R42" s="357">
        <v>70056</v>
      </c>
      <c r="S42" s="358">
        <v>37653</v>
      </c>
      <c r="T42" s="455">
        <f si="7" t="shared"/>
        <v>384</v>
      </c>
      <c r="U42" s="453">
        <f si="80" t="shared"/>
        <v>696</v>
      </c>
      <c r="V42" s="357">
        <v>173914</v>
      </c>
      <c r="W42" s="358">
        <v>342250</v>
      </c>
      <c r="X42" s="455">
        <f si="8" t="shared"/>
        <v>1232</v>
      </c>
      <c r="Y42" s="409">
        <f si="81" t="shared"/>
        <v>2640</v>
      </c>
      <c r="Z42" s="409">
        <f si="82" t="shared"/>
        <v>3336</v>
      </c>
      <c r="AA42" s="453">
        <f si="83" t="shared"/>
        <v>1079.4000000001588</v>
      </c>
      <c r="AB42" s="363">
        <v>348.18</v>
      </c>
      <c r="AC42" s="358">
        <v>158.70099999999999</v>
      </c>
      <c r="AD42" s="455">
        <f si="9" t="shared"/>
        <v>563.39999999997872</v>
      </c>
      <c r="AE42" s="453">
        <f si="84" t="shared"/>
        <v>1205.9999999999775</v>
      </c>
      <c r="AF42" s="364"/>
      <c r="AG42" s="289">
        <v>62144</v>
      </c>
      <c r="AH42" s="358"/>
      <c r="AI42" s="455">
        <f si="116" t="shared"/>
        <v>10320</v>
      </c>
      <c r="AJ42" s="409">
        <f>AI42+AI41</f>
        <v>21600</v>
      </c>
      <c r="AK42" s="453">
        <f si="85" t="shared"/>
        <v>22296</v>
      </c>
      <c r="AL42" s="387">
        <v>29571</v>
      </c>
      <c r="AM42" s="388">
        <v>41092</v>
      </c>
      <c r="AN42" s="455">
        <f si="10" t="shared"/>
        <v>0</v>
      </c>
      <c r="AO42" s="217">
        <f si="86" t="shared"/>
        <v>0</v>
      </c>
      <c r="AP42" s="387">
        <v>22329</v>
      </c>
      <c r="AQ42" s="388">
        <v>23340</v>
      </c>
      <c r="AR42" s="455">
        <f si="11" t="shared"/>
        <v>0</v>
      </c>
      <c r="AS42" s="409">
        <f si="87" t="shared"/>
        <v>0</v>
      </c>
      <c r="AT42" s="409">
        <f si="88" t="shared"/>
        <v>23168.400000000773</v>
      </c>
      <c r="AU42" s="210">
        <f si="12" t="shared"/>
        <v>11759.799999998169</v>
      </c>
      <c r="AV42" s="211">
        <f>(G42-Y42-AE42-AO42)+AS42</f>
        <v>23278.799999999253</v>
      </c>
      <c r="AW42" s="197">
        <v>11282.301725806452</v>
      </c>
      <c r="AX42" s="397">
        <f si="43" t="shared"/>
        <v>-477.49827419171743</v>
      </c>
      <c r="AY42" s="196">
        <v>301.44</v>
      </c>
      <c r="AZ42" s="196">
        <f si="59" t="shared"/>
        <v>39.012075371543823</v>
      </c>
      <c r="BA42" s="196">
        <v>37.43</v>
      </c>
      <c r="BB42" s="397">
        <f si="60" t="shared"/>
        <v>-1.5820753715438229</v>
      </c>
      <c r="BC42" s="199">
        <v>38</v>
      </c>
      <c r="BD42" s="346">
        <v>42755</v>
      </c>
      <c r="BE42" s="357">
        <v>11465.259</v>
      </c>
      <c r="BF42" s="292">
        <v>77.06</v>
      </c>
      <c r="BG42" s="358">
        <v>5141.2879999999996</v>
      </c>
      <c r="BH42" s="455">
        <f si="13" t="shared"/>
        <v>1465.9560000000174</v>
      </c>
      <c r="BI42" s="453">
        <f>BH42+BH41</f>
        <v>3076.3319999999771</v>
      </c>
      <c r="BJ42" s="370">
        <v>786.98299999999995</v>
      </c>
      <c r="BK42" s="371">
        <v>629.37400000000002</v>
      </c>
      <c r="BL42" s="291">
        <f si="14" t="shared"/>
        <v>103.04000000000087</v>
      </c>
      <c r="BM42" s="409">
        <f si="89" t="shared"/>
        <v>216.39999999999418</v>
      </c>
      <c r="BN42" s="409">
        <f si="15" t="shared"/>
        <v>1362.9160000000165</v>
      </c>
      <c r="BO42" s="204">
        <f>BI42-BM42</f>
        <v>2859.931999999983</v>
      </c>
      <c r="BP42" s="195">
        <v>1691.3</v>
      </c>
      <c r="BQ42" s="196">
        <f si="44" t="shared"/>
        <v>328.38399999998342</v>
      </c>
      <c r="BR42" s="196">
        <v>301.44</v>
      </c>
      <c r="BS42" s="196">
        <f si="61" t="shared"/>
        <v>4.5213508492569554</v>
      </c>
      <c r="BT42" s="196">
        <v>5.61</v>
      </c>
      <c r="BU42" s="196">
        <f si="62" t="shared"/>
        <v>1.0886491507430449</v>
      </c>
      <c r="BV42" s="199">
        <v>38</v>
      </c>
      <c r="BW42" s="346">
        <v>42755</v>
      </c>
      <c r="BX42" s="357">
        <v>11748.13</v>
      </c>
      <c r="BY42" s="358">
        <v>11.897</v>
      </c>
      <c r="BZ42" s="347">
        <f si="117" t="shared"/>
        <v>224.97999999994983</v>
      </c>
      <c r="CA42" s="210">
        <f si="90" t="shared"/>
        <v>503.5799999999694</v>
      </c>
      <c r="CB42" s="292"/>
      <c r="CC42" s="213">
        <f si="63" t="shared"/>
        <v>103.04000000000087</v>
      </c>
      <c r="CD42" s="409">
        <f si="63" t="shared"/>
        <v>216.39999999999418</v>
      </c>
      <c r="CE42" s="211">
        <f si="64" t="shared"/>
        <v>328.0199999999507</v>
      </c>
      <c r="CF42" s="211">
        <f si="64" t="shared"/>
        <v>719.97999999996364</v>
      </c>
      <c r="CG42" s="195">
        <v>352.9</v>
      </c>
      <c r="CH42" s="210">
        <f si="45" t="shared"/>
        <v>24.880000000049279</v>
      </c>
      <c r="CI42" s="196">
        <v>185.48</v>
      </c>
      <c r="CJ42" s="196">
        <f si="65" t="shared"/>
        <v>1.7684925598444614</v>
      </c>
      <c r="CK42" s="196">
        <v>1.9</v>
      </c>
      <c r="CL42" s="196">
        <f si="66" t="shared"/>
        <v>0.1315074401555385</v>
      </c>
      <c r="CM42" s="199">
        <v>38</v>
      </c>
      <c r="CN42" s="346">
        <v>42755</v>
      </c>
      <c r="CO42" s="357">
        <v>10629.914000000001</v>
      </c>
      <c r="CP42" s="358">
        <v>7223.4650000000001</v>
      </c>
      <c r="CQ42" s="455">
        <f si="16" t="shared"/>
        <v>1035.8400000001711</v>
      </c>
      <c r="CR42" s="409">
        <f si="91" t="shared"/>
        <v>2130.4800000000978</v>
      </c>
      <c r="CS42" s="409">
        <f si="46" t="shared"/>
        <v>173914</v>
      </c>
      <c r="CT42" s="409">
        <f si="46" t="shared"/>
        <v>342250</v>
      </c>
      <c r="CU42" s="409">
        <f si="46" t="shared"/>
        <v>1232</v>
      </c>
      <c r="CV42" s="453">
        <f si="46" t="shared"/>
        <v>2640</v>
      </c>
      <c r="CW42" s="379">
        <v>324.16000000000003</v>
      </c>
      <c r="CX42" s="376">
        <f si="17" t="shared"/>
        <v>8.1000000000028649</v>
      </c>
      <c r="CY42" s="409">
        <f si="92" t="shared"/>
        <v>15.300000000003138</v>
      </c>
      <c r="CZ42" s="409">
        <f si="67" t="shared"/>
        <v>2275.9400000001742</v>
      </c>
      <c r="DA42" s="204">
        <f si="93" t="shared"/>
        <v>4785.7800000001007</v>
      </c>
      <c r="DB42" s="195">
        <v>2585.6999999999998</v>
      </c>
      <c r="DC42" s="409">
        <f si="68" t="shared"/>
        <v>309.7599999998256</v>
      </c>
      <c r="DD42" s="195">
        <v>301.43599999999998</v>
      </c>
      <c r="DE42" s="196">
        <f si="69" t="shared"/>
        <v>7.5503257739625473</v>
      </c>
      <c r="DF42" s="195">
        <v>8.58</v>
      </c>
      <c r="DG42" s="196">
        <f si="70" t="shared"/>
        <v>1.0296742260374527</v>
      </c>
      <c r="DH42" s="199">
        <v>38</v>
      </c>
      <c r="DI42" s="346">
        <v>42755</v>
      </c>
      <c r="DJ42" s="366">
        <v>334.17</v>
      </c>
      <c r="DK42" s="381">
        <v>323.49299999999999</v>
      </c>
      <c r="DL42" s="455">
        <f si="18" t="shared"/>
        <v>876.60000000004175</v>
      </c>
      <c r="DM42" s="453">
        <f si="94" t="shared"/>
        <v>1591.2000000000262</v>
      </c>
      <c r="DN42" s="370"/>
      <c r="DO42" s="409"/>
      <c r="DP42" s="409"/>
      <c r="DQ42" s="371">
        <v>1783.78</v>
      </c>
      <c r="DR42" s="455">
        <f si="19" t="shared"/>
        <v>3466.7999999998756</v>
      </c>
      <c r="DS42" s="453">
        <f si="95" t="shared"/>
        <v>6973.2000000000426</v>
      </c>
      <c r="DT42" s="409">
        <f si="47" t="shared"/>
        <v>5939.3999999999178</v>
      </c>
      <c r="DU42" s="204">
        <f>DM42+DS42+ID42</f>
        <v>11816.400000000069</v>
      </c>
      <c r="DV42" s="195">
        <v>5551.6</v>
      </c>
      <c r="DW42" s="421">
        <f si="48" t="shared"/>
        <v>-387.79999999991742</v>
      </c>
      <c r="DX42" s="195">
        <v>10800</v>
      </c>
      <c r="DY42" s="431">
        <f si="71" t="shared"/>
        <v>0.5499444444444368</v>
      </c>
      <c r="DZ42" s="409">
        <v>0.51400000000000001</v>
      </c>
      <c r="EA42" s="433">
        <f si="72" t="shared"/>
        <v>-3.5944444444436785E-2</v>
      </c>
      <c r="EB42" s="199">
        <v>38</v>
      </c>
      <c r="EC42" s="346">
        <v>42755</v>
      </c>
      <c r="ED42" s="357"/>
      <c r="EE42" s="292"/>
      <c r="EF42" s="358">
        <v>1884.7850000000001</v>
      </c>
      <c r="EG42" s="455">
        <f ref="EG42:EG66" si="161" t="shared">(EF42-EF41)*1800</f>
        <v>3839.4000000000688</v>
      </c>
      <c r="EH42" s="453">
        <f si="96" t="shared"/>
        <v>7650</v>
      </c>
      <c r="EI42" s="370">
        <v>27.030999999999999</v>
      </c>
      <c r="EJ42" s="371">
        <v>1068.9970000000001</v>
      </c>
      <c r="EK42" s="455">
        <f si="97" t="shared"/>
        <v>300.96000000000572</v>
      </c>
      <c r="EL42" s="453">
        <f si="98" t="shared"/>
        <v>615.44000000000267</v>
      </c>
      <c r="EM42" s="370">
        <v>2878.0749999999998</v>
      </c>
      <c r="EN42" s="371"/>
      <c r="EO42" s="455">
        <f si="73" t="shared"/>
        <v>25.055999999996857</v>
      </c>
      <c r="EP42" s="453">
        <f si="99" t="shared"/>
        <v>54.15599999999904</v>
      </c>
      <c r="EQ42" s="379">
        <v>360.78800000000001</v>
      </c>
      <c r="ER42" s="455">
        <f si="20" t="shared"/>
        <v>8.2400000000006912</v>
      </c>
      <c r="ES42" s="409">
        <f si="100" t="shared"/>
        <v>30.679999999999836</v>
      </c>
      <c r="ET42" s="409">
        <f si="50" t="shared"/>
        <v>3872.6960000000663</v>
      </c>
      <c r="EU42" s="204">
        <f>EH42+EP42+ES42</f>
        <v>7734.8359999999993</v>
      </c>
      <c r="EV42" s="195">
        <v>4265.3</v>
      </c>
      <c r="EW42" s="195">
        <f si="51" t="shared"/>
        <v>392.60399999993388</v>
      </c>
      <c r="EX42" s="431">
        <v>301.43599999999998</v>
      </c>
      <c r="EY42" s="431">
        <f si="74" t="shared"/>
        <v>12.84749001446432</v>
      </c>
      <c r="EZ42" s="290">
        <v>14.149800000000001</v>
      </c>
      <c r="FA42" s="432">
        <f si="75" t="shared"/>
        <v>1.3023099855356808</v>
      </c>
      <c r="HO42" s="346">
        <v>42755</v>
      </c>
      <c r="HP42" s="379">
        <v>942.23800000000006</v>
      </c>
      <c r="HQ42" s="455">
        <f si="39" t="shared"/>
        <v>104.08000000000357</v>
      </c>
      <c r="HR42" s="453">
        <f>HQ42+HQ41</f>
        <v>153.3600000000024</v>
      </c>
      <c r="HS42" s="379">
        <v>48368</v>
      </c>
      <c r="HT42" s="455">
        <f si="139" t="shared"/>
        <v>26</v>
      </c>
      <c r="HU42" s="369">
        <f ref="HU42" si="162" t="shared">HT42+HT41</f>
        <v>41</v>
      </c>
      <c r="HV42" s="379">
        <v>76981</v>
      </c>
      <c r="HW42" s="455">
        <f si="104" t="shared"/>
        <v>27</v>
      </c>
      <c r="HX42" s="369">
        <f ref="HX42" si="163" t="shared">HW42+HW41</f>
        <v>40</v>
      </c>
      <c r="HY42" s="379">
        <v>1260.44</v>
      </c>
      <c r="HZ42" s="455">
        <f si="40" t="shared"/>
        <v>13.200000000001637</v>
      </c>
      <c r="IA42" s="409">
        <f ref="IA42" si="164" t="shared">HZ42+HZ41</f>
        <v>41.400000000003274</v>
      </c>
      <c r="IB42" s="379">
        <v>206514</v>
      </c>
      <c r="IC42" s="455">
        <f si="41" t="shared"/>
        <v>1596</v>
      </c>
      <c r="ID42" s="409">
        <f>IC42+IC41</f>
        <v>3252</v>
      </c>
    </row>
    <row r="43" spans="1:238" x14ac:dyDescent="0.25">
      <c r="A43" s="199">
        <v>39</v>
      </c>
      <c r="B43" s="346">
        <v>42755</v>
      </c>
      <c r="C43" s="349">
        <v>2929.9740000000002</v>
      </c>
      <c r="D43" s="288">
        <v>3101.38</v>
      </c>
      <c r="E43" s="350"/>
      <c r="F43" s="347">
        <f si="5" t="shared"/>
        <v>13065.600000003178</v>
      </c>
      <c r="G43" s="354"/>
      <c r="H43" s="357">
        <v>1995.6949999999999</v>
      </c>
      <c r="I43" s="292">
        <v>1997.45</v>
      </c>
      <c r="J43" s="358"/>
      <c r="K43" s="455">
        <f si="6" t="shared"/>
        <v>13219.199999999546</v>
      </c>
      <c r="L43" s="409"/>
      <c r="M43" s="354"/>
      <c r="N43" s="357">
        <v>688.74</v>
      </c>
      <c r="O43" s="358">
        <v>969.81700000000001</v>
      </c>
      <c r="P43" s="455">
        <f si="58" t="shared"/>
        <v>1625.400000000036</v>
      </c>
      <c r="Q43" s="453"/>
      <c r="R43" s="357">
        <v>70081</v>
      </c>
      <c r="S43" s="358">
        <v>37655</v>
      </c>
      <c r="T43" s="455">
        <f si="7" t="shared"/>
        <v>324</v>
      </c>
      <c r="U43" s="453"/>
      <c r="V43" s="357">
        <v>173960</v>
      </c>
      <c r="W43" s="358">
        <v>342289</v>
      </c>
      <c r="X43" s="455">
        <f si="8" t="shared"/>
        <v>1360</v>
      </c>
      <c r="Y43" s="409"/>
      <c r="Z43" s="409"/>
      <c r="AA43" s="453"/>
      <c r="AB43" s="363">
        <v>348.36399999999998</v>
      </c>
      <c r="AC43" s="358">
        <v>158.85</v>
      </c>
      <c r="AD43" s="455">
        <f si="9" t="shared"/>
        <v>599.39999999994598</v>
      </c>
      <c r="AE43" s="453"/>
      <c r="AF43" s="364">
        <v>3156.567</v>
      </c>
      <c r="AG43" s="289">
        <v>62165</v>
      </c>
      <c r="AH43" s="358"/>
      <c r="AI43" s="455">
        <v>10820</v>
      </c>
      <c r="AJ43" s="409"/>
      <c r="AK43" s="453"/>
      <c r="AL43" s="387">
        <v>29571</v>
      </c>
      <c r="AM43" s="388">
        <v>41092</v>
      </c>
      <c r="AN43" s="455">
        <f si="10" t="shared"/>
        <v>0</v>
      </c>
      <c r="AO43" s="217"/>
      <c r="AP43" s="387">
        <v>22329</v>
      </c>
      <c r="AQ43" s="388">
        <v>23340</v>
      </c>
      <c r="AR43" s="455">
        <f si="11" t="shared"/>
        <v>0</v>
      </c>
      <c r="AS43" s="409"/>
      <c r="AT43" s="409"/>
      <c r="AU43" s="210">
        <f si="12" t="shared"/>
        <v>11106.200000003231</v>
      </c>
      <c r="AV43" s="211"/>
      <c r="AW43" s="197">
        <v>11282.301725806452</v>
      </c>
      <c r="AX43" s="196">
        <f si="43" t="shared"/>
        <v>176.10172580322069</v>
      </c>
      <c r="AY43" s="196">
        <v>301.44</v>
      </c>
      <c r="AZ43" s="196">
        <f si="59" t="shared"/>
        <v>36.843816348206047</v>
      </c>
      <c r="BA43" s="196">
        <v>37.43</v>
      </c>
      <c r="BB43" s="196">
        <f si="60" t="shared"/>
        <v>0.58618365179395227</v>
      </c>
      <c r="BC43" s="199">
        <v>39</v>
      </c>
      <c r="BD43" s="346">
        <v>42755</v>
      </c>
      <c r="BE43" s="357">
        <v>11466.482</v>
      </c>
      <c r="BF43" s="292">
        <v>77.067999999999998</v>
      </c>
      <c r="BG43" s="358">
        <v>5149.8530000000001</v>
      </c>
      <c r="BH43" s="455">
        <f si="13" t="shared"/>
        <v>1174.6560000000559</v>
      </c>
      <c r="BI43" s="453"/>
      <c r="BJ43" s="370">
        <v>787.63699999999994</v>
      </c>
      <c r="BK43" s="371">
        <v>630.21500000000003</v>
      </c>
      <c r="BL43" s="291">
        <f si="14" t="shared"/>
        <v>119.60000000000036</v>
      </c>
      <c r="BM43" s="409"/>
      <c r="BN43" s="409">
        <f si="15" t="shared"/>
        <v>1055.0560000000555</v>
      </c>
      <c r="BO43" s="204"/>
      <c r="BP43" s="195">
        <v>1691.3</v>
      </c>
      <c r="BQ43" s="196">
        <f si="44" t="shared"/>
        <v>636.24399999994444</v>
      </c>
      <c r="BR43" s="196">
        <v>301.44</v>
      </c>
      <c r="BS43" s="196">
        <f si="61" t="shared"/>
        <v>3.5000530785564474</v>
      </c>
      <c r="BT43" s="196">
        <v>5.61</v>
      </c>
      <c r="BU43" s="196">
        <f si="62" t="shared"/>
        <v>2.1099469214435529</v>
      </c>
      <c r="BV43" s="199">
        <v>39</v>
      </c>
      <c r="BW43" s="346">
        <v>42755</v>
      </c>
      <c r="BX43" s="357">
        <v>11756.4</v>
      </c>
      <c r="BY43" s="358">
        <v>12.247</v>
      </c>
      <c r="BZ43" s="347">
        <f si="117" t="shared"/>
        <v>262.1000000000131</v>
      </c>
      <c r="CA43" s="210"/>
      <c r="CB43" s="292"/>
      <c r="CC43" s="213">
        <f si="63" t="shared"/>
        <v>119.60000000000036</v>
      </c>
      <c r="CD43" s="409"/>
      <c r="CE43" s="211">
        <f si="64" t="shared"/>
        <v>381.70000000001346</v>
      </c>
      <c r="CF43" s="211"/>
      <c r="CG43" s="195">
        <v>352.9</v>
      </c>
      <c r="CH43" s="396">
        <f si="45" t="shared"/>
        <v>-28.800000000013483</v>
      </c>
      <c r="CI43" s="196">
        <v>185.48</v>
      </c>
      <c r="CJ43" s="196">
        <f si="65" t="shared"/>
        <v>2.0579038171232127</v>
      </c>
      <c r="CK43" s="196">
        <v>1.9</v>
      </c>
      <c r="CL43" s="397">
        <f si="66" t="shared"/>
        <v>-0.15790381712321278</v>
      </c>
      <c r="CM43" s="199">
        <v>39</v>
      </c>
      <c r="CN43" s="346">
        <v>42755</v>
      </c>
      <c r="CO43" s="357">
        <v>10633.734</v>
      </c>
      <c r="CP43" s="358">
        <v>7229.5659999999998</v>
      </c>
      <c r="CQ43" s="455">
        <f si="16" t="shared"/>
        <v>1190.519999999924</v>
      </c>
      <c r="CR43" s="409"/>
      <c r="CS43" s="409">
        <f si="46" t="shared"/>
        <v>173960</v>
      </c>
      <c r="CT43" s="409">
        <f si="46" t="shared"/>
        <v>342289</v>
      </c>
      <c r="CU43" s="409">
        <f si="46" t="shared"/>
        <v>1360</v>
      </c>
      <c r="CV43" s="453"/>
      <c r="CW43" s="379">
        <v>324.32100000000003</v>
      </c>
      <c r="CX43" s="376">
        <f si="17" t="shared"/>
        <v>9.6600000000000819</v>
      </c>
      <c r="CY43" s="409"/>
      <c r="CZ43" s="409">
        <f si="67" t="shared"/>
        <v>2560.1799999999239</v>
      </c>
      <c r="DA43" s="204"/>
      <c r="DB43" s="195">
        <v>2585.6999999999998</v>
      </c>
      <c r="DC43" s="409">
        <f si="68" t="shared"/>
        <v>25.520000000075925</v>
      </c>
      <c r="DD43" s="195">
        <v>301.43599999999998</v>
      </c>
      <c r="DE43" s="196">
        <f si="69" t="shared"/>
        <v>8.4932788386255265</v>
      </c>
      <c r="DF43" s="195">
        <v>8.58</v>
      </c>
      <c r="DG43" s="196">
        <f si="70" t="shared"/>
        <v>8.672116137447361E-2</v>
      </c>
      <c r="DH43" s="199">
        <v>39</v>
      </c>
      <c r="DI43" s="346">
        <v>42755</v>
      </c>
      <c r="DJ43" s="366">
        <v>334.55900000000003</v>
      </c>
      <c r="DK43" s="323">
        <v>323.51900000000001</v>
      </c>
      <c r="DL43" s="455">
        <f si="18" t="shared"/>
        <v>747.00000000003683</v>
      </c>
      <c r="DM43" s="453"/>
      <c r="DN43" s="370"/>
      <c r="DO43" s="409"/>
      <c r="DP43" s="409"/>
      <c r="DQ43" s="371">
        <v>1785.732</v>
      </c>
      <c r="DR43" s="455">
        <f si="19" t="shared"/>
        <v>3513.5999999999967</v>
      </c>
      <c r="DS43" s="453"/>
      <c r="DT43" s="409">
        <f si="47" t="shared"/>
        <v>5892.6000000000331</v>
      </c>
      <c r="DU43" s="204"/>
      <c r="DV43" s="195">
        <v>5551.6</v>
      </c>
      <c r="DW43" s="421">
        <f si="48" t="shared"/>
        <v>-341.00000000003274</v>
      </c>
      <c r="DX43" s="195">
        <v>10800</v>
      </c>
      <c r="DY43" s="431">
        <f si="71" t="shared"/>
        <v>0.54561111111111416</v>
      </c>
      <c r="DZ43" s="409">
        <v>0.51400000000000001</v>
      </c>
      <c r="EA43" s="433">
        <f si="72" t="shared"/>
        <v>-3.1611111111114143E-2</v>
      </c>
      <c r="EB43" s="199">
        <v>39</v>
      </c>
      <c r="EC43" s="346">
        <v>42755</v>
      </c>
      <c r="ED43" s="357"/>
      <c r="EE43" s="292"/>
      <c r="EF43" s="358">
        <v>1886.951</v>
      </c>
      <c r="EG43" s="455">
        <f si="161" t="shared"/>
        <v>3898.799999999892</v>
      </c>
      <c r="EH43" s="453"/>
      <c r="EI43" s="370">
        <v>27.045999999999999</v>
      </c>
      <c r="EJ43" s="371">
        <v>1072.896</v>
      </c>
      <c r="EK43" s="455">
        <f si="97" t="shared"/>
        <v>313.11999999999102</v>
      </c>
      <c r="EL43" s="453"/>
      <c r="EM43" s="370">
        <v>2880.49</v>
      </c>
      <c r="EN43" s="371"/>
      <c r="EO43" s="455">
        <f si="73" t="shared"/>
        <v>28.979999999999563</v>
      </c>
      <c r="EP43" s="453"/>
      <c r="EQ43" s="379">
        <v>361.56900000000002</v>
      </c>
      <c r="ER43" s="455">
        <f si="20" t="shared"/>
        <v>31.240000000000236</v>
      </c>
      <c r="ES43" s="409"/>
      <c r="ET43" s="409">
        <f si="50" t="shared"/>
        <v>3959.0199999998918</v>
      </c>
      <c r="EU43" s="204"/>
      <c r="EV43" s="195">
        <v>4265.3</v>
      </c>
      <c r="EW43" s="195">
        <f>EV43-ET43</f>
        <v>306.28000000010843</v>
      </c>
      <c r="EX43" s="431">
        <v>301.43599999999998</v>
      </c>
      <c r="EY43" s="431">
        <f si="74" t="shared"/>
        <v>13.133865895247721</v>
      </c>
      <c r="EZ43" s="290">
        <v>14.149800000000001</v>
      </c>
      <c r="FA43" s="432">
        <f si="75" t="shared"/>
        <v>1.0159341047522794</v>
      </c>
      <c r="HO43" s="346">
        <v>42755</v>
      </c>
      <c r="HP43" s="379">
        <v>943.21500000000003</v>
      </c>
      <c r="HQ43" s="455">
        <f si="39" t="shared"/>
        <v>39.079999999999018</v>
      </c>
      <c r="HR43" s="453"/>
      <c r="HS43" s="379">
        <v>48379</v>
      </c>
      <c r="HT43" s="455">
        <f si="139" t="shared"/>
        <v>11</v>
      </c>
      <c r="HU43" s="369"/>
      <c r="HV43" s="379">
        <v>76999</v>
      </c>
      <c r="HW43" s="455">
        <f si="104" t="shared"/>
        <v>18</v>
      </c>
      <c r="HX43" s="369"/>
      <c r="HY43" s="379">
        <v>1261.26</v>
      </c>
      <c r="HZ43" s="455">
        <f si="40" t="shared"/>
        <v>24.59999999999809</v>
      </c>
      <c r="IA43" s="409"/>
      <c r="IB43" s="379">
        <v>206650</v>
      </c>
      <c r="IC43" s="455">
        <f si="41" t="shared"/>
        <v>1632</v>
      </c>
      <c r="ID43" s="409"/>
    </row>
    <row r="44" spans="1:238" x14ac:dyDescent="0.25">
      <c r="A44" s="199">
        <v>40</v>
      </c>
      <c r="B44" s="346">
        <v>42756</v>
      </c>
      <c r="C44" s="349">
        <v>2932.3270000000002</v>
      </c>
      <c r="D44" s="288">
        <v>3101.7829999999999</v>
      </c>
      <c r="E44" s="350"/>
      <c r="F44" s="347">
        <f si="5" t="shared"/>
        <v>13228.799999999319</v>
      </c>
      <c r="G44" s="354">
        <f si="76" t="shared"/>
        <v>26294.400000002497</v>
      </c>
      <c r="H44" s="357">
        <v>1998.0740000000001</v>
      </c>
      <c r="I44" s="292">
        <v>1997.876</v>
      </c>
      <c r="J44" s="358"/>
      <c r="K44" s="455">
        <f si="6" t="shared"/>
        <v>13464.000000000306</v>
      </c>
      <c r="L44" s="409">
        <f si="77" t="shared"/>
        <v>26683.199999999852</v>
      </c>
      <c r="M44" s="354">
        <f si="78" t="shared"/>
        <v>388.79999999735446</v>
      </c>
      <c r="N44" s="357">
        <v>688.74</v>
      </c>
      <c r="O44" s="358">
        <v>970.80100000000004</v>
      </c>
      <c r="P44" s="455">
        <f si="58" t="shared"/>
        <v>1771.2000000000671</v>
      </c>
      <c r="Q44" s="453">
        <f si="79" t="shared"/>
        <v>3396.6000000001031</v>
      </c>
      <c r="R44" s="357">
        <v>70110</v>
      </c>
      <c r="S44" s="358">
        <v>37660</v>
      </c>
      <c r="T44" s="455">
        <f si="7" t="shared"/>
        <v>408</v>
      </c>
      <c r="U44" s="453">
        <f si="80" t="shared"/>
        <v>732</v>
      </c>
      <c r="V44" s="364">
        <v>174011</v>
      </c>
      <c r="W44" s="407">
        <v>342324</v>
      </c>
      <c r="X44" s="455">
        <f si="8" t="shared"/>
        <v>1376</v>
      </c>
      <c r="Y44" s="409">
        <f si="81" t="shared"/>
        <v>2736</v>
      </c>
      <c r="Z44" s="409">
        <f si="82" t="shared"/>
        <v>3468</v>
      </c>
      <c r="AA44" s="427">
        <f si="83" t="shared"/>
        <v>-71.399999999896863</v>
      </c>
      <c r="AB44" s="363">
        <v>348.55200000000002</v>
      </c>
      <c r="AC44" s="358">
        <v>158.97999999999999</v>
      </c>
      <c r="AD44" s="455">
        <f si="9" t="shared"/>
        <v>572.40000000007285</v>
      </c>
      <c r="AE44" s="453">
        <f si="84" t="shared"/>
        <v>1171.8000000000188</v>
      </c>
      <c r="AF44" s="364">
        <v>3161.16</v>
      </c>
      <c r="AG44" s="289"/>
      <c r="AH44" s="358"/>
      <c r="AI44" s="455">
        <f>(AF44-AF43)*2400</f>
        <v>11023.199999999633</v>
      </c>
      <c r="AJ44" s="409">
        <f>AI44+AI43</f>
        <v>21843.199999999633</v>
      </c>
      <c r="AK44" s="453">
        <f si="85" t="shared"/>
        <v>22575.199999999633</v>
      </c>
      <c r="AL44" s="387">
        <v>29571</v>
      </c>
      <c r="AM44" s="388">
        <v>41092</v>
      </c>
      <c r="AN44" s="455">
        <f si="10" t="shared"/>
        <v>0</v>
      </c>
      <c r="AO44" s="217">
        <f si="86" t="shared"/>
        <v>0</v>
      </c>
      <c r="AP44" s="387">
        <v>22329</v>
      </c>
      <c r="AQ44" s="388">
        <v>23340</v>
      </c>
      <c r="AR44" s="455">
        <f si="11" t="shared"/>
        <v>0</v>
      </c>
      <c r="AS44" s="409">
        <f si="87" t="shared"/>
        <v>0</v>
      </c>
      <c r="AT44" s="409">
        <f si="88" t="shared"/>
        <v>22775.399999999834</v>
      </c>
      <c r="AU44" s="210">
        <f si="12" t="shared"/>
        <v>11280.399999999247</v>
      </c>
      <c r="AV44" s="211">
        <f>(G44-Y44-AE44-AO44)+AS44</f>
        <v>22386.60000000248</v>
      </c>
      <c r="AW44" s="197">
        <v>11282.301725806452</v>
      </c>
      <c r="AX44" s="196">
        <f si="43" t="shared"/>
        <v>1.9017258072053664</v>
      </c>
      <c r="AY44" s="196">
        <v>301.44</v>
      </c>
      <c r="AZ44" s="196">
        <f si="59" t="shared"/>
        <v>37.421709129509175</v>
      </c>
      <c r="BA44" s="196">
        <v>37.43</v>
      </c>
      <c r="BB44" s="196">
        <f si="60" t="shared"/>
        <v>8.2908704908248865E-3</v>
      </c>
      <c r="BC44" s="199">
        <v>40</v>
      </c>
      <c r="BD44" s="346">
        <v>42756</v>
      </c>
      <c r="BE44" s="357">
        <v>11469.653</v>
      </c>
      <c r="BF44" s="292">
        <v>77.078000000000003</v>
      </c>
      <c r="BG44" s="358">
        <v>5159.8360000000002</v>
      </c>
      <c r="BH44" s="455">
        <f si="13" t="shared"/>
        <v>1578.6000000000543</v>
      </c>
      <c r="BI44" s="453">
        <f>BH44+BH43</f>
        <v>2753.2560000001104</v>
      </c>
      <c r="BJ44" s="370">
        <v>788.32799999999997</v>
      </c>
      <c r="BK44" s="371">
        <v>631.05999999999995</v>
      </c>
      <c r="BL44" s="291">
        <f si="14" t="shared"/>
        <v>122.87999999999556</v>
      </c>
      <c r="BM44" s="409">
        <f si="89" t="shared"/>
        <v>242.47999999999593</v>
      </c>
      <c r="BN44" s="409">
        <f si="15" t="shared"/>
        <v>1455.7200000000587</v>
      </c>
      <c r="BO44" s="204">
        <f>BI44-BM44</f>
        <v>2510.7760000001144</v>
      </c>
      <c r="BP44" s="195">
        <v>1691.3</v>
      </c>
      <c r="BQ44" s="196">
        <f si="44" t="shared"/>
        <v>235.57999999994126</v>
      </c>
      <c r="BR44" s="196">
        <v>301.44</v>
      </c>
      <c r="BS44" s="196">
        <f si="61" t="shared"/>
        <v>4.8292197452231242</v>
      </c>
      <c r="BT44" s="196">
        <v>5.61</v>
      </c>
      <c r="BU44" s="196">
        <f si="62" t="shared"/>
        <v>0.78078025477687607</v>
      </c>
      <c r="BV44" s="199">
        <v>40</v>
      </c>
      <c r="BW44" s="346">
        <v>42756</v>
      </c>
      <c r="BX44" s="357">
        <v>11764.46</v>
      </c>
      <c r="BY44" s="358">
        <v>12.597</v>
      </c>
      <c r="BZ44" s="347">
        <f si="117" t="shared"/>
        <v>255.79999999998472</v>
      </c>
      <c r="CA44" s="210">
        <f si="90" t="shared"/>
        <v>517.89999999999782</v>
      </c>
      <c r="CB44" s="292"/>
      <c r="CC44" s="213">
        <f si="63" t="shared"/>
        <v>122.87999999999556</v>
      </c>
      <c r="CD44" s="409">
        <f si="63" t="shared"/>
        <v>242.47999999999593</v>
      </c>
      <c r="CE44" s="211">
        <f si="64" t="shared"/>
        <v>378.67999999998028</v>
      </c>
      <c r="CF44" s="211">
        <f si="64" t="shared"/>
        <v>760.37999999999374</v>
      </c>
      <c r="CG44" s="195">
        <v>352.9</v>
      </c>
      <c r="CH44" s="396">
        <f si="45" t="shared"/>
        <v>-25.779999999980305</v>
      </c>
      <c r="CI44" s="196">
        <v>185.48</v>
      </c>
      <c r="CJ44" s="196">
        <f si="65" t="shared"/>
        <v>2.0416217381926907</v>
      </c>
      <c r="CK44" s="196">
        <v>1.9</v>
      </c>
      <c r="CL44" s="397">
        <f si="66" t="shared"/>
        <v>-0.14162173819269075</v>
      </c>
      <c r="CM44" s="199">
        <v>40</v>
      </c>
      <c r="CN44" s="346">
        <v>42756</v>
      </c>
      <c r="CO44" s="357">
        <v>10637.222</v>
      </c>
      <c r="CP44" s="358">
        <v>7235.51</v>
      </c>
      <c r="CQ44" s="455">
        <f si="16" t="shared"/>
        <v>1131.8399999999747</v>
      </c>
      <c r="CR44" s="409">
        <f si="91" t="shared"/>
        <v>2322.3599999998987</v>
      </c>
      <c r="CS44" s="409">
        <f si="46" t="shared"/>
        <v>174011</v>
      </c>
      <c r="CT44" s="409">
        <f si="46" t="shared"/>
        <v>342324</v>
      </c>
      <c r="CU44" s="409">
        <f si="46" t="shared"/>
        <v>1376</v>
      </c>
      <c r="CV44" s="453">
        <f si="46" t="shared"/>
        <v>2736</v>
      </c>
      <c r="CW44" s="379">
        <v>324.322</v>
      </c>
      <c r="CX44" s="376">
        <f si="17" t="shared"/>
        <v>5.9999999998581188E-2</v>
      </c>
      <c r="CY44" s="409">
        <f si="92" t="shared"/>
        <v>9.719999999998663</v>
      </c>
      <c r="CZ44" s="409">
        <f si="67" t="shared"/>
        <v>2507.8999999999733</v>
      </c>
      <c r="DA44" s="204">
        <f si="93" t="shared"/>
        <v>5068.0799999998972</v>
      </c>
      <c r="DB44" s="195">
        <v>2585.6999999999998</v>
      </c>
      <c r="DC44" s="409">
        <f si="68" t="shared"/>
        <v>77.800000000026557</v>
      </c>
      <c r="DD44" s="195">
        <v>301.43599999999998</v>
      </c>
      <c r="DE44" s="196">
        <f si="69" t="shared"/>
        <v>8.319842354595913</v>
      </c>
      <c r="DF44" s="195">
        <v>8.58</v>
      </c>
      <c r="DG44" s="196">
        <f si="70" t="shared"/>
        <v>0.26015764540408703</v>
      </c>
      <c r="DH44" s="199">
        <v>40</v>
      </c>
      <c r="DI44" s="346">
        <v>42756</v>
      </c>
      <c r="DJ44" s="366">
        <v>334.95499999999998</v>
      </c>
      <c r="DK44" s="323">
        <v>323.54500000000002</v>
      </c>
      <c r="DL44" s="455">
        <f si="18" t="shared"/>
        <v>759.59999999994352</v>
      </c>
      <c r="DM44" s="453">
        <f si="94" t="shared"/>
        <v>1506.5999999999804</v>
      </c>
      <c r="DN44" s="370"/>
      <c r="DO44" s="409"/>
      <c r="DP44" s="409"/>
      <c r="DQ44" s="371">
        <v>1787.671</v>
      </c>
      <c r="DR44" s="455">
        <f si="19" t="shared"/>
        <v>3490.2000000001408</v>
      </c>
      <c r="DS44" s="453">
        <f si="95" t="shared"/>
        <v>7003.8000000001375</v>
      </c>
      <c r="DT44" s="409">
        <f si="47" t="shared"/>
        <v>5857.8000000000848</v>
      </c>
      <c r="DU44" s="204">
        <f>DM44+DS44+ID44</f>
        <v>11750.400000000118</v>
      </c>
      <c r="DV44" s="195">
        <v>5551.6</v>
      </c>
      <c r="DW44" s="421">
        <f si="48" t="shared"/>
        <v>-306.2000000000844</v>
      </c>
      <c r="DX44" s="195">
        <v>10800</v>
      </c>
      <c r="DY44" s="431">
        <f si="71" t="shared"/>
        <v>0.54238888888889669</v>
      </c>
      <c r="DZ44" s="409">
        <v>0.51400000000000001</v>
      </c>
      <c r="EA44" s="433">
        <f si="72" t="shared"/>
        <v>-2.8388888888896679E-2</v>
      </c>
      <c r="EB44" s="199">
        <v>40</v>
      </c>
      <c r="EC44" s="346">
        <v>42756</v>
      </c>
      <c r="ED44" s="357"/>
      <c r="EE44" s="292"/>
      <c r="EF44" s="358">
        <v>1889.106</v>
      </c>
      <c r="EG44" s="455">
        <f si="161" t="shared"/>
        <v>3878.9999999999509</v>
      </c>
      <c r="EH44" s="453">
        <f si="96" t="shared"/>
        <v>7777.7999999998428</v>
      </c>
      <c r="EI44" s="370">
        <v>27.062000000000001</v>
      </c>
      <c r="EJ44" s="371">
        <v>1076.8409999999999</v>
      </c>
      <c r="EK44" s="455">
        <f si="97" t="shared"/>
        <v>316.87999999999505</v>
      </c>
      <c r="EL44" s="453">
        <f si="98" t="shared"/>
        <v>629.99999999998613</v>
      </c>
      <c r="EM44" s="370">
        <v>2883.145</v>
      </c>
      <c r="EN44" s="371"/>
      <c r="EO44" s="455">
        <f si="73" t="shared"/>
        <v>31.860000000002401</v>
      </c>
      <c r="EP44" s="453">
        <f si="99" t="shared"/>
        <v>60.840000000001965</v>
      </c>
      <c r="EQ44" s="379">
        <v>361.78399999999999</v>
      </c>
      <c r="ER44" s="455">
        <f si="20" t="shared"/>
        <v>8.5999999999989996</v>
      </c>
      <c r="ES44" s="409">
        <f si="100" t="shared"/>
        <v>39.839999999999236</v>
      </c>
      <c r="ET44" s="409">
        <f si="50" t="shared"/>
        <v>3919.4599999999523</v>
      </c>
      <c r="EU44" s="204">
        <f>EH44+EP44+ES44</f>
        <v>7878.479999999844</v>
      </c>
      <c r="EV44" s="195">
        <v>4265.3</v>
      </c>
      <c r="EW44" s="195">
        <f si="51" t="shared"/>
        <v>345.84000000004789</v>
      </c>
      <c r="EX44" s="431">
        <v>301.43599999999998</v>
      </c>
      <c r="EY44" s="431">
        <f si="74" t="shared"/>
        <v>13.002627423399835</v>
      </c>
      <c r="EZ44" s="290">
        <v>14.149800000000001</v>
      </c>
      <c r="FA44" s="432">
        <f si="75" t="shared"/>
        <v>1.1471725766001661</v>
      </c>
      <c r="HO44" s="346">
        <v>42756</v>
      </c>
      <c r="HP44" s="379">
        <v>945.47299999999996</v>
      </c>
      <c r="HQ44" s="455">
        <f si="39" t="shared"/>
        <v>90.31999999999698</v>
      </c>
      <c r="HR44" s="453">
        <f>HQ44+HQ43</f>
        <v>129.399999999996</v>
      </c>
      <c r="HS44" s="379">
        <v>48411</v>
      </c>
      <c r="HT44" s="455">
        <f si="139" t="shared"/>
        <v>32</v>
      </c>
      <c r="HU44" s="369">
        <f ref="HU44" si="165" t="shared">HT44+HT43</f>
        <v>43</v>
      </c>
      <c r="HV44" s="379">
        <v>77037</v>
      </c>
      <c r="HW44" s="455">
        <f si="104" t="shared"/>
        <v>38</v>
      </c>
      <c r="HX44" s="369">
        <f ref="HX44" si="166" t="shared">HW44+HW43</f>
        <v>56</v>
      </c>
      <c r="HY44" s="379">
        <v>1261.83</v>
      </c>
      <c r="HZ44" s="455">
        <f si="40" t="shared"/>
        <v>17.09999999999809</v>
      </c>
      <c r="IA44" s="409">
        <f ref="IA44" si="167" t="shared">HZ44+HZ43</f>
        <v>41.69999999999618</v>
      </c>
      <c r="IB44" s="379">
        <v>206784</v>
      </c>
      <c r="IC44" s="455">
        <f si="41" t="shared"/>
        <v>1608</v>
      </c>
      <c r="ID44" s="409">
        <f>IC44+IC43</f>
        <v>3240</v>
      </c>
    </row>
    <row r="45" spans="1:238" x14ac:dyDescent="0.25">
      <c r="A45" s="199">
        <v>41</v>
      </c>
      <c r="B45" s="346">
        <v>42756</v>
      </c>
      <c r="C45" s="349">
        <v>2934.607</v>
      </c>
      <c r="D45" s="288">
        <v>3102.1550000000002</v>
      </c>
      <c r="E45" s="350"/>
      <c r="F45" s="347">
        <f si="5" t="shared"/>
        <v>12729.60000000021</v>
      </c>
      <c r="G45" s="354"/>
      <c r="H45" s="357">
        <v>2000.2360000000001</v>
      </c>
      <c r="I45" s="292">
        <v>1998.242</v>
      </c>
      <c r="J45" s="358"/>
      <c r="K45" s="455">
        <f si="6" t="shared"/>
        <v>12134.400000000096</v>
      </c>
      <c r="L45" s="409"/>
      <c r="M45" s="354"/>
      <c r="N45" s="357">
        <v>688.74</v>
      </c>
      <c r="O45" s="358">
        <v>971.65599999999995</v>
      </c>
      <c r="P45" s="455">
        <f si="58" t="shared"/>
        <v>1538.9999999998281</v>
      </c>
      <c r="Q45" s="453"/>
      <c r="R45" s="357">
        <v>70133</v>
      </c>
      <c r="S45" s="358">
        <v>37661</v>
      </c>
      <c r="T45" s="455">
        <f si="7" t="shared"/>
        <v>288</v>
      </c>
      <c r="U45" s="453"/>
      <c r="V45" s="357">
        <v>174054</v>
      </c>
      <c r="W45" s="358">
        <v>342356</v>
      </c>
      <c r="X45" s="455">
        <f si="8" t="shared"/>
        <v>1200</v>
      </c>
      <c r="Y45" s="409"/>
      <c r="Z45" s="409"/>
      <c r="AA45" s="453"/>
      <c r="AB45" s="363">
        <v>348.70499999999998</v>
      </c>
      <c r="AC45" s="358">
        <v>159.084</v>
      </c>
      <c r="AD45" s="455">
        <f si="9" t="shared"/>
        <v>462.59999999995784</v>
      </c>
      <c r="AE45" s="453"/>
      <c r="AF45" s="364">
        <v>3165.3420000000001</v>
      </c>
      <c r="AG45" s="289"/>
      <c r="AH45" s="358"/>
      <c r="AI45" s="455">
        <f ref="AI45:AI66" si="168" t="shared">(AF45-AF44)*2400</f>
        <v>10036.800000000585</v>
      </c>
      <c r="AJ45" s="409"/>
      <c r="AK45" s="453"/>
      <c r="AL45" s="387">
        <v>29571</v>
      </c>
      <c r="AM45" s="388">
        <v>41092</v>
      </c>
      <c r="AN45" s="455">
        <f si="10" t="shared"/>
        <v>0</v>
      </c>
      <c r="AO45" s="217"/>
      <c r="AP45" s="387">
        <v>22329</v>
      </c>
      <c r="AQ45" s="388">
        <v>23340</v>
      </c>
      <c r="AR45" s="455">
        <f si="11" t="shared"/>
        <v>0</v>
      </c>
      <c r="AS45" s="409"/>
      <c r="AT45" s="409"/>
      <c r="AU45" s="210">
        <f si="12" t="shared"/>
        <v>11067.000000000251</v>
      </c>
      <c r="AV45" s="211"/>
      <c r="AW45" s="197">
        <v>11282.301725806452</v>
      </c>
      <c r="AX45" s="196">
        <f si="43" t="shared"/>
        <v>215.30172580620092</v>
      </c>
      <c r="AY45" s="196">
        <v>301.44</v>
      </c>
      <c r="AZ45" s="196">
        <f si="59" t="shared"/>
        <v>36.713773885351152</v>
      </c>
      <c r="BA45" s="196">
        <v>37.43</v>
      </c>
      <c r="BB45" s="196">
        <f si="60" t="shared"/>
        <v>0.71622611464884756</v>
      </c>
      <c r="BC45" s="199">
        <v>41</v>
      </c>
      <c r="BD45" s="346">
        <v>42756</v>
      </c>
      <c r="BE45" s="357">
        <v>11472.806</v>
      </c>
      <c r="BF45" s="292">
        <v>77.087999999999994</v>
      </c>
      <c r="BG45" s="358">
        <v>5170.009</v>
      </c>
      <c r="BH45" s="455">
        <f si="13" t="shared"/>
        <v>1599.2400000000025</v>
      </c>
      <c r="BI45" s="453"/>
      <c r="BJ45" s="370">
        <v>788.99300000000005</v>
      </c>
      <c r="BK45" s="371">
        <v>631.87599999999998</v>
      </c>
      <c r="BL45" s="291">
        <f si="14" t="shared"/>
        <v>118.48000000000866</v>
      </c>
      <c r="BM45" s="409"/>
      <c r="BN45" s="409">
        <f si="15" t="shared"/>
        <v>1480.7599999999939</v>
      </c>
      <c r="BO45" s="204"/>
      <c r="BP45" s="195">
        <v>1691.3</v>
      </c>
      <c r="BQ45" s="196">
        <f si="44" t="shared"/>
        <v>210.5400000000061</v>
      </c>
      <c r="BR45" s="196">
        <v>301.44</v>
      </c>
      <c r="BS45" s="196">
        <f si="61" t="shared"/>
        <v>4.9122876857749267</v>
      </c>
      <c r="BT45" s="196">
        <v>5.61</v>
      </c>
      <c r="BU45" s="196">
        <f si="62" t="shared"/>
        <v>0.69771231422507363</v>
      </c>
      <c r="BV45" s="199">
        <v>41</v>
      </c>
      <c r="BW45" s="346">
        <v>42756</v>
      </c>
      <c r="BX45" s="357">
        <v>11772.17</v>
      </c>
      <c r="BY45" s="358">
        <v>12.914999999999999</v>
      </c>
      <c r="BZ45" s="347">
        <f si="117" t="shared"/>
        <v>244.02000000002835</v>
      </c>
      <c r="CA45" s="210"/>
      <c r="CB45" s="292"/>
      <c r="CC45" s="213">
        <f si="63" t="shared"/>
        <v>118.48000000000866</v>
      </c>
      <c r="CD45" s="409"/>
      <c r="CE45" s="211">
        <f si="64" t="shared"/>
        <v>362.50000000003701</v>
      </c>
      <c r="CF45" s="211"/>
      <c r="CG45" s="195">
        <v>352.9</v>
      </c>
      <c r="CH45" s="396">
        <f si="45" t="shared"/>
        <v>-9.6000000000370278</v>
      </c>
      <c r="CI45" s="196">
        <v>185.48</v>
      </c>
      <c r="CJ45" s="196">
        <f si="65" t="shared"/>
        <v>1.9543886133277821</v>
      </c>
      <c r="CK45" s="196">
        <v>1.9</v>
      </c>
      <c r="CL45" s="397">
        <f si="66" t="shared"/>
        <v>-5.438861332778222E-2</v>
      </c>
      <c r="CM45" s="199">
        <v>41</v>
      </c>
      <c r="CN45" s="346">
        <v>42756</v>
      </c>
      <c r="CO45" s="357">
        <v>10640.915999999999</v>
      </c>
      <c r="CP45" s="358">
        <v>7241.5659999999998</v>
      </c>
      <c r="CQ45" s="455">
        <f si="16" t="shared"/>
        <v>1169.9999999998909</v>
      </c>
      <c r="CR45" s="409"/>
      <c r="CS45" s="409">
        <f si="46" t="shared"/>
        <v>174054</v>
      </c>
      <c r="CT45" s="409">
        <f si="46" t="shared"/>
        <v>342356</v>
      </c>
      <c r="CU45" s="409">
        <f si="46" t="shared"/>
        <v>1200</v>
      </c>
      <c r="CV45" s="453"/>
      <c r="CW45" s="379">
        <v>324.40699999999998</v>
      </c>
      <c r="CX45" s="376">
        <f si="17" t="shared"/>
        <v>5.0999999999987722</v>
      </c>
      <c r="CY45" s="409"/>
      <c r="CZ45" s="409">
        <f si="67" t="shared"/>
        <v>2375.0999999998894</v>
      </c>
      <c r="DA45" s="204"/>
      <c r="DB45" s="195">
        <v>2585.6999999999998</v>
      </c>
      <c r="DC45" s="409">
        <f si="68" t="shared"/>
        <v>210.60000000011041</v>
      </c>
      <c r="DD45" s="195">
        <v>301.43599999999998</v>
      </c>
      <c r="DE45" s="196">
        <f si="69" t="shared"/>
        <v>7.8792844915666658</v>
      </c>
      <c r="DF45" s="195">
        <v>8.58</v>
      </c>
      <c r="DG45" s="196">
        <f si="70" t="shared"/>
        <v>0.7007155084333343</v>
      </c>
      <c r="DH45" s="199">
        <v>41</v>
      </c>
      <c r="DI45" s="346">
        <v>42756</v>
      </c>
      <c r="DJ45" s="366">
        <v>335.33</v>
      </c>
      <c r="DK45" s="381">
        <v>323.57100000000003</v>
      </c>
      <c r="DL45" s="455">
        <f si="18" t="shared"/>
        <v>721.80000000001883</v>
      </c>
      <c r="DM45" s="453"/>
      <c r="DN45" s="370"/>
      <c r="DO45" s="409"/>
      <c r="DP45" s="409"/>
      <c r="DQ45" s="371">
        <v>1789.6</v>
      </c>
      <c r="DR45" s="455">
        <f si="19" t="shared"/>
        <v>3472.1999999997479</v>
      </c>
      <c r="DS45" s="453"/>
      <c r="DT45" s="409">
        <f si="47" t="shared"/>
        <v>5801.9999999997672</v>
      </c>
      <c r="DU45" s="204"/>
      <c r="DV45" s="195">
        <v>5551.6</v>
      </c>
      <c r="DW45" s="421">
        <f si="48" t="shared"/>
        <v>-250.39999999976681</v>
      </c>
      <c r="DX45" s="195">
        <v>10800</v>
      </c>
      <c r="DY45" s="431">
        <f si="71" t="shared"/>
        <v>0.53722222222220062</v>
      </c>
      <c r="DZ45" s="409">
        <v>0.51400000000000001</v>
      </c>
      <c r="EA45" s="433">
        <f si="72" t="shared"/>
        <v>-2.3222222222200606E-2</v>
      </c>
      <c r="EB45" s="199">
        <v>41</v>
      </c>
      <c r="EC45" s="346">
        <v>42756</v>
      </c>
      <c r="ED45" s="357"/>
      <c r="EE45" s="292"/>
      <c r="EF45" s="358">
        <v>1891.258</v>
      </c>
      <c r="EG45" s="455">
        <f si="161" t="shared"/>
        <v>3873.6000000000786</v>
      </c>
      <c r="EH45" s="453"/>
      <c r="EI45" s="370">
        <v>27.077999999999999</v>
      </c>
      <c r="EJ45" s="371">
        <v>1080.807</v>
      </c>
      <c r="EK45" s="455">
        <f si="97" t="shared"/>
        <v>318.56000000000961</v>
      </c>
      <c r="EL45" s="453"/>
      <c r="EM45" s="370">
        <v>2885.2629999999999</v>
      </c>
      <c r="EN45" s="371"/>
      <c r="EO45" s="455">
        <f si="73" t="shared"/>
        <v>25.415999999999258</v>
      </c>
      <c r="EP45" s="453"/>
      <c r="EQ45" s="379">
        <v>362</v>
      </c>
      <c r="ER45" s="455">
        <f si="20" t="shared"/>
        <v>8.6400000000003274</v>
      </c>
      <c r="ES45" s="409"/>
      <c r="ET45" s="409">
        <f si="50" t="shared"/>
        <v>3907.6560000000782</v>
      </c>
      <c r="EU45" s="204"/>
      <c r="EV45" s="195">
        <v>4265.3</v>
      </c>
      <c r="EW45" s="195">
        <f si="51" t="shared"/>
        <v>357.64399999992202</v>
      </c>
      <c r="EX45" s="431">
        <v>301.43599999999998</v>
      </c>
      <c r="EY45" s="431">
        <f si="74" t="shared"/>
        <v>12.963468198888251</v>
      </c>
      <c r="EZ45" s="290">
        <v>14.149800000000001</v>
      </c>
      <c r="FA45" s="432">
        <f si="75" t="shared"/>
        <v>1.1863318011117503</v>
      </c>
      <c r="HO45" s="346">
        <v>42756</v>
      </c>
      <c r="HP45" s="379">
        <v>946.93299999999999</v>
      </c>
      <c r="HQ45" s="455">
        <f si="39" t="shared"/>
        <v>58.400000000001455</v>
      </c>
      <c r="HR45" s="453"/>
      <c r="HS45" s="379">
        <v>48430</v>
      </c>
      <c r="HT45" s="455">
        <f si="139" t="shared"/>
        <v>19</v>
      </c>
      <c r="HU45" s="369"/>
      <c r="HV45" s="379">
        <v>77045</v>
      </c>
      <c r="HW45" s="455">
        <f si="104" t="shared"/>
        <v>8</v>
      </c>
      <c r="HX45" s="369"/>
      <c r="HY45" s="379">
        <v>1262.25</v>
      </c>
      <c r="HZ45" s="455">
        <f si="40" t="shared"/>
        <v>12.600000000002183</v>
      </c>
      <c r="IA45" s="409"/>
      <c r="IB45" s="379">
        <v>206918</v>
      </c>
      <c r="IC45" s="455">
        <f si="41" t="shared"/>
        <v>1608</v>
      </c>
      <c r="ID45" s="409"/>
    </row>
    <row r="46" spans="1:238" x14ac:dyDescent="0.25">
      <c r="A46" s="199">
        <v>42</v>
      </c>
      <c r="B46" s="346">
        <v>42757</v>
      </c>
      <c r="C46" s="349">
        <v>2936.9140000000002</v>
      </c>
      <c r="D46" s="288">
        <v>3102.5639999999999</v>
      </c>
      <c r="E46" s="350"/>
      <c r="F46" s="347">
        <f si="5" t="shared"/>
        <v>13036.799999999494</v>
      </c>
      <c r="G46" s="354">
        <f si="76" t="shared"/>
        <v>25766.399999999703</v>
      </c>
      <c r="H46" s="357">
        <v>2002.489</v>
      </c>
      <c r="I46" s="292">
        <v>1998.6590000000001</v>
      </c>
      <c r="J46" s="358"/>
      <c r="K46" s="455">
        <f si="6" t="shared"/>
        <v>12816.000000000349</v>
      </c>
      <c r="L46" s="409">
        <f si="77" t="shared"/>
        <v>24950.400000000445</v>
      </c>
      <c r="M46" s="466">
        <f si="78" t="shared"/>
        <v>-815.99999999925785</v>
      </c>
      <c r="N46" s="357">
        <v>688.74</v>
      </c>
      <c r="O46" s="358">
        <v>972.62599999999998</v>
      </c>
      <c r="P46" s="455">
        <f si="58" t="shared"/>
        <v>1746.0000000000491</v>
      </c>
      <c r="Q46" s="453">
        <f si="79" t="shared"/>
        <v>3284.9999999998772</v>
      </c>
      <c r="R46" s="357">
        <v>70161</v>
      </c>
      <c r="S46" s="358">
        <v>37666</v>
      </c>
      <c r="T46" s="455">
        <f si="7" t="shared"/>
        <v>396</v>
      </c>
      <c r="U46" s="453">
        <f si="80" t="shared"/>
        <v>684</v>
      </c>
      <c r="V46" s="357">
        <v>174103</v>
      </c>
      <c r="W46" s="358">
        <v>342391</v>
      </c>
      <c r="X46" s="455">
        <f si="8" t="shared"/>
        <v>1344</v>
      </c>
      <c r="Y46" s="409">
        <f si="81" t="shared"/>
        <v>2544</v>
      </c>
      <c r="Z46" s="409">
        <f si="82" t="shared"/>
        <v>3228</v>
      </c>
      <c r="AA46" s="453">
        <f si="83" t="shared"/>
        <v>56.999999999877218</v>
      </c>
      <c r="AB46" s="363">
        <v>348.88</v>
      </c>
      <c r="AC46" s="358">
        <v>159.20599999999999</v>
      </c>
      <c r="AD46" s="455">
        <f si="9" t="shared"/>
        <v>534.59999999999468</v>
      </c>
      <c r="AE46" s="453">
        <f si="84" t="shared"/>
        <v>997.19999999995252</v>
      </c>
      <c r="AF46" s="364">
        <v>3169.694</v>
      </c>
      <c r="AG46" s="289"/>
      <c r="AH46" s="358"/>
      <c r="AI46" s="455">
        <f si="168" t="shared"/>
        <v>10444.799999999668</v>
      </c>
      <c r="AJ46" s="409">
        <f>AI46+AI45</f>
        <v>20481.600000000253</v>
      </c>
      <c r="AK46" s="453">
        <f si="85" t="shared"/>
        <v>21165.600000000253</v>
      </c>
      <c r="AL46" s="387">
        <v>29571</v>
      </c>
      <c r="AM46" s="388">
        <v>41092</v>
      </c>
      <c r="AN46" s="455">
        <f si="10" t="shared"/>
        <v>0</v>
      </c>
      <c r="AO46" s="217">
        <f si="86" t="shared"/>
        <v>0</v>
      </c>
      <c r="AP46" s="387">
        <v>22329</v>
      </c>
      <c r="AQ46" s="388">
        <v>23340</v>
      </c>
      <c r="AR46" s="455">
        <f si="11" t="shared"/>
        <v>0</v>
      </c>
      <c r="AS46" s="409">
        <f si="87" t="shared"/>
        <v>0</v>
      </c>
      <c r="AT46" s="409">
        <f si="88" t="shared"/>
        <v>21409.200000000492</v>
      </c>
      <c r="AU46" s="210">
        <f si="12" t="shared"/>
        <v>11158.199999999499</v>
      </c>
      <c r="AV46" s="211">
        <f>(G46-Y46-AE46-AO46)+AS46</f>
        <v>22225.19999999975</v>
      </c>
      <c r="AW46" s="197">
        <v>11282.301725806452</v>
      </c>
      <c r="AX46" s="196">
        <f si="43" t="shared"/>
        <v>124.10172580695325</v>
      </c>
      <c r="AY46" s="196">
        <v>301.44</v>
      </c>
      <c r="AZ46" s="196">
        <f si="59" t="shared"/>
        <v>37.016321656049293</v>
      </c>
      <c r="BA46" s="196">
        <v>37.43</v>
      </c>
      <c r="BB46" s="196">
        <f si="60" t="shared"/>
        <v>0.41367834395070702</v>
      </c>
      <c r="BC46" s="199">
        <v>42</v>
      </c>
      <c r="BD46" s="346">
        <v>42757</v>
      </c>
      <c r="BE46" s="357">
        <v>11476.689</v>
      </c>
      <c r="BF46" s="292">
        <v>77.103999999999999</v>
      </c>
      <c r="BG46" s="358">
        <v>5180.1580000000004</v>
      </c>
      <c r="BH46" s="455">
        <f si="13" t="shared"/>
        <v>1684.0320000000183</v>
      </c>
      <c r="BI46" s="453">
        <f>BH46+BH45</f>
        <v>3283.2720000000209</v>
      </c>
      <c r="BJ46" s="370">
        <v>789.65800000000002</v>
      </c>
      <c r="BK46" s="371">
        <v>632.726</v>
      </c>
      <c r="BL46" s="291">
        <f si="14" t="shared"/>
        <v>121.19999999999891</v>
      </c>
      <c r="BM46" s="409">
        <f si="89" t="shared"/>
        <v>239.68000000000757</v>
      </c>
      <c r="BN46" s="409">
        <f si="15" t="shared"/>
        <v>1562.8320000000194</v>
      </c>
      <c r="BO46" s="204">
        <f>BI46-BM46</f>
        <v>3043.5920000000133</v>
      </c>
      <c r="BP46" s="195">
        <v>1691.3</v>
      </c>
      <c r="BQ46" s="196">
        <f si="44" t="shared"/>
        <v>128.46799999998052</v>
      </c>
      <c r="BR46" s="196">
        <v>301.44</v>
      </c>
      <c r="BS46" s="196">
        <f si="61" t="shared"/>
        <v>5.1845541401274531</v>
      </c>
      <c r="BT46" s="196">
        <v>5.61</v>
      </c>
      <c r="BU46" s="196">
        <f si="62" t="shared"/>
        <v>0.42544585987254724</v>
      </c>
      <c r="BV46" s="199">
        <v>42</v>
      </c>
      <c r="BW46" s="346">
        <v>42757</v>
      </c>
      <c r="BX46" s="357">
        <v>11780.2</v>
      </c>
      <c r="BY46" s="358">
        <v>13.246</v>
      </c>
      <c r="BZ46" s="347">
        <f si="117" t="shared"/>
        <v>254.14000000001971</v>
      </c>
      <c r="CA46" s="210">
        <f si="90" t="shared"/>
        <v>498.16000000004806</v>
      </c>
      <c r="CB46" s="292"/>
      <c r="CC46" s="213">
        <f si="63" t="shared"/>
        <v>121.19999999999891</v>
      </c>
      <c r="CD46" s="409">
        <f si="63" t="shared"/>
        <v>239.68000000000757</v>
      </c>
      <c r="CE46" s="211">
        <f si="64" t="shared"/>
        <v>375.34000000001862</v>
      </c>
      <c r="CF46" s="211">
        <f si="64" t="shared"/>
        <v>737.84000000005562</v>
      </c>
      <c r="CG46" s="195">
        <v>352.9</v>
      </c>
      <c r="CH46" s="396">
        <f si="45" t="shared"/>
        <v>-22.440000000018642</v>
      </c>
      <c r="CI46" s="196">
        <v>185.48</v>
      </c>
      <c r="CJ46" s="196">
        <f si="65" t="shared"/>
        <v>2.023614405865962</v>
      </c>
      <c r="CK46" s="196">
        <v>1.9</v>
      </c>
      <c r="CL46" s="397">
        <f si="66" t="shared"/>
        <v>-0.12361440586596206</v>
      </c>
      <c r="CM46" s="199">
        <v>42</v>
      </c>
      <c r="CN46" s="346">
        <v>42757</v>
      </c>
      <c r="CO46" s="357">
        <v>10644.932000000001</v>
      </c>
      <c r="CP46" s="358">
        <v>7248.0950000000003</v>
      </c>
      <c r="CQ46" s="455">
        <f si="16" t="shared"/>
        <v>1265.400000000227</v>
      </c>
      <c r="CR46" s="409">
        <f si="91" t="shared"/>
        <v>2435.4000000001179</v>
      </c>
      <c r="CS46" s="409">
        <f si="46" t="shared"/>
        <v>174103</v>
      </c>
      <c r="CT46" s="409">
        <f si="46" t="shared"/>
        <v>342391</v>
      </c>
      <c r="CU46" s="409">
        <f si="46" t="shared"/>
        <v>1344</v>
      </c>
      <c r="CV46" s="453">
        <f si="46" t="shared"/>
        <v>2544</v>
      </c>
      <c r="CW46" s="379">
        <v>324.40899999999999</v>
      </c>
      <c r="CX46" s="376">
        <f si="17" t="shared"/>
        <v>0.12000000000057298</v>
      </c>
      <c r="CY46" s="409">
        <f si="92" t="shared"/>
        <v>5.2199999999993452</v>
      </c>
      <c r="CZ46" s="409">
        <f si="67" t="shared"/>
        <v>2609.5200000002278</v>
      </c>
      <c r="DA46" s="204">
        <f si="93" t="shared"/>
        <v>4984.6200000001172</v>
      </c>
      <c r="DB46" s="195">
        <v>2585.6999999999998</v>
      </c>
      <c r="DC46" s="421">
        <f si="68" t="shared"/>
        <v>-23.820000000227992</v>
      </c>
      <c r="DD46" s="195">
        <v>301.43599999999998</v>
      </c>
      <c r="DE46" s="196">
        <f si="69" t="shared"/>
        <v>8.6569620085199777</v>
      </c>
      <c r="DF46" s="195">
        <v>8.58</v>
      </c>
      <c r="DG46" s="397">
        <f si="70" t="shared"/>
        <v>-7.6962008519977587E-2</v>
      </c>
      <c r="DH46" s="199">
        <v>42</v>
      </c>
      <c r="DI46" s="346">
        <v>42757</v>
      </c>
      <c r="DJ46" s="366">
        <v>335.72199999999998</v>
      </c>
      <c r="DK46" s="381">
        <v>323.59800000000001</v>
      </c>
      <c r="DL46" s="455">
        <f si="18" t="shared"/>
        <v>754.1999999999689</v>
      </c>
      <c r="DM46" s="453">
        <f si="94" t="shared"/>
        <v>1475.9999999999877</v>
      </c>
      <c r="DN46" s="370"/>
      <c r="DO46" s="409"/>
      <c r="DP46" s="409"/>
      <c r="DQ46" s="371">
        <v>1791.5229999999999</v>
      </c>
      <c r="DR46" s="455">
        <f si="19" t="shared"/>
        <v>3461.4000000000033</v>
      </c>
      <c r="DS46" s="453">
        <f si="95" t="shared"/>
        <v>6933.5999999997512</v>
      </c>
      <c r="DT46" s="409">
        <f si="47" t="shared"/>
        <v>5823.5999999999722</v>
      </c>
      <c r="DU46" s="204">
        <f>DM46+DS46+ID46</f>
        <v>11625.599999999738</v>
      </c>
      <c r="DV46" s="195">
        <v>5551.6</v>
      </c>
      <c r="DW46" s="421">
        <f si="48" t="shared"/>
        <v>-271.99999999997181</v>
      </c>
      <c r="DX46" s="195">
        <v>10800</v>
      </c>
      <c r="DY46" s="431">
        <f si="71" t="shared"/>
        <v>0.5392222222222196</v>
      </c>
      <c r="DZ46" s="409">
        <v>0.51400000000000001</v>
      </c>
      <c r="EA46" s="433">
        <f si="72" t="shared"/>
        <v>-2.5222222222219592E-2</v>
      </c>
      <c r="EB46" s="199">
        <v>42</v>
      </c>
      <c r="EC46" s="346">
        <v>42757</v>
      </c>
      <c r="ED46" s="357"/>
      <c r="EE46" s="292"/>
      <c r="EF46" s="358">
        <v>1893.4079999999999</v>
      </c>
      <c r="EG46" s="455">
        <f si="161" t="shared"/>
        <v>3869.9999999997544</v>
      </c>
      <c r="EH46" s="453">
        <f si="96" t="shared"/>
        <v>7743.599999999833</v>
      </c>
      <c r="EI46" s="370">
        <v>27.094999999999999</v>
      </c>
      <c r="EJ46" s="371">
        <v>1084.857</v>
      </c>
      <c r="EK46" s="455">
        <f si="97" t="shared"/>
        <v>325.35999999999632</v>
      </c>
      <c r="EL46" s="453">
        <f si="98" t="shared"/>
        <v>643.92000000000598</v>
      </c>
      <c r="EM46" s="370">
        <v>2889.2890000000002</v>
      </c>
      <c r="EN46" s="371"/>
      <c r="EO46" s="455">
        <f si="73" t="shared"/>
        <v>48.312000000003536</v>
      </c>
      <c r="EP46" s="453">
        <f si="99" t="shared"/>
        <v>73.728000000002794</v>
      </c>
      <c r="EQ46" s="379">
        <v>362.21899999999999</v>
      </c>
      <c r="ER46" s="455">
        <f si="20" t="shared"/>
        <v>8.7599999999997635</v>
      </c>
      <c r="ES46" s="409">
        <f si="100" t="shared"/>
        <v>17.400000000000091</v>
      </c>
      <c r="ET46" s="409">
        <f si="50" t="shared"/>
        <v>3927.0719999997577</v>
      </c>
      <c r="EU46" s="204">
        <f>EH46+EP46+ES46</f>
        <v>7834.7279999998354</v>
      </c>
      <c r="EV46" s="195">
        <v>4265.3</v>
      </c>
      <c r="EW46" s="195">
        <f si="51" t="shared"/>
        <v>338.22800000024245</v>
      </c>
      <c r="EX46" s="431">
        <v>301.43599999999998</v>
      </c>
      <c r="EY46" s="431">
        <f si="74" t="shared"/>
        <v>13.027879881632446</v>
      </c>
      <c r="EZ46" s="290">
        <v>14.149800000000001</v>
      </c>
      <c r="FA46" s="432">
        <f si="75" t="shared"/>
        <v>1.1219201183675551</v>
      </c>
      <c r="HO46" s="346">
        <v>42757</v>
      </c>
      <c r="HP46" s="379">
        <v>949.505</v>
      </c>
      <c r="HQ46" s="455">
        <f si="39" t="shared"/>
        <v>102.88000000000011</v>
      </c>
      <c r="HR46" s="453">
        <f>HQ46+HQ45</f>
        <v>161.28000000000156</v>
      </c>
      <c r="HS46" s="379">
        <v>48461</v>
      </c>
      <c r="HT46" s="455">
        <f si="139" t="shared"/>
        <v>31</v>
      </c>
      <c r="HU46" s="369">
        <f ref="HU46" si="169" t="shared">HT46+HT45</f>
        <v>50</v>
      </c>
      <c r="HV46" s="379">
        <v>77085</v>
      </c>
      <c r="HW46" s="455">
        <f si="104" t="shared"/>
        <v>40</v>
      </c>
      <c r="HX46" s="369">
        <f ref="HX46" si="170" t="shared">HW46+HW45</f>
        <v>48</v>
      </c>
      <c r="HY46" s="379">
        <v>1262.71</v>
      </c>
      <c r="HZ46" s="455">
        <f si="40" t="shared"/>
        <v>13.800000000001091</v>
      </c>
      <c r="IA46" s="409">
        <f ref="IA46" si="171" t="shared">HZ46+HZ45</f>
        <v>26.400000000003274</v>
      </c>
      <c r="IB46" s="379">
        <v>207052</v>
      </c>
      <c r="IC46" s="455">
        <f si="41" t="shared"/>
        <v>1608</v>
      </c>
      <c r="ID46" s="409">
        <f>IC46+IC45</f>
        <v>3216</v>
      </c>
    </row>
    <row r="47" spans="1:238" x14ac:dyDescent="0.25">
      <c r="A47" s="199">
        <v>43</v>
      </c>
      <c r="B47" s="346">
        <v>42757</v>
      </c>
      <c r="C47" s="349">
        <v>2939.1170000000002</v>
      </c>
      <c r="D47" s="288">
        <v>3102.9409999999998</v>
      </c>
      <c r="E47" s="350"/>
      <c r="F47" s="347">
        <f si="5" t="shared"/>
        <v>12383.999999999651</v>
      </c>
      <c r="G47" s="354"/>
      <c r="H47" s="357">
        <v>2004.729</v>
      </c>
      <c r="I47" s="292">
        <v>1999.059</v>
      </c>
      <c r="J47" s="358"/>
      <c r="K47" s="455">
        <f>((H47-H46)+(I47-I46))*4800</f>
        <v>12671.999999999389</v>
      </c>
      <c r="L47" s="409"/>
      <c r="M47" s="354"/>
      <c r="N47" s="357">
        <v>688.74</v>
      </c>
      <c r="O47" s="358">
        <v>973.57399999999996</v>
      </c>
      <c r="P47" s="455">
        <f si="58" t="shared"/>
        <v>1706.3999999999623</v>
      </c>
      <c r="Q47" s="453"/>
      <c r="R47" s="357">
        <v>70185</v>
      </c>
      <c r="S47" s="358">
        <v>37667</v>
      </c>
      <c r="T47" s="455">
        <f si="7" t="shared"/>
        <v>300</v>
      </c>
      <c r="U47" s="453"/>
      <c r="V47" s="357">
        <v>174152</v>
      </c>
      <c r="W47" s="358">
        <v>342427</v>
      </c>
      <c r="X47" s="455">
        <f si="8" t="shared"/>
        <v>1360</v>
      </c>
      <c r="Y47" s="409"/>
      <c r="Z47" s="409"/>
      <c r="AA47" s="453"/>
      <c r="AB47" s="363">
        <v>349.03800000000001</v>
      </c>
      <c r="AC47" s="358">
        <v>159.30799999999999</v>
      </c>
      <c r="AD47" s="455">
        <f si="9" t="shared"/>
        <v>468.00000000003479</v>
      </c>
      <c r="AE47" s="453"/>
      <c r="AF47" s="364">
        <v>3174.03</v>
      </c>
      <c r="AG47" s="289"/>
      <c r="AH47" s="358"/>
      <c r="AI47" s="455">
        <f si="168" t="shared"/>
        <v>10406.400000000576</v>
      </c>
      <c r="AJ47" s="409"/>
      <c r="AK47" s="453"/>
      <c r="AL47" s="387">
        <v>29571</v>
      </c>
      <c r="AM47" s="388">
        <v>41092</v>
      </c>
      <c r="AN47" s="455">
        <f si="10" t="shared"/>
        <v>0</v>
      </c>
      <c r="AO47" s="217"/>
      <c r="AP47" s="387">
        <v>22329</v>
      </c>
      <c r="AQ47" s="388">
        <v>23340</v>
      </c>
      <c r="AR47" s="455">
        <f si="11" t="shared"/>
        <v>0</v>
      </c>
      <c r="AS47" s="409"/>
      <c r="AT47" s="409"/>
      <c r="AU47" s="210">
        <f si="12" t="shared"/>
        <v>10555.999999999616</v>
      </c>
      <c r="AV47" s="211"/>
      <c r="AW47" s="197">
        <v>11282.301725806452</v>
      </c>
      <c r="AX47" s="196">
        <f si="43" t="shared"/>
        <v>726.30172580683575</v>
      </c>
      <c r="AY47" s="196">
        <v>301.44</v>
      </c>
      <c r="AZ47" s="196">
        <f si="59" t="shared"/>
        <v>35.018577494690874</v>
      </c>
      <c r="BA47" s="196">
        <v>37.43</v>
      </c>
      <c r="BB47" s="196">
        <f si="60" t="shared"/>
        <v>2.4114225053091261</v>
      </c>
      <c r="BC47" s="199">
        <v>43</v>
      </c>
      <c r="BD47" s="346">
        <v>42757</v>
      </c>
      <c r="BE47" s="357">
        <v>11479.013999999999</v>
      </c>
      <c r="BF47" s="292">
        <v>77.117000000000004</v>
      </c>
      <c r="BG47" s="358">
        <v>5189.3879999999999</v>
      </c>
      <c r="BH47" s="455">
        <f si="13" t="shared"/>
        <v>1386.7559999998166</v>
      </c>
      <c r="BI47" s="453"/>
      <c r="BJ47" s="370">
        <v>790.33100000000002</v>
      </c>
      <c r="BK47" s="371">
        <v>633.61699999999996</v>
      </c>
      <c r="BL47" s="291">
        <f si="14" t="shared"/>
        <v>125.11999999999716</v>
      </c>
      <c r="BM47" s="409"/>
      <c r="BN47" s="409">
        <f si="15" t="shared"/>
        <v>1261.6359999998194</v>
      </c>
      <c r="BO47" s="204"/>
      <c r="BP47" s="195">
        <v>1691.3</v>
      </c>
      <c r="BQ47" s="196">
        <f si="44" t="shared"/>
        <v>429.66400000018052</v>
      </c>
      <c r="BR47" s="196">
        <v>301.44</v>
      </c>
      <c r="BS47" s="196">
        <f si="61" t="shared"/>
        <v>4.1853635881098041</v>
      </c>
      <c r="BT47" s="196">
        <v>5.61</v>
      </c>
      <c r="BU47" s="196">
        <f si="62" t="shared"/>
        <v>1.4246364118901962</v>
      </c>
      <c r="BV47" s="199">
        <v>43</v>
      </c>
      <c r="BW47" s="346">
        <v>42757</v>
      </c>
      <c r="BX47" s="357">
        <v>11787.8</v>
      </c>
      <c r="BY47" s="358">
        <v>13.586</v>
      </c>
      <c r="BZ47" s="347">
        <f si="117" t="shared"/>
        <v>241.59999999995634</v>
      </c>
      <c r="CA47" s="210"/>
      <c r="CB47" s="292"/>
      <c r="CC47" s="213">
        <f si="63" t="shared"/>
        <v>125.11999999999716</v>
      </c>
      <c r="CD47" s="409"/>
      <c r="CE47" s="211">
        <f si="64" t="shared"/>
        <v>366.71999999995353</v>
      </c>
      <c r="CF47" s="211"/>
      <c r="CG47" s="195">
        <v>352.9</v>
      </c>
      <c r="CH47" s="396">
        <f si="45" t="shared"/>
        <v>-13.819999999953552</v>
      </c>
      <c r="CI47" s="196">
        <v>185.48</v>
      </c>
      <c r="CJ47" s="196">
        <f si="65" t="shared"/>
        <v>1.9771403924948974</v>
      </c>
      <c r="CK47" s="196">
        <v>1.9</v>
      </c>
      <c r="CL47" s="397">
        <f si="66" t="shared"/>
        <v>-7.7140392494897458E-2</v>
      </c>
      <c r="CM47" s="199">
        <v>43</v>
      </c>
      <c r="CN47" s="346">
        <v>42757</v>
      </c>
      <c r="CO47" s="357">
        <v>10648.441000000001</v>
      </c>
      <c r="CP47" s="358">
        <v>7254.49</v>
      </c>
      <c r="CQ47" s="455">
        <f si="16" t="shared"/>
        <v>1188.479999999945</v>
      </c>
      <c r="CR47" s="409"/>
      <c r="CS47" s="409">
        <f si="46" t="shared"/>
        <v>174152</v>
      </c>
      <c r="CT47" s="409">
        <f si="46" t="shared"/>
        <v>342427</v>
      </c>
      <c r="CU47" s="409">
        <f si="46" t="shared"/>
        <v>1360</v>
      </c>
      <c r="CV47" s="453"/>
      <c r="CW47" s="379">
        <v>324.50299999999999</v>
      </c>
      <c r="CX47" s="376">
        <f si="17" t="shared"/>
        <v>5.6399999999996453</v>
      </c>
      <c r="CY47" s="409"/>
      <c r="CZ47" s="409">
        <f si="67" t="shared"/>
        <v>2554.1199999999444</v>
      </c>
      <c r="DA47" s="204"/>
      <c r="DB47" s="195">
        <v>2585.6999999999998</v>
      </c>
      <c r="DC47" s="409">
        <f si="68" t="shared"/>
        <v>31.580000000055406</v>
      </c>
      <c r="DD47" s="195">
        <v>301.43599999999998</v>
      </c>
      <c r="DE47" s="196">
        <f si="69" t="shared"/>
        <v>8.4731750686711091</v>
      </c>
      <c r="DF47" s="195">
        <v>8.58</v>
      </c>
      <c r="DG47" s="196">
        <f si="70" t="shared"/>
        <v>0.10682493132889093</v>
      </c>
      <c r="DH47" s="199">
        <v>43</v>
      </c>
      <c r="DI47" s="346">
        <v>42757</v>
      </c>
      <c r="DJ47" s="366">
        <v>336.09100000000001</v>
      </c>
      <c r="DK47" s="381">
        <v>323.62299999999999</v>
      </c>
      <c r="DL47" s="455">
        <f si="18" t="shared"/>
        <v>709.20000000000982</v>
      </c>
      <c r="DM47" s="453"/>
      <c r="DN47" s="370"/>
      <c r="DO47" s="409"/>
      <c r="DP47" s="409"/>
      <c r="DQ47" s="371">
        <v>1793.395</v>
      </c>
      <c r="DR47" s="455">
        <f si="19" t="shared"/>
        <v>3369.6000000001277</v>
      </c>
      <c r="DS47" s="453"/>
      <c r="DT47" s="409">
        <f si="47" t="shared"/>
        <v>5650.8000000001375</v>
      </c>
      <c r="DU47" s="204"/>
      <c r="DV47" s="195">
        <v>5551.6</v>
      </c>
      <c r="DW47" s="421">
        <f si="48" t="shared"/>
        <v>-99.200000000137152</v>
      </c>
      <c r="DX47" s="195">
        <v>10800</v>
      </c>
      <c r="DY47" s="431">
        <f si="71" t="shared"/>
        <v>0.52322222222223491</v>
      </c>
      <c r="DZ47" s="409">
        <v>0.51400000000000001</v>
      </c>
      <c r="EA47" s="433">
        <f si="72" t="shared"/>
        <v>-9.2222222222348993E-3</v>
      </c>
      <c r="EB47" s="199">
        <v>43</v>
      </c>
      <c r="EC47" s="346">
        <v>42757</v>
      </c>
      <c r="ED47" s="357"/>
      <c r="EE47" s="292"/>
      <c r="EF47" s="358">
        <v>1895.5619999999999</v>
      </c>
      <c r="EG47" s="455">
        <f si="161" t="shared"/>
        <v>3877.1999999999935</v>
      </c>
      <c r="EH47" s="453"/>
      <c r="EI47" s="370">
        <v>27.111000000000001</v>
      </c>
      <c r="EJ47" s="371">
        <v>1088.7260000000001</v>
      </c>
      <c r="EK47" s="455">
        <f si="97" t="shared"/>
        <v>310.80000000001149</v>
      </c>
      <c r="EL47" s="453"/>
      <c r="EM47" s="370">
        <v>2891.5189999999998</v>
      </c>
      <c r="EN47" s="371"/>
      <c r="EO47" s="455">
        <f si="73" t="shared"/>
        <v>26.759999999994761</v>
      </c>
      <c r="EP47" s="453"/>
      <c r="EQ47" s="379">
        <v>362.43400000000003</v>
      </c>
      <c r="ER47" s="455">
        <f si="20" t="shared"/>
        <v>8.6000000000012733</v>
      </c>
      <c r="ES47" s="409"/>
      <c r="ET47" s="409">
        <f si="50" t="shared"/>
        <v>3912.5599999999895</v>
      </c>
      <c r="EU47" s="204"/>
      <c r="EV47" s="195">
        <v>4265.3</v>
      </c>
      <c r="EW47" s="195">
        <f si="51" t="shared"/>
        <v>352.7400000000107</v>
      </c>
      <c r="EX47" s="431">
        <v>301.43599999999998</v>
      </c>
      <c r="EY47" s="431">
        <f si="74" t="shared"/>
        <v>12.979736992263664</v>
      </c>
      <c r="EZ47" s="290">
        <v>14.149800000000001</v>
      </c>
      <c r="FA47" s="432">
        <f si="75" t="shared"/>
        <v>1.1700630077363368</v>
      </c>
      <c r="HO47" s="346">
        <v>42757</v>
      </c>
      <c r="HP47" s="379">
        <v>950.55100000000004</v>
      </c>
      <c r="HQ47" s="455">
        <f si="39" t="shared"/>
        <v>41.840000000001965</v>
      </c>
      <c r="HR47" s="453"/>
      <c r="HS47" s="379">
        <v>48471</v>
      </c>
      <c r="HT47" s="455">
        <f si="139" t="shared"/>
        <v>10</v>
      </c>
      <c r="HU47" s="369"/>
      <c r="HV47" s="379">
        <v>77105</v>
      </c>
      <c r="HW47" s="455">
        <f si="104" t="shared"/>
        <v>20</v>
      </c>
      <c r="HX47" s="369"/>
      <c r="HY47" s="379">
        <v>1263.05</v>
      </c>
      <c r="HZ47" s="455">
        <f si="40" t="shared"/>
        <v>10.199999999997544</v>
      </c>
      <c r="IA47" s="409"/>
      <c r="IB47" s="379">
        <v>207183</v>
      </c>
      <c r="IC47" s="455">
        <f si="41" t="shared"/>
        <v>1572</v>
      </c>
      <c r="ID47" s="409"/>
    </row>
    <row r="48" spans="1:238" x14ac:dyDescent="0.25">
      <c r="A48" s="199">
        <v>44</v>
      </c>
      <c r="B48" s="346">
        <v>42758</v>
      </c>
      <c r="C48" s="349">
        <v>2941.2809999999999</v>
      </c>
      <c r="D48" s="288">
        <v>3103.3560000000002</v>
      </c>
      <c r="E48" s="350"/>
      <c r="F48" s="347">
        <f si="5" t="shared"/>
        <v>12379.200000000856</v>
      </c>
      <c r="G48" s="354">
        <f si="76" t="shared"/>
        <v>24763.200000000506</v>
      </c>
      <c r="H48" s="357">
        <v>2006.87</v>
      </c>
      <c r="I48" s="292">
        <v>1999.4849999999999</v>
      </c>
      <c r="J48" s="358"/>
      <c r="K48" s="455">
        <f si="6" t="shared"/>
        <v>12321.599999998944</v>
      </c>
      <c r="L48" s="409">
        <f si="77" t="shared"/>
        <v>24993.599999998332</v>
      </c>
      <c r="M48" s="354">
        <f si="78" t="shared"/>
        <v>230.39999999782594</v>
      </c>
      <c r="N48" s="357">
        <v>688.74</v>
      </c>
      <c r="O48" s="381">
        <v>974.56600000000003</v>
      </c>
      <c r="P48" s="455">
        <f si="58" t="shared"/>
        <v>1785.6000000001359</v>
      </c>
      <c r="Q48" s="453">
        <f si="79" t="shared"/>
        <v>3492.0000000000982</v>
      </c>
      <c r="R48" s="357">
        <v>70215</v>
      </c>
      <c r="S48" s="358">
        <v>37672</v>
      </c>
      <c r="T48" s="455">
        <f si="7" t="shared"/>
        <v>420</v>
      </c>
      <c r="U48" s="453">
        <f si="80" t="shared"/>
        <v>720</v>
      </c>
      <c r="V48" s="357">
        <v>174201</v>
      </c>
      <c r="W48" s="358">
        <v>342462</v>
      </c>
      <c r="X48" s="455">
        <f si="8" t="shared"/>
        <v>1344</v>
      </c>
      <c r="Y48" s="409">
        <f si="81" t="shared"/>
        <v>2704</v>
      </c>
      <c r="Z48" s="409">
        <f si="82" t="shared"/>
        <v>3424</v>
      </c>
      <c r="AA48" s="453">
        <f si="83" t="shared"/>
        <v>68.000000000098225</v>
      </c>
      <c r="AB48" s="363">
        <v>349.21899999999999</v>
      </c>
      <c r="AC48" s="358">
        <v>159.43199999999999</v>
      </c>
      <c r="AD48" s="455">
        <f si="9" t="shared"/>
        <v>548.99999999996112</v>
      </c>
      <c r="AE48" s="453">
        <f si="84" t="shared"/>
        <v>1016.9999999999959</v>
      </c>
      <c r="AF48" s="364">
        <v>3178.1550000000002</v>
      </c>
      <c r="AG48" s="289"/>
      <c r="AH48" s="358"/>
      <c r="AI48" s="455">
        <f si="168" t="shared"/>
        <v>9900</v>
      </c>
      <c r="AJ48" s="409">
        <f>AI48+AI47</f>
        <v>20306.400000000576</v>
      </c>
      <c r="AK48" s="453">
        <f si="85" t="shared"/>
        <v>21026.400000000576</v>
      </c>
      <c r="AL48" s="387">
        <v>29571</v>
      </c>
      <c r="AM48" s="388">
        <v>41092</v>
      </c>
      <c r="AN48" s="455">
        <f si="10" t="shared"/>
        <v>0</v>
      </c>
      <c r="AO48" s="217">
        <f si="86" t="shared"/>
        <v>0</v>
      </c>
      <c r="AP48" s="387">
        <v>22329</v>
      </c>
      <c r="AQ48" s="388">
        <v>23340</v>
      </c>
      <c r="AR48" s="455">
        <f si="11" t="shared"/>
        <v>0</v>
      </c>
      <c r="AS48" s="409">
        <f si="87" t="shared"/>
        <v>0</v>
      </c>
      <c r="AT48" s="409">
        <f si="88" t="shared"/>
        <v>21272.599999998336</v>
      </c>
      <c r="AU48" s="210">
        <f si="12" t="shared"/>
        <v>10486.200000000894</v>
      </c>
      <c r="AV48" s="211">
        <f>(G48-Y48-AE48-AO48)+AS48</f>
        <v>21042.20000000051</v>
      </c>
      <c r="AW48" s="197">
        <v>11282.301725806452</v>
      </c>
      <c r="AX48" s="196">
        <f si="43" t="shared"/>
        <v>796.10172580555809</v>
      </c>
      <c r="AY48" s="196">
        <v>301.44</v>
      </c>
      <c r="AZ48" s="196">
        <f si="59" t="shared"/>
        <v>34.787022292996596</v>
      </c>
      <c r="BA48" s="196">
        <v>37.43</v>
      </c>
      <c r="BB48" s="196">
        <f si="60" t="shared"/>
        <v>2.6429777070034035</v>
      </c>
      <c r="BC48" s="199">
        <v>44</v>
      </c>
      <c r="BD48" s="346">
        <v>42758</v>
      </c>
      <c r="BE48" s="357">
        <v>11481.545</v>
      </c>
      <c r="BF48" s="292">
        <v>77.126999999999995</v>
      </c>
      <c r="BG48" s="358">
        <v>5199.3010000000004</v>
      </c>
      <c r="BH48" s="455">
        <f si="13" t="shared"/>
        <v>1493.4000000001588</v>
      </c>
      <c r="BI48" s="453">
        <f>BH48+BH47</f>
        <v>2880.1559999999754</v>
      </c>
      <c r="BJ48" s="370">
        <v>790.96</v>
      </c>
      <c r="BK48" s="371">
        <v>634.48900000000003</v>
      </c>
      <c r="BL48" s="291">
        <f si="14" t="shared"/>
        <v>120.0800000000072</v>
      </c>
      <c r="BM48" s="409">
        <f si="89" t="shared"/>
        <v>245.20000000000437</v>
      </c>
      <c r="BN48" s="409">
        <f si="15" t="shared"/>
        <v>1373.3200000001516</v>
      </c>
      <c r="BO48" s="204">
        <f>BI48-BM48</f>
        <v>2634.955999999971</v>
      </c>
      <c r="BP48" s="195">
        <v>1691.3</v>
      </c>
      <c r="BQ48" s="196">
        <f si="44" t="shared"/>
        <v>317.97999999984836</v>
      </c>
      <c r="BR48" s="196">
        <v>301.44</v>
      </c>
      <c r="BS48" s="196">
        <f si="61" t="shared"/>
        <v>4.5558651804675945</v>
      </c>
      <c r="BT48" s="196">
        <v>5.61</v>
      </c>
      <c r="BU48" s="196">
        <f si="62" t="shared"/>
        <v>1.0541348195324058</v>
      </c>
      <c r="BV48" s="199">
        <v>44</v>
      </c>
      <c r="BW48" s="346">
        <v>42758</v>
      </c>
      <c r="BX48" s="357">
        <v>11795.93</v>
      </c>
      <c r="BY48" s="358">
        <v>13.936</v>
      </c>
      <c r="BZ48" s="347">
        <f si="117" t="shared"/>
        <v>257.90000000003056</v>
      </c>
      <c r="CA48" s="210">
        <f si="90" t="shared"/>
        <v>499.49999999998693</v>
      </c>
      <c r="CB48" s="292"/>
      <c r="CC48" s="213">
        <f si="63" t="shared"/>
        <v>120.0800000000072</v>
      </c>
      <c r="CD48" s="409">
        <f si="63" t="shared"/>
        <v>245.20000000000437</v>
      </c>
      <c r="CE48" s="211">
        <f si="64" t="shared"/>
        <v>377.98000000003776</v>
      </c>
      <c r="CF48" s="211">
        <f si="64" t="shared"/>
        <v>744.69999999999129</v>
      </c>
      <c r="CG48" s="195">
        <v>352.9</v>
      </c>
      <c r="CH48" s="396">
        <f si="45" t="shared"/>
        <v>-25.080000000037785</v>
      </c>
      <c r="CI48" s="196">
        <v>185.48</v>
      </c>
      <c r="CJ48" s="196">
        <f si="65" t="shared"/>
        <v>2.0378477463879543</v>
      </c>
      <c r="CK48" s="196">
        <v>1.9</v>
      </c>
      <c r="CL48" s="397">
        <f si="66" t="shared"/>
        <v>-0.13784774638795438</v>
      </c>
      <c r="CM48" s="199">
        <v>44</v>
      </c>
      <c r="CN48" s="346">
        <v>42758</v>
      </c>
      <c r="CO48" s="357">
        <v>10651.982</v>
      </c>
      <c r="CP48" s="358">
        <v>7260.9480000000003</v>
      </c>
      <c r="CQ48" s="455">
        <f si="16" t="shared"/>
        <v>1199.8799999999756</v>
      </c>
      <c r="CR48" s="409">
        <f si="91" t="shared"/>
        <v>2388.3599999999205</v>
      </c>
      <c r="CS48" s="409">
        <f si="46" t="shared"/>
        <v>174201</v>
      </c>
      <c r="CT48" s="409">
        <f si="46" t="shared"/>
        <v>342462</v>
      </c>
      <c r="CU48" s="409">
        <f si="46" t="shared"/>
        <v>1344</v>
      </c>
      <c r="CV48" s="453">
        <f si="46" t="shared"/>
        <v>2704</v>
      </c>
      <c r="CW48" s="379">
        <v>324.62799999999999</v>
      </c>
      <c r="CX48" s="376">
        <f si="17" t="shared"/>
        <v>7.5</v>
      </c>
      <c r="CY48" s="409">
        <f si="92" t="shared"/>
        <v>13.139999999999645</v>
      </c>
      <c r="CZ48" s="409">
        <f si="67" t="shared"/>
        <v>2551.3799999999756</v>
      </c>
      <c r="DA48" s="204">
        <f si="93" t="shared"/>
        <v>5105.49999999992</v>
      </c>
      <c r="DB48" s="195">
        <v>2585.6999999999998</v>
      </c>
      <c r="DC48" s="409">
        <f si="68" t="shared"/>
        <v>34.320000000024265</v>
      </c>
      <c r="DD48" s="195">
        <v>301.43599999999998</v>
      </c>
      <c r="DE48" s="196">
        <f si="69" t="shared"/>
        <v>8.464085245292452</v>
      </c>
      <c r="DF48" s="195">
        <v>8.58</v>
      </c>
      <c r="DG48" s="196">
        <f si="70" t="shared"/>
        <v>0.11591475470754808</v>
      </c>
      <c r="DH48" s="199">
        <v>44</v>
      </c>
      <c r="DI48" s="346">
        <v>42758</v>
      </c>
      <c r="DJ48" s="366">
        <v>336.49700000000001</v>
      </c>
      <c r="DK48" s="381">
        <v>323.64999999999998</v>
      </c>
      <c r="DL48" s="455">
        <f si="18" t="shared"/>
        <v>779.3999999999869</v>
      </c>
      <c r="DM48" s="453">
        <f si="94" t="shared"/>
        <v>1488.5999999999967</v>
      </c>
      <c r="DN48" s="370"/>
      <c r="DO48" s="409"/>
      <c r="DP48" s="409"/>
      <c r="DQ48" s="371">
        <v>1795.325</v>
      </c>
      <c r="DR48" s="455">
        <f si="19" t="shared"/>
        <v>3474.0000000001146</v>
      </c>
      <c r="DS48" s="453">
        <f si="95" t="shared"/>
        <v>6843.6000000002423</v>
      </c>
      <c r="DT48" s="409">
        <f si="47" t="shared"/>
        <v>5885.4000000001015</v>
      </c>
      <c r="DU48" s="204">
        <f>DM48+DS48+ID48</f>
        <v>11536.200000000239</v>
      </c>
      <c r="DV48" s="195">
        <v>5551.6</v>
      </c>
      <c r="DW48" s="421">
        <f si="48" t="shared"/>
        <v>-333.80000000010114</v>
      </c>
      <c r="DX48" s="195">
        <v>10800</v>
      </c>
      <c r="DY48" s="431">
        <f si="71" t="shared"/>
        <v>0.54494444444445389</v>
      </c>
      <c r="DZ48" s="409">
        <v>0.51400000000000001</v>
      </c>
      <c r="EA48" s="433">
        <f si="72" t="shared"/>
        <v>-3.0944444444453878E-2</v>
      </c>
      <c r="EB48" s="199">
        <v>44</v>
      </c>
      <c r="EC48" s="346">
        <v>42758</v>
      </c>
      <c r="ED48" s="357"/>
      <c r="EE48" s="292"/>
      <c r="EF48" s="358">
        <v>1897.817</v>
      </c>
      <c r="EG48" s="455">
        <f si="161" t="shared"/>
        <v>4059.0000000001965</v>
      </c>
      <c r="EH48" s="453">
        <f si="96" t="shared"/>
        <v>7936.2000000001899</v>
      </c>
      <c r="EI48" s="370">
        <v>27.128</v>
      </c>
      <c r="EJ48" s="371">
        <v>1092.7529999999999</v>
      </c>
      <c r="EK48" s="455">
        <f si="97" t="shared"/>
        <v>323.51999999998526</v>
      </c>
      <c r="EL48" s="453">
        <f si="98" t="shared"/>
        <v>634.31999999999675</v>
      </c>
      <c r="EM48" s="370">
        <v>2893.9180000000001</v>
      </c>
      <c r="EN48" s="371"/>
      <c r="EO48" s="455">
        <f si="73" t="shared"/>
        <v>28.788000000004104</v>
      </c>
      <c r="EP48" s="453">
        <f si="99" t="shared"/>
        <v>55.547999999998865</v>
      </c>
      <c r="EQ48" s="379">
        <v>362.65899999999999</v>
      </c>
      <c r="ER48" s="455">
        <f si="20" t="shared"/>
        <v>8.9999999999986358</v>
      </c>
      <c r="ES48" s="409">
        <f si="100" t="shared"/>
        <v>17.599999999999909</v>
      </c>
      <c r="ET48" s="409">
        <f si="50" t="shared"/>
        <v>4096.7880000001987</v>
      </c>
      <c r="EU48" s="204">
        <f>EH48+EP48+ES48</f>
        <v>8009.3480000001891</v>
      </c>
      <c r="EV48" s="195">
        <v>4265.3</v>
      </c>
      <c r="EW48" s="195">
        <f si="51" t="shared"/>
        <v>168.51199999980145</v>
      </c>
      <c r="EX48" s="431">
        <v>301.43599999999998</v>
      </c>
      <c r="EY48" s="431">
        <f si="74" t="shared"/>
        <v>13.590904868695839</v>
      </c>
      <c r="EZ48" s="290">
        <v>14.149800000000001</v>
      </c>
      <c r="FA48" s="432">
        <f si="75" t="shared"/>
        <v>0.55889513130416191</v>
      </c>
      <c r="HO48" s="346">
        <v>42758</v>
      </c>
      <c r="HP48" s="379">
        <v>953.16399999999999</v>
      </c>
      <c r="HQ48" s="455">
        <f si="39" t="shared"/>
        <v>104.51999999999771</v>
      </c>
      <c r="HR48" s="453">
        <f>HQ48+HQ47</f>
        <v>146.35999999999967</v>
      </c>
      <c r="HS48" s="379">
        <v>48498</v>
      </c>
      <c r="HT48" s="455">
        <f si="139" t="shared"/>
        <v>27</v>
      </c>
      <c r="HU48" s="369">
        <f ref="HU48" si="172" t="shared">HT48+HT47</f>
        <v>37</v>
      </c>
      <c r="HV48" s="379">
        <v>77147</v>
      </c>
      <c r="HW48" s="455">
        <f si="104" t="shared"/>
        <v>42</v>
      </c>
      <c r="HX48" s="369">
        <f ref="HX48" si="173" t="shared">HW48+HW47</f>
        <v>62</v>
      </c>
      <c r="HY48" s="379">
        <v>1263.8800000000001</v>
      </c>
      <c r="HZ48" s="455">
        <f si="40" t="shared"/>
        <v>24.900000000004638</v>
      </c>
      <c r="IA48" s="409">
        <f ref="IA48" si="174" t="shared">HZ48+HZ47</f>
        <v>35.100000000002183</v>
      </c>
      <c r="IB48" s="379">
        <v>207319</v>
      </c>
      <c r="IC48" s="455">
        <f si="41" t="shared"/>
        <v>1632</v>
      </c>
      <c r="ID48" s="409">
        <f>IC48+IC47</f>
        <v>3204</v>
      </c>
    </row>
    <row r="49" spans="1:238" x14ac:dyDescent="0.25">
      <c r="A49" s="199">
        <v>45</v>
      </c>
      <c r="B49" s="346">
        <v>42758</v>
      </c>
      <c r="C49" s="349">
        <v>2943.585</v>
      </c>
      <c r="D49" s="288">
        <v>3103.741</v>
      </c>
      <c r="E49" s="350"/>
      <c r="F49" s="347">
        <f si="5" t="shared"/>
        <v>12907.199999999284</v>
      </c>
      <c r="G49" s="354"/>
      <c r="H49" s="357">
        <v>2009.09</v>
      </c>
      <c r="I49" s="292">
        <v>1999.8910000000001</v>
      </c>
      <c r="J49" s="358"/>
      <c r="K49" s="455">
        <f si="6" t="shared"/>
        <v>12604.800000000978</v>
      </c>
      <c r="L49" s="409"/>
      <c r="M49" s="354"/>
      <c r="N49" s="357">
        <v>688.74</v>
      </c>
      <c r="O49" s="358">
        <v>975.47900000000004</v>
      </c>
      <c r="P49" s="455">
        <f si="58" t="shared"/>
        <v>1643.4000000000196</v>
      </c>
      <c r="Q49" s="453"/>
      <c r="R49" s="357">
        <v>70239</v>
      </c>
      <c r="S49" s="358">
        <v>37673</v>
      </c>
      <c r="T49" s="455">
        <f si="7" t="shared"/>
        <v>300</v>
      </c>
      <c r="U49" s="453"/>
      <c r="V49" s="357">
        <v>174249</v>
      </c>
      <c r="W49" s="358">
        <v>342497</v>
      </c>
      <c r="X49" s="455">
        <f si="8" t="shared"/>
        <v>1328</v>
      </c>
      <c r="Y49" s="409"/>
      <c r="Z49" s="409"/>
      <c r="AA49" s="453"/>
      <c r="AB49" s="363">
        <v>349.39600000000002</v>
      </c>
      <c r="AC49" s="358">
        <v>159.583</v>
      </c>
      <c r="AD49" s="455">
        <f si="9" t="shared"/>
        <v>590.40000000005648</v>
      </c>
      <c r="AE49" s="453"/>
      <c r="AF49" s="364">
        <v>3182.636</v>
      </c>
      <c r="AG49" s="289"/>
      <c r="AH49" s="358"/>
      <c r="AI49" s="455">
        <f si="168" t="shared"/>
        <v>10754.399999999441</v>
      </c>
      <c r="AJ49" s="409"/>
      <c r="AK49" s="453"/>
      <c r="AL49" s="387">
        <v>29571</v>
      </c>
      <c r="AM49" s="388">
        <v>41092</v>
      </c>
      <c r="AN49" s="455">
        <f si="10" t="shared"/>
        <v>0</v>
      </c>
      <c r="AO49" s="217"/>
      <c r="AP49" s="387">
        <v>22329</v>
      </c>
      <c r="AQ49" s="388">
        <v>23340</v>
      </c>
      <c r="AR49" s="455">
        <f si="11" t="shared"/>
        <v>0</v>
      </c>
      <c r="AS49" s="409"/>
      <c r="AT49" s="409"/>
      <c r="AU49" s="210">
        <f si="12" t="shared"/>
        <v>10988.799999999228</v>
      </c>
      <c r="AV49" s="211"/>
      <c r="AW49" s="197">
        <v>11282.301725806452</v>
      </c>
      <c r="AX49" s="196">
        <f si="43" t="shared"/>
        <v>293.50172580722392</v>
      </c>
      <c r="AY49" s="196">
        <v>301.44</v>
      </c>
      <c r="AZ49" s="196">
        <f si="59" t="shared"/>
        <v>36.454352441611029</v>
      </c>
      <c r="BA49" s="196">
        <v>37.43</v>
      </c>
      <c r="BB49" s="196">
        <f si="60" t="shared"/>
        <v>0.97564755838897099</v>
      </c>
      <c r="BC49" s="199">
        <v>45</v>
      </c>
      <c r="BD49" s="346">
        <v>42758</v>
      </c>
      <c r="BE49" s="357">
        <v>11482.802</v>
      </c>
      <c r="BF49" s="292">
        <v>77.135999999999996</v>
      </c>
      <c r="BG49" s="358">
        <v>5208.6490000000003</v>
      </c>
      <c r="BH49" s="455">
        <f si="13" t="shared"/>
        <v>1272.7079999999476</v>
      </c>
      <c r="BI49" s="453"/>
      <c r="BJ49" s="370">
        <v>791.60400000000004</v>
      </c>
      <c r="BK49" s="371">
        <v>635.35699999999997</v>
      </c>
      <c r="BL49" s="291">
        <f si="14" t="shared"/>
        <v>120.95999999999549</v>
      </c>
      <c r="BM49" s="409"/>
      <c r="BN49" s="409">
        <f si="15" t="shared"/>
        <v>1151.7479999999521</v>
      </c>
      <c r="BO49" s="204"/>
      <c r="BP49" s="195">
        <v>1691.3</v>
      </c>
      <c r="BQ49" s="196">
        <f si="44" t="shared"/>
        <v>539.55200000004788</v>
      </c>
      <c r="BR49" s="196">
        <v>301.44</v>
      </c>
      <c r="BS49" s="196">
        <f si="61" t="shared"/>
        <v>3.8208200636941085</v>
      </c>
      <c r="BT49" s="196">
        <v>5.61</v>
      </c>
      <c r="BU49" s="196">
        <f si="62" t="shared"/>
        <v>1.7891799363058918</v>
      </c>
      <c r="BV49" s="199">
        <v>45</v>
      </c>
      <c r="BW49" s="346">
        <v>42758</v>
      </c>
      <c r="BX49" s="395">
        <v>11803.98</v>
      </c>
      <c r="BY49" s="358">
        <v>14.281000000000001</v>
      </c>
      <c r="BZ49" s="347">
        <f si="117" t="shared"/>
        <v>255.29999999997818</v>
      </c>
      <c r="CA49" s="210"/>
      <c r="CB49" s="292"/>
      <c r="CC49" s="213">
        <f si="63" t="shared"/>
        <v>120.95999999999549</v>
      </c>
      <c r="CD49" s="409"/>
      <c r="CE49" s="211">
        <f si="64" t="shared"/>
        <v>376.25999999997367</v>
      </c>
      <c r="CF49" s="211"/>
      <c r="CG49" s="195">
        <v>352.9</v>
      </c>
      <c r="CH49" s="396">
        <f si="45" t="shared"/>
        <v>-23.359999999973695</v>
      </c>
      <c r="CI49" s="196">
        <v>185.48</v>
      </c>
      <c r="CJ49" s="196">
        <f si="65" t="shared"/>
        <v>2.0285745093809235</v>
      </c>
      <c r="CK49" s="196">
        <v>1.9</v>
      </c>
      <c r="CL49" s="397">
        <f si="66" t="shared"/>
        <v>-0.12857450938092363</v>
      </c>
      <c r="CM49" s="199">
        <v>45</v>
      </c>
      <c r="CN49" s="346">
        <v>42758</v>
      </c>
      <c r="CO49" s="357">
        <v>10658.355</v>
      </c>
      <c r="CP49" s="358">
        <v>7267.5069999999996</v>
      </c>
      <c r="CQ49" s="455">
        <f si="16" t="shared"/>
        <v>1551.8399999998655</v>
      </c>
      <c r="CR49" s="409"/>
      <c r="CS49" s="409">
        <f si="46" t="shared"/>
        <v>174249</v>
      </c>
      <c r="CT49" s="409">
        <f si="46" t="shared"/>
        <v>342497</v>
      </c>
      <c r="CU49" s="409">
        <f si="46" t="shared"/>
        <v>1328</v>
      </c>
      <c r="CV49" s="453"/>
      <c r="CW49" s="379">
        <v>325.02100000000002</v>
      </c>
      <c r="CX49" s="376">
        <f si="17" t="shared"/>
        <v>23.580000000001746</v>
      </c>
      <c r="CY49" s="409"/>
      <c r="CZ49" s="409">
        <f si="67" t="shared"/>
        <v>2903.4199999998673</v>
      </c>
      <c r="DA49" s="204"/>
      <c r="DB49" s="195">
        <v>2585.6999999999998</v>
      </c>
      <c r="DC49" s="421">
        <f si="68" t="shared"/>
        <v>-317.71999999986747</v>
      </c>
      <c r="DD49" s="195">
        <v>301.43599999999998</v>
      </c>
      <c r="DE49" s="196">
        <f si="69" t="shared"/>
        <v>9.6319616767734022</v>
      </c>
      <c r="DF49" s="195">
        <v>8.58</v>
      </c>
      <c r="DG49" s="397">
        <f si="70" t="shared"/>
        <v>-1.0519616767734021</v>
      </c>
      <c r="DH49" s="199">
        <v>45</v>
      </c>
      <c r="DI49" s="346">
        <v>42758</v>
      </c>
      <c r="DJ49" s="366">
        <v>336.88900000000001</v>
      </c>
      <c r="DK49" s="381">
        <v>323.67599999999999</v>
      </c>
      <c r="DL49" s="455">
        <f si="18" t="shared"/>
        <v>752.40000000001146</v>
      </c>
      <c r="DM49" s="453"/>
      <c r="DN49" s="370"/>
      <c r="DO49" s="409"/>
      <c r="DP49" s="409"/>
      <c r="DQ49" s="371">
        <v>1797.2049999999999</v>
      </c>
      <c r="DR49" s="455">
        <f si="19" t="shared"/>
        <v>3383.9999999997872</v>
      </c>
      <c r="DS49" s="453"/>
      <c r="DT49" s="409">
        <f si="47" t="shared"/>
        <v>5084.3999999997986</v>
      </c>
      <c r="DU49" s="204"/>
      <c r="DV49" s="195">
        <v>5551.6</v>
      </c>
      <c r="DW49" s="409">
        <f si="48" t="shared"/>
        <v>467.20000000020173</v>
      </c>
      <c r="DX49" s="195">
        <v>10800</v>
      </c>
      <c r="DY49" s="431">
        <f si="71" t="shared"/>
        <v>0.47077777777775914</v>
      </c>
      <c r="DZ49" s="409">
        <v>0.51400000000000001</v>
      </c>
      <c r="EA49" s="431">
        <f si="72" t="shared"/>
        <v>4.3222222222240869E-2</v>
      </c>
      <c r="EB49" s="199">
        <v>45</v>
      </c>
      <c r="EC49" s="346">
        <v>42758</v>
      </c>
      <c r="ED49" s="357"/>
      <c r="EE49" s="292"/>
      <c r="EF49" s="358">
        <v>1900.0450000000001</v>
      </c>
      <c r="EG49" s="455">
        <f si="161" t="shared"/>
        <v>4010.4000000001179</v>
      </c>
      <c r="EH49" s="453"/>
      <c r="EI49" s="370">
        <v>27.143000000000001</v>
      </c>
      <c r="EJ49" s="371">
        <v>1099.03</v>
      </c>
      <c r="EK49" s="455">
        <f si="97" t="shared"/>
        <v>503.36000000000354</v>
      </c>
      <c r="EL49" s="453"/>
      <c r="EM49" s="370">
        <v>2896.181</v>
      </c>
      <c r="EN49" s="371"/>
      <c r="EO49" s="455">
        <f si="73" t="shared"/>
        <v>27.15599999999904</v>
      </c>
      <c r="EP49" s="453"/>
      <c r="EQ49" s="379">
        <v>363.28500000000003</v>
      </c>
      <c r="ER49" s="455">
        <f si="20" t="shared"/>
        <v>25.040000000001328</v>
      </c>
      <c r="ES49" s="409"/>
      <c r="ET49" s="409">
        <f si="50" t="shared"/>
        <v>4062.5960000001182</v>
      </c>
      <c r="EU49" s="204"/>
      <c r="EV49" s="195">
        <v>4265.3</v>
      </c>
      <c r="EW49" s="195">
        <f si="51" t="shared"/>
        <v>202.70399999988194</v>
      </c>
      <c r="EX49" s="431">
        <v>301.43599999999998</v>
      </c>
      <c r="EY49" s="431">
        <f si="74" t="shared"/>
        <v>13.477474488780764</v>
      </c>
      <c r="EZ49" s="290">
        <v>14.149800000000001</v>
      </c>
      <c r="FA49" s="432">
        <f si="75" t="shared"/>
        <v>0.67232551121923656</v>
      </c>
      <c r="HO49" s="346">
        <v>42758</v>
      </c>
      <c r="HP49" s="379">
        <v>954.45</v>
      </c>
      <c r="HQ49" s="455">
        <f si="39" t="shared"/>
        <v>51.440000000002328</v>
      </c>
      <c r="HR49" s="453"/>
      <c r="HS49" s="379">
        <v>48513</v>
      </c>
      <c r="HT49" s="455">
        <f si="139" t="shared"/>
        <v>15</v>
      </c>
      <c r="HU49" s="369"/>
      <c r="HV49" s="379">
        <v>77156</v>
      </c>
      <c r="HW49" s="455">
        <f si="104" t="shared"/>
        <v>9</v>
      </c>
      <c r="HX49" s="369"/>
      <c r="HY49" s="379">
        <v>1264.6300000000001</v>
      </c>
      <c r="HZ49" s="455">
        <f si="40" t="shared"/>
        <v>22.5</v>
      </c>
      <c r="IA49" s="409"/>
      <c r="IB49" s="379">
        <v>207398</v>
      </c>
      <c r="IC49" s="455">
        <f si="41" t="shared"/>
        <v>948</v>
      </c>
      <c r="ID49" s="409"/>
    </row>
    <row r="50" spans="1:238" x14ac:dyDescent="0.25">
      <c r="A50" s="199">
        <v>46</v>
      </c>
      <c r="B50" s="346">
        <v>42759</v>
      </c>
      <c r="C50" s="349">
        <v>2945.7620000000002</v>
      </c>
      <c r="D50" s="288">
        <v>3104.143</v>
      </c>
      <c r="E50" s="350"/>
      <c r="F50" s="347">
        <f si="5" t="shared"/>
        <v>12379.200000000856</v>
      </c>
      <c r="G50" s="354">
        <f si="76" t="shared"/>
        <v>25286.40000000014</v>
      </c>
      <c r="H50" s="357">
        <v>2011.3030000000001</v>
      </c>
      <c r="I50" s="292">
        <v>2000.298</v>
      </c>
      <c r="J50" s="358"/>
      <c r="K50" s="455">
        <f si="6" t="shared"/>
        <v>12576.000000000568</v>
      </c>
      <c r="L50" s="409">
        <f si="77" t="shared"/>
        <v>25180.800000001545</v>
      </c>
      <c r="M50" s="466">
        <f si="78" t="shared"/>
        <v>-105.59999999859428</v>
      </c>
      <c r="N50" s="357">
        <v>688.74</v>
      </c>
      <c r="O50" s="381">
        <v>976.42</v>
      </c>
      <c r="P50" s="455">
        <f si="58" t="shared"/>
        <v>1693.799999999851</v>
      </c>
      <c r="Q50" s="453">
        <f si="79" t="shared"/>
        <v>3337.1999999998707</v>
      </c>
      <c r="R50" s="357">
        <v>70266</v>
      </c>
      <c r="S50" s="358">
        <v>37677</v>
      </c>
      <c r="T50" s="455">
        <f si="7" t="shared"/>
        <v>372</v>
      </c>
      <c r="U50" s="453">
        <f si="80" t="shared"/>
        <v>672</v>
      </c>
      <c r="V50" s="357">
        <v>174295</v>
      </c>
      <c r="W50" s="358">
        <v>342530</v>
      </c>
      <c r="X50" s="455">
        <f si="8" t="shared"/>
        <v>1264</v>
      </c>
      <c r="Y50" s="409">
        <f si="81" t="shared"/>
        <v>2592</v>
      </c>
      <c r="Z50" s="409">
        <f si="82" t="shared"/>
        <v>3264</v>
      </c>
      <c r="AA50" s="453">
        <f si="83" t="shared"/>
        <v>73.19999999987067</v>
      </c>
      <c r="AB50" s="363">
        <v>349.56900000000002</v>
      </c>
      <c r="AC50" s="358">
        <v>159.709</v>
      </c>
      <c r="AD50" s="455">
        <f si="9" t="shared"/>
        <v>538.20000000001187</v>
      </c>
      <c r="AE50" s="453">
        <f si="84" t="shared"/>
        <v>1128.6000000000683</v>
      </c>
      <c r="AF50" s="364">
        <v>3186.7089999999998</v>
      </c>
      <c r="AG50" s="289"/>
      <c r="AH50" s="358"/>
      <c r="AI50" s="455">
        <f si="168" t="shared"/>
        <v>9775.1999999996769</v>
      </c>
      <c r="AJ50" s="409">
        <f>AI50+AI49</f>
        <v>20529.599999999118</v>
      </c>
      <c r="AK50" s="453">
        <f si="85" t="shared"/>
        <v>21201.599999999118</v>
      </c>
      <c r="AL50" s="387">
        <v>29571</v>
      </c>
      <c r="AM50" s="388">
        <v>41092</v>
      </c>
      <c r="AN50" s="455">
        <f si="10" t="shared"/>
        <v>0</v>
      </c>
      <c r="AO50" s="217">
        <f si="86" t="shared"/>
        <v>0</v>
      </c>
      <c r="AP50" s="387">
        <v>22329</v>
      </c>
      <c r="AQ50" s="388">
        <v>23340</v>
      </c>
      <c r="AR50" s="455">
        <f si="11" t="shared"/>
        <v>0</v>
      </c>
      <c r="AS50" s="409">
        <f si="87" t="shared"/>
        <v>0</v>
      </c>
      <c r="AT50" s="409">
        <f si="88" t="shared"/>
        <v>21460.200000001478</v>
      </c>
      <c r="AU50" s="210">
        <f si="12" t="shared"/>
        <v>10577.000000000844</v>
      </c>
      <c r="AV50" s="211">
        <f>(G50-Y50-AE50-AO50)+AS50</f>
        <v>21565.800000000072</v>
      </c>
      <c r="AW50" s="197">
        <v>11282.301725806452</v>
      </c>
      <c r="AX50" s="196">
        <f si="43" t="shared"/>
        <v>705.30172580560793</v>
      </c>
      <c r="AY50" s="196">
        <v>301.44</v>
      </c>
      <c r="AZ50" s="196">
        <f si="59" t="shared"/>
        <v>35.088243099790489</v>
      </c>
      <c r="BA50" s="196">
        <v>37.43</v>
      </c>
      <c r="BB50" s="196">
        <f si="60" t="shared"/>
        <v>2.3417569002095107</v>
      </c>
      <c r="BC50" s="199">
        <v>46</v>
      </c>
      <c r="BD50" s="346">
        <v>42759</v>
      </c>
      <c r="BE50" s="357">
        <v>11485.134</v>
      </c>
      <c r="BF50" s="292">
        <v>77.147000000000006</v>
      </c>
      <c r="BG50" s="358">
        <v>5218.9610000000002</v>
      </c>
      <c r="BH50" s="455">
        <f si="13" t="shared"/>
        <v>1517.412000000028</v>
      </c>
      <c r="BI50" s="453">
        <f>BH50+BH49</f>
        <v>2790.1199999999753</v>
      </c>
      <c r="BJ50" s="370">
        <v>792.245</v>
      </c>
      <c r="BK50" s="371">
        <v>636.22500000000002</v>
      </c>
      <c r="BL50" s="291">
        <f si="14" t="shared"/>
        <v>120.72000000000116</v>
      </c>
      <c r="BM50" s="409">
        <f si="89" t="shared"/>
        <v>241.67999999999665</v>
      </c>
      <c r="BN50" s="409">
        <f si="15" t="shared"/>
        <v>1396.6920000000268</v>
      </c>
      <c r="BO50" s="204">
        <f>BI50-BM50</f>
        <v>2548.4399999999787</v>
      </c>
      <c r="BP50" s="195">
        <v>1691.3</v>
      </c>
      <c r="BQ50" s="196">
        <f si="44" t="shared"/>
        <v>294.60799999997312</v>
      </c>
      <c r="BR50" s="196">
        <v>301.44</v>
      </c>
      <c r="BS50" s="196">
        <f si="61" t="shared"/>
        <v>4.6333996815287515</v>
      </c>
      <c r="BT50" s="196">
        <v>5.61</v>
      </c>
      <c r="BU50" s="196">
        <f si="62" t="shared"/>
        <v>0.97660031847124884</v>
      </c>
      <c r="BV50" s="199">
        <v>46</v>
      </c>
      <c r="BW50" s="346">
        <v>42759</v>
      </c>
      <c r="BX50" s="357">
        <v>11811.56</v>
      </c>
      <c r="BY50" s="358">
        <v>14.603</v>
      </c>
      <c r="BZ50" s="347">
        <f si="117" t="shared"/>
        <v>240.27999999999778</v>
      </c>
      <c r="CA50" s="210">
        <f si="90" t="shared"/>
        <v>495.57999999997594</v>
      </c>
      <c r="CB50" s="292"/>
      <c r="CC50" s="213">
        <f si="63" t="shared"/>
        <v>120.72000000000116</v>
      </c>
      <c r="CD50" s="409">
        <f si="63" t="shared"/>
        <v>241.67999999999665</v>
      </c>
      <c r="CE50" s="211">
        <f si="64" t="shared"/>
        <v>360.99999999999898</v>
      </c>
      <c r="CF50" s="211">
        <f si="64" t="shared"/>
        <v>737.25999999997259</v>
      </c>
      <c r="CG50" s="195">
        <v>352.9</v>
      </c>
      <c r="CH50" s="396">
        <f si="45" t="shared"/>
        <v>-8.0999999999989996</v>
      </c>
      <c r="CI50" s="196">
        <v>185.48</v>
      </c>
      <c r="CJ50" s="196">
        <f si="65" t="shared"/>
        <v>1.9463014880310492</v>
      </c>
      <c r="CK50" s="196">
        <v>1.9</v>
      </c>
      <c r="CL50" s="397">
        <f si="66" t="shared"/>
        <v>-4.6301488031049276E-2</v>
      </c>
      <c r="CM50" s="199">
        <v>46</v>
      </c>
      <c r="CN50" s="346">
        <v>42759</v>
      </c>
      <c r="CO50" s="357">
        <v>10661.819</v>
      </c>
      <c r="CP50" s="358">
        <v>7273.95</v>
      </c>
      <c r="CQ50" s="455">
        <f si="16" t="shared"/>
        <v>1188.8400000000183</v>
      </c>
      <c r="CR50" s="409">
        <f si="91" t="shared"/>
        <v>2740.6799999998839</v>
      </c>
      <c r="CS50" s="409">
        <f si="46" t="shared"/>
        <v>174295</v>
      </c>
      <c r="CT50" s="409">
        <f si="46" t="shared"/>
        <v>342530</v>
      </c>
      <c r="CU50" s="409">
        <f si="46" t="shared"/>
        <v>1264</v>
      </c>
      <c r="CV50" s="453">
        <f si="46" t="shared"/>
        <v>2592</v>
      </c>
      <c r="CW50" s="379">
        <v>325.20699999999999</v>
      </c>
      <c r="CX50" s="376">
        <f si="17" t="shared"/>
        <v>11.159999999998718</v>
      </c>
      <c r="CY50" s="409">
        <f si="92" t="shared"/>
        <v>34.740000000000464</v>
      </c>
      <c r="CZ50" s="409">
        <f si="67" t="shared"/>
        <v>2464.0000000000173</v>
      </c>
      <c r="DA50" s="204">
        <f si="93" t="shared"/>
        <v>5367.4199999998846</v>
      </c>
      <c r="DB50" s="195">
        <v>2585.6999999999998</v>
      </c>
      <c r="DC50" s="409">
        <f si="68" t="shared"/>
        <v>121.69999999998254</v>
      </c>
      <c r="DD50" s="195">
        <v>301.43599999999998</v>
      </c>
      <c r="DE50" s="196">
        <f si="69" t="shared"/>
        <v>8.1742061333086209</v>
      </c>
      <c r="DF50" s="195">
        <v>8.58</v>
      </c>
      <c r="DG50" s="196">
        <f si="70" t="shared"/>
        <v>0.40579386669137918</v>
      </c>
      <c r="DH50" s="199">
        <v>46</v>
      </c>
      <c r="DI50" s="346">
        <v>42759</v>
      </c>
      <c r="DJ50" s="366">
        <v>337.28500000000003</v>
      </c>
      <c r="DK50" s="381">
        <v>323.70299999999997</v>
      </c>
      <c r="DL50" s="455">
        <f si="18" t="shared"/>
        <v>761.40000000000327</v>
      </c>
      <c r="DM50" s="453">
        <f si="94" t="shared"/>
        <v>1513.8000000000147</v>
      </c>
      <c r="DN50" s="370"/>
      <c r="DO50" s="409"/>
      <c r="DP50" s="409"/>
      <c r="DQ50" s="371">
        <v>1799.05</v>
      </c>
      <c r="DR50" s="455">
        <f si="19" t="shared"/>
        <v>3321.0000000000491</v>
      </c>
      <c r="DS50" s="453">
        <f si="95" t="shared"/>
        <v>6704.9999999998363</v>
      </c>
      <c r="DT50" s="409">
        <f si="47" t="shared"/>
        <v>5714.4000000000524</v>
      </c>
      <c r="DU50" s="204">
        <f>DM50+DS50+ID50</f>
        <v>10798.79999999985</v>
      </c>
      <c r="DV50" s="195">
        <v>5551.6</v>
      </c>
      <c r="DW50" s="421">
        <f si="48" t="shared"/>
        <v>-162.80000000005202</v>
      </c>
      <c r="DX50" s="195">
        <v>10800</v>
      </c>
      <c r="DY50" s="431">
        <f si="71" t="shared"/>
        <v>0.52911111111111597</v>
      </c>
      <c r="DZ50" s="409">
        <v>0.51400000000000001</v>
      </c>
      <c r="EA50" s="433">
        <f si="72" t="shared"/>
        <v>-1.511111111111596E-2</v>
      </c>
      <c r="EB50" s="199">
        <v>46</v>
      </c>
      <c r="EC50" s="346">
        <v>42759</v>
      </c>
      <c r="ED50" s="357"/>
      <c r="EE50" s="292"/>
      <c r="EF50" s="358">
        <v>1902.2270000000001</v>
      </c>
      <c r="EG50" s="455">
        <f si="161" t="shared"/>
        <v>3927.6000000000295</v>
      </c>
      <c r="EH50" s="453">
        <f si="96" t="shared"/>
        <v>7938.0000000001473</v>
      </c>
      <c r="EI50" s="370">
        <v>27.158999999999999</v>
      </c>
      <c r="EJ50" s="371">
        <v>1102.348</v>
      </c>
      <c r="EK50" s="455">
        <f si="97" t="shared"/>
        <v>266.71999999999855</v>
      </c>
      <c r="EL50" s="453">
        <f si="98" t="shared"/>
        <v>770.08000000000209</v>
      </c>
      <c r="EM50" s="370">
        <v>2898.5189999999998</v>
      </c>
      <c r="EN50" s="371"/>
      <c r="EO50" s="455">
        <f si="73" t="shared"/>
        <v>28.055999999996857</v>
      </c>
      <c r="EP50" s="453">
        <f si="99" t="shared"/>
        <v>55.211999999995896</v>
      </c>
      <c r="EQ50" s="379">
        <v>363.50700000000001</v>
      </c>
      <c r="ER50" s="455">
        <f si="20" t="shared"/>
        <v>8.8799999999991996</v>
      </c>
      <c r="ES50" s="409">
        <f>ER50+ER49</f>
        <v>33.920000000000528</v>
      </c>
      <c r="ET50" s="409">
        <f si="50" t="shared"/>
        <v>3964.5360000000255</v>
      </c>
      <c r="EU50" s="204">
        <f>EH50+EP50+ES50</f>
        <v>8027.1320000001433</v>
      </c>
      <c r="EV50" s="195">
        <v>4265.3</v>
      </c>
      <c r="EW50" s="195">
        <f si="51" t="shared"/>
        <v>300.76399999997466</v>
      </c>
      <c r="EX50" s="431">
        <v>301.43599999999998</v>
      </c>
      <c r="EY50" s="431">
        <f si="74" t="shared"/>
        <v>13.152164970342049</v>
      </c>
      <c r="EZ50" s="290">
        <v>14.149800000000001</v>
      </c>
      <c r="FA50" s="432">
        <f si="75" t="shared"/>
        <v>0.99763502965795148</v>
      </c>
      <c r="HO50" s="346">
        <v>42759</v>
      </c>
      <c r="HP50" s="379">
        <v>956.56799999999998</v>
      </c>
      <c r="HQ50" s="455">
        <f si="39" t="shared"/>
        <v>84.719999999997526</v>
      </c>
      <c r="HR50" s="453">
        <f>HQ50+HQ49</f>
        <v>136.15999999999985</v>
      </c>
      <c r="HS50" s="379">
        <v>48538</v>
      </c>
      <c r="HT50" s="455">
        <f si="139" t="shared"/>
        <v>25</v>
      </c>
      <c r="HU50" s="369">
        <f ref="HU50" si="175" t="shared">HT50+HT49</f>
        <v>40</v>
      </c>
      <c r="HV50" s="379">
        <v>77197</v>
      </c>
      <c r="HW50" s="455">
        <f si="104" t="shared"/>
        <v>41</v>
      </c>
      <c r="HX50" s="369">
        <f ref="HX50" si="176" t="shared">HW50+HW49</f>
        <v>50</v>
      </c>
      <c r="HY50" s="379">
        <v>1265.31</v>
      </c>
      <c r="HZ50" s="455">
        <f si="40" t="shared"/>
        <v>20.399999999995089</v>
      </c>
      <c r="IA50" s="409">
        <f ref="IA50" si="177" t="shared">HZ50+HZ49</f>
        <v>42.899999999995089</v>
      </c>
      <c r="IB50" s="379">
        <v>207534</v>
      </c>
      <c r="IC50" s="455">
        <f si="41" t="shared"/>
        <v>1632</v>
      </c>
      <c r="ID50" s="409">
        <f>IC50+IC49</f>
        <v>2580</v>
      </c>
    </row>
    <row r="51" spans="1:238" x14ac:dyDescent="0.25">
      <c r="A51" s="199">
        <v>47</v>
      </c>
      <c r="B51" s="346">
        <v>42759</v>
      </c>
      <c r="C51" s="349">
        <v>2947.998</v>
      </c>
      <c r="D51" s="288">
        <v>3104.5250000000001</v>
      </c>
      <c r="E51" s="350"/>
      <c r="F51" s="347">
        <f si="5" t="shared"/>
        <v>12566.399999999703</v>
      </c>
      <c r="G51" s="354"/>
      <c r="H51" s="357">
        <v>2013.4639999999999</v>
      </c>
      <c r="I51" s="292">
        <v>2000.6790000000001</v>
      </c>
      <c r="J51" s="358"/>
      <c r="K51" s="455">
        <f si="6" t="shared"/>
        <v>12201.599999999598</v>
      </c>
      <c r="L51" s="409"/>
      <c r="M51" s="354"/>
      <c r="N51" s="357">
        <v>688.74</v>
      </c>
      <c r="O51" s="381">
        <v>977.28200000000004</v>
      </c>
      <c r="P51" s="455">
        <f si="58" t="shared"/>
        <v>1551.6000000001441</v>
      </c>
      <c r="Q51" s="453"/>
      <c r="R51" s="357">
        <v>70287</v>
      </c>
      <c r="S51" s="358">
        <v>37679</v>
      </c>
      <c r="T51" s="455">
        <f si="7" t="shared"/>
        <v>276</v>
      </c>
      <c r="U51" s="453"/>
      <c r="V51" s="357">
        <v>174342</v>
      </c>
      <c r="W51" s="358">
        <v>342564</v>
      </c>
      <c r="X51" s="455">
        <f si="8" t="shared"/>
        <v>1296</v>
      </c>
      <c r="Y51" s="409"/>
      <c r="Z51" s="409"/>
      <c r="AA51" s="453"/>
      <c r="AB51" s="363">
        <v>349.74</v>
      </c>
      <c r="AC51" s="358">
        <v>159.846</v>
      </c>
      <c r="AD51" s="455">
        <f si="9" t="shared"/>
        <v>554.3999999999869</v>
      </c>
      <c r="AE51" s="453"/>
      <c r="AF51" s="364">
        <v>3190.88</v>
      </c>
      <c r="AG51" s="289"/>
      <c r="AH51" s="358"/>
      <c r="AI51" s="455">
        <f si="168" t="shared"/>
        <v>10010.400000000664</v>
      </c>
      <c r="AJ51" s="409"/>
      <c r="AK51" s="453"/>
      <c r="AL51" s="387">
        <v>29571</v>
      </c>
      <c r="AM51" s="388">
        <v>41092</v>
      </c>
      <c r="AN51" s="455">
        <f si="10" t="shared"/>
        <v>0</v>
      </c>
      <c r="AO51" s="217"/>
      <c r="AP51" s="387">
        <v>22329</v>
      </c>
      <c r="AQ51" s="388">
        <v>23340</v>
      </c>
      <c r="AR51" s="455">
        <f si="11" t="shared"/>
        <v>0</v>
      </c>
      <c r="AS51" s="409"/>
      <c r="AT51" s="409"/>
      <c r="AU51" s="210">
        <f si="12" t="shared"/>
        <v>10715.999999999716</v>
      </c>
      <c r="AV51" s="211"/>
      <c r="AW51" s="197">
        <v>11282.301725806452</v>
      </c>
      <c r="AX51" s="196">
        <f si="43" t="shared"/>
        <v>566.3017258067357</v>
      </c>
      <c r="AY51" s="196">
        <v>301.44</v>
      </c>
      <c r="AZ51" s="196">
        <f si="59" t="shared"/>
        <v>35.549363057323902</v>
      </c>
      <c r="BA51" s="196">
        <v>37.43</v>
      </c>
      <c r="BB51" s="196">
        <f si="60" t="shared"/>
        <v>1.880636942676098</v>
      </c>
      <c r="BC51" s="199">
        <v>47</v>
      </c>
      <c r="BD51" s="346">
        <v>42759</v>
      </c>
      <c r="BE51" s="357">
        <v>11487.457</v>
      </c>
      <c r="BF51" s="292">
        <v>77.156000000000006</v>
      </c>
      <c r="BG51" s="358">
        <v>5229.3670000000002</v>
      </c>
      <c r="BH51" s="455">
        <f si="13" t="shared"/>
        <v>1527.5880000000323</v>
      </c>
      <c r="BI51" s="453"/>
      <c r="BJ51" s="370">
        <v>792.87699999999995</v>
      </c>
      <c r="BK51" s="371">
        <v>637.05399999999997</v>
      </c>
      <c r="BL51" s="291">
        <f si="14" t="shared"/>
        <v>116.87999999999192</v>
      </c>
      <c r="BM51" s="409"/>
      <c r="BN51" s="409">
        <f si="15" t="shared"/>
        <v>1410.7080000000403</v>
      </c>
      <c r="BO51" s="204"/>
      <c r="BP51" s="195">
        <v>1691.3</v>
      </c>
      <c r="BQ51" s="196">
        <f si="44" t="shared"/>
        <v>280.59199999995963</v>
      </c>
      <c r="BR51" s="196">
        <v>301.44</v>
      </c>
      <c r="BS51" s="196">
        <f si="61" t="shared"/>
        <v>4.6798964968154202</v>
      </c>
      <c r="BT51" s="196">
        <v>5.61</v>
      </c>
      <c r="BU51" s="196">
        <f si="62" t="shared"/>
        <v>0.93010350318458013</v>
      </c>
      <c r="BV51" s="199">
        <v>47</v>
      </c>
      <c r="BW51" s="346">
        <v>42759</v>
      </c>
      <c r="BX51" s="358">
        <v>11819.51</v>
      </c>
      <c r="BY51" s="358">
        <v>14.935</v>
      </c>
      <c r="BZ51" s="347">
        <f si="117" t="shared"/>
        <v>251.78000000002186</v>
      </c>
      <c r="CA51" s="210"/>
      <c r="CB51" s="292"/>
      <c r="CC51" s="213">
        <f si="63" t="shared"/>
        <v>116.87999999999192</v>
      </c>
      <c r="CD51" s="409"/>
      <c r="CE51" s="211">
        <f si="64" t="shared"/>
        <v>368.66000000001378</v>
      </c>
      <c r="CF51" s="211"/>
      <c r="CG51" s="195">
        <v>352.9</v>
      </c>
      <c r="CH51" s="396">
        <f si="45" t="shared"/>
        <v>-15.760000000013804</v>
      </c>
      <c r="CI51" s="196">
        <v>185.48</v>
      </c>
      <c r="CJ51" s="196">
        <f si="65" t="shared"/>
        <v>1.987599741212065</v>
      </c>
      <c r="CK51" s="196">
        <v>1.9</v>
      </c>
      <c r="CL51" s="397">
        <f si="66" t="shared"/>
        <v>-8.7599741212065041E-2</v>
      </c>
      <c r="CM51" s="199">
        <v>47</v>
      </c>
      <c r="CN51" s="346">
        <v>42759</v>
      </c>
      <c r="CO51" s="357">
        <v>10665.608</v>
      </c>
      <c r="CP51" s="358">
        <v>7280.1059999999998</v>
      </c>
      <c r="CQ51" s="455">
        <f si="16" t="shared"/>
        <v>1193.4000000000742</v>
      </c>
      <c r="CR51" s="409"/>
      <c r="CS51" s="409">
        <f si="46" t="shared"/>
        <v>174342</v>
      </c>
      <c r="CT51" s="409">
        <f si="46" t="shared"/>
        <v>342564</v>
      </c>
      <c r="CU51" s="409">
        <f si="46" t="shared"/>
        <v>1296</v>
      </c>
      <c r="CV51" s="453"/>
      <c r="CW51" s="379">
        <v>325.36</v>
      </c>
      <c r="CX51" s="376">
        <f si="17" t="shared"/>
        <v>9.1800000000012005</v>
      </c>
      <c r="CY51" s="409"/>
      <c r="CZ51" s="409">
        <f si="67" t="shared"/>
        <v>2498.5800000000754</v>
      </c>
      <c r="DA51" s="204"/>
      <c r="DB51" s="195">
        <v>2585.6999999999998</v>
      </c>
      <c r="DC51" s="409">
        <f si="68" t="shared"/>
        <v>87.119999999924403</v>
      </c>
      <c r="DD51" s="195">
        <v>301.43599999999998</v>
      </c>
      <c r="DE51" s="196">
        <f si="69" t="shared"/>
        <v>8.2889236852933141</v>
      </c>
      <c r="DF51" s="195">
        <v>8.58</v>
      </c>
      <c r="DG51" s="196">
        <f si="70" t="shared"/>
        <v>0.29107631470668593</v>
      </c>
      <c r="DH51" s="199">
        <v>47</v>
      </c>
      <c r="DI51" s="346">
        <v>42759</v>
      </c>
      <c r="DJ51" s="366">
        <v>337.86900000000003</v>
      </c>
      <c r="DK51" s="381">
        <v>323.72899999999998</v>
      </c>
      <c r="DL51" s="455">
        <f si="18" t="shared"/>
        <v>1098.0000000000246</v>
      </c>
      <c r="DM51" s="453"/>
      <c r="DN51" s="370"/>
      <c r="DO51" s="409"/>
      <c r="DP51" s="409"/>
      <c r="DQ51" s="371">
        <v>1800.932</v>
      </c>
      <c r="DR51" s="455">
        <f si="19" t="shared"/>
        <v>3387.6000000001113</v>
      </c>
      <c r="DS51" s="453"/>
      <c r="DT51" s="409">
        <f si="47" t="shared"/>
        <v>6153.6000000001359</v>
      </c>
      <c r="DU51" s="204"/>
      <c r="DV51" s="195">
        <v>5551.6</v>
      </c>
      <c r="DW51" s="421">
        <f si="48" t="shared"/>
        <v>-602.00000000013551</v>
      </c>
      <c r="DX51" s="195">
        <v>10800</v>
      </c>
      <c r="DY51" s="431">
        <f si="71" t="shared"/>
        <v>0.56977777777779037</v>
      </c>
      <c r="DZ51" s="409">
        <v>0.51400000000000001</v>
      </c>
      <c r="EA51" s="433">
        <f si="72" t="shared"/>
        <v>-5.5777777777790361E-2</v>
      </c>
      <c r="EB51" s="199">
        <v>47</v>
      </c>
      <c r="EC51" s="346">
        <v>42759</v>
      </c>
      <c r="ED51" s="357"/>
      <c r="EE51" s="292"/>
      <c r="EF51" s="358">
        <v>1904.3610000000001</v>
      </c>
      <c r="EG51" s="455">
        <f si="161" t="shared"/>
        <v>3841.2000000000262</v>
      </c>
      <c r="EH51" s="453"/>
      <c r="EI51" s="370">
        <v>27.175999999999998</v>
      </c>
      <c r="EJ51" s="371">
        <v>1106.9639999999999</v>
      </c>
      <c r="EK51" s="455">
        <f si="97" t="shared"/>
        <v>370.63999999999879</v>
      </c>
      <c r="EL51" s="453"/>
      <c r="EM51" s="370">
        <v>2900.7469999999998</v>
      </c>
      <c r="EN51" s="371"/>
      <c r="EO51" s="455">
        <f si="73" t="shared"/>
        <v>26.736000000000786</v>
      </c>
      <c r="EP51" s="453"/>
      <c r="EQ51" s="379">
        <v>364.19799999999998</v>
      </c>
      <c r="ER51" s="455">
        <f si="20" t="shared"/>
        <v>27.639999999998963</v>
      </c>
      <c r="ES51" s="409"/>
      <c r="ET51" s="409">
        <f si="50" t="shared"/>
        <v>3895.5760000000259</v>
      </c>
      <c r="EU51" s="204"/>
      <c r="EV51" s="195">
        <v>4265.3</v>
      </c>
      <c r="EW51" s="195">
        <f si="51" t="shared"/>
        <v>369.72399999997424</v>
      </c>
      <c r="EX51" s="431">
        <v>301.43599999999998</v>
      </c>
      <c r="EY51" s="431">
        <f si="74" t="shared"/>
        <v>12.923393357130623</v>
      </c>
      <c r="EZ51" s="290">
        <v>14.149800000000001</v>
      </c>
      <c r="FA51" s="432">
        <f si="75" t="shared"/>
        <v>1.2264066428693781</v>
      </c>
      <c r="HO51" s="346">
        <v>42759</v>
      </c>
      <c r="HP51" s="379">
        <v>957.72699999999998</v>
      </c>
      <c r="HQ51" s="455">
        <f si="39" t="shared"/>
        <v>46.359999999999673</v>
      </c>
      <c r="HR51" s="453"/>
      <c r="HS51" s="379">
        <v>48550</v>
      </c>
      <c r="HT51" s="455">
        <f si="139" t="shared"/>
        <v>12</v>
      </c>
      <c r="HU51" s="369"/>
      <c r="HV51" s="379">
        <v>77209</v>
      </c>
      <c r="HW51" s="455">
        <f si="104" t="shared"/>
        <v>12</v>
      </c>
      <c r="HX51" s="369"/>
      <c r="HY51" s="379">
        <v>1266.32</v>
      </c>
      <c r="HZ51" s="455">
        <f si="40" t="shared"/>
        <v>30.299999999999727</v>
      </c>
      <c r="IA51" s="409"/>
      <c r="IB51" s="379">
        <v>207673</v>
      </c>
      <c r="IC51" s="455">
        <f si="41" t="shared"/>
        <v>1668</v>
      </c>
      <c r="ID51" s="409"/>
    </row>
    <row r="52" spans="1:238" x14ac:dyDescent="0.25">
      <c r="A52" s="199">
        <v>48</v>
      </c>
      <c r="B52" s="346">
        <v>42760</v>
      </c>
      <c r="C52" s="349">
        <v>2950.2249999999999</v>
      </c>
      <c r="D52" s="288">
        <v>3104.942</v>
      </c>
      <c r="E52" s="350"/>
      <c r="F52" s="347">
        <f si="5" t="shared"/>
        <v>12691.199999998935</v>
      </c>
      <c r="G52" s="354">
        <f si="76" t="shared"/>
        <v>25257.599999998638</v>
      </c>
      <c r="H52" s="357">
        <v>2015.7739999999999</v>
      </c>
      <c r="I52" s="292">
        <v>2001.1279999999999</v>
      </c>
      <c r="J52" s="358"/>
      <c r="K52" s="455">
        <f>((H52-H51)+(I52-I51))*4800</f>
        <v>13243.199999998978</v>
      </c>
      <c r="L52" s="409">
        <f si="77" t="shared"/>
        <v>25444.799999998577</v>
      </c>
      <c r="M52" s="354">
        <f si="78" t="shared"/>
        <v>187.19999999993888</v>
      </c>
      <c r="N52" s="357">
        <v>688.74</v>
      </c>
      <c r="O52" s="381">
        <v>978.31600000000003</v>
      </c>
      <c r="P52" s="455">
        <f si="58" t="shared"/>
        <v>1861.1999999999853</v>
      </c>
      <c r="Q52" s="453">
        <f si="79" t="shared"/>
        <v>3412.8000000001293</v>
      </c>
      <c r="R52" s="357">
        <v>70317</v>
      </c>
      <c r="S52" s="358">
        <v>37684</v>
      </c>
      <c r="T52" s="455">
        <f si="7" t="shared"/>
        <v>420</v>
      </c>
      <c r="U52" s="453">
        <f si="80" t="shared"/>
        <v>696</v>
      </c>
      <c r="V52" s="357">
        <v>174393</v>
      </c>
      <c r="W52" s="358">
        <v>342601</v>
      </c>
      <c r="X52" s="455">
        <f si="8" t="shared"/>
        <v>1408</v>
      </c>
      <c r="Y52" s="409">
        <f si="81" t="shared"/>
        <v>2704</v>
      </c>
      <c r="Z52" s="409">
        <f si="82" t="shared"/>
        <v>3400</v>
      </c>
      <c r="AA52" s="453">
        <f si="83" t="shared"/>
        <v>12.80000000012933</v>
      </c>
      <c r="AB52" s="363">
        <v>349.93299999999999</v>
      </c>
      <c r="AC52" s="358">
        <v>159.98599999999999</v>
      </c>
      <c r="AD52" s="455">
        <f si="9" t="shared"/>
        <v>599.39999999994598</v>
      </c>
      <c r="AE52" s="453">
        <f si="84" t="shared"/>
        <v>1153.7999999999329</v>
      </c>
      <c r="AF52" s="364">
        <v>3195.33</v>
      </c>
      <c r="AG52" s="289"/>
      <c r="AH52" s="358"/>
      <c r="AI52" s="455">
        <f si="168" t="shared"/>
        <v>10679.999999999563</v>
      </c>
      <c r="AJ52" s="409">
        <f>AI52+AI51</f>
        <v>20690.400000000227</v>
      </c>
      <c r="AK52" s="453">
        <f si="85" t="shared"/>
        <v>21386.400000000227</v>
      </c>
      <c r="AL52" s="387">
        <v>29571</v>
      </c>
      <c r="AM52" s="388">
        <v>41092</v>
      </c>
      <c r="AN52" s="455">
        <f si="10" t="shared"/>
        <v>0</v>
      </c>
      <c r="AO52" s="217">
        <f si="86" t="shared"/>
        <v>0</v>
      </c>
      <c r="AP52" s="387">
        <v>22329</v>
      </c>
      <c r="AQ52" s="388">
        <v>23340</v>
      </c>
      <c r="AR52" s="455">
        <f si="11" t="shared"/>
        <v>0</v>
      </c>
      <c r="AS52" s="409">
        <f si="87" t="shared"/>
        <v>0</v>
      </c>
      <c r="AT52" s="409">
        <f si="88" t="shared"/>
        <v>21586.999999998643</v>
      </c>
      <c r="AU52" s="210">
        <f si="12" t="shared"/>
        <v>10683.799999998988</v>
      </c>
      <c r="AV52" s="211">
        <f>(G52-Y52-AE52-AO52)+AS52</f>
        <v>21399.799999998704</v>
      </c>
      <c r="AW52" s="197">
        <v>11282.301725806452</v>
      </c>
      <c r="AX52" s="196">
        <f si="43" t="shared"/>
        <v>598.50172580746403</v>
      </c>
      <c r="AY52" s="196">
        <v>301.44</v>
      </c>
      <c r="AZ52" s="196">
        <f si="59" t="shared"/>
        <v>35.442542462841651</v>
      </c>
      <c r="BA52" s="196">
        <v>37.43</v>
      </c>
      <c r="BB52" s="196">
        <f si="60" t="shared"/>
        <v>1.9874575371583489</v>
      </c>
      <c r="BC52" s="199">
        <v>48</v>
      </c>
      <c r="BD52" s="346">
        <v>42760</v>
      </c>
      <c r="BE52" s="357">
        <v>11489.956</v>
      </c>
      <c r="BF52" s="292">
        <v>77.162999999999997</v>
      </c>
      <c r="BG52" s="358">
        <v>5239.8209999999999</v>
      </c>
      <c r="BH52" s="455">
        <f si="13" t="shared"/>
        <v>1554.4439999999422</v>
      </c>
      <c r="BI52" s="453">
        <f>BH52+BH51</f>
        <v>3082.0319999999747</v>
      </c>
      <c r="BJ52" s="370">
        <v>793.72</v>
      </c>
      <c r="BK52" s="371">
        <v>638.024</v>
      </c>
      <c r="BL52" s="291">
        <f si="14" t="shared"/>
        <v>145.04000000000815</v>
      </c>
      <c r="BM52" s="409">
        <f si="89" t="shared"/>
        <v>261.92000000000007</v>
      </c>
      <c r="BN52" s="409">
        <f si="15" t="shared"/>
        <v>1409.4039999999341</v>
      </c>
      <c r="BO52" s="204">
        <f>BI52-BM52</f>
        <v>2820.1119999999746</v>
      </c>
      <c r="BP52" s="195">
        <v>1691.3</v>
      </c>
      <c r="BQ52" s="196">
        <f si="44" t="shared"/>
        <v>281.8960000000659</v>
      </c>
      <c r="BR52" s="196">
        <v>301.44</v>
      </c>
      <c r="BS52" s="196">
        <f si="61" t="shared"/>
        <v>4.6755705944796118</v>
      </c>
      <c r="BT52" s="196">
        <v>5.61</v>
      </c>
      <c r="BU52" s="196">
        <f si="62" t="shared"/>
        <v>0.93442940552038856</v>
      </c>
      <c r="BV52" s="199">
        <v>48</v>
      </c>
      <c r="BW52" s="346">
        <v>42760</v>
      </c>
      <c r="BX52" s="357">
        <v>11828.13</v>
      </c>
      <c r="BY52" s="358">
        <v>15.289</v>
      </c>
      <c r="BZ52" s="347">
        <f si="117" t="shared"/>
        <v>272.75999999996941</v>
      </c>
      <c r="CA52" s="210">
        <f si="90" t="shared"/>
        <v>524.53999999999132</v>
      </c>
      <c r="CB52" s="292"/>
      <c r="CC52" s="213">
        <f si="63" t="shared"/>
        <v>145.04000000000815</v>
      </c>
      <c r="CD52" s="409">
        <f si="63" t="shared"/>
        <v>261.92000000000007</v>
      </c>
      <c r="CE52" s="211">
        <f si="64" t="shared"/>
        <v>417.79999999997756</v>
      </c>
      <c r="CF52" s="211">
        <f si="64" t="shared"/>
        <v>786.4599999999914</v>
      </c>
      <c r="CG52" s="195">
        <v>352.9</v>
      </c>
      <c r="CH52" s="396">
        <f si="45" t="shared"/>
        <v>-64.899999999977581</v>
      </c>
      <c r="CI52" s="196">
        <v>185.48</v>
      </c>
      <c r="CJ52" s="196">
        <f si="65" t="shared"/>
        <v>2.2525339659261245</v>
      </c>
      <c r="CK52" s="196">
        <v>1.9</v>
      </c>
      <c r="CL52" s="397">
        <f si="66" t="shared"/>
        <v>-0.35253396592612463</v>
      </c>
      <c r="CM52" s="199">
        <v>48</v>
      </c>
      <c r="CN52" s="346">
        <v>42760</v>
      </c>
      <c r="CO52" s="357">
        <v>10669.886</v>
      </c>
      <c r="CP52" s="358">
        <v>7286.6030000000001</v>
      </c>
      <c r="CQ52" s="455">
        <f si="16" t="shared"/>
        <v>1293.0000000000655</v>
      </c>
      <c r="CR52" s="409">
        <f si="91" t="shared"/>
        <v>2486.4000000001397</v>
      </c>
      <c r="CS52" s="409">
        <f si="46" t="shared"/>
        <v>174393</v>
      </c>
      <c r="CT52" s="409">
        <f si="46" t="shared"/>
        <v>342601</v>
      </c>
      <c r="CU52" s="409">
        <f si="46" t="shared"/>
        <v>1408</v>
      </c>
      <c r="CV52" s="453">
        <f si="46" t="shared"/>
        <v>2704</v>
      </c>
      <c r="CW52" s="379">
        <v>325.36200000000002</v>
      </c>
      <c r="CX52" s="376">
        <f si="17" t="shared"/>
        <v>0.12000000000057298</v>
      </c>
      <c r="CY52" s="409">
        <f si="92" t="shared"/>
        <v>9.3000000000017735</v>
      </c>
      <c r="CZ52" s="409">
        <f si="67" t="shared"/>
        <v>2701.1200000000663</v>
      </c>
      <c r="DA52" s="204">
        <f si="93" t="shared"/>
        <v>5199.7000000001417</v>
      </c>
      <c r="DB52" s="195">
        <v>2585.6999999999998</v>
      </c>
      <c r="DC52" s="421">
        <f si="68" t="shared"/>
        <v>-115.42000000006647</v>
      </c>
      <c r="DD52" s="195">
        <v>301.43599999999998</v>
      </c>
      <c r="DE52" s="196">
        <f si="69" t="shared"/>
        <v>8.9608407754882187</v>
      </c>
      <c r="DF52" s="195">
        <v>8.58</v>
      </c>
      <c r="DG52" s="397">
        <f si="70" t="shared"/>
        <v>-0.3808407754882186</v>
      </c>
      <c r="DH52" s="199">
        <v>48</v>
      </c>
      <c r="DI52" s="346">
        <v>42760</v>
      </c>
      <c r="DJ52" s="366">
        <v>338.06200000000001</v>
      </c>
      <c r="DK52" s="381">
        <v>323.75599999999997</v>
      </c>
      <c r="DL52" s="455">
        <f si="18" t="shared"/>
        <v>395.99999999994679</v>
      </c>
      <c r="DM52" s="453">
        <f si="94" t="shared"/>
        <v>1493.9999999999714</v>
      </c>
      <c r="DN52" s="370"/>
      <c r="DO52" s="409"/>
      <c r="DP52" s="409"/>
      <c r="DQ52" s="371">
        <v>1802.8</v>
      </c>
      <c r="DR52" s="455">
        <f si="19" t="shared"/>
        <v>3362.3999999998887</v>
      </c>
      <c r="DS52" s="453">
        <f si="95" t="shared"/>
        <v>6750</v>
      </c>
      <c r="DT52" s="409">
        <f si="47" t="shared"/>
        <v>5402.3999999998359</v>
      </c>
      <c r="DU52" s="204">
        <f>DM52+DS52+ID52</f>
        <v>11555.999999999971</v>
      </c>
      <c r="DV52" s="195">
        <v>5551.6</v>
      </c>
      <c r="DW52" s="409">
        <f si="48" t="shared"/>
        <v>149.20000000016444</v>
      </c>
      <c r="DX52" s="195">
        <v>10800</v>
      </c>
      <c r="DY52" s="431">
        <f si="71" t="shared"/>
        <v>0.50022222222220702</v>
      </c>
      <c r="DZ52" s="409">
        <v>0.51400000000000001</v>
      </c>
      <c r="EA52" s="431">
        <f si="72" t="shared"/>
        <v>1.3777777777792988E-2</v>
      </c>
      <c r="EB52" s="199">
        <v>48</v>
      </c>
      <c r="EC52" s="346">
        <v>42760</v>
      </c>
      <c r="ED52" s="357"/>
      <c r="EE52" s="292"/>
      <c r="EF52" s="358">
        <v>1906.511</v>
      </c>
      <c r="EG52" s="455">
        <f si="161" t="shared"/>
        <v>3869.9999999997544</v>
      </c>
      <c r="EH52" s="453">
        <f si="96" t="shared"/>
        <v>7711.1999999997806</v>
      </c>
      <c r="EI52" s="370">
        <v>27.192</v>
      </c>
      <c r="EJ52" s="371">
        <v>1110.9960000000001</v>
      </c>
      <c r="EK52" s="455">
        <f si="97" t="shared"/>
        <v>323.84000000001237</v>
      </c>
      <c r="EL52" s="453">
        <f si="98" t="shared"/>
        <v>694.48000000001116</v>
      </c>
      <c r="EM52" s="370">
        <v>2902.9029999999998</v>
      </c>
      <c r="EN52" s="371"/>
      <c r="EO52" s="455">
        <f si="73" t="shared"/>
        <v>25.871999999999389</v>
      </c>
      <c r="EP52" s="453">
        <f si="99" t="shared"/>
        <v>52.608000000000175</v>
      </c>
      <c r="EQ52" s="379">
        <v>364.41500000000002</v>
      </c>
      <c r="ER52" s="455">
        <f si="20" t="shared"/>
        <v>8.6800000000016553</v>
      </c>
      <c r="ES52" s="409">
        <f si="100" t="shared"/>
        <v>36.320000000000618</v>
      </c>
      <c r="ET52" s="409">
        <f si="50" t="shared"/>
        <v>3904.5519999997555</v>
      </c>
      <c r="EU52" s="204">
        <f>EH52+EP52+ES52</f>
        <v>7800.1279999997814</v>
      </c>
      <c r="EV52" s="195">
        <v>4265.3</v>
      </c>
      <c r="EW52" s="195">
        <f si="51" t="shared"/>
        <v>360.7480000002447</v>
      </c>
      <c r="EX52" s="431">
        <v>301.43599999999998</v>
      </c>
      <c r="EY52" s="431">
        <f si="74" t="shared"/>
        <v>12.953170822329634</v>
      </c>
      <c r="EZ52" s="290">
        <v>14.149800000000001</v>
      </c>
      <c r="FA52" s="432">
        <f si="75" t="shared"/>
        <v>1.196629177670367</v>
      </c>
      <c r="HO52" s="346">
        <v>42760</v>
      </c>
      <c r="HP52" s="379">
        <v>960.01700000000005</v>
      </c>
      <c r="HQ52" s="455">
        <f si="39" t="shared"/>
        <v>91.600000000003092</v>
      </c>
      <c r="HR52" s="453">
        <f>HQ52+HQ51</f>
        <v>137.96000000000276</v>
      </c>
      <c r="HS52" s="379">
        <v>48579</v>
      </c>
      <c r="HT52" s="455">
        <f si="139" t="shared"/>
        <v>29</v>
      </c>
      <c r="HU52" s="369">
        <f ref="HU52" si="178" t="shared">HT52+HT51</f>
        <v>41</v>
      </c>
      <c r="HV52" s="379">
        <v>77257</v>
      </c>
      <c r="HW52" s="455">
        <f si="104" t="shared"/>
        <v>48</v>
      </c>
      <c r="HX52" s="369">
        <f ref="HX52" si="179" t="shared">HW52+HW51</f>
        <v>60</v>
      </c>
      <c r="HY52" s="379">
        <v>1266.99</v>
      </c>
      <c r="HZ52" s="455">
        <f si="40" t="shared"/>
        <v>20.100000000002183</v>
      </c>
      <c r="IA52" s="409">
        <f ref="IA52" si="180" t="shared">HZ52+HZ51</f>
        <v>50.40000000000191</v>
      </c>
      <c r="IB52" s="379">
        <v>207810</v>
      </c>
      <c r="IC52" s="455">
        <f si="41" t="shared"/>
        <v>1644</v>
      </c>
      <c r="ID52" s="409">
        <f>IC52+IC51</f>
        <v>3312</v>
      </c>
    </row>
    <row r="53" spans="1:238" x14ac:dyDescent="0.25">
      <c r="A53" s="199">
        <v>49</v>
      </c>
      <c r="B53" s="346">
        <v>42760</v>
      </c>
      <c r="C53" s="349">
        <v>2952.422</v>
      </c>
      <c r="D53" s="288">
        <v>3105.2779999999998</v>
      </c>
      <c r="E53" s="350"/>
      <c r="F53" s="347">
        <f si="5" t="shared"/>
        <v>12158.399999999529</v>
      </c>
      <c r="G53" s="354"/>
      <c r="H53" s="357">
        <v>2017.9159999999999</v>
      </c>
      <c r="I53" s="292">
        <v>2001.472</v>
      </c>
      <c r="J53" s="358"/>
      <c r="K53" s="455">
        <f si="6" t="shared"/>
        <v>11932.800000000498</v>
      </c>
      <c r="L53" s="409"/>
      <c r="M53" s="354"/>
      <c r="N53" s="357">
        <v>688.74</v>
      </c>
      <c r="O53" s="358">
        <v>979.08500000000004</v>
      </c>
      <c r="P53" s="455">
        <f si="58" t="shared"/>
        <v>1384.2000000000098</v>
      </c>
      <c r="Q53" s="453"/>
      <c r="R53" s="357">
        <v>70340</v>
      </c>
      <c r="S53" s="358">
        <v>37684</v>
      </c>
      <c r="T53" s="455">
        <f si="7" t="shared"/>
        <v>276</v>
      </c>
      <c r="U53" s="453"/>
      <c r="V53" s="357">
        <v>174432</v>
      </c>
      <c r="W53" s="358">
        <v>342628</v>
      </c>
      <c r="X53" s="455">
        <f si="8" t="shared"/>
        <v>1056</v>
      </c>
      <c r="Y53" s="409"/>
      <c r="Z53" s="409"/>
      <c r="AA53" s="453"/>
      <c r="AB53" s="357">
        <v>350.09899999999999</v>
      </c>
      <c r="AC53" s="358">
        <v>160.11799999999999</v>
      </c>
      <c r="AD53" s="455">
        <f si="9" t="shared"/>
        <v>536.40000000000327</v>
      </c>
      <c r="AE53" s="453"/>
      <c r="AF53" s="289">
        <v>3199.4670000000001</v>
      </c>
      <c r="AH53" s="358"/>
      <c r="AI53" s="455">
        <f si="168" t="shared"/>
        <v>9928.8000000004104</v>
      </c>
      <c r="AJ53" s="409"/>
      <c r="AK53" s="453"/>
      <c r="AL53" s="387">
        <v>29571</v>
      </c>
      <c r="AM53" s="388">
        <v>41092</v>
      </c>
      <c r="AN53" s="455">
        <f si="10" t="shared"/>
        <v>0</v>
      </c>
      <c r="AO53" s="217"/>
      <c r="AP53" s="387">
        <v>22329</v>
      </c>
      <c r="AQ53" s="388">
        <v>23340</v>
      </c>
      <c r="AR53" s="455">
        <f si="11" t="shared"/>
        <v>0</v>
      </c>
      <c r="AS53" s="409"/>
      <c r="AT53" s="409"/>
      <c r="AU53" s="210">
        <f si="12" t="shared"/>
        <v>10565.999999999525</v>
      </c>
      <c r="AV53" s="211"/>
      <c r="AW53" s="197">
        <v>11282.301725806452</v>
      </c>
      <c r="AX53" s="196">
        <f si="43" t="shared"/>
        <v>716.3017258069267</v>
      </c>
      <c r="AY53" s="196">
        <v>301.44</v>
      </c>
      <c r="AZ53" s="196">
        <f si="59" t="shared"/>
        <v>35.05175159235511</v>
      </c>
      <c r="BA53" s="196">
        <v>37.43</v>
      </c>
      <c r="BB53" s="196">
        <f si="60" t="shared"/>
        <v>2.3782484076448895</v>
      </c>
      <c r="BC53" s="199">
        <v>49</v>
      </c>
      <c r="BD53" s="346">
        <v>42760</v>
      </c>
      <c r="BE53" s="357">
        <v>11491.691999999999</v>
      </c>
      <c r="BF53" s="292">
        <v>77.174999999999997</v>
      </c>
      <c r="BG53" s="358">
        <v>5248.6589999999997</v>
      </c>
      <c r="BH53" s="455">
        <f si="13" t="shared"/>
        <v>1269.0239999998446</v>
      </c>
      <c r="BI53" s="453"/>
      <c r="BJ53" s="370">
        <v>794.27300000000002</v>
      </c>
      <c r="BK53" s="371">
        <v>638.84299999999996</v>
      </c>
      <c r="BL53" s="291">
        <f si="14" t="shared"/>
        <v>109.75999999999658</v>
      </c>
      <c r="BM53" s="409"/>
      <c r="BN53" s="409">
        <f si="15" t="shared"/>
        <v>1159.263999999848</v>
      </c>
      <c r="BO53" s="204"/>
      <c r="BP53" s="195">
        <v>1691.3</v>
      </c>
      <c r="BQ53" s="196">
        <f si="44" t="shared"/>
        <v>532.03600000015194</v>
      </c>
      <c r="BR53" s="196">
        <v>301.44</v>
      </c>
      <c r="BS53" s="196">
        <f si="61" t="shared"/>
        <v>3.845753715498434</v>
      </c>
      <c r="BT53" s="196">
        <v>5.61</v>
      </c>
      <c r="BU53" s="196">
        <f si="62" t="shared"/>
        <v>1.7642462845015663</v>
      </c>
      <c r="BV53" s="199">
        <v>49</v>
      </c>
      <c r="BW53" s="346">
        <v>42760</v>
      </c>
      <c r="BX53" s="357">
        <v>11835.97</v>
      </c>
      <c r="BY53" s="358">
        <v>15.612</v>
      </c>
      <c r="BZ53" s="347">
        <f si="117" t="shared"/>
        <v>248.12000000000438</v>
      </c>
      <c r="CA53" s="210"/>
      <c r="CB53" s="292"/>
      <c r="CC53" s="213">
        <f si="63" t="shared"/>
        <v>109.75999999999658</v>
      </c>
      <c r="CD53" s="409"/>
      <c r="CE53" s="211">
        <f si="64" t="shared"/>
        <v>357.88000000000096</v>
      </c>
      <c r="CF53" s="211"/>
      <c r="CG53" s="195">
        <v>352.9</v>
      </c>
      <c r="CH53" s="396">
        <f si="45" t="shared"/>
        <v>-4.9800000000009845</v>
      </c>
      <c r="CI53" s="196">
        <v>185.48</v>
      </c>
      <c r="CJ53" s="196">
        <f si="65" t="shared"/>
        <v>1.9294802674142817</v>
      </c>
      <c r="CK53" s="196">
        <v>1.9</v>
      </c>
      <c r="CL53" s="397">
        <f si="66" t="shared"/>
        <v>-2.948026741428178E-2</v>
      </c>
      <c r="CM53" s="199">
        <v>49</v>
      </c>
      <c r="CN53" s="346">
        <v>42760</v>
      </c>
      <c r="CO53" s="357">
        <v>10674.188</v>
      </c>
      <c r="CP53" s="358">
        <v>7292.0230000000001</v>
      </c>
      <c r="CQ53" s="455">
        <f si="16" t="shared"/>
        <v>1166.6399999999703</v>
      </c>
      <c r="CR53" s="409"/>
      <c r="CS53" s="409">
        <f si="46" t="shared"/>
        <v>174432</v>
      </c>
      <c r="CT53" s="409">
        <f si="46" t="shared"/>
        <v>342628</v>
      </c>
      <c r="CU53" s="409">
        <f si="46" t="shared"/>
        <v>1056</v>
      </c>
      <c r="CV53" s="453"/>
      <c r="CW53" s="379">
        <v>325.47300000000001</v>
      </c>
      <c r="CX53" s="376">
        <f si="17" t="shared"/>
        <v>6.6599999999993997</v>
      </c>
      <c r="CY53" s="409"/>
      <c r="CZ53" s="409">
        <f si="67" t="shared"/>
        <v>2229.2999999999697</v>
      </c>
      <c r="DA53" s="204"/>
      <c r="DB53" s="195">
        <v>2585.6999999999998</v>
      </c>
      <c r="DC53" s="409">
        <f si="68" t="shared"/>
        <v>356.4000000000301</v>
      </c>
      <c r="DD53" s="195">
        <v>301.43599999999998</v>
      </c>
      <c r="DE53" s="196">
        <f si="69" t="shared"/>
        <v>7.3955997292956708</v>
      </c>
      <c r="DF53" s="195">
        <v>8.58</v>
      </c>
      <c r="DG53" s="196">
        <f si="70" t="shared"/>
        <v>1.1844002707043293</v>
      </c>
      <c r="DH53" s="199">
        <v>49</v>
      </c>
      <c r="DI53" s="346">
        <v>42760</v>
      </c>
      <c r="DJ53" s="366">
        <v>338.44</v>
      </c>
      <c r="DK53" s="381">
        <v>323.78199999999998</v>
      </c>
      <c r="DL53" s="455">
        <f si="18" t="shared"/>
        <v>727.19999999999345</v>
      </c>
      <c r="DM53" s="453"/>
      <c r="DN53" s="370"/>
      <c r="DO53" s="409"/>
      <c r="DP53" s="409"/>
      <c r="DQ53" s="371">
        <v>1804.664</v>
      </c>
      <c r="DR53" s="455">
        <f si="19" t="shared"/>
        <v>3355.2000000000589</v>
      </c>
      <c r="DS53" s="453"/>
      <c r="DT53" s="409">
        <f si="47" t="shared"/>
        <v>5738.4000000000524</v>
      </c>
      <c r="DU53" s="204"/>
      <c r="DV53" s="195">
        <v>5551.6</v>
      </c>
      <c r="DW53" s="421">
        <f si="48" t="shared"/>
        <v>-186.80000000005202</v>
      </c>
      <c r="DX53" s="195">
        <v>10800</v>
      </c>
      <c r="DY53" s="431">
        <f si="71" t="shared"/>
        <v>0.53133333333333821</v>
      </c>
      <c r="DZ53" s="409">
        <v>0.51400000000000001</v>
      </c>
      <c r="EA53" s="433">
        <f si="72" t="shared"/>
        <v>-1.7333333333338197E-2</v>
      </c>
      <c r="EB53" s="199">
        <v>49</v>
      </c>
      <c r="EC53" s="346">
        <v>42760</v>
      </c>
      <c r="ED53" s="357"/>
      <c r="EE53" s="292"/>
      <c r="EF53" s="358">
        <v>1908.663</v>
      </c>
      <c r="EG53" s="455">
        <f si="161" t="shared"/>
        <v>3873.6000000000786</v>
      </c>
      <c r="EH53" s="453"/>
      <c r="EI53" s="370">
        <v>27.09</v>
      </c>
      <c r="EJ53" s="371">
        <v>1114.9570000000001</v>
      </c>
      <c r="EK53" s="455">
        <f si="97" t="shared"/>
        <v>308.72000000000099</v>
      </c>
      <c r="EL53" s="453"/>
      <c r="EM53" s="370">
        <v>2906.7370000000001</v>
      </c>
      <c r="EN53" s="371"/>
      <c r="EO53" s="455">
        <f si="73" t="shared"/>
        <v>46.008000000003449</v>
      </c>
      <c r="EP53" s="453"/>
      <c r="EQ53" s="379">
        <v>364.91500000000002</v>
      </c>
      <c r="ER53" s="455">
        <f si="20" t="shared"/>
        <v>20</v>
      </c>
      <c r="ES53" s="409"/>
      <c r="ET53" s="409">
        <f si="50" t="shared"/>
        <v>3939.608000000082</v>
      </c>
      <c r="EU53" s="204"/>
      <c r="EV53" s="195">
        <v>4265.3</v>
      </c>
      <c r="EW53" s="195">
        <f si="51" t="shared"/>
        <v>325.69199999991815</v>
      </c>
      <c r="EX53" s="431">
        <v>301.43599999999998</v>
      </c>
      <c r="EY53" s="431">
        <f si="74" t="shared"/>
        <v>13.069467482318244</v>
      </c>
      <c r="EZ53" s="290">
        <v>14.149800000000001</v>
      </c>
      <c r="FA53" s="432">
        <f si="75" t="shared"/>
        <v>1.0803325176817573</v>
      </c>
      <c r="HO53" s="346">
        <v>42760</v>
      </c>
      <c r="HP53" s="379">
        <v>961.38599999999997</v>
      </c>
      <c r="HQ53" s="455">
        <f si="39" t="shared"/>
        <v>54.75999999999658</v>
      </c>
      <c r="HR53" s="453"/>
      <c r="HS53" s="379">
        <v>48598</v>
      </c>
      <c r="HT53" s="455">
        <f si="139" t="shared"/>
        <v>19</v>
      </c>
      <c r="HU53" s="369"/>
      <c r="HV53" s="379">
        <v>77266</v>
      </c>
      <c r="HW53" s="455">
        <f si="104" t="shared"/>
        <v>9</v>
      </c>
      <c r="HX53" s="369"/>
      <c r="HY53" s="379">
        <v>1268</v>
      </c>
      <c r="HZ53" s="455">
        <f>(HY53-HY52)*30</f>
        <v>30.299999999999727</v>
      </c>
      <c r="IA53" s="409"/>
      <c r="IB53" s="379">
        <v>207948</v>
      </c>
      <c r="IC53" s="455">
        <f si="41" t="shared"/>
        <v>1656</v>
      </c>
      <c r="ID53" s="409"/>
    </row>
    <row r="54" spans="1:238" x14ac:dyDescent="0.25">
      <c r="A54" s="199">
        <v>50</v>
      </c>
      <c r="B54" s="346">
        <v>42761</v>
      </c>
      <c r="C54" s="349">
        <v>2954.7359999999999</v>
      </c>
      <c r="D54" s="288">
        <v>3105.712</v>
      </c>
      <c r="E54" s="350"/>
      <c r="F54" s="347">
        <f si="5" t="shared"/>
        <v>13190.400000000227</v>
      </c>
      <c r="G54" s="354">
        <f si="76" t="shared"/>
        <v>25348.799999999756</v>
      </c>
      <c r="H54" s="357">
        <v>2020.1379999999999</v>
      </c>
      <c r="I54" s="292">
        <v>2001.9079999999999</v>
      </c>
      <c r="J54" s="358"/>
      <c r="K54" s="455">
        <f si="6" t="shared"/>
        <v>12758.399999999529</v>
      </c>
      <c r="L54" s="409">
        <f si="77" t="shared"/>
        <v>24691.200000000026</v>
      </c>
      <c r="M54" s="354">
        <f si="78" t="shared"/>
        <v>-657.59999999972933</v>
      </c>
      <c r="N54" s="357">
        <v>688.74</v>
      </c>
      <c r="O54" s="381">
        <v>980.08900000000006</v>
      </c>
      <c r="P54" s="455">
        <f si="58" t="shared"/>
        <v>1807.2000000000344</v>
      </c>
      <c r="Q54" s="453">
        <f si="79" t="shared"/>
        <v>3191.4000000000442</v>
      </c>
      <c r="R54" s="357">
        <v>70370</v>
      </c>
      <c r="S54" s="358">
        <v>37689</v>
      </c>
      <c r="T54" s="455">
        <f si="7" t="shared"/>
        <v>420</v>
      </c>
      <c r="U54" s="453">
        <f si="80" t="shared"/>
        <v>696</v>
      </c>
      <c r="V54" s="357">
        <v>174482</v>
      </c>
      <c r="W54" s="358">
        <v>342667</v>
      </c>
      <c r="X54" s="455">
        <f si="8" t="shared"/>
        <v>1424</v>
      </c>
      <c r="Y54" s="409">
        <f si="81" t="shared"/>
        <v>2480</v>
      </c>
      <c r="Z54" s="409">
        <f si="82" t="shared"/>
        <v>3176</v>
      </c>
      <c r="AA54" s="453">
        <f si="83" t="shared"/>
        <v>15.400000000044201</v>
      </c>
      <c r="AB54" s="357">
        <v>350.26499999999999</v>
      </c>
      <c r="AC54" s="358">
        <v>160.25200000000001</v>
      </c>
      <c r="AD54" s="455">
        <f si="9" t="shared"/>
        <v>540.00000000002046</v>
      </c>
      <c r="AE54" s="453">
        <f si="84" t="shared"/>
        <v>1076.4000000000237</v>
      </c>
      <c r="AF54" s="364">
        <v>3203.7460000000001</v>
      </c>
      <c r="AG54" s="289"/>
      <c r="AH54" s="358"/>
      <c r="AI54" s="455">
        <f si="168" t="shared"/>
        <v>10269.599999999991</v>
      </c>
      <c r="AJ54" s="409">
        <f>AI54+AI53</f>
        <v>20198.400000000402</v>
      </c>
      <c r="AK54" s="453">
        <f si="85" t="shared"/>
        <v>20894.400000000402</v>
      </c>
      <c r="AL54" s="387">
        <v>29571</v>
      </c>
      <c r="AM54" s="388">
        <v>41092</v>
      </c>
      <c r="AN54" s="455">
        <f si="10" t="shared"/>
        <v>0</v>
      </c>
      <c r="AO54" s="217">
        <f si="86" t="shared"/>
        <v>0</v>
      </c>
      <c r="AP54" s="387">
        <v>22329</v>
      </c>
      <c r="AQ54" s="388">
        <v>23340</v>
      </c>
      <c r="AR54" s="455">
        <f si="11" t="shared"/>
        <v>0</v>
      </c>
      <c r="AS54" s="409">
        <f si="87" t="shared"/>
        <v>0</v>
      </c>
      <c r="AT54" s="409">
        <f si="88" t="shared"/>
        <v>21134.800000000003</v>
      </c>
      <c r="AU54" s="210">
        <f si="12" t="shared"/>
        <v>11226.400000000207</v>
      </c>
      <c r="AV54" s="211">
        <f>(G54-Y54-AE54-AO54)+AS54</f>
        <v>21792.399999999732</v>
      </c>
      <c r="AW54" s="197">
        <v>11282.301725806452</v>
      </c>
      <c r="AX54" s="196">
        <f si="43" t="shared"/>
        <v>55.90172580624494</v>
      </c>
      <c r="AY54" s="196">
        <v>301.44</v>
      </c>
      <c r="AZ54" s="196">
        <f si="59" t="shared"/>
        <v>37.24256900212383</v>
      </c>
      <c r="BA54" s="196">
        <v>37.43</v>
      </c>
      <c r="BB54" s="196">
        <f si="60" t="shared"/>
        <v>0.18743099787617012</v>
      </c>
      <c r="BC54" s="199">
        <v>50</v>
      </c>
      <c r="BD54" s="346">
        <v>42761</v>
      </c>
      <c r="BE54" s="357">
        <v>11494.44</v>
      </c>
      <c r="BF54" s="292">
        <v>77.182000000000002</v>
      </c>
      <c r="BG54" s="358">
        <v>5258.55</v>
      </c>
      <c r="BH54" s="455">
        <f si="13" t="shared"/>
        <v>1516.7640000002332</v>
      </c>
      <c r="BI54" s="453">
        <f>BH54+BH53</f>
        <v>2785.7880000000778</v>
      </c>
      <c r="BJ54" s="370">
        <v>794.91099999999994</v>
      </c>
      <c r="BK54" s="371">
        <v>639.66200000000003</v>
      </c>
      <c r="BL54" s="291">
        <f si="14" t="shared"/>
        <v>116.55999999999949</v>
      </c>
      <c r="BM54" s="409">
        <f si="89" t="shared"/>
        <v>226.31999999999607</v>
      </c>
      <c r="BN54" s="409">
        <f si="15" t="shared"/>
        <v>1400.2040000002337</v>
      </c>
      <c r="BO54" s="204">
        <f>BI54-BM54</f>
        <v>2559.4680000000817</v>
      </c>
      <c r="BP54" s="195">
        <v>1691.3</v>
      </c>
      <c r="BQ54" s="196">
        <f si="44" t="shared"/>
        <v>291.09599999976626</v>
      </c>
      <c r="BR54" s="196">
        <v>301.44</v>
      </c>
      <c r="BS54" s="196">
        <f si="61" t="shared"/>
        <v>4.6450504246292255</v>
      </c>
      <c r="BT54" s="196">
        <v>5.61</v>
      </c>
      <c r="BU54" s="196">
        <f si="62" t="shared"/>
        <v>0.96494957537077486</v>
      </c>
      <c r="BV54" s="199">
        <v>50</v>
      </c>
      <c r="BW54" s="346">
        <v>42761</v>
      </c>
      <c r="BX54" s="357">
        <v>11844.06</v>
      </c>
      <c r="BY54" s="358">
        <v>15.949</v>
      </c>
      <c r="BZ54" s="347">
        <f si="117" t="shared"/>
        <v>256.18000000000438</v>
      </c>
      <c r="CA54" s="210">
        <f si="90" t="shared"/>
        <v>504.30000000000877</v>
      </c>
      <c r="CB54" s="292"/>
      <c r="CC54" s="213">
        <f si="63" t="shared"/>
        <v>116.55999999999949</v>
      </c>
      <c r="CD54" s="409">
        <f si="63" t="shared"/>
        <v>226.31999999999607</v>
      </c>
      <c r="CE54" s="211">
        <f si="64" t="shared"/>
        <v>372.74000000000387</v>
      </c>
      <c r="CF54" s="211">
        <f si="64" t="shared"/>
        <v>730.62000000000489</v>
      </c>
      <c r="CG54" s="195">
        <v>352.9</v>
      </c>
      <c r="CH54" s="396">
        <f si="45" t="shared"/>
        <v>-19.840000000003897</v>
      </c>
      <c r="CI54" s="196">
        <v>185.48</v>
      </c>
      <c r="CJ54" s="196">
        <f si="65" t="shared"/>
        <v>2.0095967220185673</v>
      </c>
      <c r="CK54" s="196">
        <v>1.9</v>
      </c>
      <c r="CL54" s="397">
        <f si="66" t="shared"/>
        <v>-0.10959672201856741</v>
      </c>
      <c r="CM54" s="199">
        <v>50</v>
      </c>
      <c r="CN54" s="346">
        <v>42761</v>
      </c>
      <c r="CO54" s="357">
        <v>10681.317999999999</v>
      </c>
      <c r="CP54" s="358">
        <v>7294.8410000000003</v>
      </c>
      <c r="CQ54" s="455">
        <f si="16" t="shared"/>
        <v>1193.7599999999293</v>
      </c>
      <c r="CR54" s="409">
        <f si="91" t="shared"/>
        <v>2360.3999999998996</v>
      </c>
      <c r="CS54" s="409">
        <f si="46" t="shared"/>
        <v>174482</v>
      </c>
      <c r="CT54" s="409">
        <f si="46" t="shared"/>
        <v>342667</v>
      </c>
      <c r="CU54" s="409">
        <f si="46" t="shared"/>
        <v>1424</v>
      </c>
      <c r="CV54" s="453">
        <f si="46" t="shared"/>
        <v>2480</v>
      </c>
      <c r="CW54" s="379">
        <v>325.63</v>
      </c>
      <c r="CX54" s="376">
        <f si="17" t="shared"/>
        <v>9.4199999999989359</v>
      </c>
      <c r="CY54" s="409">
        <f si="92" t="shared"/>
        <v>16.079999999998336</v>
      </c>
      <c r="CZ54" s="409">
        <f si="67" t="shared"/>
        <v>2627.1799999999284</v>
      </c>
      <c r="DA54" s="204">
        <f si="93" t="shared"/>
        <v>4856.4799999998977</v>
      </c>
      <c r="DB54" s="195">
        <v>2585.6999999999998</v>
      </c>
      <c r="DC54" s="421">
        <f si="68" t="shared"/>
        <v>-41.479999999928623</v>
      </c>
      <c r="DD54" s="195">
        <v>301.43599999999998</v>
      </c>
      <c r="DE54" s="196">
        <f si="69" t="shared"/>
        <v>8.7155482424127459</v>
      </c>
      <c r="DF54" s="195">
        <v>8.58</v>
      </c>
      <c r="DG54" s="397">
        <f si="70" t="shared"/>
        <v>-0.13554824241274588</v>
      </c>
      <c r="DH54" s="199">
        <v>50</v>
      </c>
      <c r="DI54" s="346">
        <v>42761</v>
      </c>
      <c r="DJ54" s="366">
        <v>338.79899999999998</v>
      </c>
      <c r="DK54" s="381">
        <v>323.80900000000003</v>
      </c>
      <c r="DL54" s="455">
        <f si="18" t="shared"/>
        <v>694.80000000004338</v>
      </c>
      <c r="DM54" s="453">
        <f si="94" t="shared"/>
        <v>1422.0000000000368</v>
      </c>
      <c r="DN54" s="370"/>
      <c r="DO54" s="409"/>
      <c r="DP54" s="409"/>
      <c r="DQ54" s="371">
        <v>1806.5340000000001</v>
      </c>
      <c r="DR54" s="455">
        <f si="19" t="shared"/>
        <v>3366.0000000002128</v>
      </c>
      <c r="DS54" s="453">
        <f si="95" t="shared"/>
        <v>6721.2000000002718</v>
      </c>
      <c r="DT54" s="409">
        <f si="47" t="shared"/>
        <v>5728.8000000002557</v>
      </c>
      <c r="DU54" s="204">
        <f>DM54+DS54+ID54</f>
        <v>11467.200000000308</v>
      </c>
      <c r="DV54" s="195">
        <v>5551.6</v>
      </c>
      <c r="DW54" s="421">
        <f si="48" t="shared"/>
        <v>-177.20000000025539</v>
      </c>
      <c r="DX54" s="195">
        <v>10800</v>
      </c>
      <c r="DY54" s="431">
        <f si="71" t="shared"/>
        <v>0.53044444444446814</v>
      </c>
      <c r="DZ54" s="409">
        <v>0.51400000000000001</v>
      </c>
      <c r="EA54" s="433">
        <f si="72" t="shared"/>
        <v>-1.6444444444468131E-2</v>
      </c>
      <c r="EB54" s="199">
        <v>50</v>
      </c>
      <c r="EC54" s="346">
        <v>42761</v>
      </c>
      <c r="ED54" s="357"/>
      <c r="EE54" s="292"/>
      <c r="EF54" s="358">
        <v>1910.86</v>
      </c>
      <c r="EG54" s="455">
        <f si="161" t="shared"/>
        <v>3954.5999999998003</v>
      </c>
      <c r="EH54" s="453">
        <f si="96" t="shared"/>
        <v>7828.1999999998789</v>
      </c>
      <c r="EI54" s="370">
        <v>27.227</v>
      </c>
      <c r="EJ54" s="390">
        <v>1118.893</v>
      </c>
      <c r="EK54" s="455">
        <f si="97" t="shared"/>
        <v>325.83999999999378</v>
      </c>
      <c r="EL54" s="453">
        <f si="98" t="shared"/>
        <v>634.55999999999472</v>
      </c>
      <c r="EM54" s="370">
        <v>2910.721</v>
      </c>
      <c r="EN54" s="371"/>
      <c r="EO54" s="455">
        <f si="73" t="shared"/>
        <v>47.807999999999083</v>
      </c>
      <c r="EP54" s="453">
        <f si="99" t="shared"/>
        <v>93.816000000002532</v>
      </c>
      <c r="EQ54" s="379">
        <v>365.14100000000002</v>
      </c>
      <c r="ER54" s="455">
        <f si="20" t="shared"/>
        <v>9.0399999999999636</v>
      </c>
      <c r="ES54" s="409">
        <f si="100" t="shared"/>
        <v>29.039999999999964</v>
      </c>
      <c r="ET54" s="409">
        <f si="50" t="shared"/>
        <v>4011.4479999997993</v>
      </c>
      <c r="EU54" s="204">
        <f>EH54+EP54+ES54</f>
        <v>7951.0559999998814</v>
      </c>
      <c r="EV54" s="195">
        <v>4265.3</v>
      </c>
      <c r="EW54" s="195">
        <f si="51" t="shared"/>
        <v>253.85200000020086</v>
      </c>
      <c r="EX54" s="431">
        <v>301.43599999999998</v>
      </c>
      <c r="EY54" s="431">
        <f si="74" t="shared"/>
        <v>13.307793362437797</v>
      </c>
      <c r="EZ54" s="290">
        <v>14.149800000000001</v>
      </c>
      <c r="FA54" s="432">
        <f si="75" t="shared"/>
        <v>0.84200663756220351</v>
      </c>
      <c r="HO54" s="346">
        <v>42761</v>
      </c>
      <c r="HP54" s="379">
        <v>963.38699999999994</v>
      </c>
      <c r="HQ54" s="455">
        <f si="39" t="shared"/>
        <v>80.039999999999054</v>
      </c>
      <c r="HR54" s="453">
        <f>HQ54+HQ53</f>
        <v>134.79999999999563</v>
      </c>
      <c r="HS54" s="379">
        <v>48626</v>
      </c>
      <c r="HT54" s="455">
        <f si="139" t="shared"/>
        <v>28</v>
      </c>
      <c r="HU54" s="369">
        <f ref="HU54" si="181" t="shared">HT54+HT53</f>
        <v>47</v>
      </c>
      <c r="HV54" s="379">
        <v>77303</v>
      </c>
      <c r="HW54" s="455">
        <f si="104" t="shared"/>
        <v>37</v>
      </c>
      <c r="HX54" s="369">
        <f ref="HX54" si="182" t="shared">HW54+HW53</f>
        <v>46</v>
      </c>
      <c r="HY54" s="379">
        <v>1268.5899999999999</v>
      </c>
      <c r="HZ54" s="455">
        <f>(HY54-HY53)*30</f>
        <v>17.699999999997544</v>
      </c>
      <c r="IA54" s="409">
        <f>HZ54+HZ53</f>
        <v>47.999999999997272</v>
      </c>
      <c r="IB54" s="379">
        <v>208087</v>
      </c>
      <c r="IC54" s="455">
        <f si="41" t="shared"/>
        <v>1668</v>
      </c>
      <c r="ID54" s="409">
        <f>IC54+IC53</f>
        <v>3324</v>
      </c>
    </row>
    <row r="55" spans="1:238" x14ac:dyDescent="0.25">
      <c r="A55" s="199">
        <v>51</v>
      </c>
      <c r="B55" s="346">
        <v>42761</v>
      </c>
      <c r="C55" s="349">
        <v>2957.0349999999999</v>
      </c>
      <c r="D55" s="288">
        <v>3106.1280000000002</v>
      </c>
      <c r="E55" s="350"/>
      <c r="F55" s="347">
        <f si="5" t="shared"/>
        <v>13032.000000000698</v>
      </c>
      <c r="G55" s="354"/>
      <c r="H55" s="357">
        <v>2022.4570000000001</v>
      </c>
      <c r="I55" s="292">
        <v>2002.345</v>
      </c>
      <c r="J55" s="358"/>
      <c r="K55" s="455">
        <f si="6" t="shared"/>
        <v>13228.800000001502</v>
      </c>
      <c r="L55" s="409"/>
      <c r="M55" s="354"/>
      <c r="N55" s="357">
        <v>688.74</v>
      </c>
      <c r="O55" s="381">
        <v>981.06799999999998</v>
      </c>
      <c r="P55" s="455">
        <f si="58" t="shared"/>
        <v>1762.1999999998707</v>
      </c>
      <c r="Q55" s="453"/>
      <c r="R55" s="357">
        <v>70392</v>
      </c>
      <c r="S55" s="358">
        <v>37690</v>
      </c>
      <c r="T55" s="455">
        <f si="7" t="shared"/>
        <v>276</v>
      </c>
      <c r="U55" s="453"/>
      <c r="V55" s="357">
        <v>174530</v>
      </c>
      <c r="W55" s="358">
        <v>342704</v>
      </c>
      <c r="X55" s="455">
        <f si="8" t="shared"/>
        <v>1360</v>
      </c>
      <c r="Y55" s="409"/>
      <c r="Z55" s="409"/>
      <c r="AA55" s="453"/>
      <c r="AB55" s="357">
        <v>350.459</v>
      </c>
      <c r="AC55" s="358">
        <v>160.417</v>
      </c>
      <c r="AD55" s="455">
        <f si="9" t="shared"/>
        <v>646.20000000001596</v>
      </c>
      <c r="AE55" s="453"/>
      <c r="AF55" s="364">
        <v>3208.2289999999998</v>
      </c>
      <c r="AG55" s="289"/>
      <c r="AH55" s="358"/>
      <c r="AI55" s="455">
        <f si="168" t="shared"/>
        <v>10759.199999999328</v>
      </c>
      <c r="AJ55" s="409"/>
      <c r="AK55" s="453"/>
      <c r="AL55" s="387">
        <v>29571</v>
      </c>
      <c r="AM55" s="388">
        <v>41092</v>
      </c>
      <c r="AN55" s="455">
        <f si="10" t="shared"/>
        <v>0</v>
      </c>
      <c r="AO55" s="217"/>
      <c r="AP55" s="387">
        <v>22329</v>
      </c>
      <c r="AQ55" s="388">
        <v>23340</v>
      </c>
      <c r="AR55" s="455">
        <f si="11" t="shared"/>
        <v>0</v>
      </c>
      <c r="AS55" s="409"/>
      <c r="AT55" s="409"/>
      <c r="AU55" s="210">
        <f si="12" t="shared"/>
        <v>11025.800000000683</v>
      </c>
      <c r="AV55" s="211"/>
      <c r="AW55" s="197">
        <v>11282.301725806452</v>
      </c>
      <c r="AX55" s="196">
        <f si="43" t="shared"/>
        <v>256.50172580576873</v>
      </c>
      <c r="AY55" s="196">
        <v>301.44</v>
      </c>
      <c r="AZ55" s="196">
        <f si="59" t="shared"/>
        <v>36.577096602974663</v>
      </c>
      <c r="BA55" s="196">
        <v>37.43</v>
      </c>
      <c r="BB55" s="196">
        <f si="60" t="shared"/>
        <v>0.85290339702533657</v>
      </c>
      <c r="BC55" s="199">
        <v>51</v>
      </c>
      <c r="BD55" s="346">
        <v>42761</v>
      </c>
      <c r="BE55" s="357">
        <v>11497.493</v>
      </c>
      <c r="BF55" s="292">
        <v>77.191999999999993</v>
      </c>
      <c r="BG55" s="358">
        <v>5269.1549999999997</v>
      </c>
      <c r="BH55" s="455">
        <f si="13" t="shared"/>
        <v>1639.0799999999335</v>
      </c>
      <c r="BI55" s="453"/>
      <c r="BJ55" s="370">
        <v>795.56899999999996</v>
      </c>
      <c r="BK55" s="371">
        <v>640.49900000000002</v>
      </c>
      <c r="BL55" s="291">
        <f si="14" t="shared"/>
        <v>119.60000000000036</v>
      </c>
      <c r="BM55" s="409"/>
      <c r="BN55" s="409">
        <f si="15" t="shared"/>
        <v>1519.4799999999332</v>
      </c>
      <c r="BO55" s="204"/>
      <c r="BP55" s="195">
        <v>1691.3</v>
      </c>
      <c r="BQ55" s="196">
        <f si="44" t="shared"/>
        <v>171.82000000006678</v>
      </c>
      <c r="BR55" s="196">
        <v>301.44</v>
      </c>
      <c r="BS55" s="196">
        <f si="61" t="shared"/>
        <v>5.0407377919318375</v>
      </c>
      <c r="BT55" s="196">
        <v>5.61</v>
      </c>
      <c r="BU55" s="196">
        <f si="62" t="shared"/>
        <v>0.56926220806816286</v>
      </c>
      <c r="BV55" s="199">
        <v>51</v>
      </c>
      <c r="BW55" s="346">
        <v>42761</v>
      </c>
      <c r="BX55" s="357">
        <v>11851.73</v>
      </c>
      <c r="BY55" s="358">
        <v>16.292999999999999</v>
      </c>
      <c r="BZ55" s="347">
        <f si="117" t="shared"/>
        <v>243.86000000000217</v>
      </c>
      <c r="CA55" s="210"/>
      <c r="CB55" s="292"/>
      <c r="CC55" s="213">
        <f si="63" t="shared"/>
        <v>119.60000000000036</v>
      </c>
      <c r="CD55" s="409"/>
      <c r="CE55" s="211">
        <f si="64" t="shared"/>
        <v>363.46000000000254</v>
      </c>
      <c r="CF55" s="211"/>
      <c r="CG55" s="195">
        <v>352.9</v>
      </c>
      <c r="CH55" s="396">
        <f si="45" t="shared"/>
        <v>-10.56000000000256</v>
      </c>
      <c r="CI55" s="196">
        <v>185.48</v>
      </c>
      <c r="CJ55" s="196">
        <f si="65" t="shared"/>
        <v>1.9595643735173742</v>
      </c>
      <c r="CK55" s="196">
        <v>1.9</v>
      </c>
      <c r="CL55" s="397">
        <f si="66" t="shared"/>
        <v>-5.9564373517374314E-2</v>
      </c>
      <c r="CM55" s="199">
        <v>51</v>
      </c>
      <c r="CN55" s="346">
        <v>42761</v>
      </c>
      <c r="CO55" s="357">
        <v>10689.45</v>
      </c>
      <c r="CP55" s="358">
        <v>7297.6559999999999</v>
      </c>
      <c r="CQ55" s="455">
        <f si="16" t="shared"/>
        <v>1313.6400000001231</v>
      </c>
      <c r="CR55" s="409"/>
      <c r="CS55" s="409">
        <f si="46" t="shared"/>
        <v>174530</v>
      </c>
      <c r="CT55" s="409">
        <f si="46" t="shared"/>
        <v>342704</v>
      </c>
      <c r="CU55" s="409">
        <f si="46" t="shared"/>
        <v>1360</v>
      </c>
      <c r="CV55" s="453"/>
      <c r="CW55" s="379">
        <v>325.73200000000003</v>
      </c>
      <c r="CX55" s="376">
        <f si="17" t="shared"/>
        <v>6.1200000000019372</v>
      </c>
      <c r="CY55" s="409"/>
      <c r="CZ55" s="409">
        <f si="67" t="shared"/>
        <v>2679.7600000001248</v>
      </c>
      <c r="DA55" s="204"/>
      <c r="DB55" s="195">
        <v>2585.6999999999998</v>
      </c>
      <c r="DC55" s="421">
        <f si="68" t="shared"/>
        <v>-94.060000000125001</v>
      </c>
      <c r="DD55" s="195">
        <v>301.43599999999998</v>
      </c>
      <c r="DE55" s="196">
        <f si="69" t="shared"/>
        <v>8.8899799625795364</v>
      </c>
      <c r="DF55" s="195">
        <v>8.58</v>
      </c>
      <c r="DG55" s="397">
        <f si="70" t="shared"/>
        <v>-0.30997996257953631</v>
      </c>
      <c r="DH55" s="199">
        <v>51</v>
      </c>
      <c r="DI55" s="346">
        <v>42761</v>
      </c>
      <c r="DJ55" s="366">
        <v>339.12200000000001</v>
      </c>
      <c r="DK55" s="381">
        <v>323.83600000000001</v>
      </c>
      <c r="DL55" s="455">
        <f si="18" t="shared"/>
        <v>630.00000000004093</v>
      </c>
      <c r="DM55" s="453"/>
      <c r="DN55" s="370"/>
      <c r="DO55" s="409"/>
      <c r="DP55" s="409"/>
      <c r="DQ55" s="371">
        <v>1808.385</v>
      </c>
      <c r="DR55" s="455">
        <f si="19" t="shared"/>
        <v>3331.7999999997937</v>
      </c>
      <c r="DS55" s="453"/>
      <c r="DT55" s="409">
        <f si="47" t="shared"/>
        <v>5617.7999999998347</v>
      </c>
      <c r="DU55" s="204"/>
      <c r="DV55" s="195">
        <v>5551.6</v>
      </c>
      <c r="DW55" s="421">
        <f si="48" t="shared"/>
        <v>-66.19999999983429</v>
      </c>
      <c r="DX55" s="195">
        <v>10800</v>
      </c>
      <c r="DY55" s="431">
        <f si="71" t="shared"/>
        <v>0.52016666666665134</v>
      </c>
      <c r="DZ55" s="409">
        <v>0.51400000000000001</v>
      </c>
      <c r="EA55" s="433">
        <f si="72" t="shared"/>
        <v>-6.1666666666513326E-3</v>
      </c>
      <c r="EB55" s="199">
        <v>51</v>
      </c>
      <c r="EC55" s="346">
        <v>42761</v>
      </c>
      <c r="ED55" s="357"/>
      <c r="EE55" s="292"/>
      <c r="EF55" s="358">
        <v>1913.0550000000001</v>
      </c>
      <c r="EG55" s="455">
        <f si="161" t="shared"/>
        <v>3951.0000000002947</v>
      </c>
      <c r="EH55" s="453"/>
      <c r="EI55" s="370">
        <v>27.244</v>
      </c>
      <c r="EJ55" s="371">
        <v>1122.817</v>
      </c>
      <c r="EK55" s="455">
        <f si="97" t="shared"/>
        <v>315.27999999999821</v>
      </c>
      <c r="EL55" s="453"/>
      <c r="EM55" s="370">
        <v>2913.0569999999998</v>
      </c>
      <c r="EN55" s="371"/>
      <c r="EO55" s="455">
        <f si="73" t="shared"/>
        <v>28.031999999997424</v>
      </c>
      <c r="EP55" s="453"/>
      <c r="EQ55" s="379">
        <v>365.74599999999998</v>
      </c>
      <c r="ER55" s="455">
        <f si="20" t="shared"/>
        <v>24.199999999998454</v>
      </c>
      <c r="ES55" s="409"/>
      <c r="ET55" s="409">
        <f si="50" t="shared"/>
        <v>4003.2320000002906</v>
      </c>
      <c r="EU55" s="204"/>
      <c r="EV55" s="195">
        <v>4265.3</v>
      </c>
      <c r="EW55" s="195">
        <f si="51" t="shared"/>
        <v>262.06799999970963</v>
      </c>
      <c r="EX55" s="431">
        <v>301.43599999999998</v>
      </c>
      <c r="EY55" s="431">
        <f si="74" t="shared"/>
        <v>13.280537162118296</v>
      </c>
      <c r="EZ55" s="290">
        <v>14.149800000000001</v>
      </c>
      <c r="FA55" s="432">
        <f si="75" t="shared"/>
        <v>0.86926283788170444</v>
      </c>
      <c r="HO55" s="346">
        <v>42761</v>
      </c>
      <c r="HP55" s="379">
        <v>964.32799999999997</v>
      </c>
      <c r="HQ55" s="455">
        <f si="39" t="shared"/>
        <v>37.640000000001237</v>
      </c>
      <c r="HR55" s="453"/>
      <c r="HS55" s="379">
        <v>48640</v>
      </c>
      <c r="HT55" s="455">
        <f si="139" t="shared"/>
        <v>14</v>
      </c>
      <c r="HU55" s="369"/>
      <c r="HV55" s="379">
        <v>77317</v>
      </c>
      <c r="HW55" s="455">
        <f si="104" t="shared"/>
        <v>14</v>
      </c>
      <c r="HX55" s="369"/>
      <c r="HY55" s="379">
        <v>1269.47</v>
      </c>
      <c r="HZ55" s="455">
        <f ref="HZ55:HZ66" si="183" t="shared">(HY55-HY54)*30</f>
        <v>26.400000000003274</v>
      </c>
      <c r="IA55" s="409"/>
      <c r="IB55" s="379">
        <v>208225</v>
      </c>
      <c r="IC55" s="455">
        <f si="41" t="shared"/>
        <v>1656</v>
      </c>
      <c r="ID55" s="409"/>
    </row>
    <row r="56" spans="1:238" x14ac:dyDescent="0.25">
      <c r="A56" s="199">
        <v>52</v>
      </c>
      <c r="B56" s="346">
        <v>42762</v>
      </c>
      <c r="C56" s="349">
        <v>2959.3649999999998</v>
      </c>
      <c r="D56" s="288">
        <v>3106.556</v>
      </c>
      <c r="E56" s="350"/>
      <c r="F56" s="347">
        <f si="5" t="shared"/>
        <v>13238.399999999092</v>
      </c>
      <c r="G56" s="354">
        <f si="76" t="shared"/>
        <v>26270.39999999979</v>
      </c>
      <c r="H56" s="357">
        <v>2024.7829999999999</v>
      </c>
      <c r="I56" s="292">
        <v>2002.79</v>
      </c>
      <c r="J56" s="358"/>
      <c r="K56" s="455">
        <f si="6" t="shared"/>
        <v>13300.799999998708</v>
      </c>
      <c r="L56" s="409">
        <f si="77" t="shared"/>
        <v>26529.60000000021</v>
      </c>
      <c r="M56" s="354">
        <f si="78" t="shared"/>
        <v>259.2000000004191</v>
      </c>
      <c r="N56" s="357">
        <v>688.74</v>
      </c>
      <c r="O56" s="381">
        <v>982.101</v>
      </c>
      <c r="P56" s="455">
        <f si="58" t="shared"/>
        <v>1859.4000000000278</v>
      </c>
      <c r="Q56" s="453">
        <f si="79" t="shared"/>
        <v>3621.5999999998985</v>
      </c>
      <c r="R56" s="357">
        <v>70422</v>
      </c>
      <c r="S56" s="358">
        <v>37695</v>
      </c>
      <c r="T56" s="455">
        <f si="7" t="shared"/>
        <v>420</v>
      </c>
      <c r="U56" s="453">
        <f si="80" t="shared"/>
        <v>696</v>
      </c>
      <c r="V56" s="357">
        <v>174582</v>
      </c>
      <c r="W56" s="358">
        <v>342743</v>
      </c>
      <c r="X56" s="455">
        <f si="8" t="shared"/>
        <v>1456</v>
      </c>
      <c r="Y56" s="409">
        <f si="81" t="shared"/>
        <v>2816</v>
      </c>
      <c r="Z56" s="409">
        <f si="82" t="shared"/>
        <v>3512</v>
      </c>
      <c r="AA56" s="453">
        <f si="83" t="shared"/>
        <v>109.5999999998985</v>
      </c>
      <c r="AB56" s="357">
        <v>350.63499999999999</v>
      </c>
      <c r="AC56" s="358">
        <v>160.548</v>
      </c>
      <c r="AD56" s="455">
        <f si="9" t="shared"/>
        <v>552.59999999997831</v>
      </c>
      <c r="AE56" s="453">
        <f si="84" t="shared"/>
        <v>1198.7999999999943</v>
      </c>
      <c r="AF56" s="364">
        <v>3212.723</v>
      </c>
      <c r="AG56" s="289"/>
      <c r="AH56" s="358"/>
      <c r="AI56" s="455">
        <f si="168" t="shared"/>
        <v>10785.600000000341</v>
      </c>
      <c r="AJ56" s="409">
        <f>AI56+AI55</f>
        <v>21544.799999999668</v>
      </c>
      <c r="AK56" s="453">
        <f si="85" t="shared"/>
        <v>22240.799999999668</v>
      </c>
      <c r="AL56" s="387">
        <v>29571</v>
      </c>
      <c r="AM56" s="388">
        <v>41092</v>
      </c>
      <c r="AN56" s="455">
        <f si="10" t="shared"/>
        <v>0</v>
      </c>
      <c r="AO56" s="217">
        <f si="86" t="shared"/>
        <v>0</v>
      </c>
      <c r="AP56" s="387">
        <v>22329</v>
      </c>
      <c r="AQ56" s="388">
        <v>23340</v>
      </c>
      <c r="AR56" s="455">
        <f si="11" t="shared"/>
        <v>0</v>
      </c>
      <c r="AS56" s="409">
        <f si="87" t="shared"/>
        <v>0</v>
      </c>
      <c r="AT56" s="409">
        <f si="88" t="shared"/>
        <v>22514.800000000214</v>
      </c>
      <c r="AU56" s="210">
        <f si="12" t="shared"/>
        <v>11229.799999999113</v>
      </c>
      <c r="AV56" s="211">
        <f>(G56-Y56-AE56-AO56)+AS56</f>
        <v>22255.599999999795</v>
      </c>
      <c r="AW56" s="197">
        <v>11282.301725806452</v>
      </c>
      <c r="AX56" s="196">
        <f si="43" t="shared"/>
        <v>52.501725807338516</v>
      </c>
      <c r="AY56" s="196">
        <v>301.44</v>
      </c>
      <c r="AZ56" s="196">
        <f si="59" t="shared"/>
        <v>37.25384819532615</v>
      </c>
      <c r="BA56" s="196">
        <v>37.43</v>
      </c>
      <c r="BB56" s="196">
        <f si="60" t="shared"/>
        <v>0.17615180467385017</v>
      </c>
      <c r="BC56" s="199">
        <v>52</v>
      </c>
      <c r="BD56" s="346">
        <v>42762</v>
      </c>
      <c r="BE56" s="357">
        <v>11500.403</v>
      </c>
      <c r="BF56" s="292">
        <v>77.203000000000003</v>
      </c>
      <c r="BG56" s="358">
        <v>5279.6769999999997</v>
      </c>
      <c r="BH56" s="455">
        <f si="13" t="shared"/>
        <v>1611.9719999999747</v>
      </c>
      <c r="BI56" s="453">
        <f>BH56+BH55</f>
        <v>3251.0519999999083</v>
      </c>
      <c r="BJ56" s="370">
        <v>796.22500000000002</v>
      </c>
      <c r="BK56" s="371">
        <v>641.34299999999996</v>
      </c>
      <c r="BL56" s="291">
        <f si="14" t="shared"/>
        <v>120</v>
      </c>
      <c r="BM56" s="409">
        <f si="89" t="shared"/>
        <v>239.60000000000036</v>
      </c>
      <c r="BN56" s="409">
        <f si="15" t="shared"/>
        <v>1491.9719999999747</v>
      </c>
      <c r="BO56" s="204">
        <f>BI56-BM56</f>
        <v>3011.4519999999079</v>
      </c>
      <c r="BP56" s="195">
        <v>1691.3</v>
      </c>
      <c r="BQ56" s="196">
        <f si="44" t="shared"/>
        <v>199.32800000002521</v>
      </c>
      <c r="BR56" s="196">
        <v>301.44</v>
      </c>
      <c r="BS56" s="196">
        <f si="61" t="shared"/>
        <v>4.9494824840763494</v>
      </c>
      <c r="BT56" s="196">
        <v>5.61</v>
      </c>
      <c r="BU56" s="196">
        <f si="62" t="shared"/>
        <v>0.66051751592365093</v>
      </c>
      <c r="BV56" s="199">
        <v>52</v>
      </c>
      <c r="BW56" s="346">
        <v>42762</v>
      </c>
      <c r="BX56" s="357">
        <v>11860.2</v>
      </c>
      <c r="BY56" s="358">
        <v>16.658999999999999</v>
      </c>
      <c r="BZ56" s="347">
        <f si="117" t="shared"/>
        <v>268.74000000003491</v>
      </c>
      <c r="CA56" s="210">
        <f si="90" t="shared"/>
        <v>512.60000000003708</v>
      </c>
      <c r="CB56" s="292"/>
      <c r="CC56" s="213">
        <f si="63" t="shared"/>
        <v>120</v>
      </c>
      <c r="CD56" s="409">
        <f si="63" t="shared"/>
        <v>239.60000000000036</v>
      </c>
      <c r="CE56" s="211">
        <f si="64" t="shared"/>
        <v>388.74000000003491</v>
      </c>
      <c r="CF56" s="211">
        <f si="64" t="shared"/>
        <v>752.20000000003745</v>
      </c>
      <c r="CG56" s="195">
        <v>352.9</v>
      </c>
      <c r="CH56" s="396">
        <f si="45" t="shared"/>
        <v>-35.840000000034934</v>
      </c>
      <c r="CI56" s="196">
        <v>185.48</v>
      </c>
      <c r="CJ56" s="196">
        <f si="65" t="shared"/>
        <v>2.0958593918483661</v>
      </c>
      <c r="CK56" s="196">
        <v>1.9</v>
      </c>
      <c r="CL56" s="397">
        <f si="66" t="shared"/>
        <v>-0.1958593918483662</v>
      </c>
      <c r="CM56" s="199">
        <v>52</v>
      </c>
      <c r="CN56" s="346">
        <v>42762</v>
      </c>
      <c r="CO56" s="357">
        <v>10697.439</v>
      </c>
      <c r="CP56" s="358">
        <v>7300.4219999999996</v>
      </c>
      <c r="CQ56" s="455">
        <f si="16" t="shared"/>
        <v>1290.599999999904</v>
      </c>
      <c r="CR56" s="409">
        <f si="91" t="shared"/>
        <v>2604.2400000000271</v>
      </c>
      <c r="CS56" s="409">
        <f si="46" t="shared"/>
        <v>174582</v>
      </c>
      <c r="CT56" s="409">
        <f si="46" t="shared"/>
        <v>342743</v>
      </c>
      <c r="CU56" s="409">
        <f si="46" t="shared"/>
        <v>1456</v>
      </c>
      <c r="CV56" s="453">
        <f si="46" t="shared"/>
        <v>2816</v>
      </c>
      <c r="CW56" s="379">
        <v>325.73399999999998</v>
      </c>
      <c r="CX56" s="376">
        <f si="17" t="shared"/>
        <v>0.11999999999716238</v>
      </c>
      <c r="CY56" s="409">
        <f si="92" t="shared"/>
        <v>6.2399999999990996</v>
      </c>
      <c r="CZ56" s="409">
        <f si="67" t="shared"/>
        <v>2746.7199999999011</v>
      </c>
      <c r="DA56" s="204">
        <f si="93" t="shared"/>
        <v>5426.4800000000259</v>
      </c>
      <c r="DB56" s="195">
        <v>2585.6999999999998</v>
      </c>
      <c r="DC56" s="421">
        <f si="68" t="shared"/>
        <v>-161.0199999999013</v>
      </c>
      <c r="DD56" s="195">
        <v>301.43599999999998</v>
      </c>
      <c r="DE56" s="196">
        <f si="69" t="shared"/>
        <v>9.112116668214485</v>
      </c>
      <c r="DF56" s="195">
        <v>8.58</v>
      </c>
      <c r="DG56" s="397">
        <f si="70" t="shared"/>
        <v>-0.53211666821448489</v>
      </c>
      <c r="DH56" s="199">
        <v>52</v>
      </c>
      <c r="DI56" s="346">
        <v>42762</v>
      </c>
      <c r="DJ56" s="366">
        <v>339.45699999999999</v>
      </c>
      <c r="DK56" s="381">
        <v>323.863</v>
      </c>
      <c r="DL56" s="455">
        <f si="18" t="shared"/>
        <v>651.59999999993943</v>
      </c>
      <c r="DM56" s="453">
        <f si="94" t="shared"/>
        <v>1281.5999999999804</v>
      </c>
      <c r="DN56" s="370"/>
      <c r="DO56" s="409"/>
      <c r="DP56" s="409"/>
      <c r="DQ56" s="371">
        <v>1810.2370000000001</v>
      </c>
      <c r="DR56" s="455">
        <f si="19" t="shared"/>
        <v>3333.6000000001604</v>
      </c>
      <c r="DS56" s="453">
        <f si="95" t="shared"/>
        <v>6665.3999999999542</v>
      </c>
      <c r="DT56" s="409">
        <f si="47" t="shared"/>
        <v>5641.2000000000999</v>
      </c>
      <c r="DU56" s="204">
        <f>DM56+DS56+ID56</f>
        <v>11258.999999999935</v>
      </c>
      <c r="DV56" s="195">
        <v>5551.6</v>
      </c>
      <c r="DW56" s="421">
        <f si="48" t="shared"/>
        <v>-89.600000000099499</v>
      </c>
      <c r="DX56" s="195">
        <v>10800</v>
      </c>
      <c r="DY56" s="431">
        <f si="71" t="shared"/>
        <v>0.52233333333334253</v>
      </c>
      <c r="DZ56" s="409">
        <v>0.51400000000000001</v>
      </c>
      <c r="EA56" s="433">
        <f si="72" t="shared"/>
        <v>-8.3333333333425186E-3</v>
      </c>
      <c r="EB56" s="199">
        <v>52</v>
      </c>
      <c r="EC56" s="346">
        <v>42762</v>
      </c>
      <c r="ED56" s="357"/>
      <c r="EE56" s="292"/>
      <c r="EF56" s="358">
        <v>1915.308</v>
      </c>
      <c r="EG56" s="455">
        <f si="161" t="shared"/>
        <v>4055.3999999998723</v>
      </c>
      <c r="EH56" s="453">
        <f si="96" t="shared"/>
        <v>8006.400000000167</v>
      </c>
      <c r="EI56" s="370">
        <v>27.260999999999999</v>
      </c>
      <c r="EJ56" s="371">
        <v>1126.8040000000001</v>
      </c>
      <c r="EK56" s="455">
        <f si="97" t="shared"/>
        <v>320.32000000000636</v>
      </c>
      <c r="EL56" s="453">
        <f si="98" t="shared"/>
        <v>635.60000000000457</v>
      </c>
      <c r="EM56" s="370">
        <v>2915.0430000000001</v>
      </c>
      <c r="EN56" s="371"/>
      <c r="EO56" s="455">
        <f si="73" t="shared"/>
        <v>23.832000000003973</v>
      </c>
      <c r="EP56" s="453">
        <f si="99" t="shared"/>
        <v>51.864000000001397</v>
      </c>
      <c r="EQ56" s="379">
        <v>365.93099999999998</v>
      </c>
      <c r="ER56" s="455">
        <f si="20" t="shared"/>
        <v>7.4000000000000909</v>
      </c>
      <c r="ES56" s="409">
        <f si="100" t="shared"/>
        <v>31.599999999998545</v>
      </c>
      <c r="ET56" s="409">
        <f si="50" t="shared"/>
        <v>4086.6319999998764</v>
      </c>
      <c r="EU56" s="204">
        <f>EH56+EP56+ES56</f>
        <v>8089.8640000001669</v>
      </c>
      <c r="EV56" s="195">
        <v>4265.3</v>
      </c>
      <c r="EW56" s="195">
        <f si="51" t="shared"/>
        <v>178.66800000012381</v>
      </c>
      <c r="EX56" s="431">
        <v>301.43599999999998</v>
      </c>
      <c r="EY56" s="431">
        <f si="74" t="shared"/>
        <v>13.557212808025175</v>
      </c>
      <c r="EZ56" s="290">
        <v>14.149800000000001</v>
      </c>
      <c r="FA56" s="432">
        <f si="75" t="shared"/>
        <v>0.59258719197482534</v>
      </c>
      <c r="HO56" s="346">
        <v>42762</v>
      </c>
      <c r="HP56" s="379">
        <v>966.85</v>
      </c>
      <c r="HQ56" s="455">
        <f>(HP56-HP55)*40</f>
        <v>100.88000000000193</v>
      </c>
      <c r="HR56" s="453">
        <f>HQ56+HQ55</f>
        <v>138.52000000000317</v>
      </c>
      <c r="HS56" s="379">
        <v>48667</v>
      </c>
      <c r="HT56" s="455">
        <f si="139" t="shared"/>
        <v>27</v>
      </c>
      <c r="HU56" s="369">
        <f ref="HU56" si="184" t="shared">HT56+HT55</f>
        <v>41</v>
      </c>
      <c r="HV56" s="379">
        <v>77356</v>
      </c>
      <c r="HW56" s="455">
        <f si="104" t="shared"/>
        <v>39</v>
      </c>
      <c r="HX56" s="369">
        <f ref="HX56" si="185" t="shared">HW56+HW55</f>
        <v>53</v>
      </c>
      <c r="HY56" s="379">
        <v>1270.24</v>
      </c>
      <c r="HZ56" s="455">
        <f si="183" t="shared"/>
        <v>23.099999999999454</v>
      </c>
      <c r="IA56" s="409">
        <f ref="IA56" si="186" t="shared">HZ56+HZ55</f>
        <v>49.500000000002728</v>
      </c>
      <c r="IB56" s="379">
        <v>208363</v>
      </c>
      <c r="IC56" s="455">
        <f si="41" t="shared"/>
        <v>1656</v>
      </c>
      <c r="ID56" s="409">
        <f>IC56+IC55</f>
        <v>3312</v>
      </c>
    </row>
    <row r="57" spans="1:238" x14ac:dyDescent="0.25">
      <c r="A57" s="199">
        <v>53</v>
      </c>
      <c r="B57" s="346">
        <v>42762</v>
      </c>
      <c r="C57" s="349">
        <v>2961.529</v>
      </c>
      <c r="D57" s="288">
        <v>3106.9760000000001</v>
      </c>
      <c r="E57" s="350"/>
      <c r="F57" s="347">
        <f si="5" t="shared"/>
        <v>12403.20000000138</v>
      </c>
      <c r="G57" s="354"/>
      <c r="H57" s="357">
        <v>2026.973</v>
      </c>
      <c r="I57" s="292">
        <v>2003.232</v>
      </c>
      <c r="J57" s="358"/>
      <c r="K57" s="455">
        <f si="6" t="shared"/>
        <v>12633.600000000297</v>
      </c>
      <c r="L57" s="409"/>
      <c r="M57" s="354"/>
      <c r="N57" s="357">
        <v>688.74</v>
      </c>
      <c r="O57" s="381">
        <v>983.096</v>
      </c>
      <c r="P57" s="455">
        <f si="58" t="shared"/>
        <v>1791.0000000000082</v>
      </c>
      <c r="Q57" s="453"/>
      <c r="R57" s="357">
        <v>70449</v>
      </c>
      <c r="S57" s="358">
        <v>37697</v>
      </c>
      <c r="T57" s="455">
        <f si="7" t="shared"/>
        <v>348</v>
      </c>
      <c r="U57" s="453"/>
      <c r="V57" s="357">
        <v>174632</v>
      </c>
      <c r="W57" s="358">
        <v>342782</v>
      </c>
      <c r="X57" s="455">
        <f si="8" t="shared"/>
        <v>1424</v>
      </c>
      <c r="Y57" s="409"/>
      <c r="Z57" s="409"/>
      <c r="AA57" s="453"/>
      <c r="AB57" s="357">
        <v>350.81599999999997</v>
      </c>
      <c r="AC57" s="358">
        <v>160.70699999999999</v>
      </c>
      <c r="AD57" s="455">
        <f si="9" t="shared"/>
        <v>611.99999999995498</v>
      </c>
      <c r="AE57" s="453"/>
      <c r="AF57" s="364">
        <v>3216.944</v>
      </c>
      <c r="AG57" s="289"/>
      <c r="AH57" s="358"/>
      <c r="AI57" s="455">
        <f si="168" t="shared"/>
        <v>10130.400000000009</v>
      </c>
      <c r="AJ57" s="409"/>
      <c r="AK57" s="453"/>
      <c r="AL57" s="387">
        <v>29571</v>
      </c>
      <c r="AM57" s="388">
        <v>41092</v>
      </c>
      <c r="AN57" s="455">
        <f si="10" t="shared"/>
        <v>0</v>
      </c>
      <c r="AO57" s="217"/>
      <c r="AP57" s="387">
        <v>22329</v>
      </c>
      <c r="AQ57" s="388">
        <v>23340</v>
      </c>
      <c r="AR57" s="455">
        <f si="11" t="shared"/>
        <v>0</v>
      </c>
      <c r="AS57" s="409"/>
      <c r="AT57" s="409"/>
      <c r="AU57" s="210">
        <f si="12" t="shared"/>
        <v>10367.200000001425</v>
      </c>
      <c r="AV57" s="211"/>
      <c r="AW57" s="197">
        <v>11282.301725806452</v>
      </c>
      <c r="AX57" s="196">
        <f si="43" t="shared"/>
        <v>915.10172580502694</v>
      </c>
      <c r="AY57" s="196">
        <v>301.44</v>
      </c>
      <c r="AZ57" s="196">
        <f si="59" t="shared"/>
        <v>34.392250530790292</v>
      </c>
      <c r="BA57" s="196">
        <v>37.43</v>
      </c>
      <c r="BB57" s="196">
        <f si="60" t="shared"/>
        <v>3.0377494692097073</v>
      </c>
      <c r="BC57" s="199">
        <v>53</v>
      </c>
      <c r="BD57" s="346">
        <v>42762</v>
      </c>
      <c r="BE57" s="357">
        <v>11503.065000000001</v>
      </c>
      <c r="BF57" s="292">
        <v>77.215999999999994</v>
      </c>
      <c r="BG57" s="358">
        <v>5288.9489999999996</v>
      </c>
      <c r="BH57" s="455">
        <f si="13" t="shared"/>
        <v>1432.2360000000235</v>
      </c>
      <c r="BI57" s="453"/>
      <c r="BJ57" s="370">
        <v>796.83799999999997</v>
      </c>
      <c r="BK57" s="371">
        <v>642.13099999999997</v>
      </c>
      <c r="BL57" s="291">
        <f si="14" t="shared"/>
        <v>112.07999999999629</v>
      </c>
      <c r="BM57" s="409"/>
      <c r="BN57" s="409">
        <f si="15" t="shared"/>
        <v>1320.1560000000272</v>
      </c>
      <c r="BO57" s="204"/>
      <c r="BP57" s="195">
        <v>1691.3</v>
      </c>
      <c r="BQ57" s="196">
        <f si="44" t="shared"/>
        <v>371.14399999997272</v>
      </c>
      <c r="BR57" s="196">
        <v>301.44</v>
      </c>
      <c r="BS57" s="196">
        <f si="61" t="shared"/>
        <v>4.3794984076434025</v>
      </c>
      <c r="BT57" s="196">
        <v>5.61</v>
      </c>
      <c r="BU57" s="196">
        <f si="62" t="shared"/>
        <v>1.2305015923565978</v>
      </c>
      <c r="BV57" s="199">
        <v>53</v>
      </c>
      <c r="BW57" s="346">
        <v>42762</v>
      </c>
      <c r="BX57" s="357">
        <v>11868.46</v>
      </c>
      <c r="BY57" s="358">
        <v>17.001999999999999</v>
      </c>
      <c r="BZ57" s="347">
        <f si="117" t="shared"/>
        <v>261.51999999995201</v>
      </c>
      <c r="CA57" s="210"/>
      <c r="CB57" s="292"/>
      <c r="CC57" s="213">
        <f si="63" t="shared"/>
        <v>112.07999999999629</v>
      </c>
      <c r="CD57" s="409"/>
      <c r="CE57" s="211">
        <f si="64" t="shared"/>
        <v>373.5999999999483</v>
      </c>
      <c r="CF57" s="211"/>
      <c r="CG57" s="195">
        <v>352.9</v>
      </c>
      <c r="CH57" s="396">
        <f si="45" t="shared"/>
        <v>-20.699999999948318</v>
      </c>
      <c r="CI57" s="196">
        <v>185.48</v>
      </c>
      <c r="CJ57" s="196">
        <f si="65" t="shared"/>
        <v>2.0142333405216104</v>
      </c>
      <c r="CK57" s="196">
        <v>1.9</v>
      </c>
      <c r="CL57" s="397">
        <f si="66" t="shared"/>
        <v>-0.11423334052161049</v>
      </c>
      <c r="CM57" s="199">
        <v>53</v>
      </c>
      <c r="CN57" s="346">
        <v>42762</v>
      </c>
      <c r="CO57" s="357">
        <v>10704.239</v>
      </c>
      <c r="CP57" s="358">
        <v>7303.0230000000001</v>
      </c>
      <c r="CQ57" s="455">
        <f si="16" t="shared"/>
        <v>1128.1199999999808</v>
      </c>
      <c r="CR57" s="409"/>
      <c r="CS57" s="409">
        <f si="46" t="shared"/>
        <v>174632</v>
      </c>
      <c r="CT57" s="409">
        <f si="46" t="shared"/>
        <v>342782</v>
      </c>
      <c r="CU57" s="409">
        <f si="46" t="shared"/>
        <v>1424</v>
      </c>
      <c r="CV57" s="453"/>
      <c r="CW57" s="379">
        <v>325.92899999999997</v>
      </c>
      <c r="CX57" s="376">
        <f si="17" t="shared"/>
        <v>11.699999999999591</v>
      </c>
      <c r="CY57" s="409"/>
      <c r="CZ57" s="409">
        <f si="67" t="shared"/>
        <v>2563.8199999999806</v>
      </c>
      <c r="DA57" s="204"/>
      <c r="DB57" s="195">
        <v>2585.6999999999998</v>
      </c>
      <c r="DC57" s="409">
        <f si="68" t="shared"/>
        <v>21.880000000019209</v>
      </c>
      <c r="DD57" s="195">
        <v>301.43599999999998</v>
      </c>
      <c r="DE57" s="196">
        <f si="69" t="shared"/>
        <v>8.5053543704135564</v>
      </c>
      <c r="DF57" s="195">
        <v>8.58</v>
      </c>
      <c r="DG57" s="196">
        <f si="70" t="shared"/>
        <v>7.4645629586443718E-2</v>
      </c>
      <c r="DH57" s="199">
        <v>53</v>
      </c>
      <c r="DI57" s="346">
        <v>42762</v>
      </c>
      <c r="DJ57" s="366">
        <v>339.76299999999998</v>
      </c>
      <c r="DK57" s="381">
        <v>323.89</v>
      </c>
      <c r="DL57" s="455">
        <f si="18" t="shared"/>
        <v>599.39999999994598</v>
      </c>
      <c r="DM57" s="453"/>
      <c r="DN57" s="370"/>
      <c r="DO57" s="409"/>
      <c r="DP57" s="409"/>
      <c r="DQ57" s="371">
        <v>1812.0940000000001</v>
      </c>
      <c r="DR57" s="455">
        <f si="19" t="shared"/>
        <v>3342.5999999999476</v>
      </c>
      <c r="DS57" s="453"/>
      <c r="DT57" s="409">
        <f si="47" t="shared"/>
        <v>5609.9999999998936</v>
      </c>
      <c r="DU57" s="204"/>
      <c r="DV57" s="195">
        <v>5551.6</v>
      </c>
      <c r="DW57" s="421">
        <f si="48" t="shared"/>
        <v>-58.399999999893225</v>
      </c>
      <c r="DX57" s="195">
        <v>10800</v>
      </c>
      <c r="DY57" s="431">
        <f si="71" t="shared"/>
        <v>0.51944444444443461</v>
      </c>
      <c r="DZ57" s="409">
        <v>0.51400000000000001</v>
      </c>
      <c r="EA57" s="433">
        <f si="72" t="shared"/>
        <v>-5.444444444434593E-3</v>
      </c>
      <c r="EB57" s="199">
        <v>53</v>
      </c>
      <c r="EC57" s="346">
        <v>42762</v>
      </c>
      <c r="ED57" s="357"/>
      <c r="EE57" s="292"/>
      <c r="EF57" s="358">
        <v>1917.53</v>
      </c>
      <c r="EG57" s="455">
        <f si="161" t="shared"/>
        <v>3999.599999999964</v>
      </c>
      <c r="EH57" s="453"/>
      <c r="EI57" s="370">
        <v>27.277999999999999</v>
      </c>
      <c r="EJ57" s="371">
        <v>1130.7909999999999</v>
      </c>
      <c r="EK57" s="455">
        <f si="97" t="shared"/>
        <v>320.31999999998817</v>
      </c>
      <c r="EL57" s="453"/>
      <c r="EM57" s="370">
        <v>2917.5520000000001</v>
      </c>
      <c r="EN57" s="371"/>
      <c r="EO57" s="455">
        <f si="73" t="shared"/>
        <v>30.108000000000175</v>
      </c>
      <c r="EP57" s="453"/>
      <c r="EQ57" s="358">
        <v>367.03899999999999</v>
      </c>
      <c r="ER57" s="455">
        <f si="20" t="shared"/>
        <v>44.320000000000164</v>
      </c>
      <c r="ES57" s="409"/>
      <c r="ET57" s="409">
        <f si="50" t="shared"/>
        <v>4074.0279999999643</v>
      </c>
      <c r="EU57" s="204"/>
      <c r="EV57" s="195">
        <v>4265.3</v>
      </c>
      <c r="EW57" s="195">
        <f si="51" t="shared"/>
        <v>191.27200000003586</v>
      </c>
      <c r="EX57" s="431">
        <v>301.43599999999998</v>
      </c>
      <c r="EY57" s="431">
        <f si="74" t="shared"/>
        <v>13.515399620483169</v>
      </c>
      <c r="EZ57" s="290">
        <v>14.149800000000001</v>
      </c>
      <c r="FA57" s="432">
        <f si="75" t="shared"/>
        <v>0.63440037951683159</v>
      </c>
      <c r="HO57" s="346">
        <v>42762</v>
      </c>
      <c r="HP57" s="379">
        <v>968.21100000000001</v>
      </c>
      <c r="HQ57" s="455">
        <f ref="HQ57:HQ66" si="187" t="shared">(HP57-HP56)*40</f>
        <v>54.4399999999996</v>
      </c>
      <c r="HR57" s="453"/>
      <c r="HS57" s="379">
        <v>48683</v>
      </c>
      <c r="HT57" s="455">
        <f si="139" t="shared"/>
        <v>16</v>
      </c>
      <c r="HU57" s="369"/>
      <c r="HV57" s="379">
        <v>77369</v>
      </c>
      <c r="HW57" s="455">
        <f si="104" t="shared"/>
        <v>13</v>
      </c>
      <c r="HX57" s="369"/>
      <c r="HY57" s="379">
        <v>1271.1400000000001</v>
      </c>
      <c r="HZ57" s="455">
        <f si="183" t="shared"/>
        <v>27.000000000002728</v>
      </c>
      <c r="IA57" s="409"/>
      <c r="IB57" s="379">
        <v>208502</v>
      </c>
      <c r="IC57" s="455">
        <f si="41" t="shared"/>
        <v>1668</v>
      </c>
      <c r="ID57" s="409"/>
    </row>
    <row r="58" spans="1:238" x14ac:dyDescent="0.25">
      <c r="A58" s="199">
        <v>54</v>
      </c>
      <c r="B58" s="346">
        <v>42763</v>
      </c>
      <c r="C58" s="349">
        <v>2963.739</v>
      </c>
      <c r="D58" s="288">
        <v>3107.404</v>
      </c>
      <c r="E58" s="350"/>
      <c r="F58" s="347">
        <f si="5" t="shared"/>
        <v>12662.399999999616</v>
      </c>
      <c r="G58" s="354">
        <f si="76" t="shared"/>
        <v>25065.600000000995</v>
      </c>
      <c r="H58" s="357">
        <v>2029.096</v>
      </c>
      <c r="I58" s="292">
        <v>2003.662</v>
      </c>
      <c r="J58" s="358"/>
      <c r="K58" s="455">
        <f si="6" t="shared"/>
        <v>12254.400000000533</v>
      </c>
      <c r="L58" s="409">
        <f si="77" t="shared"/>
        <v>24888.000000000829</v>
      </c>
      <c r="M58" s="354">
        <f si="78" t="shared"/>
        <v>-177.60000000016589</v>
      </c>
      <c r="N58" s="357">
        <v>688.74</v>
      </c>
      <c r="O58" s="381">
        <v>984.10900000000004</v>
      </c>
      <c r="P58" s="455">
        <f si="58" t="shared"/>
        <v>1823.4000000000606</v>
      </c>
      <c r="Q58" s="453">
        <f si="79" t="shared"/>
        <v>3614.4000000000688</v>
      </c>
      <c r="R58" s="357">
        <v>70478</v>
      </c>
      <c r="S58" s="358">
        <v>37701</v>
      </c>
      <c r="T58" s="455">
        <f si="7" t="shared"/>
        <v>396</v>
      </c>
      <c r="U58" s="453">
        <f si="80" t="shared"/>
        <v>744</v>
      </c>
      <c r="V58" s="357">
        <v>174648</v>
      </c>
      <c r="W58" s="358">
        <v>342851</v>
      </c>
      <c r="X58" s="455">
        <f si="8" t="shared"/>
        <v>1360</v>
      </c>
      <c r="Y58" s="409">
        <f si="81" t="shared"/>
        <v>2784</v>
      </c>
      <c r="Z58" s="409">
        <f si="82" t="shared"/>
        <v>3528</v>
      </c>
      <c r="AA58" s="453">
        <f si="83" t="shared"/>
        <v>86.400000000068758</v>
      </c>
      <c r="AB58" s="357">
        <v>350.98899999999998</v>
      </c>
      <c r="AC58" s="358">
        <v>160.82400000000001</v>
      </c>
      <c r="AD58" s="455">
        <f si="9" t="shared"/>
        <v>522.00000000003683</v>
      </c>
      <c r="AE58" s="453">
        <f si="84" t="shared"/>
        <v>1133.9999999999918</v>
      </c>
      <c r="AF58" s="364">
        <v>3221.0369999999998</v>
      </c>
      <c r="AG58" s="289"/>
      <c r="AH58" s="358"/>
      <c r="AI58" s="455">
        <f si="168" t="shared"/>
        <v>9823.1999999996333</v>
      </c>
      <c r="AJ58" s="409">
        <f>AI58+AI57</f>
        <v>19953.599999999642</v>
      </c>
      <c r="AK58" s="453">
        <f si="85" t="shared"/>
        <v>20697.599999999642</v>
      </c>
      <c r="AL58" s="387">
        <v>29571</v>
      </c>
      <c r="AM58" s="388">
        <v>41092</v>
      </c>
      <c r="AN58" s="455">
        <f si="10" t="shared"/>
        <v>0</v>
      </c>
      <c r="AO58" s="217">
        <f si="86" t="shared"/>
        <v>0</v>
      </c>
      <c r="AP58" s="387">
        <v>22329</v>
      </c>
      <c r="AQ58" s="388">
        <v>23340</v>
      </c>
      <c r="AR58" s="455">
        <f si="11" t="shared"/>
        <v>0</v>
      </c>
      <c r="AS58" s="409">
        <f si="87" t="shared"/>
        <v>0</v>
      </c>
      <c r="AT58" s="409">
        <f si="88" t="shared"/>
        <v>20970.000000000837</v>
      </c>
      <c r="AU58" s="210">
        <f si="12" t="shared"/>
        <v>10780.399999999579</v>
      </c>
      <c r="AV58" s="211">
        <f>(L58-Y58-AE58-AO58)+AS58</f>
        <v>20970.000000000837</v>
      </c>
      <c r="AW58" s="197">
        <v>11282.301725806452</v>
      </c>
      <c r="AX58" s="196">
        <f si="43" t="shared"/>
        <v>501.90172580687249</v>
      </c>
      <c r="AY58" s="196">
        <v>301.44</v>
      </c>
      <c r="AZ58" s="196">
        <f si="59" t="shared"/>
        <v>35.763004246283103</v>
      </c>
      <c r="BA58" s="196">
        <v>37.43</v>
      </c>
      <c r="BB58" s="196">
        <f si="60" t="shared"/>
        <v>1.6669957537168969</v>
      </c>
      <c r="BC58" s="199">
        <v>54</v>
      </c>
      <c r="BD58" s="346">
        <v>42763</v>
      </c>
      <c r="BE58" s="357">
        <v>11505.868</v>
      </c>
      <c r="BF58" s="292">
        <v>77.225999999999999</v>
      </c>
      <c r="BG58" s="358">
        <v>5298.4620000000004</v>
      </c>
      <c r="BH58" s="455">
        <f si="13" t="shared"/>
        <v>1478.0400000000857</v>
      </c>
      <c r="BI58" s="453">
        <f>BH58+BH57</f>
        <v>2910.276000000109</v>
      </c>
      <c r="BJ58" s="370">
        <v>797.43399999999997</v>
      </c>
      <c r="BK58" s="371">
        <v>642.90300000000002</v>
      </c>
      <c r="BL58" s="291">
        <f si="14" t="shared"/>
        <v>109.44000000000415</v>
      </c>
      <c r="BM58" s="409">
        <f si="89" t="shared"/>
        <v>221.52000000000044</v>
      </c>
      <c r="BN58" s="409">
        <f si="15" t="shared"/>
        <v>1368.6000000000815</v>
      </c>
      <c r="BO58" s="204">
        <f>BI58-BM58</f>
        <v>2688.7560000001085</v>
      </c>
      <c r="BP58" s="195">
        <v>1691.3</v>
      </c>
      <c r="BQ58" s="196">
        <f si="44" t="shared"/>
        <v>322.69999999991842</v>
      </c>
      <c r="BR58" s="196">
        <v>301.44</v>
      </c>
      <c r="BS58" s="196">
        <f si="61" t="shared"/>
        <v>4.5402070063696973</v>
      </c>
      <c r="BT58" s="196">
        <v>5.61</v>
      </c>
      <c r="BU58" s="196">
        <f si="62" t="shared"/>
        <v>1.069792993630303</v>
      </c>
      <c r="BV58" s="199">
        <v>54</v>
      </c>
      <c r="BW58" s="346">
        <v>42763</v>
      </c>
      <c r="BX58" s="357">
        <v>11875.9</v>
      </c>
      <c r="BY58" s="358">
        <v>17.338999999999999</v>
      </c>
      <c r="BZ58" s="347">
        <f si="117" t="shared"/>
        <v>236.68000000001527</v>
      </c>
      <c r="CA58" s="210">
        <f si="90" t="shared"/>
        <v>498.1999999999673</v>
      </c>
      <c r="CB58" s="292"/>
      <c r="CC58" s="213">
        <f si="63" t="shared"/>
        <v>109.44000000000415</v>
      </c>
      <c r="CD58" s="409">
        <f si="63" t="shared"/>
        <v>221.52000000000044</v>
      </c>
      <c r="CE58" s="211">
        <f si="64" t="shared"/>
        <v>346.12000000001944</v>
      </c>
      <c r="CF58" s="211">
        <f si="64" t="shared"/>
        <v>719.71999999996774</v>
      </c>
      <c r="CG58" s="195">
        <v>352.9</v>
      </c>
      <c r="CH58" s="210">
        <f si="45" t="shared"/>
        <v>6.7799999999805323</v>
      </c>
      <c r="CI58" s="196">
        <v>185.48</v>
      </c>
      <c r="CJ58" s="196">
        <f si="65" t="shared"/>
        <v>1.8660772050896024</v>
      </c>
      <c r="CK58" s="196">
        <v>1.9</v>
      </c>
      <c r="CL58" s="196">
        <f si="66" t="shared"/>
        <v>3.3922794910397513E-2</v>
      </c>
      <c r="CM58" s="199">
        <v>54</v>
      </c>
      <c r="CN58" s="346">
        <v>42763</v>
      </c>
      <c r="CO58" s="357">
        <v>10710.88</v>
      </c>
      <c r="CP58" s="358">
        <v>7305.893</v>
      </c>
      <c r="CQ58" s="455">
        <f si="16" t="shared"/>
        <v>1141.3199999999415</v>
      </c>
      <c r="CR58" s="409">
        <f si="91" t="shared"/>
        <v>2269.4399999999223</v>
      </c>
      <c r="CS58" s="409">
        <f si="46" t="shared"/>
        <v>174648</v>
      </c>
      <c r="CT58" s="409">
        <f si="46" t="shared"/>
        <v>342851</v>
      </c>
      <c r="CU58" s="409">
        <f si="46" t="shared"/>
        <v>1360</v>
      </c>
      <c r="CV58" s="453">
        <f si="46" t="shared"/>
        <v>2784</v>
      </c>
      <c r="CW58" s="379">
        <v>326.06799999999998</v>
      </c>
      <c r="CX58" s="376">
        <f si="17" t="shared"/>
        <v>8.3400000000006003</v>
      </c>
      <c r="CY58" s="409">
        <f si="92" t="shared"/>
        <v>20.040000000000191</v>
      </c>
      <c r="CZ58" s="409">
        <f si="67" t="shared"/>
        <v>2509.6599999999421</v>
      </c>
      <c r="DA58" s="204">
        <f si="93" t="shared"/>
        <v>5073.4799999999232</v>
      </c>
      <c r="DB58" s="195">
        <v>2585.6999999999998</v>
      </c>
      <c r="DC58" s="409">
        <f si="68" t="shared"/>
        <v>76.040000000057717</v>
      </c>
      <c r="DD58" s="195">
        <v>301.43599999999998</v>
      </c>
      <c r="DE58" s="196">
        <f si="69" t="shared"/>
        <v>8.3256810732624587</v>
      </c>
      <c r="DF58" s="195">
        <v>8.58</v>
      </c>
      <c r="DG58" s="196">
        <f si="70" t="shared"/>
        <v>0.25431892673754142</v>
      </c>
      <c r="DH58" s="199">
        <v>54</v>
      </c>
      <c r="DI58" s="346">
        <v>42763</v>
      </c>
      <c r="DJ58" s="366">
        <v>340.14299999999997</v>
      </c>
      <c r="DK58" s="381">
        <v>323.916</v>
      </c>
      <c r="DL58" s="455">
        <f>((DJ58-DJ57)+(DK58-DK57))*1800</f>
        <v>730.80000000001064</v>
      </c>
      <c r="DM58" s="453">
        <f si="94" t="shared"/>
        <v>1330.1999999999566</v>
      </c>
      <c r="DN58" s="370"/>
      <c r="DO58" s="409"/>
      <c r="DP58" s="409"/>
      <c r="DQ58" s="371">
        <v>1813.9269999999999</v>
      </c>
      <c r="DR58" s="455">
        <f si="19" t="shared"/>
        <v>3299.3999999997413</v>
      </c>
      <c r="DS58" s="453">
        <f si="95" t="shared"/>
        <v>6641.999999999689</v>
      </c>
      <c r="DT58" s="409">
        <f si="47" t="shared"/>
        <v>5662.1999999997515</v>
      </c>
      <c r="DU58" s="204">
        <f>DM58+DS58+ID58</f>
        <v>11272.199999999646</v>
      </c>
      <c r="DV58" s="195">
        <v>5551.6</v>
      </c>
      <c r="DW58" s="421">
        <f si="48" t="shared"/>
        <v>-110.59999999975116</v>
      </c>
      <c r="DX58" s="195">
        <v>10800</v>
      </c>
      <c r="DY58" s="431">
        <f si="71" t="shared"/>
        <v>0.52427777777775475</v>
      </c>
      <c r="DZ58" s="409">
        <v>0.51400000000000001</v>
      </c>
      <c r="EA58" s="433">
        <f si="72" t="shared"/>
        <v>-1.0277777777754737E-2</v>
      </c>
      <c r="EB58" s="199">
        <v>54</v>
      </c>
      <c r="EC58" s="346">
        <v>42763</v>
      </c>
      <c r="ED58" s="357"/>
      <c r="EE58" s="292"/>
      <c r="EF58" s="358">
        <v>1919.69</v>
      </c>
      <c r="EG58" s="455">
        <f si="161" t="shared"/>
        <v>3888.0000000001473</v>
      </c>
      <c r="EH58" s="453">
        <f si="96" t="shared"/>
        <v>7887.6000000001113</v>
      </c>
      <c r="EI58" s="370">
        <v>27.295000000000002</v>
      </c>
      <c r="EJ58" s="371">
        <v>1134.6869999999999</v>
      </c>
      <c r="EK58" s="455">
        <f si="97" t="shared"/>
        <v>313.03999999999689</v>
      </c>
      <c r="EL58" s="453">
        <f si="98" t="shared"/>
        <v>633.35999999998512</v>
      </c>
      <c r="EM58" s="370">
        <v>2921.0320000000002</v>
      </c>
      <c r="EN58" s="371"/>
      <c r="EO58" s="455">
        <f si="73" t="shared"/>
        <v>41.760000000000218</v>
      </c>
      <c r="EP58" s="453">
        <f si="99" t="shared"/>
        <v>71.868000000000393</v>
      </c>
      <c r="EQ58" s="358">
        <v>367.238</v>
      </c>
      <c r="ER58" s="455">
        <f si="20" t="shared"/>
        <v>7.9600000000004911</v>
      </c>
      <c r="ES58" s="409">
        <f si="100" t="shared"/>
        <v>52.280000000000655</v>
      </c>
      <c r="ET58" s="409">
        <f si="50" t="shared"/>
        <v>3937.720000000148</v>
      </c>
      <c r="EU58" s="204">
        <f>EH58+EP58+ES58</f>
        <v>8011.7480000001124</v>
      </c>
      <c r="EV58" s="195">
        <v>4265.3</v>
      </c>
      <c r="EW58" s="195">
        <f si="51" t="shared"/>
        <v>327.57999999985213</v>
      </c>
      <c r="EX58" s="431">
        <v>301.43599999999998</v>
      </c>
      <c r="EY58" s="431">
        <f si="74" t="shared"/>
        <v>13.063204129566968</v>
      </c>
      <c r="EZ58" s="290">
        <v>14.149800000000001</v>
      </c>
      <c r="FA58" s="432">
        <f si="75" t="shared"/>
        <v>1.0865958704330332</v>
      </c>
      <c r="HO58" s="346">
        <v>42763</v>
      </c>
      <c r="HP58" s="379">
        <v>970.29</v>
      </c>
      <c r="HQ58" s="455">
        <f si="187" t="shared"/>
        <v>83.159999999998035</v>
      </c>
      <c r="HR58" s="453">
        <f>HQ58+HQ57</f>
        <v>137.59999999999764</v>
      </c>
      <c r="HS58" s="379">
        <v>48710</v>
      </c>
      <c r="HT58" s="455">
        <f si="139" t="shared"/>
        <v>27</v>
      </c>
      <c r="HU58" s="369">
        <f ref="HU58" si="188" t="shared">HT58+HT57</f>
        <v>43</v>
      </c>
      <c r="HV58" s="379">
        <v>77405</v>
      </c>
      <c r="HW58" s="455">
        <f si="104" t="shared"/>
        <v>36</v>
      </c>
      <c r="HX58" s="369">
        <f ref="HX58" si="189" t="shared">HW58+HW57</f>
        <v>49</v>
      </c>
      <c r="HY58" s="379">
        <v>1271.71</v>
      </c>
      <c r="HZ58" s="455">
        <f si="183" t="shared"/>
        <v>17.09999999999809</v>
      </c>
      <c r="IA58" s="409">
        <f ref="IA58" si="190" t="shared">HZ58+HZ57</f>
        <v>44.100000000000819</v>
      </c>
      <c r="IB58" s="379">
        <v>208638</v>
      </c>
      <c r="IC58" s="455">
        <f si="41" t="shared"/>
        <v>1632</v>
      </c>
      <c r="ID58" s="409">
        <f>IC58+IC57</f>
        <v>3300</v>
      </c>
    </row>
    <row r="59" spans="1:238" x14ac:dyDescent="0.25">
      <c r="A59" s="199">
        <v>55</v>
      </c>
      <c r="B59" s="346">
        <v>42763</v>
      </c>
      <c r="C59" s="349">
        <v>2966.0529999999999</v>
      </c>
      <c r="D59" s="288">
        <v>3107.8249999999998</v>
      </c>
      <c r="E59" s="350"/>
      <c r="F59" s="347">
        <f si="5" t="shared"/>
        <v>13127.999999998428</v>
      </c>
      <c r="G59" s="354"/>
      <c r="H59" s="357">
        <v>2031.3610000000001</v>
      </c>
      <c r="I59" s="292">
        <v>2004.057</v>
      </c>
      <c r="J59" s="358"/>
      <c r="K59" s="455">
        <f si="6" t="shared"/>
        <v>12768.000000000393</v>
      </c>
      <c r="L59" s="409"/>
      <c r="M59" s="354"/>
      <c r="N59" s="357">
        <v>688.74</v>
      </c>
      <c r="O59" s="381">
        <v>985.10699999999997</v>
      </c>
      <c r="P59" s="455">
        <f si="58" t="shared"/>
        <v>1796.3999999998805</v>
      </c>
      <c r="Q59" s="453"/>
      <c r="R59" s="357">
        <v>70504</v>
      </c>
      <c r="S59" s="358">
        <v>37702</v>
      </c>
      <c r="T59" s="455">
        <f si="7" t="shared"/>
        <v>324</v>
      </c>
      <c r="U59" s="453"/>
      <c r="V59" s="357">
        <v>174651</v>
      </c>
      <c r="W59" s="358">
        <v>342939</v>
      </c>
      <c r="X59" s="455">
        <f>((V59-V58)+(W59-W58))*16</f>
        <v>1456</v>
      </c>
      <c r="Y59" s="409"/>
      <c r="Z59" s="409"/>
      <c r="AA59" s="453"/>
      <c r="AB59" s="357">
        <v>351.15600000000001</v>
      </c>
      <c r="AC59" s="358">
        <v>160.93799999999999</v>
      </c>
      <c r="AD59" s="455">
        <f si="9" t="shared"/>
        <v>505.80000000001064</v>
      </c>
      <c r="AE59" s="453"/>
      <c r="AF59" s="364">
        <v>3225.4160000000002</v>
      </c>
      <c r="AG59" s="289"/>
      <c r="AH59" s="358"/>
      <c r="AI59" s="455">
        <f si="168" t="shared"/>
        <v>10509.600000000864</v>
      </c>
      <c r="AJ59" s="409"/>
      <c r="AK59" s="453"/>
      <c r="AL59" s="387">
        <v>29571</v>
      </c>
      <c r="AM59" s="388">
        <v>41092</v>
      </c>
      <c r="AN59" s="455">
        <f si="10" t="shared"/>
        <v>0</v>
      </c>
      <c r="AO59" s="217"/>
      <c r="AP59" s="387">
        <v>22329</v>
      </c>
      <c r="AQ59" s="388">
        <v>23340</v>
      </c>
      <c r="AR59" s="455">
        <f si="11" t="shared"/>
        <v>0</v>
      </c>
      <c r="AS59" s="409"/>
      <c r="AT59" s="409"/>
      <c r="AU59" s="210">
        <f si="12" t="shared"/>
        <v>11166.199999998418</v>
      </c>
      <c r="AV59" s="211"/>
      <c r="AW59" s="197">
        <v>11282.301725806452</v>
      </c>
      <c r="AX59" s="196">
        <f si="43" t="shared"/>
        <v>116.10172580803373</v>
      </c>
      <c r="AY59" s="196">
        <v>301.44</v>
      </c>
      <c r="AZ59" s="196">
        <f si="59" t="shared"/>
        <v>37.042860934177341</v>
      </c>
      <c r="BA59" s="196">
        <v>37.43</v>
      </c>
      <c r="BB59" s="196">
        <f si="60" t="shared"/>
        <v>0.38713906582265878</v>
      </c>
      <c r="BC59" s="199">
        <v>55</v>
      </c>
      <c r="BD59" s="346">
        <v>42763</v>
      </c>
      <c r="BE59" s="357">
        <v>11508.896000000001</v>
      </c>
      <c r="BF59" s="292">
        <v>77.234999999999999</v>
      </c>
      <c r="BG59" s="358">
        <v>5308.4049999999997</v>
      </c>
      <c r="BH59" s="455">
        <f si="13" t="shared"/>
        <v>1556.6279999999458</v>
      </c>
      <c r="BI59" s="453"/>
      <c r="BJ59" s="370">
        <v>798.04</v>
      </c>
      <c r="BK59" s="371">
        <v>643.726</v>
      </c>
      <c r="BL59" s="291">
        <f si="14" t="shared"/>
        <v>114.31999999999789</v>
      </c>
      <c r="BM59" s="409"/>
      <c r="BN59" s="409">
        <f si="15" t="shared"/>
        <v>1442.3079999999479</v>
      </c>
      <c r="BO59" s="204"/>
      <c r="BP59" s="195">
        <v>1691.3</v>
      </c>
      <c r="BQ59" s="196">
        <f si="44" t="shared"/>
        <v>248.99200000005203</v>
      </c>
      <c r="BR59" s="196">
        <v>301.44</v>
      </c>
      <c r="BS59" s="196">
        <f si="61" t="shared"/>
        <v>4.7847266454350716</v>
      </c>
      <c r="BT59" s="196">
        <v>5.61</v>
      </c>
      <c r="BU59" s="196">
        <f si="62" t="shared"/>
        <v>0.82527335456492867</v>
      </c>
      <c r="BV59" s="199">
        <v>55</v>
      </c>
      <c r="BW59" s="346">
        <v>42763</v>
      </c>
      <c r="BX59" s="357">
        <v>11883.5</v>
      </c>
      <c r="BY59" s="358">
        <v>17.687999999999999</v>
      </c>
      <c r="BZ59" s="347">
        <f si="117" t="shared"/>
        <v>241.96000000001092</v>
      </c>
      <c r="CA59" s="210"/>
      <c r="CB59" s="292"/>
      <c r="CC59" s="213">
        <f si="63" t="shared"/>
        <v>114.31999999999789</v>
      </c>
      <c r="CD59" s="409"/>
      <c r="CE59" s="211">
        <f si="64" t="shared"/>
        <v>356.28000000000884</v>
      </c>
      <c r="CF59" s="211"/>
      <c r="CG59" s="195">
        <v>352.9</v>
      </c>
      <c r="CH59" s="396">
        <f si="45" t="shared"/>
        <v>-3.380000000008863</v>
      </c>
      <c r="CI59" s="196">
        <v>185.48</v>
      </c>
      <c r="CJ59" s="196">
        <f si="65" t="shared"/>
        <v>1.920854000431361</v>
      </c>
      <c r="CK59" s="196">
        <v>1.9</v>
      </c>
      <c r="CL59" s="397">
        <f si="66" t="shared"/>
        <v>-2.0854000431361097E-2</v>
      </c>
      <c r="CM59" s="199">
        <v>55</v>
      </c>
      <c r="CN59" s="346">
        <v>42763</v>
      </c>
      <c r="CO59" s="357">
        <v>10717.745000000001</v>
      </c>
      <c r="CP59" s="358">
        <v>7308.6480000000001</v>
      </c>
      <c r="CQ59" s="455">
        <f si="16" t="shared"/>
        <v>1154.4000000002052</v>
      </c>
      <c r="CR59" s="409"/>
      <c r="CS59" s="409">
        <f si="46" t="shared"/>
        <v>174651</v>
      </c>
      <c r="CT59" s="409">
        <f si="46" t="shared"/>
        <v>342939</v>
      </c>
      <c r="CU59" s="409">
        <f si="46" t="shared"/>
        <v>1456</v>
      </c>
      <c r="CV59" s="453"/>
      <c r="CW59" s="379">
        <v>326.24599999999998</v>
      </c>
      <c r="CX59" s="376">
        <f si="17" t="shared"/>
        <v>10.679999999999836</v>
      </c>
      <c r="CY59" s="409"/>
      <c r="CZ59" s="409">
        <f si="67" t="shared"/>
        <v>2621.080000000205</v>
      </c>
      <c r="DA59" s="204"/>
      <c r="DB59" s="195">
        <v>2585.6999999999998</v>
      </c>
      <c r="DC59" s="421">
        <f si="68" t="shared"/>
        <v>-35.3800000002052</v>
      </c>
      <c r="DD59" s="195">
        <v>301.43599999999998</v>
      </c>
      <c r="DE59" s="196">
        <f si="69" t="shared"/>
        <v>8.6953117743076653</v>
      </c>
      <c r="DF59" s="195">
        <v>8.58</v>
      </c>
      <c r="DG59" s="397">
        <f si="70" t="shared"/>
        <v>-0.11531177430766526</v>
      </c>
      <c r="DH59" s="199">
        <v>55</v>
      </c>
      <c r="DI59" s="346">
        <v>42763</v>
      </c>
      <c r="DJ59" s="366">
        <v>340.54199999999997</v>
      </c>
      <c r="DK59" s="381">
        <v>323.94299999999998</v>
      </c>
      <c r="DL59" s="455">
        <f>((DJ59-DJ58)+(DK59-DK58))*1800</f>
        <v>766.7999999999779</v>
      </c>
      <c r="DM59" s="453"/>
      <c r="DN59" s="370"/>
      <c r="DO59" s="409"/>
      <c r="DP59" s="409"/>
      <c r="DQ59" s="371">
        <v>1815.809</v>
      </c>
      <c r="DR59" s="455">
        <f si="19" t="shared"/>
        <v>3387.6000000001113</v>
      </c>
      <c r="DS59" s="453"/>
      <c r="DT59" s="409">
        <f si="47" t="shared"/>
        <v>5834.4000000000888</v>
      </c>
      <c r="DU59" s="204"/>
      <c r="DV59" s="195">
        <v>5551.6</v>
      </c>
      <c r="DW59" s="421">
        <f si="48" t="shared"/>
        <v>-282.8000000000884</v>
      </c>
      <c r="DX59" s="195">
        <v>10800</v>
      </c>
      <c r="DY59" s="431">
        <f si="71" t="shared"/>
        <v>0.54022222222223049</v>
      </c>
      <c r="DZ59" s="409">
        <v>0.51400000000000001</v>
      </c>
      <c r="EA59" s="433">
        <f si="72" t="shared"/>
        <v>-2.6222222222230473E-2</v>
      </c>
      <c r="EB59" s="199">
        <v>55</v>
      </c>
      <c r="EC59" s="346">
        <v>42763</v>
      </c>
      <c r="ED59" s="357"/>
      <c r="EE59" s="292"/>
      <c r="EF59" s="358">
        <v>1921.8989999999999</v>
      </c>
      <c r="EG59" s="455">
        <f si="161" t="shared"/>
        <v>3976.1999999996988</v>
      </c>
      <c r="EH59" s="453"/>
      <c r="EI59" s="370">
        <v>27.312999999999999</v>
      </c>
      <c r="EJ59" s="371">
        <v>1138.713</v>
      </c>
      <c r="EK59" s="455">
        <f si="97" t="shared"/>
        <v>323.52000000000515</v>
      </c>
      <c r="EL59" s="453"/>
      <c r="EM59" s="370">
        <v>2923.453</v>
      </c>
      <c r="EN59" s="371"/>
      <c r="EO59" s="455">
        <f si="73" t="shared"/>
        <v>29.051999999997861</v>
      </c>
      <c r="EP59" s="453"/>
      <c r="EQ59" s="358">
        <v>367.44400000000002</v>
      </c>
      <c r="ER59" s="455">
        <f si="20" t="shared"/>
        <v>8.2400000000006912</v>
      </c>
      <c r="ES59" s="409"/>
      <c r="ET59" s="409">
        <f si="50" t="shared"/>
        <v>4013.4919999996973</v>
      </c>
      <c r="EU59" s="204"/>
      <c r="EV59" s="195">
        <v>4265.3</v>
      </c>
      <c r="EW59" s="195">
        <f si="51" t="shared"/>
        <v>251.80800000030285</v>
      </c>
      <c r="EX59" s="431">
        <v>301.43599999999998</v>
      </c>
      <c r="EY59" s="431">
        <f si="74" t="shared"/>
        <v>13.314574237979862</v>
      </c>
      <c r="EZ59" s="290">
        <v>14.149800000000001</v>
      </c>
      <c r="FA59" s="432">
        <f si="75" t="shared"/>
        <v>0.83522576202013887</v>
      </c>
      <c r="HO59" s="346">
        <v>42763</v>
      </c>
      <c r="HP59" s="379">
        <v>971.61300000000006</v>
      </c>
      <c r="HQ59" s="455">
        <f si="187" t="shared"/>
        <v>52.920000000003711</v>
      </c>
      <c r="HR59" s="453"/>
      <c r="HS59" s="379">
        <v>48722</v>
      </c>
      <c r="HT59" s="455">
        <f si="139" t="shared"/>
        <v>12</v>
      </c>
      <c r="HU59" s="369"/>
      <c r="HV59" s="379">
        <v>77418</v>
      </c>
      <c r="HW59" s="455">
        <f si="104" t="shared"/>
        <v>13</v>
      </c>
      <c r="HX59" s="369"/>
      <c r="HY59" s="379">
        <v>1272.1500000000001</v>
      </c>
      <c r="HZ59" s="455">
        <f si="183" t="shared"/>
        <v>13.200000000001637</v>
      </c>
      <c r="IA59" s="409"/>
      <c r="IB59" s="379">
        <v>208778</v>
      </c>
      <c r="IC59" s="455">
        <f si="41" t="shared"/>
        <v>1680</v>
      </c>
      <c r="ID59" s="409"/>
    </row>
    <row r="60" spans="1:238" x14ac:dyDescent="0.25">
      <c r="A60" s="199">
        <v>56</v>
      </c>
      <c r="B60" s="346">
        <v>42764</v>
      </c>
      <c r="C60" s="349">
        <v>2968.33</v>
      </c>
      <c r="D60" s="288">
        <v>3108.2750000000001</v>
      </c>
      <c r="E60" s="350"/>
      <c r="F60" s="347">
        <f si="5" t="shared"/>
        <v>13089.600000001519</v>
      </c>
      <c r="G60" s="354">
        <f si="76" t="shared"/>
        <v>26217.599999999948</v>
      </c>
      <c r="H60" s="357">
        <v>2033.694</v>
      </c>
      <c r="I60" s="292">
        <v>2004.5650000000001</v>
      </c>
      <c r="J60" s="358"/>
      <c r="K60" s="455">
        <f si="6" t="shared"/>
        <v>13636.799999999494</v>
      </c>
      <c r="L60" s="409">
        <f si="77" t="shared"/>
        <v>26404.799999999886</v>
      </c>
      <c r="M60" s="354">
        <f si="78" t="shared"/>
        <v>187.19999999993888</v>
      </c>
      <c r="N60" s="357">
        <v>688.74</v>
      </c>
      <c r="O60" s="381">
        <v>986.24</v>
      </c>
      <c r="P60" s="455">
        <f si="58" t="shared"/>
        <v>2039.4000000000688</v>
      </c>
      <c r="Q60" s="453">
        <f si="79" t="shared"/>
        <v>3835.7999999999493</v>
      </c>
      <c r="R60" s="357">
        <v>70537</v>
      </c>
      <c r="S60" s="358">
        <v>37707</v>
      </c>
      <c r="T60" s="455">
        <f si="7" t="shared"/>
        <v>456</v>
      </c>
      <c r="U60" s="453">
        <f si="80" t="shared"/>
        <v>780</v>
      </c>
      <c r="V60" s="357">
        <v>174655</v>
      </c>
      <c r="W60" s="358">
        <v>343034</v>
      </c>
      <c r="X60" s="455">
        <f si="8" t="shared"/>
        <v>1584</v>
      </c>
      <c r="Y60" s="409">
        <f si="81" t="shared"/>
        <v>3040</v>
      </c>
      <c r="Z60" s="409">
        <f si="82" t="shared"/>
        <v>3820</v>
      </c>
      <c r="AA60" s="453">
        <f si="83" t="shared"/>
        <v>15.79999999994925</v>
      </c>
      <c r="AB60" s="357">
        <v>351.33699999999999</v>
      </c>
      <c r="AC60" s="358">
        <v>161.06299999999999</v>
      </c>
      <c r="AD60" s="455">
        <f si="9" t="shared"/>
        <v>550.79999999996971</v>
      </c>
      <c r="AE60" s="453">
        <f si="84" t="shared"/>
        <v>1056.5999999999804</v>
      </c>
      <c r="AF60" s="364">
        <v>3229.922</v>
      </c>
      <c r="AG60" s="289"/>
      <c r="AH60" s="358"/>
      <c r="AI60" s="455">
        <f si="168" t="shared"/>
        <v>10814.399999999659</v>
      </c>
      <c r="AJ60" s="409">
        <f>AI60+AI59</f>
        <v>21324.000000000524</v>
      </c>
      <c r="AK60" s="453">
        <f si="85" t="shared"/>
        <v>22104.000000000524</v>
      </c>
      <c r="AL60" s="387">
        <v>29571</v>
      </c>
      <c r="AM60" s="388">
        <v>41092</v>
      </c>
      <c r="AN60" s="455">
        <f si="10" t="shared"/>
        <v>0</v>
      </c>
      <c r="AO60" s="217">
        <f si="86" t="shared"/>
        <v>0</v>
      </c>
      <c r="AP60" s="387">
        <v>22329</v>
      </c>
      <c r="AQ60" s="388">
        <v>23340</v>
      </c>
      <c r="AR60" s="455">
        <f si="11" t="shared"/>
        <v>0</v>
      </c>
      <c r="AS60" s="409">
        <f si="87" t="shared"/>
        <v>0</v>
      </c>
      <c r="AT60" s="409">
        <f si="88" t="shared"/>
        <v>22308.199999999906</v>
      </c>
      <c r="AU60" s="210">
        <f si="12" t="shared"/>
        <v>10954.800000001549</v>
      </c>
      <c r="AV60" s="211">
        <f>(G60-Y60-AE60-AO60)+AS60</f>
        <v>22120.999999999967</v>
      </c>
      <c r="AW60" s="197">
        <v>11282.301725806452</v>
      </c>
      <c r="AX60" s="196">
        <f si="43" t="shared"/>
        <v>327.50172580490289</v>
      </c>
      <c r="AY60" s="196">
        <v>301.44</v>
      </c>
      <c r="AZ60" s="196">
        <f si="59" t="shared"/>
        <v>36.34156050955928</v>
      </c>
      <c r="BA60" s="196">
        <v>37.43</v>
      </c>
      <c r="BB60" s="196">
        <f si="60" t="shared"/>
        <v>1.0884394904407202</v>
      </c>
      <c r="BC60" s="199">
        <v>56</v>
      </c>
      <c r="BD60" s="346">
        <v>42764</v>
      </c>
      <c r="BE60" s="357">
        <v>11512.115</v>
      </c>
      <c r="BF60" s="292">
        <v>77.245000000000005</v>
      </c>
      <c r="BG60" s="358">
        <v>5318.9719999999998</v>
      </c>
      <c r="BH60" s="455">
        <f si="13" t="shared"/>
        <v>1654.439999999898</v>
      </c>
      <c r="BI60" s="453">
        <f>BH60+BH59</f>
        <v>3211.0679999998438</v>
      </c>
      <c r="BJ60" s="370">
        <v>798.68799999999999</v>
      </c>
      <c r="BK60" s="371">
        <v>644.57899999999995</v>
      </c>
      <c r="BL60" s="291">
        <f si="14" t="shared"/>
        <v>120.07999999999811</v>
      </c>
      <c r="BM60" s="409">
        <f si="89" t="shared"/>
        <v>234.399999999996</v>
      </c>
      <c r="BN60" s="409">
        <f si="15" t="shared"/>
        <v>1534.3599999998999</v>
      </c>
      <c r="BO60" s="204">
        <f>BI60-BM60</f>
        <v>2976.6679999998478</v>
      </c>
      <c r="BP60" s="195">
        <v>1691.3</v>
      </c>
      <c r="BQ60" s="196">
        <f si="44" t="shared"/>
        <v>156.9400000001001</v>
      </c>
      <c r="BR60" s="196">
        <v>301.44</v>
      </c>
      <c r="BS60" s="196">
        <f si="61" t="shared"/>
        <v>5.0901008492565678</v>
      </c>
      <c r="BT60" s="196">
        <v>5.61</v>
      </c>
      <c r="BU60" s="196">
        <f si="62" t="shared"/>
        <v>0.51989915074343251</v>
      </c>
      <c r="BV60" s="199">
        <v>56</v>
      </c>
      <c r="BW60" s="346">
        <v>42764</v>
      </c>
      <c r="BX60" s="357">
        <v>11891.64</v>
      </c>
      <c r="BY60" s="358">
        <v>18.041</v>
      </c>
      <c r="BZ60" s="347">
        <f si="117" t="shared"/>
        <v>258.3199999999826</v>
      </c>
      <c r="CA60" s="210">
        <f si="90" t="shared"/>
        <v>500.27999999999349</v>
      </c>
      <c r="CB60" s="292"/>
      <c r="CC60" s="213">
        <f si="63" t="shared"/>
        <v>120.07999999999811</v>
      </c>
      <c r="CD60" s="409">
        <f si="63" t="shared"/>
        <v>234.399999999996</v>
      </c>
      <c r="CE60" s="211">
        <f si="64" t="shared"/>
        <v>378.39999999998071</v>
      </c>
      <c r="CF60" s="211">
        <f si="64" t="shared"/>
        <v>734.67999999998949</v>
      </c>
      <c r="CG60" s="195">
        <v>352.9</v>
      </c>
      <c r="CH60" s="396">
        <f si="45" t="shared"/>
        <v>-25.49999999998073</v>
      </c>
      <c r="CI60" s="196">
        <v>185.48</v>
      </c>
      <c r="CJ60" s="196">
        <f si="65" t="shared"/>
        <v>2.0401121414706744</v>
      </c>
      <c r="CK60" s="196">
        <v>1.9</v>
      </c>
      <c r="CL60" s="397">
        <f si="66" t="shared"/>
        <v>-0.14011214147067452</v>
      </c>
      <c r="CM60" s="199">
        <v>56</v>
      </c>
      <c r="CN60" s="346">
        <v>42764</v>
      </c>
      <c r="CO60" s="357">
        <v>10725.197</v>
      </c>
      <c r="CP60" s="358">
        <v>7311.59</v>
      </c>
      <c r="CQ60" s="455">
        <f si="16" t="shared"/>
        <v>1247.2799999999188</v>
      </c>
      <c r="CR60" s="409">
        <f si="91" t="shared"/>
        <v>2401.680000000124</v>
      </c>
      <c r="CS60" s="409">
        <f si="46" t="shared"/>
        <v>174655</v>
      </c>
      <c r="CT60" s="409">
        <f si="46" t="shared"/>
        <v>343034</v>
      </c>
      <c r="CU60" s="409">
        <f si="46" t="shared"/>
        <v>1584</v>
      </c>
      <c r="CV60" s="453">
        <f si="46" t="shared"/>
        <v>3040</v>
      </c>
      <c r="CW60" s="379">
        <v>326.24799999999999</v>
      </c>
      <c r="CX60" s="376">
        <f si="17" t="shared"/>
        <v>0.12000000000057298</v>
      </c>
      <c r="CY60" s="409">
        <f si="92" t="shared"/>
        <v>10.800000000000409</v>
      </c>
      <c r="CZ60" s="409">
        <f si="67" t="shared"/>
        <v>2831.3999999999196</v>
      </c>
      <c r="DA60" s="204">
        <f si="93" t="shared"/>
        <v>5452.4800000001251</v>
      </c>
      <c r="DB60" s="195">
        <v>2585.6999999999998</v>
      </c>
      <c r="DC60" s="421">
        <f si="68" t="shared"/>
        <v>-245.69999999991978</v>
      </c>
      <c r="DD60" s="195">
        <v>301.43599999999998</v>
      </c>
      <c r="DE60" s="196">
        <f si="69" t="shared"/>
        <v>9.3930386549712708</v>
      </c>
      <c r="DF60" s="195">
        <v>8.58</v>
      </c>
      <c r="DG60" s="397">
        <f si="70" t="shared"/>
        <v>-0.8130386549712707</v>
      </c>
      <c r="DH60" s="199">
        <v>56</v>
      </c>
      <c r="DI60" s="346">
        <v>42764</v>
      </c>
      <c r="DJ60" s="366">
        <v>340.94299999999998</v>
      </c>
      <c r="DK60" s="381">
        <v>323.97000000000003</v>
      </c>
      <c r="DL60" s="455">
        <f>((DJ60-DJ59)+(DK60-DK59))*1800</f>
        <v>770.40000000009741</v>
      </c>
      <c r="DM60" s="453">
        <f si="94" t="shared"/>
        <v>1537.2000000000753</v>
      </c>
      <c r="DN60" s="370"/>
      <c r="DO60" s="409"/>
      <c r="DP60" s="409"/>
      <c r="DQ60" s="371">
        <v>1817.681</v>
      </c>
      <c r="DR60" s="455">
        <f si="19" t="shared"/>
        <v>3369.6000000001277</v>
      </c>
      <c r="DS60" s="453">
        <f si="95" t="shared"/>
        <v>6757.200000000239</v>
      </c>
      <c r="DT60" s="409">
        <f si="47" t="shared"/>
        <v>5796.0000000002256</v>
      </c>
      <c r="DU60" s="204">
        <f>DM60+DS60+ID60</f>
        <v>11630.400000000314</v>
      </c>
      <c r="DV60" s="195">
        <v>5551.6</v>
      </c>
      <c r="DW60" s="421">
        <f si="48" t="shared"/>
        <v>-244.40000000022519</v>
      </c>
      <c r="DX60" s="195">
        <v>10800</v>
      </c>
      <c r="DY60" s="431">
        <f si="71" t="shared"/>
        <v>0.5366666666666875</v>
      </c>
      <c r="DZ60" s="409">
        <v>0.51400000000000001</v>
      </c>
      <c r="EA60" s="433">
        <f si="72" t="shared"/>
        <v>-2.2666666666687485E-2</v>
      </c>
      <c r="EB60" s="199">
        <v>56</v>
      </c>
      <c r="EC60" s="346">
        <v>42764</v>
      </c>
      <c r="ED60" s="357"/>
      <c r="EE60" s="292"/>
      <c r="EF60" s="358">
        <v>1924.124</v>
      </c>
      <c r="EG60" s="455">
        <f si="161" t="shared"/>
        <v>4005.0000000002456</v>
      </c>
      <c r="EH60" s="453">
        <f si="96" t="shared"/>
        <v>7981.1999999999443</v>
      </c>
      <c r="EI60" s="370">
        <v>27.331</v>
      </c>
      <c r="EJ60" s="371">
        <v>1142.655</v>
      </c>
      <c r="EK60" s="455">
        <f si="97" t="shared"/>
        <v>316.80000000000064</v>
      </c>
      <c r="EL60" s="453">
        <f si="98" t="shared"/>
        <v>640.32000000000585</v>
      </c>
      <c r="EM60" s="370">
        <v>2926.027</v>
      </c>
      <c r="EN60" s="371"/>
      <c r="EO60" s="455">
        <f si="73" t="shared"/>
        <v>30.888000000000829</v>
      </c>
      <c r="EP60" s="453">
        <f si="99" t="shared"/>
        <v>59.93999999999869</v>
      </c>
      <c r="EQ60" s="358">
        <v>367.65199999999999</v>
      </c>
      <c r="ER60" s="455">
        <f si="20" t="shared"/>
        <v>8.3199999999987995</v>
      </c>
      <c r="ES60" s="409">
        <f si="100" t="shared"/>
        <v>16.559999999999491</v>
      </c>
      <c r="ET60" s="409">
        <f si="50" t="shared"/>
        <v>4044.2080000002452</v>
      </c>
      <c r="EU60" s="204">
        <f>EH60+EP60+ES60</f>
        <v>8057.6999999999425</v>
      </c>
      <c r="EV60" s="195">
        <v>4265.3</v>
      </c>
      <c r="EW60" s="195">
        <f si="51" t="shared"/>
        <v>221.09199999975499</v>
      </c>
      <c r="EX60" s="431">
        <v>301.43599999999998</v>
      </c>
      <c r="EY60" s="431">
        <f si="74" t="shared"/>
        <v>13.416473148529855</v>
      </c>
      <c r="EZ60" s="290">
        <v>14.149800000000001</v>
      </c>
      <c r="FA60" s="432">
        <f si="75" t="shared"/>
        <v>0.73332685147014587</v>
      </c>
      <c r="HO60" s="346">
        <v>42764</v>
      </c>
      <c r="HP60" s="379">
        <v>974.43</v>
      </c>
      <c r="HQ60" s="455">
        <f si="187" t="shared"/>
        <v>112.67999999999574</v>
      </c>
      <c r="HR60" s="453">
        <f>HQ60+HQ59</f>
        <v>165.59999999999945</v>
      </c>
      <c r="HS60" s="379">
        <v>48751</v>
      </c>
      <c r="HT60" s="455">
        <f si="139" t="shared"/>
        <v>29</v>
      </c>
      <c r="HU60" s="369">
        <f ref="HU60" si="191" t="shared">HT60+HT59</f>
        <v>41</v>
      </c>
      <c r="HV60" s="379">
        <v>77457</v>
      </c>
      <c r="HW60" s="455">
        <f si="104" t="shared"/>
        <v>39</v>
      </c>
      <c r="HX60" s="369">
        <f ref="HX60" si="192" t="shared">HW60+HW59</f>
        <v>52</v>
      </c>
      <c r="HY60" s="379">
        <v>1272.8699999999999</v>
      </c>
      <c r="HZ60" s="455">
        <f si="183" t="shared"/>
        <v>21.599999999993997</v>
      </c>
      <c r="IA60" s="409">
        <f ref="IA60" si="193" t="shared">HZ60+HZ59</f>
        <v>34.799999999995634</v>
      </c>
      <c r="IB60" s="379">
        <v>208916</v>
      </c>
      <c r="IC60" s="455">
        <f si="41" t="shared"/>
        <v>1656</v>
      </c>
      <c r="ID60" s="409">
        <f>IC60+IC59</f>
        <v>3336</v>
      </c>
    </row>
    <row r="61" spans="1:238" x14ac:dyDescent="0.25">
      <c r="A61" s="199">
        <v>57</v>
      </c>
      <c r="B61" s="346">
        <v>42764</v>
      </c>
      <c r="C61" s="349">
        <v>2970.5430000000001</v>
      </c>
      <c r="D61" s="288">
        <v>3108.6860000000001</v>
      </c>
      <c r="E61" s="350"/>
      <c r="F61" s="347">
        <f si="5" t="shared"/>
        <v>12595.200000001205</v>
      </c>
      <c r="G61" s="354"/>
      <c r="H61" s="357">
        <v>2035.8130000000001</v>
      </c>
      <c r="I61" s="216">
        <v>2004.9749999999999</v>
      </c>
      <c r="J61" s="358"/>
      <c r="K61" s="455">
        <f si="6" t="shared"/>
        <v>12139.199999999983</v>
      </c>
      <c r="L61" s="409"/>
      <c r="M61" s="354"/>
      <c r="N61" s="357">
        <v>688.74</v>
      </c>
      <c r="O61" s="473">
        <v>987.20600000000002</v>
      </c>
      <c r="P61" s="370">
        <f si="58" t="shared"/>
        <v>1738.8000000000147</v>
      </c>
      <c r="Q61" s="453"/>
      <c r="R61" s="357">
        <v>70561</v>
      </c>
      <c r="S61" s="358">
        <v>37708</v>
      </c>
      <c r="T61" s="455">
        <f si="7" t="shared"/>
        <v>300</v>
      </c>
      <c r="U61" s="453"/>
      <c r="V61" s="357">
        <v>174656</v>
      </c>
      <c r="W61" s="358">
        <v>343121</v>
      </c>
      <c r="X61" s="455">
        <f si="8" t="shared"/>
        <v>1408</v>
      </c>
      <c r="Y61" s="409"/>
      <c r="Z61" s="409"/>
      <c r="AA61" s="453"/>
      <c r="AB61" s="357">
        <v>351.49099999999999</v>
      </c>
      <c r="AC61" s="358">
        <v>161.172</v>
      </c>
      <c r="AD61" s="455">
        <f si="9" t="shared"/>
        <v>473.40000000000941</v>
      </c>
      <c r="AE61" s="453"/>
      <c r="AF61" s="364">
        <v>3234.0210000000002</v>
      </c>
      <c r="AG61" s="289"/>
      <c r="AH61" s="358"/>
      <c r="AI61" s="455">
        <f si="168" t="shared"/>
        <v>9837.6000000003842</v>
      </c>
      <c r="AJ61" s="409"/>
      <c r="AK61" s="453"/>
      <c r="AL61" s="387">
        <v>29571</v>
      </c>
      <c r="AM61" s="388">
        <v>41092</v>
      </c>
      <c r="AN61" s="455">
        <f si="10" t="shared"/>
        <v>0</v>
      </c>
      <c r="AO61" s="217"/>
      <c r="AP61" s="387">
        <v>22329</v>
      </c>
      <c r="AQ61" s="388">
        <v>23340</v>
      </c>
      <c r="AR61" s="455">
        <f si="11" t="shared"/>
        <v>0</v>
      </c>
      <c r="AS61" s="409"/>
      <c r="AT61" s="409"/>
      <c r="AU61" s="210">
        <f si="12" t="shared"/>
        <v>10713.800000001196</v>
      </c>
      <c r="AV61" s="211"/>
      <c r="AW61" s="197">
        <v>11282.301725806452</v>
      </c>
      <c r="AX61" s="196">
        <f si="43" t="shared"/>
        <v>568.50172580525577</v>
      </c>
      <c r="AY61" s="196">
        <v>301.44</v>
      </c>
      <c r="AZ61" s="196">
        <f si="59" t="shared"/>
        <v>35.54206475584261</v>
      </c>
      <c r="BA61" s="196">
        <v>37.43</v>
      </c>
      <c r="BB61" s="196">
        <f si="60" t="shared"/>
        <v>1.88793524415739</v>
      </c>
      <c r="BC61" s="199">
        <v>57</v>
      </c>
      <c r="BD61" s="346">
        <v>42764</v>
      </c>
      <c r="BE61" s="357">
        <v>11514.549000000001</v>
      </c>
      <c r="BF61" s="292">
        <v>77.254999999999995</v>
      </c>
      <c r="BG61" s="358">
        <v>5329.058</v>
      </c>
      <c r="BH61" s="455">
        <f si="13" t="shared"/>
        <v>1502.5200000001614</v>
      </c>
      <c r="BI61" s="453"/>
      <c r="BJ61" s="370">
        <v>799.27700000000004</v>
      </c>
      <c r="BK61" s="371">
        <v>645.34199999999998</v>
      </c>
      <c r="BL61" s="291">
        <f si="14" t="shared"/>
        <v>108.16000000000713</v>
      </c>
      <c r="BM61" s="409"/>
      <c r="BN61" s="409">
        <f si="15" t="shared"/>
        <v>1394.3600000001543</v>
      </c>
      <c r="BO61" s="204"/>
      <c r="BP61" s="195">
        <v>1691.3</v>
      </c>
      <c r="BQ61" s="196">
        <f si="44" t="shared"/>
        <v>296.93999999984567</v>
      </c>
      <c r="BR61" s="196">
        <v>301.44</v>
      </c>
      <c r="BS61" s="196">
        <f si="61" t="shared"/>
        <v>4.6256634819538025</v>
      </c>
      <c r="BT61" s="196">
        <v>5.61</v>
      </c>
      <c r="BU61" s="196">
        <f si="62" t="shared"/>
        <v>0.98433651804619782</v>
      </c>
      <c r="BV61" s="199">
        <v>57</v>
      </c>
      <c r="BW61" s="346">
        <v>42764</v>
      </c>
      <c r="BX61" s="357">
        <v>11899.32</v>
      </c>
      <c r="BY61" s="358">
        <v>18.364999999999998</v>
      </c>
      <c r="BZ61" s="347">
        <f si="117" t="shared"/>
        <v>243.36000000000865</v>
      </c>
      <c r="CA61" s="210"/>
      <c r="CB61" s="292"/>
      <c r="CC61" s="213">
        <f si="63" t="shared"/>
        <v>108.16000000000713</v>
      </c>
      <c r="CD61" s="409"/>
      <c r="CE61" s="211">
        <f si="64" t="shared"/>
        <v>351.52000000001578</v>
      </c>
      <c r="CF61" s="211"/>
      <c r="CG61" s="195">
        <v>352.9</v>
      </c>
      <c r="CH61" s="210">
        <f si="45" t="shared"/>
        <v>1.379999999984193</v>
      </c>
      <c r="CI61" s="196">
        <v>185.48</v>
      </c>
      <c r="CJ61" s="196">
        <f si="65" t="shared"/>
        <v>1.8951908561570832</v>
      </c>
      <c r="CK61" s="196">
        <v>1.9</v>
      </c>
      <c r="CL61" s="196">
        <f si="66" t="shared"/>
        <v>4.8091438429167521E-3</v>
      </c>
      <c r="CM61" s="199">
        <v>57</v>
      </c>
      <c r="CN61" s="346">
        <v>42764</v>
      </c>
      <c r="CO61" s="357">
        <v>10732.927</v>
      </c>
      <c r="CP61" s="358">
        <v>7314.3119999999999</v>
      </c>
      <c r="CQ61" s="455">
        <f si="16" t="shared"/>
        <v>1254.2399999999179</v>
      </c>
      <c r="CR61" s="409"/>
      <c r="CS61" s="409">
        <f si="46" t="shared"/>
        <v>174656</v>
      </c>
      <c r="CT61" s="409">
        <f si="46" t="shared"/>
        <v>343121</v>
      </c>
      <c r="CU61" s="409">
        <f si="46" t="shared"/>
        <v>1408</v>
      </c>
      <c r="CV61" s="453"/>
      <c r="CW61" s="379">
        <v>326.25</v>
      </c>
      <c r="CX61" s="376">
        <f si="17" t="shared"/>
        <v>0.12000000000057298</v>
      </c>
      <c r="CY61" s="409"/>
      <c r="CZ61" s="409">
        <f si="67" t="shared"/>
        <v>2662.3599999999187</v>
      </c>
      <c r="DA61" s="204"/>
      <c r="DB61" s="195">
        <v>2585.6999999999998</v>
      </c>
      <c r="DC61" s="421">
        <f si="68" t="shared"/>
        <v>-76.659999999918909</v>
      </c>
      <c r="DD61" s="195">
        <v>301.43599999999998</v>
      </c>
      <c r="DE61" s="196">
        <f si="69" t="shared"/>
        <v>8.8322562666699369</v>
      </c>
      <c r="DF61" s="195">
        <v>8.58</v>
      </c>
      <c r="DG61" s="397">
        <f si="70" t="shared"/>
        <v>-0.25225626666993684</v>
      </c>
      <c r="DH61" s="199">
        <v>57</v>
      </c>
      <c r="DI61" s="346">
        <v>42764</v>
      </c>
      <c r="DJ61" s="366">
        <v>341.34399999999999</v>
      </c>
      <c r="DK61" s="381">
        <v>323.99599999999998</v>
      </c>
      <c r="DL61" s="455">
        <f si="18" t="shared"/>
        <v>768.59999999993533</v>
      </c>
      <c r="DM61" s="453"/>
      <c r="DN61" s="370"/>
      <c r="DO61" s="409"/>
      <c r="DP61" s="409"/>
      <c r="DQ61" s="371">
        <v>1819.5540000000001</v>
      </c>
      <c r="DR61" s="455">
        <f si="19" t="shared"/>
        <v>3371.4000000000851</v>
      </c>
      <c r="DS61" s="453"/>
      <c r="DT61" s="409">
        <f si="47" t="shared"/>
        <v>5796.00000000002</v>
      </c>
      <c r="DU61" s="204"/>
      <c r="DV61" s="195">
        <v>5551.6</v>
      </c>
      <c r="DW61" s="421">
        <f si="48" t="shared"/>
        <v>-244.40000000001965</v>
      </c>
      <c r="DX61" s="195">
        <v>10800</v>
      </c>
      <c r="DY61" s="431">
        <f si="71" t="shared"/>
        <v>0.53666666666666851</v>
      </c>
      <c r="DZ61" s="409">
        <v>0.51400000000000001</v>
      </c>
      <c r="EA61" s="433">
        <f si="72" t="shared"/>
        <v>-2.26666666666685E-2</v>
      </c>
      <c r="EB61" s="199">
        <v>57</v>
      </c>
      <c r="EC61" s="346">
        <v>42764</v>
      </c>
      <c r="ED61" s="357"/>
      <c r="EE61" s="292"/>
      <c r="EF61" s="358">
        <v>1926.3409999999999</v>
      </c>
      <c r="EG61" s="455">
        <f si="161" t="shared"/>
        <v>3990.5999999997675</v>
      </c>
      <c r="EH61" s="453"/>
      <c r="EI61" s="370">
        <v>27.347999999999999</v>
      </c>
      <c r="EJ61" s="371">
        <v>1146.423</v>
      </c>
      <c r="EK61" s="455">
        <f si="97" t="shared"/>
        <v>302.80000000000229</v>
      </c>
      <c r="EL61" s="453"/>
      <c r="EM61" s="370">
        <v>2928.7330000000002</v>
      </c>
      <c r="EN61" s="371"/>
      <c r="EO61" s="455">
        <f si="73" t="shared"/>
        <v>32.472000000001572</v>
      </c>
      <c r="EP61" s="453"/>
      <c r="EQ61" s="358">
        <v>367.85599999999999</v>
      </c>
      <c r="ER61" s="455">
        <f si="20" t="shared"/>
        <v>8.1600000000003092</v>
      </c>
      <c r="ES61" s="409"/>
      <c r="ET61" s="409">
        <f si="50" t="shared"/>
        <v>4031.2319999997694</v>
      </c>
      <c r="EU61" s="204"/>
      <c r="EV61" s="195">
        <v>4265.3</v>
      </c>
      <c r="EW61" s="195">
        <f si="51" t="shared"/>
        <v>234.06800000023077</v>
      </c>
      <c r="EX61" s="431">
        <v>301.43599999999998</v>
      </c>
      <c r="EY61" s="431">
        <f si="74" t="shared"/>
        <v>13.373425868176893</v>
      </c>
      <c r="EZ61" s="290">
        <v>14.149800000000001</v>
      </c>
      <c r="FA61" s="432">
        <f si="75" t="shared"/>
        <v>0.77637413182310766</v>
      </c>
      <c r="HO61" s="346">
        <v>42764</v>
      </c>
      <c r="HP61" s="379">
        <v>975.29499999999996</v>
      </c>
      <c r="HQ61" s="455">
        <f si="187" t="shared"/>
        <v>34.600000000000364</v>
      </c>
      <c r="HR61" s="453"/>
      <c r="HS61" s="379">
        <v>48771</v>
      </c>
      <c r="HT61" s="455">
        <f si="139" t="shared"/>
        <v>20</v>
      </c>
      <c r="HU61" s="369"/>
      <c r="HV61" s="379">
        <v>77463</v>
      </c>
      <c r="HW61" s="455">
        <f si="104" t="shared"/>
        <v>6</v>
      </c>
      <c r="HX61" s="369"/>
      <c r="HY61" s="379">
        <v>1273.25</v>
      </c>
      <c r="HZ61" s="455">
        <f si="183" t="shared"/>
        <v>11.400000000003274</v>
      </c>
      <c r="IA61" s="409"/>
      <c r="IB61" s="379">
        <v>209054</v>
      </c>
      <c r="IC61" s="455">
        <f si="41" t="shared"/>
        <v>1656</v>
      </c>
      <c r="ID61" s="409"/>
    </row>
    <row r="62" spans="1:238" x14ac:dyDescent="0.25">
      <c r="A62" s="199">
        <v>58</v>
      </c>
      <c r="B62" s="346">
        <v>42765</v>
      </c>
      <c r="C62" s="349">
        <v>2972.7910000000002</v>
      </c>
      <c r="D62" s="288">
        <v>3109.143</v>
      </c>
      <c r="E62" s="350"/>
      <c r="F62" s="347">
        <f si="5" t="shared"/>
        <v>12983.999999999651</v>
      </c>
      <c r="G62" s="354">
        <f si="76" t="shared"/>
        <v>25579.200000000856</v>
      </c>
      <c r="H62" s="357">
        <v>2038.0160000000001</v>
      </c>
      <c r="I62" s="292">
        <v>2005.434</v>
      </c>
      <c r="J62" s="358"/>
      <c r="K62" s="455">
        <f si="6" t="shared"/>
        <v>12777.600000000166</v>
      </c>
      <c r="L62" s="409">
        <f si="77" t="shared"/>
        <v>24916.800000000148</v>
      </c>
      <c r="M62" s="354">
        <f si="78" t="shared"/>
        <v>-662.40000000070722</v>
      </c>
      <c r="N62" s="357">
        <v>688.74</v>
      </c>
      <c r="O62" s="358">
        <v>988.28399999999999</v>
      </c>
      <c r="P62" s="455">
        <f si="58" t="shared"/>
        <v>1940.3999999999542</v>
      </c>
      <c r="Q62" s="453">
        <f si="79" t="shared"/>
        <v>3679.1999999999689</v>
      </c>
      <c r="R62" s="357">
        <v>70592</v>
      </c>
      <c r="S62" s="358">
        <v>37713</v>
      </c>
      <c r="T62" s="455">
        <f si="7" t="shared"/>
        <v>432</v>
      </c>
      <c r="U62" s="453">
        <f si="80" t="shared"/>
        <v>732</v>
      </c>
      <c r="V62" s="357">
        <v>174660</v>
      </c>
      <c r="W62" s="358">
        <v>343211</v>
      </c>
      <c r="X62" s="455">
        <f si="8" t="shared"/>
        <v>1504</v>
      </c>
      <c r="Y62" s="409">
        <f si="81" t="shared"/>
        <v>2912</v>
      </c>
      <c r="Z62" s="409">
        <f si="82" t="shared"/>
        <v>3644</v>
      </c>
      <c r="AA62" s="453">
        <f si="83" t="shared"/>
        <v>35.199999999968895</v>
      </c>
      <c r="AB62" s="357">
        <v>351.654</v>
      </c>
      <c r="AC62" s="358">
        <v>161.30099999999999</v>
      </c>
      <c r="AD62" s="455">
        <f si="9" t="shared"/>
        <v>525.60000000000286</v>
      </c>
      <c r="AE62" s="453">
        <f si="84" t="shared"/>
        <v>999.00000000001228</v>
      </c>
      <c r="AF62" s="364">
        <v>3238.279</v>
      </c>
      <c r="AG62" s="289"/>
      <c r="AH62" s="358"/>
      <c r="AI62" s="455">
        <f si="168" t="shared"/>
        <v>10219.199999999546</v>
      </c>
      <c r="AJ62" s="409">
        <f>AI62+AI61</f>
        <v>20056.79999999993</v>
      </c>
      <c r="AK62" s="453">
        <f si="85" t="shared"/>
        <v>20788.79999999993</v>
      </c>
      <c r="AL62" s="387">
        <v>29571</v>
      </c>
      <c r="AM62" s="388">
        <v>41092</v>
      </c>
      <c r="AN62" s="455">
        <f si="10" t="shared"/>
        <v>0</v>
      </c>
      <c r="AO62" s="217">
        <f si="86" t="shared"/>
        <v>0</v>
      </c>
      <c r="AP62" s="387">
        <v>22329</v>
      </c>
      <c r="AQ62" s="388">
        <v>23340</v>
      </c>
      <c r="AR62" s="455">
        <f si="11" t="shared"/>
        <v>0</v>
      </c>
      <c r="AS62" s="409">
        <f si="87" t="shared"/>
        <v>0</v>
      </c>
      <c r="AT62" s="409">
        <f si="88" t="shared"/>
        <v>21005.800000000138</v>
      </c>
      <c r="AU62" s="210">
        <f si="12" t="shared"/>
        <v>10954.399999999649</v>
      </c>
      <c r="AV62" s="211">
        <f>(G62-Y62-AE62-AO62)+AS62</f>
        <v>21668.200000000845</v>
      </c>
      <c r="AW62" s="197">
        <v>11282.301725806452</v>
      </c>
      <c r="AX62" s="196">
        <f si="43" t="shared"/>
        <v>327.90172580680337</v>
      </c>
      <c r="AY62" s="196">
        <v>301.44</v>
      </c>
      <c r="AZ62" s="196">
        <f si="59" t="shared"/>
        <v>36.340233545646392</v>
      </c>
      <c r="BA62" s="196">
        <v>37.43</v>
      </c>
      <c r="BB62" s="196">
        <f si="60" t="shared"/>
        <v>1.0897664543536081</v>
      </c>
      <c r="BC62" s="199">
        <v>58</v>
      </c>
      <c r="BD62" s="346">
        <v>42765</v>
      </c>
      <c r="BE62" s="357">
        <v>11518.119000000001</v>
      </c>
      <c r="BF62" s="292">
        <v>77.266999999999996</v>
      </c>
      <c r="BG62" s="358">
        <v>5339.2439999999997</v>
      </c>
      <c r="BH62" s="455">
        <f si="13" t="shared"/>
        <v>1650.8639999999284</v>
      </c>
      <c r="BI62" s="453">
        <f>BH62+BH61</f>
        <v>3153.3840000000901</v>
      </c>
      <c r="BJ62" s="370">
        <v>799.89800000000002</v>
      </c>
      <c r="BK62" s="371">
        <v>646.11199999999997</v>
      </c>
      <c r="BL62" s="291">
        <f si="14" t="shared"/>
        <v>111.27999999999702</v>
      </c>
      <c r="BM62" s="409">
        <f si="89" t="shared"/>
        <v>219.44000000000415</v>
      </c>
      <c r="BN62" s="409">
        <f si="15" t="shared"/>
        <v>1539.5839999999314</v>
      </c>
      <c r="BO62" s="204">
        <f>BI62-BM62</f>
        <v>2933.9440000000859</v>
      </c>
      <c r="BP62" s="195">
        <v>1691.3</v>
      </c>
      <c r="BQ62" s="196">
        <f si="44" t="shared"/>
        <v>151.71600000006856</v>
      </c>
      <c r="BR62" s="196">
        <v>301.44</v>
      </c>
      <c r="BS62" s="196">
        <f si="61" t="shared"/>
        <v>5.1074309978766301</v>
      </c>
      <c r="BT62" s="196">
        <v>5.61</v>
      </c>
      <c r="BU62" s="196">
        <f si="62" t="shared"/>
        <v>0.50256900212337019</v>
      </c>
      <c r="BV62" s="199">
        <v>58</v>
      </c>
      <c r="BW62" s="346">
        <v>42765</v>
      </c>
      <c r="BX62" s="357">
        <v>11907.54</v>
      </c>
      <c r="BY62" s="358">
        <v>18.718</v>
      </c>
      <c r="BZ62" s="347">
        <f si="117" t="shared"/>
        <v>260.72000000003499</v>
      </c>
      <c r="CA62" s="210">
        <f si="90" t="shared"/>
        <v>504.08000000004364</v>
      </c>
      <c r="CB62" s="292"/>
      <c r="CC62" s="213">
        <f si="63" t="shared"/>
        <v>111.27999999999702</v>
      </c>
      <c r="CD62" s="409">
        <f si="63" t="shared"/>
        <v>219.44000000000415</v>
      </c>
      <c r="CE62" s="211">
        <f si="64" t="shared"/>
        <v>372.000000000032</v>
      </c>
      <c r="CF62" s="211">
        <f si="64" t="shared"/>
        <v>723.52000000004773</v>
      </c>
      <c r="CG62" s="195">
        <v>352.9</v>
      </c>
      <c r="CH62" s="396">
        <f si="45" t="shared"/>
        <v>-19.100000000032026</v>
      </c>
      <c r="CI62" s="196">
        <v>185.48</v>
      </c>
      <c r="CJ62" s="196">
        <f si="65" t="shared"/>
        <v>2.0056070735390987</v>
      </c>
      <c r="CK62" s="196">
        <v>1.9</v>
      </c>
      <c r="CL62" s="397">
        <f si="66" t="shared"/>
        <v>-0.10560707353909882</v>
      </c>
      <c r="CM62" s="199">
        <v>58</v>
      </c>
      <c r="CN62" s="346">
        <v>42765</v>
      </c>
      <c r="CO62" s="357">
        <v>10739.707</v>
      </c>
      <c r="CP62" s="358">
        <v>7313.0349999999999</v>
      </c>
      <c r="CQ62" s="455">
        <f si="16" t="shared"/>
        <v>660.36000000007334</v>
      </c>
      <c r="CR62" s="409">
        <f si="91" t="shared"/>
        <v>1914.5999999999913</v>
      </c>
      <c r="CS62" s="409">
        <f si="46" t="shared"/>
        <v>174660</v>
      </c>
      <c r="CT62" s="409">
        <f si="46" t="shared"/>
        <v>343211</v>
      </c>
      <c r="CU62" s="409">
        <f si="46" t="shared"/>
        <v>1504</v>
      </c>
      <c r="CV62" s="453">
        <f si="46" t="shared"/>
        <v>2912</v>
      </c>
      <c r="CW62" s="379">
        <v>326.25200000000001</v>
      </c>
      <c r="CX62" s="376">
        <f si="17" t="shared"/>
        <v>0.12000000000057298</v>
      </c>
      <c r="CY62" s="409">
        <f si="92" t="shared"/>
        <v>0.24000000000114596</v>
      </c>
      <c r="CZ62" s="409">
        <f si="67" t="shared"/>
        <v>2164.4800000000741</v>
      </c>
      <c r="DA62" s="204">
        <f si="93" t="shared"/>
        <v>4826.8399999999929</v>
      </c>
      <c r="DB62" s="195">
        <v>2585.6999999999998</v>
      </c>
      <c r="DC62" s="409">
        <f si="68" t="shared"/>
        <v>421.21999999992568</v>
      </c>
      <c r="DD62" s="195">
        <v>301.43599999999998</v>
      </c>
      <c r="DE62" s="196">
        <f si="69" t="shared"/>
        <v>7.1805623747663656</v>
      </c>
      <c r="DF62" s="195">
        <v>8.58</v>
      </c>
      <c r="DG62" s="196">
        <f si="70" t="shared"/>
        <v>1.3994376252336345</v>
      </c>
      <c r="DH62" s="199">
        <v>58</v>
      </c>
      <c r="DI62" s="346">
        <v>42765</v>
      </c>
      <c r="DJ62" s="366">
        <v>341.76600000000002</v>
      </c>
      <c r="DK62" s="381">
        <v>324.02300000000002</v>
      </c>
      <c r="DL62" s="455">
        <f si="18" t="shared"/>
        <v>808.20000000012442</v>
      </c>
      <c r="DM62" s="453">
        <f si="94" t="shared"/>
        <v>1576.8000000000598</v>
      </c>
      <c r="DN62" s="370"/>
      <c r="DO62" s="409"/>
      <c r="DP62" s="409"/>
      <c r="DQ62" s="371">
        <v>1821.444</v>
      </c>
      <c r="DR62" s="455">
        <f si="19" t="shared"/>
        <v>3401.9999999997708</v>
      </c>
      <c r="DS62" s="453">
        <f si="95" t="shared"/>
        <v>6773.3999999998559</v>
      </c>
      <c r="DT62" s="409">
        <f si="47" t="shared"/>
        <v>5866.1999999998952</v>
      </c>
      <c r="DU62" s="204">
        <f>DM62+DS62+ID62</f>
        <v>11662.199999999915</v>
      </c>
      <c r="DV62" s="195">
        <v>5551.6</v>
      </c>
      <c r="DW62" s="421">
        <f si="48" t="shared"/>
        <v>-314.59999999989486</v>
      </c>
      <c r="DX62" s="195">
        <v>10800</v>
      </c>
      <c r="DY62" s="431">
        <f si="71" t="shared"/>
        <v>0.54316666666665692</v>
      </c>
      <c r="DZ62" s="409">
        <v>0.51400000000000001</v>
      </c>
      <c r="EA62" s="433">
        <f si="72" t="shared"/>
        <v>-2.9166666666656904E-2</v>
      </c>
      <c r="EB62" s="199">
        <v>58</v>
      </c>
      <c r="EC62" s="346">
        <v>42765</v>
      </c>
      <c r="ED62" s="357"/>
      <c r="EE62" s="292"/>
      <c r="EF62" s="358">
        <v>1928.5550000000001</v>
      </c>
      <c r="EG62" s="455">
        <f si="161" t="shared"/>
        <v>3985.2000000003045</v>
      </c>
      <c r="EH62" s="453">
        <f si="96" t="shared"/>
        <v>7975.800000000072</v>
      </c>
      <c r="EI62" s="370">
        <v>27.367000000000001</v>
      </c>
      <c r="EJ62" s="371">
        <v>1150.194</v>
      </c>
      <c r="EK62" s="455">
        <f si="97" t="shared"/>
        <v>303.19999999999681</v>
      </c>
      <c r="EL62" s="453">
        <f si="98" t="shared"/>
        <v>605.99999999999909</v>
      </c>
      <c r="EM62" s="370">
        <v>2931.4</v>
      </c>
      <c r="EN62" s="371"/>
      <c r="EO62" s="455">
        <f si="73" t="shared"/>
        <v>32.003999999998996</v>
      </c>
      <c r="EP62" s="453">
        <f si="99" t="shared"/>
        <v>64.476000000000568</v>
      </c>
      <c r="EQ62" s="358">
        <v>368.05799999999999</v>
      </c>
      <c r="ER62" s="455">
        <f si="20" t="shared"/>
        <v>8.0799999999999272</v>
      </c>
      <c r="ES62" s="409">
        <f si="100" t="shared"/>
        <v>16.240000000000236</v>
      </c>
      <c r="ET62" s="409">
        <f si="50" t="shared"/>
        <v>4025.2840000003034</v>
      </c>
      <c r="EU62" s="204">
        <f>EH62+EP62+ES62</f>
        <v>8056.5160000000724</v>
      </c>
      <c r="EV62" s="195">
        <v>4265.3</v>
      </c>
      <c r="EW62" s="195">
        <f si="51" t="shared"/>
        <v>240.01599999969676</v>
      </c>
      <c r="EX62" s="431">
        <v>301.43599999999998</v>
      </c>
      <c r="EY62" s="431">
        <f si="74" t="shared"/>
        <v>13.35369365304842</v>
      </c>
      <c r="EZ62" s="290">
        <v>14.149800000000001</v>
      </c>
      <c r="FA62" s="432">
        <f si="75" t="shared"/>
        <v>0.79610634695158033</v>
      </c>
      <c r="HO62" s="346">
        <v>42765</v>
      </c>
      <c r="HP62" s="379">
        <v>977.90700000000004</v>
      </c>
      <c r="HQ62" s="455">
        <f si="187" t="shared"/>
        <v>104.4800000000032</v>
      </c>
      <c r="HR62" s="453">
        <f>HQ62+HQ61</f>
        <v>139.08000000000357</v>
      </c>
      <c r="HS62" s="379">
        <v>48800</v>
      </c>
      <c r="HT62" s="455">
        <f si="139" t="shared"/>
        <v>29</v>
      </c>
      <c r="HU62" s="369">
        <f ref="HU62" si="194" t="shared">HT62+HT61</f>
        <v>49</v>
      </c>
      <c r="HV62" s="379">
        <v>77500</v>
      </c>
      <c r="HW62" s="455">
        <f si="104" t="shared"/>
        <v>37</v>
      </c>
      <c r="HX62" s="369">
        <f ref="HX62" si="195" t="shared">HW62+HW61</f>
        <v>43</v>
      </c>
      <c r="HY62" s="379">
        <v>1273.79</v>
      </c>
      <c r="HZ62" s="455">
        <f si="183" t="shared"/>
        <v>16.199999999998909</v>
      </c>
      <c r="IA62" s="409">
        <f ref="IA62" si="196" t="shared">HZ62+HZ61</f>
        <v>27.600000000002183</v>
      </c>
      <c r="IB62" s="379">
        <v>209192</v>
      </c>
      <c r="IC62" s="455">
        <f si="41" t="shared"/>
        <v>1656</v>
      </c>
      <c r="ID62" s="409">
        <f>IC62+IC61</f>
        <v>3312</v>
      </c>
    </row>
    <row r="63" spans="1:238" x14ac:dyDescent="0.25">
      <c r="A63" s="199">
        <v>59</v>
      </c>
      <c r="B63" s="346">
        <v>42765</v>
      </c>
      <c r="C63" s="349">
        <v>2975.0520000000001</v>
      </c>
      <c r="D63" s="288">
        <v>3109.5909999999999</v>
      </c>
      <c r="E63" s="350"/>
      <c r="F63" s="347">
        <f si="5" t="shared"/>
        <v>13003.199999999197</v>
      </c>
      <c r="G63" s="354"/>
      <c r="H63" s="357">
        <v>2040.2929999999999</v>
      </c>
      <c r="I63" s="292">
        <v>2005.905</v>
      </c>
      <c r="J63" s="358"/>
      <c r="K63" s="455">
        <f si="6" t="shared"/>
        <v>13190.399999999136</v>
      </c>
      <c r="L63" s="409"/>
      <c r="M63" s="354"/>
      <c r="N63" s="357">
        <v>688.74</v>
      </c>
      <c r="O63" s="475">
        <v>989.33</v>
      </c>
      <c r="P63" s="370">
        <f si="58" t="shared"/>
        <v>1882.8000000000884</v>
      </c>
      <c r="Q63" s="453"/>
      <c r="R63" s="357">
        <v>70617</v>
      </c>
      <c r="S63" s="358">
        <v>37715</v>
      </c>
      <c r="T63" s="455">
        <f si="7" t="shared"/>
        <v>324</v>
      </c>
      <c r="U63" s="453"/>
      <c r="V63" s="357">
        <v>174662</v>
      </c>
      <c r="W63" s="358">
        <v>343301</v>
      </c>
      <c r="X63" s="455">
        <f si="8" t="shared"/>
        <v>1472</v>
      </c>
      <c r="Y63" s="409"/>
      <c r="Z63" s="409"/>
      <c r="AA63" s="453"/>
      <c r="AB63" s="357">
        <v>351.834</v>
      </c>
      <c r="AC63" s="358">
        <v>161.48500000000001</v>
      </c>
      <c r="AD63" s="455">
        <f si="9" t="shared"/>
        <v>655.20000000005894</v>
      </c>
      <c r="AE63" s="453"/>
      <c r="AF63" s="364">
        <v>3242.674</v>
      </c>
      <c r="AG63" s="289"/>
      <c r="AH63" s="358"/>
      <c r="AI63" s="455">
        <f si="168" t="shared"/>
        <v>10547.999999999956</v>
      </c>
      <c r="AJ63" s="409"/>
      <c r="AK63" s="453"/>
      <c r="AL63" s="387">
        <v>29571</v>
      </c>
      <c r="AM63" s="388">
        <v>41092</v>
      </c>
      <c r="AN63" s="455">
        <f si="10" t="shared"/>
        <v>0</v>
      </c>
      <c r="AO63" s="217"/>
      <c r="AP63" s="387">
        <v>22329</v>
      </c>
      <c r="AQ63" s="388">
        <v>23340</v>
      </c>
      <c r="AR63" s="455">
        <f si="11" t="shared"/>
        <v>0</v>
      </c>
      <c r="AS63" s="409"/>
      <c r="AT63" s="409"/>
      <c r="AU63" s="210">
        <f si="12" t="shared"/>
        <v>10875.999999999138</v>
      </c>
      <c r="AV63" s="211"/>
      <c r="AW63" s="197">
        <v>11282.301725806452</v>
      </c>
      <c r="AX63" s="196">
        <f si="43" t="shared"/>
        <v>406.30172580731414</v>
      </c>
      <c r="AY63" s="196">
        <v>301.44</v>
      </c>
      <c r="AZ63" s="196">
        <f si="59" t="shared"/>
        <v>36.080148619954677</v>
      </c>
      <c r="BA63" s="196">
        <v>37.43</v>
      </c>
      <c r="BB63" s="196">
        <f si="60" t="shared"/>
        <v>1.3498513800453225</v>
      </c>
      <c r="BC63" s="199">
        <v>59</v>
      </c>
      <c r="BD63" s="346">
        <v>42765</v>
      </c>
      <c r="BE63" s="357">
        <v>11519.394</v>
      </c>
      <c r="BF63" s="292">
        <v>77.278999999999996</v>
      </c>
      <c r="BG63" s="358">
        <v>5348.652</v>
      </c>
      <c r="BH63" s="455">
        <f si="13" t="shared"/>
        <v>1282.1039999999991</v>
      </c>
      <c r="BI63" s="453"/>
      <c r="BJ63" s="370">
        <v>800.58600000000001</v>
      </c>
      <c r="BK63" s="371">
        <v>646.94200000000001</v>
      </c>
      <c r="BL63" s="291">
        <f si="14" t="shared"/>
        <v>121.44000000000233</v>
      </c>
      <c r="BM63" s="409"/>
      <c r="BN63" s="409">
        <f si="15" t="shared"/>
        <v>1160.6639999999968</v>
      </c>
      <c r="BO63" s="204"/>
      <c r="BP63" s="195">
        <v>1691.3</v>
      </c>
      <c r="BQ63" s="196">
        <f si="44" t="shared"/>
        <v>530.63600000000315</v>
      </c>
      <c r="BR63" s="196">
        <v>301.44</v>
      </c>
      <c r="BS63" s="196">
        <f si="61" t="shared"/>
        <v>3.8503980891719638</v>
      </c>
      <c r="BT63" s="196">
        <v>5.61</v>
      </c>
      <c r="BU63" s="196">
        <f si="62" t="shared"/>
        <v>1.7596019108280365</v>
      </c>
      <c r="BV63" s="199">
        <v>59</v>
      </c>
      <c r="BW63" s="346">
        <v>42765</v>
      </c>
      <c r="BX63" s="357">
        <v>11915.69</v>
      </c>
      <c r="BY63" s="358">
        <v>19.081</v>
      </c>
      <c r="BZ63" s="347">
        <f si="117" t="shared"/>
        <v>259.01999999998907</v>
      </c>
      <c r="CA63" s="210"/>
      <c r="CB63" s="292"/>
      <c r="CC63" s="409">
        <f si="63" t="shared"/>
        <v>121.44000000000233</v>
      </c>
      <c r="CD63" s="409"/>
      <c r="CE63" s="211">
        <f si="64" t="shared"/>
        <v>380.4599999999914</v>
      </c>
      <c r="CF63" s="211"/>
      <c r="CG63" s="195">
        <v>352.9</v>
      </c>
      <c r="CH63" s="396">
        <f si="45" t="shared"/>
        <v>-27.559999999991419</v>
      </c>
      <c r="CI63" s="196">
        <v>185.48</v>
      </c>
      <c r="CJ63" s="196">
        <f si="65" t="shared"/>
        <v>2.0512184602112971</v>
      </c>
      <c r="CK63" s="196">
        <v>1.9</v>
      </c>
      <c r="CL63" s="397">
        <f si="66" t="shared"/>
        <v>-0.15121846021129715</v>
      </c>
      <c r="CM63" s="199">
        <v>59</v>
      </c>
      <c r="CN63" s="346">
        <v>42765</v>
      </c>
      <c r="CO63" s="357">
        <v>10745.958000000001</v>
      </c>
      <c r="CP63" s="358">
        <v>7319.098</v>
      </c>
      <c r="CQ63" s="455">
        <f si="16" t="shared"/>
        <v>1477.6800000000367</v>
      </c>
      <c r="CR63" s="409"/>
      <c r="CS63" s="409">
        <f si="46" t="shared"/>
        <v>174662</v>
      </c>
      <c r="CT63" s="409">
        <f si="46" t="shared"/>
        <v>343301</v>
      </c>
      <c r="CU63" s="409">
        <f si="46" t="shared"/>
        <v>1472</v>
      </c>
      <c r="CV63" s="453"/>
      <c r="CW63" s="379">
        <v>326.46499999999997</v>
      </c>
      <c r="CX63" s="376">
        <f si="17" t="shared"/>
        <v>12.779999999997926</v>
      </c>
      <c r="CY63" s="409"/>
      <c r="CZ63" s="409">
        <f si="67" t="shared"/>
        <v>2962.4600000000346</v>
      </c>
      <c r="DA63" s="204"/>
      <c r="DB63" s="195">
        <v>2585.6999999999998</v>
      </c>
      <c r="DC63" s="421">
        <f si="68" t="shared"/>
        <v>-376.76000000003478</v>
      </c>
      <c r="DD63" s="195">
        <v>301.43599999999998</v>
      </c>
      <c r="DE63" s="196">
        <f si="69" t="shared"/>
        <v>9.8278241484097286</v>
      </c>
      <c r="DF63" s="195">
        <v>8.58</v>
      </c>
      <c r="DG63" s="397">
        <f si="70" t="shared"/>
        <v>-1.2478241484097286</v>
      </c>
      <c r="DH63" s="199">
        <v>59</v>
      </c>
      <c r="DI63" s="346">
        <v>42765</v>
      </c>
      <c r="DJ63" s="366">
        <v>342.19900000000001</v>
      </c>
      <c r="DK63" s="381">
        <v>324.04899999999998</v>
      </c>
      <c r="DL63" s="455">
        <f si="18" t="shared"/>
        <v>826.19999999990341</v>
      </c>
      <c r="DM63" s="453"/>
      <c r="DN63" s="370"/>
      <c r="DO63" s="409"/>
      <c r="DP63" s="409"/>
      <c r="DQ63" s="371">
        <v>1823.319</v>
      </c>
      <c r="DR63" s="455">
        <f si="19" t="shared"/>
        <v>3375</v>
      </c>
      <c r="DS63" s="453"/>
      <c r="DT63" s="409">
        <f si="47" t="shared"/>
        <v>5857.1999999999034</v>
      </c>
      <c r="DU63" s="204"/>
      <c r="DV63" s="195">
        <v>5551.6</v>
      </c>
      <c r="DW63" s="421">
        <f si="48" t="shared"/>
        <v>-305.59999999990305</v>
      </c>
      <c r="DX63" s="195">
        <v>10800</v>
      </c>
      <c r="DY63" s="431">
        <f si="71" t="shared"/>
        <v>0.54233333333332434</v>
      </c>
      <c r="DZ63" s="409">
        <v>0.51400000000000001</v>
      </c>
      <c r="EA63" s="433">
        <f si="72" t="shared"/>
        <v>-2.8333333333324329E-2</v>
      </c>
      <c r="EB63" s="199">
        <v>59</v>
      </c>
      <c r="EC63" s="346">
        <v>42765</v>
      </c>
      <c r="ED63" s="357"/>
      <c r="EE63" s="292"/>
      <c r="EF63" s="358">
        <v>1930.7239999999999</v>
      </c>
      <c r="EG63" s="455">
        <f si="161" t="shared"/>
        <v>3904.1999999997643</v>
      </c>
      <c r="EH63" s="453"/>
      <c r="EI63" s="370">
        <v>27.382999999999999</v>
      </c>
      <c r="EJ63" s="371">
        <v>1153.548</v>
      </c>
      <c r="EK63" s="455">
        <f si="97" t="shared"/>
        <v>269.60000000000321</v>
      </c>
      <c r="EL63" s="453"/>
      <c r="EM63" s="370">
        <v>2933.7629999999999</v>
      </c>
      <c r="EN63" s="371"/>
      <c r="EO63" s="455">
        <f si="73" t="shared"/>
        <v>28.355999999997948</v>
      </c>
      <c r="EP63" s="453"/>
      <c r="EQ63" s="379">
        <v>368.85500000000002</v>
      </c>
      <c r="ER63" s="455">
        <f si="20" t="shared"/>
        <v>31.880000000001019</v>
      </c>
      <c r="ES63" s="409"/>
      <c r="ET63" s="409">
        <f si="50" t="shared"/>
        <v>3964.4359999997632</v>
      </c>
      <c r="EU63" s="204"/>
      <c r="EV63" s="195">
        <v>4265.3</v>
      </c>
      <c r="EW63" s="195">
        <f si="51" t="shared"/>
        <v>300.86400000023696</v>
      </c>
      <c r="EX63" s="431">
        <v>301.43599999999998</v>
      </c>
      <c r="EY63" s="431">
        <f si="74" t="shared"/>
        <v>13.151833224962392</v>
      </c>
      <c r="EZ63" s="290">
        <v>14.149800000000001</v>
      </c>
      <c r="FA63" s="432">
        <f si="75" t="shared"/>
        <v>0.99796677503760911</v>
      </c>
      <c r="HO63" s="346">
        <v>42765</v>
      </c>
      <c r="HP63" s="379">
        <v>979.13499999999999</v>
      </c>
      <c r="HQ63" s="455">
        <f si="187" t="shared"/>
        <v>49.119999999998072</v>
      </c>
      <c r="HR63" s="453"/>
      <c r="HS63" s="379">
        <v>48813</v>
      </c>
      <c r="HT63" s="455">
        <f si="139" t="shared"/>
        <v>13</v>
      </c>
      <c r="HU63" s="369"/>
      <c r="HV63" s="379">
        <v>77514</v>
      </c>
      <c r="HW63" s="455">
        <f si="104" t="shared"/>
        <v>14</v>
      </c>
      <c r="HX63" s="369"/>
      <c r="HY63" s="379">
        <v>1274.97</v>
      </c>
      <c r="HZ63" s="455">
        <f si="183" t="shared"/>
        <v>35.40000000000191</v>
      </c>
      <c r="IA63" s="409"/>
      <c r="IB63" s="379">
        <v>209330</v>
      </c>
      <c r="IC63" s="455">
        <f si="41" t="shared"/>
        <v>1656</v>
      </c>
      <c r="ID63" s="409"/>
    </row>
    <row r="64" spans="1:238" x14ac:dyDescent="0.25">
      <c r="A64" s="199">
        <v>60</v>
      </c>
      <c r="B64" s="346">
        <v>42766</v>
      </c>
      <c r="C64" s="349">
        <v>2977.32</v>
      </c>
      <c r="D64" s="288">
        <v>3110.0590000000002</v>
      </c>
      <c r="E64" s="350"/>
      <c r="F64" s="347">
        <f si="5" t="shared"/>
        <v>13132.800000001589</v>
      </c>
      <c r="G64" s="354">
        <f si="76" t="shared"/>
        <v>26136.000000000786</v>
      </c>
      <c r="H64" s="357">
        <v>2042.569</v>
      </c>
      <c r="I64" s="292">
        <v>2006.39</v>
      </c>
      <c r="J64" s="358"/>
      <c r="K64" s="455">
        <f si="6" t="shared"/>
        <v>13252.800000000934</v>
      </c>
      <c r="L64" s="409">
        <f si="77" t="shared"/>
        <v>26443.20000000007</v>
      </c>
      <c r="M64" s="354">
        <f si="78" t="shared"/>
        <v>307.19999999928405</v>
      </c>
      <c r="N64" s="357">
        <v>688.74</v>
      </c>
      <c r="O64" s="358">
        <v>990.45299999999997</v>
      </c>
      <c r="P64" s="455">
        <f si="58" t="shared"/>
        <v>2021.3999999998805</v>
      </c>
      <c r="Q64" s="453">
        <f si="79" t="shared"/>
        <v>3904.1999999999689</v>
      </c>
      <c r="R64" s="357">
        <v>70650</v>
      </c>
      <c r="S64" s="358">
        <v>37720</v>
      </c>
      <c r="T64" s="455">
        <f si="7" t="shared"/>
        <v>456</v>
      </c>
      <c r="U64" s="453">
        <f si="80" t="shared"/>
        <v>780</v>
      </c>
      <c r="V64" s="357">
        <v>174666</v>
      </c>
      <c r="W64" s="358">
        <v>343395</v>
      </c>
      <c r="X64" s="455">
        <f si="8" t="shared"/>
        <v>1568</v>
      </c>
      <c r="Y64" s="409">
        <f si="81" t="shared"/>
        <v>3040</v>
      </c>
      <c r="Z64" s="409">
        <f si="82" t="shared"/>
        <v>3820</v>
      </c>
      <c r="AA64" s="453">
        <f si="83" t="shared"/>
        <v>84.199999999968895</v>
      </c>
      <c r="AB64" s="357">
        <v>352.02499999999998</v>
      </c>
      <c r="AC64" s="358">
        <v>161.62899999999999</v>
      </c>
      <c r="AD64" s="455">
        <f si="9" t="shared"/>
        <v>602.99999999991201</v>
      </c>
      <c r="AE64" s="453">
        <f si="84" t="shared"/>
        <v>1258.1999999999709</v>
      </c>
      <c r="AF64" s="364">
        <v>3247.056</v>
      </c>
      <c r="AG64" s="289"/>
      <c r="AH64" s="358"/>
      <c r="AI64" s="455">
        <f si="168" t="shared"/>
        <v>10516.800000000148</v>
      </c>
      <c r="AJ64" s="409">
        <f>AI64+AI63</f>
        <v>21064.800000000105</v>
      </c>
      <c r="AK64" s="453">
        <f si="85" t="shared"/>
        <v>21844.800000000105</v>
      </c>
      <c r="AL64" s="387">
        <v>29571</v>
      </c>
      <c r="AM64" s="388">
        <v>41092</v>
      </c>
      <c r="AN64" s="455">
        <f si="10" t="shared"/>
        <v>0</v>
      </c>
      <c r="AO64" s="217">
        <f si="86" t="shared"/>
        <v>0</v>
      </c>
      <c r="AP64" s="387">
        <v>22329</v>
      </c>
      <c r="AQ64" s="388">
        <v>23340</v>
      </c>
      <c r="AR64" s="455">
        <f si="11" t="shared"/>
        <v>0</v>
      </c>
      <c r="AS64" s="409">
        <f si="87" t="shared"/>
        <v>0</v>
      </c>
      <c r="AT64" s="409">
        <f si="88" t="shared"/>
        <v>22145.000000000098</v>
      </c>
      <c r="AU64" s="210">
        <f si="12" t="shared"/>
        <v>10961.800000001676</v>
      </c>
      <c r="AV64" s="211">
        <f>(G64-Y64-AE64-AO64)+AS64</f>
        <v>21837.800000000814</v>
      </c>
      <c r="AW64" s="197">
        <v>11282.301725806452</v>
      </c>
      <c r="AX64" s="196">
        <f si="43" t="shared"/>
        <v>320.50172580477556</v>
      </c>
      <c r="AY64" s="196">
        <v>301.44</v>
      </c>
      <c r="AZ64" s="196">
        <f si="59" t="shared"/>
        <v>36.364782377924882</v>
      </c>
      <c r="BA64" s="196">
        <v>37.43</v>
      </c>
      <c r="BB64" s="196">
        <f si="60" t="shared"/>
        <v>1.0652176220751173</v>
      </c>
      <c r="BC64" s="199">
        <v>60</v>
      </c>
      <c r="BD64" s="346">
        <v>42766</v>
      </c>
      <c r="BE64" s="357">
        <v>11522.937</v>
      </c>
      <c r="BF64" s="292">
        <v>77.287999999999997</v>
      </c>
      <c r="BG64" s="358">
        <v>5358.9210000000003</v>
      </c>
      <c r="BH64" s="455">
        <f si="13" t="shared"/>
        <v>1657.5479999999877</v>
      </c>
      <c r="BI64" s="453">
        <f>BH64+BH63</f>
        <v>2939.6519999999869</v>
      </c>
      <c r="BJ64" s="370">
        <v>801.17700000000002</v>
      </c>
      <c r="BK64" s="371">
        <v>647.67100000000005</v>
      </c>
      <c r="BL64" s="291">
        <f si="14" t="shared"/>
        <v>105.600000000004</v>
      </c>
      <c r="BM64" s="409">
        <f si="89" t="shared"/>
        <v>227.04000000000633</v>
      </c>
      <c r="BN64" s="409">
        <f si="15" t="shared"/>
        <v>1551.9479999999837</v>
      </c>
      <c r="BO64" s="204">
        <f>BI64-BM64</f>
        <v>2712.6119999999805</v>
      </c>
      <c r="BP64" s="195">
        <v>1691.3</v>
      </c>
      <c r="BQ64" s="196">
        <f si="44" t="shared"/>
        <v>139.35200000001623</v>
      </c>
      <c r="BR64" s="196">
        <v>301.44</v>
      </c>
      <c r="BS64" s="196">
        <f si="61" t="shared"/>
        <v>5.1484474522292452</v>
      </c>
      <c r="BT64" s="196">
        <v>5.61</v>
      </c>
      <c r="BU64" s="196">
        <f si="62" t="shared"/>
        <v>0.46155254777075516</v>
      </c>
      <c r="BV64" s="199">
        <v>60</v>
      </c>
      <c r="BW64" s="346">
        <v>42766</v>
      </c>
      <c r="BX64" s="357">
        <v>11923.84</v>
      </c>
      <c r="BY64" s="358">
        <v>19.440999999999999</v>
      </c>
      <c r="BZ64" s="347">
        <f si="117" t="shared"/>
        <v>258.89999999998906</v>
      </c>
      <c r="CA64" s="210">
        <f si="90" t="shared"/>
        <v>517.91999999997813</v>
      </c>
      <c r="CB64" s="292"/>
      <c r="CC64" s="409">
        <f si="63" t="shared"/>
        <v>105.600000000004</v>
      </c>
      <c r="CD64" s="409">
        <f si="63" t="shared"/>
        <v>227.04000000000633</v>
      </c>
      <c r="CE64" s="211">
        <f si="64" t="shared"/>
        <v>364.49999999999307</v>
      </c>
      <c r="CF64" s="211">
        <f si="64" t="shared"/>
        <v>744.95999999998446</v>
      </c>
      <c r="CG64" s="195">
        <v>352.9</v>
      </c>
      <c r="CH64" s="396">
        <f si="45" t="shared"/>
        <v>-11.599999999993088</v>
      </c>
      <c r="CI64" s="196">
        <v>185.48</v>
      </c>
      <c r="CJ64" s="196">
        <f si="65" t="shared"/>
        <v>1.9651714470562491</v>
      </c>
      <c r="CK64" s="196">
        <v>1.9</v>
      </c>
      <c r="CL64" s="397">
        <f si="66" t="shared"/>
        <v>-6.5171447056249221E-2</v>
      </c>
      <c r="CM64" s="199">
        <v>60</v>
      </c>
      <c r="CN64" s="346">
        <v>42766</v>
      </c>
      <c r="CO64" s="357">
        <v>10753.38</v>
      </c>
      <c r="CP64" s="358">
        <v>7322.5140000000001</v>
      </c>
      <c r="CQ64" s="455">
        <f si="16" t="shared"/>
        <v>1300.5599999998594</v>
      </c>
      <c r="CR64" s="409">
        <f si="91" t="shared"/>
        <v>2778.2399999998961</v>
      </c>
      <c r="CS64" s="409">
        <f si="46" t="shared"/>
        <v>174666</v>
      </c>
      <c r="CT64" s="409">
        <f si="46" t="shared"/>
        <v>343395</v>
      </c>
      <c r="CU64" s="409">
        <f si="46" t="shared"/>
        <v>1568</v>
      </c>
      <c r="CV64" s="453">
        <f si="46" t="shared"/>
        <v>3040</v>
      </c>
      <c r="CW64" s="379">
        <v>326.46699999999998</v>
      </c>
      <c r="CX64" s="376">
        <f si="17" t="shared"/>
        <v>0.12000000000057298</v>
      </c>
      <c r="CY64" s="409">
        <f si="92" t="shared"/>
        <v>12.899999999998499</v>
      </c>
      <c r="CZ64" s="409">
        <f>CQ64+CU64+CX64</f>
        <v>2868.6799999998602</v>
      </c>
      <c r="DA64" s="204">
        <f si="93" t="shared"/>
        <v>5831.1399999998948</v>
      </c>
      <c r="DB64" s="195">
        <v>2585.6999999999998</v>
      </c>
      <c r="DC64" s="421">
        <f si="68" t="shared"/>
        <v>-282.97999999986041</v>
      </c>
      <c r="DD64" s="195">
        <v>301.43599999999998</v>
      </c>
      <c r="DE64" s="196">
        <f si="69" t="shared"/>
        <v>9.5167133321828192</v>
      </c>
      <c r="DF64" s="195">
        <v>8.58</v>
      </c>
      <c r="DG64" s="397">
        <f si="70" t="shared"/>
        <v>-0.93671333218281916</v>
      </c>
      <c r="DH64" s="199">
        <v>60</v>
      </c>
      <c r="DI64" s="346">
        <v>42766</v>
      </c>
      <c r="DJ64" s="366">
        <v>342.60700000000003</v>
      </c>
      <c r="DK64" s="381">
        <v>324.07600000000002</v>
      </c>
      <c r="DL64" s="455">
        <f si="18" t="shared"/>
        <v>783.00000000010641</v>
      </c>
      <c r="DM64" s="453">
        <f si="94" t="shared"/>
        <v>1609.2000000000098</v>
      </c>
      <c r="DN64" s="370"/>
      <c r="DO64" s="409"/>
      <c r="DP64" s="409"/>
      <c r="DQ64" s="371">
        <v>1825.22</v>
      </c>
      <c r="DR64" s="455">
        <f si="19" t="shared"/>
        <v>3421.8000000001211</v>
      </c>
      <c r="DS64" s="453">
        <f si="95" t="shared"/>
        <v>6796.8000000001211</v>
      </c>
      <c r="DT64" s="409">
        <f si="47" t="shared"/>
        <v>5860.8000000002276</v>
      </c>
      <c r="DU64" s="204">
        <f>DM64+DS64+ID64</f>
        <v>11718.000000000131</v>
      </c>
      <c r="DV64" s="195">
        <v>5551.6</v>
      </c>
      <c r="DW64" s="421">
        <f si="48" t="shared"/>
        <v>-309.20000000022719</v>
      </c>
      <c r="DX64" s="195">
        <v>10800</v>
      </c>
      <c r="DY64" s="431">
        <f si="71" t="shared"/>
        <v>0.54266666666668772</v>
      </c>
      <c r="DZ64" s="409">
        <v>0.51400000000000001</v>
      </c>
      <c r="EA64" s="433">
        <f si="72" t="shared"/>
        <v>-2.8666666666687712E-2</v>
      </c>
      <c r="EB64" s="199">
        <v>60</v>
      </c>
      <c r="EC64" s="346">
        <v>42766</v>
      </c>
      <c r="ED64" s="357"/>
      <c r="EE64" s="292"/>
      <c r="EF64" s="358">
        <v>1932.9359999999999</v>
      </c>
      <c r="EG64" s="455">
        <f si="161" t="shared"/>
        <v>3981.5999999999804</v>
      </c>
      <c r="EH64" s="453">
        <f si="96" t="shared"/>
        <v>7885.7999999997446</v>
      </c>
      <c r="EI64" s="370">
        <v>27.4</v>
      </c>
      <c r="EJ64" s="371">
        <v>1157.6959999999999</v>
      </c>
      <c r="EK64" s="455">
        <f si="97" t="shared"/>
        <v>333.19999999999283</v>
      </c>
      <c r="EL64" s="453">
        <f si="98" t="shared"/>
        <v>602.79999999999609</v>
      </c>
      <c r="EM64" s="370">
        <v>2936.1660000000002</v>
      </c>
      <c r="EN64" s="371"/>
      <c r="EO64" s="455">
        <f si="73" t="shared"/>
        <v>28.836000000002969</v>
      </c>
      <c r="EP64" s="453">
        <f si="99" t="shared"/>
        <v>57.192000000000917</v>
      </c>
      <c r="EQ64" s="379">
        <v>369.024</v>
      </c>
      <c r="ER64" s="455">
        <f si="20" t="shared"/>
        <v>6.7599999999993088</v>
      </c>
      <c r="ES64" s="409">
        <f si="100" t="shared"/>
        <v>38.640000000000327</v>
      </c>
      <c r="ET64" s="409">
        <f si="50" t="shared"/>
        <v>4017.1959999999826</v>
      </c>
      <c r="EU64" s="204">
        <f>EH64+EP64+ES64</f>
        <v>7981.6319999997459</v>
      </c>
      <c r="EV64" s="195">
        <v>4265.3</v>
      </c>
      <c r="EW64" s="195">
        <f si="51" t="shared"/>
        <v>248.10400000001755</v>
      </c>
      <c r="EX64" s="431">
        <v>301.43599999999998</v>
      </c>
      <c r="EY64" s="431">
        <f si="74" t="shared"/>
        <v>13.326862086811074</v>
      </c>
      <c r="EZ64" s="290">
        <v>14.149800000000001</v>
      </c>
      <c r="FA64" s="432">
        <f si="75" t="shared"/>
        <v>0.82293791318892673</v>
      </c>
      <c r="HO64" s="346">
        <v>42766</v>
      </c>
      <c r="HP64" s="379">
        <v>981.60299999999995</v>
      </c>
      <c r="HQ64" s="455">
        <f si="187" t="shared"/>
        <v>98.719999999998436</v>
      </c>
      <c r="HR64" s="453">
        <f>HQ64+HQ63</f>
        <v>147.83999999999651</v>
      </c>
      <c r="HS64" s="379">
        <v>48840</v>
      </c>
      <c r="HT64" s="455">
        <f si="139" t="shared"/>
        <v>27</v>
      </c>
      <c r="HU64" s="369">
        <f ref="HU64:HU66" si="197" t="shared">HT64+HT63</f>
        <v>40</v>
      </c>
      <c r="HV64" s="379">
        <v>77548</v>
      </c>
      <c r="HW64" s="455">
        <f si="104" t="shared"/>
        <v>34</v>
      </c>
      <c r="HX64" s="369">
        <f ref="HX64" si="198" t="shared">HW64+HW63</f>
        <v>48</v>
      </c>
      <c r="HY64" s="379">
        <v>1275.75</v>
      </c>
      <c r="HZ64" s="455">
        <f si="183" t="shared"/>
        <v>23.399999999999181</v>
      </c>
      <c r="IA64" s="409">
        <f ref="IA64" si="199" t="shared">HZ64+HZ63</f>
        <v>58.800000000001091</v>
      </c>
      <c r="IB64" s="379">
        <v>209468</v>
      </c>
      <c r="IC64" s="455">
        <f si="41" t="shared"/>
        <v>1656</v>
      </c>
      <c r="ID64" s="409">
        <f>IC64+IC63</f>
        <v>3312</v>
      </c>
    </row>
    <row ht="15.75" r="65" spans="1:238" thickBot="1" x14ac:dyDescent="0.3">
      <c r="A65" s="199">
        <v>61</v>
      </c>
      <c r="B65" s="346">
        <v>42766</v>
      </c>
      <c r="C65" s="349">
        <v>2979.4560000000001</v>
      </c>
      <c r="D65" s="288">
        <v>3110.4940000000001</v>
      </c>
      <c r="E65" s="350"/>
      <c r="F65" s="347">
        <f si="5" t="shared"/>
        <v>12340.799999999581</v>
      </c>
      <c r="G65" s="354"/>
      <c r="H65" s="357">
        <v>2044.6510000000001</v>
      </c>
      <c r="I65" s="292">
        <v>2006.829</v>
      </c>
      <c r="J65" s="358"/>
      <c r="K65" s="455">
        <f si="6" t="shared"/>
        <v>12100.799999999799</v>
      </c>
      <c r="L65" s="409"/>
      <c r="M65" s="354"/>
      <c r="N65" s="357">
        <v>688.74</v>
      </c>
      <c r="O65" s="358">
        <v>991.47199999999998</v>
      </c>
      <c r="P65" s="455">
        <f si="58" t="shared"/>
        <v>1834.2000000000098</v>
      </c>
      <c r="Q65" s="453"/>
      <c r="R65" s="357">
        <v>70676</v>
      </c>
      <c r="S65" s="358">
        <v>37721</v>
      </c>
      <c r="T65" s="455">
        <f si="7" t="shared"/>
        <v>324</v>
      </c>
      <c r="U65" s="453"/>
      <c r="V65" s="357">
        <v>174668</v>
      </c>
      <c r="W65" s="358">
        <v>343489</v>
      </c>
      <c r="X65" s="455">
        <f si="8" t="shared"/>
        <v>1536</v>
      </c>
      <c r="Y65" s="409"/>
      <c r="Z65" s="409"/>
      <c r="AA65" s="453"/>
      <c r="AB65" s="357">
        <v>352.17200000000003</v>
      </c>
      <c r="AC65" s="358">
        <v>161.792</v>
      </c>
      <c r="AD65" s="455">
        <f si="9" t="shared"/>
        <v>558.00000000010641</v>
      </c>
      <c r="AE65" s="453"/>
      <c r="AF65" s="364">
        <v>3251.0619999999999</v>
      </c>
      <c r="AG65" s="289"/>
      <c r="AH65" s="358"/>
      <c r="AI65" s="455">
        <f si="168" t="shared"/>
        <v>9614.3999999996595</v>
      </c>
      <c r="AJ65" s="409"/>
      <c r="AK65" s="453"/>
      <c r="AL65" s="387">
        <v>29571</v>
      </c>
      <c r="AM65" s="388">
        <v>41092</v>
      </c>
      <c r="AN65" s="455">
        <f si="10" t="shared"/>
        <v>0</v>
      </c>
      <c r="AO65" s="217"/>
      <c r="AP65" s="387">
        <v>22329</v>
      </c>
      <c r="AQ65" s="388">
        <v>23340</v>
      </c>
      <c r="AR65" s="455">
        <f si="11" t="shared"/>
        <v>0</v>
      </c>
      <c r="AS65" s="409"/>
      <c r="AT65" s="409"/>
      <c r="AU65" s="210">
        <f si="12" t="shared"/>
        <v>10246.799999999475</v>
      </c>
      <c r="AV65" s="211"/>
      <c r="AW65" s="197">
        <v>11282.301725806452</v>
      </c>
      <c r="AX65" s="196">
        <f si="43" t="shared"/>
        <v>1035.5017258069765</v>
      </c>
      <c r="AY65" s="196">
        <v>301.44</v>
      </c>
      <c r="AZ65" s="196">
        <f si="59" t="shared"/>
        <v>33.992834394902715</v>
      </c>
      <c r="BA65" s="196">
        <v>37.43</v>
      </c>
      <c r="BB65" s="196">
        <f si="60" t="shared"/>
        <v>3.4371656050972845</v>
      </c>
      <c r="BC65" s="199">
        <v>61</v>
      </c>
      <c r="BD65" s="346">
        <v>42766</v>
      </c>
      <c r="BE65" s="357">
        <v>11526.611000000001</v>
      </c>
      <c r="BF65" s="292">
        <v>77.299000000000007</v>
      </c>
      <c r="BG65" s="358">
        <v>5369.3879999999999</v>
      </c>
      <c r="BH65" s="455">
        <f si="13" t="shared"/>
        <v>1697.0520000000638</v>
      </c>
      <c r="BI65" s="453"/>
      <c r="BJ65" s="370">
        <v>801.73900000000003</v>
      </c>
      <c r="BK65" s="371">
        <v>648.37699999999995</v>
      </c>
      <c r="BL65" s="291">
        <f si="14" t="shared"/>
        <v>101.43999999999323</v>
      </c>
      <c r="BM65" s="409"/>
      <c r="BN65" s="409">
        <f si="15" t="shared"/>
        <v>1595.6120000000706</v>
      </c>
      <c r="BO65" s="204"/>
      <c r="BP65" s="195">
        <v>1691.3</v>
      </c>
      <c r="BQ65" s="196">
        <f si="44" t="shared"/>
        <v>95.687999999929389</v>
      </c>
      <c r="BR65" s="196">
        <v>301.44</v>
      </c>
      <c r="BS65" s="196">
        <f si="61" t="shared"/>
        <v>5.2932988322719963</v>
      </c>
      <c r="BT65" s="196">
        <v>5.61</v>
      </c>
      <c r="BU65" s="196">
        <f si="62" t="shared"/>
        <v>0.31670116772800405</v>
      </c>
      <c r="BV65" s="199">
        <v>61</v>
      </c>
      <c r="BW65" s="346">
        <v>42766</v>
      </c>
      <c r="BX65" s="359">
        <v>11931.36</v>
      </c>
      <c r="BY65" s="358">
        <v>19.972000000000001</v>
      </c>
      <c r="BZ65" s="347">
        <f si="117" t="shared"/>
        <v>246.84000000001319</v>
      </c>
      <c r="CA65" s="210"/>
      <c r="CB65" s="292"/>
      <c r="CC65" s="409">
        <f>BL65</f>
        <v>101.43999999999323</v>
      </c>
      <c r="CD65" s="409"/>
      <c r="CE65" s="211">
        <f>BZ65+CC65</f>
        <v>348.28000000000645</v>
      </c>
      <c r="CF65" s="211"/>
      <c r="CG65" s="195">
        <v>352.9</v>
      </c>
      <c r="CH65" s="210">
        <f si="45" t="shared"/>
        <v>4.6199999999935244</v>
      </c>
      <c r="CI65" s="196">
        <v>185.48</v>
      </c>
      <c r="CJ65" s="196">
        <f si="65" t="shared"/>
        <v>1.8777226655165327</v>
      </c>
      <c r="CK65" s="196">
        <v>1.9</v>
      </c>
      <c r="CL65" s="196">
        <f si="66" t="shared"/>
        <v>2.2277334483467248E-2</v>
      </c>
      <c r="CM65" s="199">
        <v>61</v>
      </c>
      <c r="CN65" s="346">
        <v>42766</v>
      </c>
      <c r="CO65" s="357">
        <v>10760.16</v>
      </c>
      <c r="CP65" s="358">
        <v>7324.9210000000003</v>
      </c>
      <c r="CQ65" s="455">
        <f si="16" t="shared"/>
        <v>1102.4400000000969</v>
      </c>
      <c r="CR65" s="409"/>
      <c r="CS65" s="409">
        <f si="46" t="shared"/>
        <v>174668</v>
      </c>
      <c r="CT65" s="409">
        <f si="46" t="shared"/>
        <v>343489</v>
      </c>
      <c r="CU65" s="409">
        <f si="46" t="shared"/>
        <v>1536</v>
      </c>
      <c r="CV65" s="453"/>
      <c r="CW65" s="379">
        <v>326.72000000000003</v>
      </c>
      <c r="CX65" s="376">
        <f si="17" t="shared"/>
        <v>15.180000000002565</v>
      </c>
      <c r="CY65" s="409"/>
      <c r="CZ65" s="409">
        <f si="67" t="shared"/>
        <v>2653.6200000000995</v>
      </c>
      <c r="DA65" s="204"/>
      <c r="DB65" s="195">
        <v>2585.6999999999998</v>
      </c>
      <c r="DC65" s="421">
        <f si="68" t="shared"/>
        <v>-67.920000000099662</v>
      </c>
      <c r="DD65" s="195">
        <v>301.43599999999998</v>
      </c>
      <c r="DE65" s="196">
        <f si="69" t="shared"/>
        <v>8.8032617205645636</v>
      </c>
      <c r="DF65" s="195">
        <v>8.58</v>
      </c>
      <c r="DG65" s="397">
        <f si="70" t="shared"/>
        <v>-0.2232617205645635</v>
      </c>
      <c r="DH65" s="199">
        <v>61</v>
      </c>
      <c r="DI65" s="346">
        <v>42766</v>
      </c>
      <c r="DJ65" s="366">
        <v>343.07600000000002</v>
      </c>
      <c r="DK65" s="381">
        <v>324.10300000000001</v>
      </c>
      <c r="DL65" s="455">
        <f si="18" t="shared"/>
        <v>892.79999999996562</v>
      </c>
      <c r="DM65" s="453"/>
      <c r="DN65" s="370"/>
      <c r="DO65" s="409"/>
      <c r="DP65" s="409"/>
      <c r="DQ65" s="371">
        <v>1827.1210000000001</v>
      </c>
      <c r="DR65" s="455">
        <f si="19" t="shared"/>
        <v>3421.8000000001211</v>
      </c>
      <c r="DS65" s="453"/>
      <c r="DT65" s="409">
        <f si="47" t="shared"/>
        <v>6006.6000000000868</v>
      </c>
      <c r="DU65" s="204"/>
      <c r="DV65" s="195">
        <v>5551.6</v>
      </c>
      <c r="DW65" s="421">
        <f si="48" t="shared"/>
        <v>-455.0000000000864</v>
      </c>
      <c r="DX65" s="195">
        <v>10800</v>
      </c>
      <c r="DY65" s="431">
        <f si="71" t="shared"/>
        <v>0.55616666666667469</v>
      </c>
      <c r="DZ65" s="409">
        <v>0.51400000000000001</v>
      </c>
      <c r="EA65" s="433">
        <f si="72" t="shared"/>
        <v>-4.2166666666674679E-2</v>
      </c>
      <c r="EB65" s="199">
        <v>61</v>
      </c>
      <c r="EC65" s="346">
        <v>42766</v>
      </c>
      <c r="ED65" s="357"/>
      <c r="EE65" s="292"/>
      <c r="EF65" s="358">
        <v>1935.12</v>
      </c>
      <c r="EG65" s="455">
        <f si="161" t="shared"/>
        <v>3931.1999999999443</v>
      </c>
      <c r="EH65" s="453"/>
      <c r="EI65" s="370">
        <v>27.417000000000002</v>
      </c>
      <c r="EJ65" s="371">
        <v>1161.336</v>
      </c>
      <c r="EK65" s="455">
        <f si="97" t="shared"/>
        <v>292.56000000000824</v>
      </c>
      <c r="EL65" s="453"/>
      <c r="EM65" s="370">
        <v>2938.6219999999998</v>
      </c>
      <c r="EN65" s="371"/>
      <c r="EO65" s="455">
        <f si="73" t="shared"/>
        <v>29.471999999996115</v>
      </c>
      <c r="EP65" s="453"/>
      <c r="EQ65" s="379">
        <v>369.51</v>
      </c>
      <c r="ER65" s="455">
        <f si="20" t="shared"/>
        <v>19.4399999999996</v>
      </c>
      <c r="ES65" s="409"/>
      <c r="ET65" s="409">
        <f si="50" t="shared"/>
        <v>3980.1119999999401</v>
      </c>
      <c r="EU65" s="204"/>
      <c r="EV65" s="195">
        <v>4265.3</v>
      </c>
      <c r="EW65" s="195">
        <f si="51" t="shared"/>
        <v>285.18800000006013</v>
      </c>
      <c r="EX65" s="431">
        <v>301.43599999999998</v>
      </c>
      <c r="EY65" s="431">
        <f si="74" t="shared"/>
        <v>13.203837630541608</v>
      </c>
      <c r="EZ65" s="290">
        <v>14.149800000000001</v>
      </c>
      <c r="FA65" s="432">
        <f si="75" t="shared"/>
        <v>0.94596236945839252</v>
      </c>
      <c r="HO65" s="346">
        <v>42766</v>
      </c>
      <c r="HP65" s="379">
        <v>983.04100000000005</v>
      </c>
      <c r="HQ65" s="455">
        <f si="187" t="shared"/>
        <v>57.520000000004075</v>
      </c>
      <c r="HR65" s="453"/>
      <c r="HS65" s="379">
        <v>48853</v>
      </c>
      <c r="HT65" s="455">
        <f si="139" t="shared"/>
        <v>13</v>
      </c>
      <c r="HU65" s="369"/>
      <c r="HV65" s="379">
        <v>77553</v>
      </c>
      <c r="HW65" s="455">
        <f si="104" t="shared"/>
        <v>5</v>
      </c>
      <c r="HX65" s="369"/>
      <c r="HY65" s="379">
        <v>1276.48</v>
      </c>
      <c r="HZ65" s="455">
        <f si="183" t="shared"/>
        <v>21.900000000000546</v>
      </c>
      <c r="IA65" s="409"/>
      <c r="IB65" s="379">
        <v>209609</v>
      </c>
      <c r="IC65" s="455">
        <f si="41" t="shared"/>
        <v>1692</v>
      </c>
      <c r="ID65" s="409"/>
    </row>
    <row ht="15.75" r="66" spans="1:238" thickBot="1" x14ac:dyDescent="0.3">
      <c r="A66" s="199">
        <v>62</v>
      </c>
      <c r="B66" s="346">
        <v>42736</v>
      </c>
      <c r="C66" s="349">
        <v>2981.741</v>
      </c>
      <c r="D66" s="288">
        <v>3110.9520000000002</v>
      </c>
      <c r="E66" s="350"/>
      <c r="F66" s="347">
        <f si="5" t="shared"/>
        <v>13166.399999999703</v>
      </c>
      <c r="G66" s="354">
        <f si="76" t="shared"/>
        <v>25507.199999999284</v>
      </c>
      <c r="H66" s="357">
        <v>2046.914</v>
      </c>
      <c r="I66" s="292">
        <v>2007.3019999999999</v>
      </c>
      <c r="J66" s="358"/>
      <c r="K66" s="455">
        <f si="6" t="shared"/>
        <v>13132.799999999406</v>
      </c>
      <c r="L66" s="409">
        <f si="77" t="shared"/>
        <v>25233.599999999205</v>
      </c>
      <c r="M66" s="354"/>
      <c r="N66" s="357">
        <v>688.74</v>
      </c>
      <c r="O66" s="463">
        <v>992.56600000000003</v>
      </c>
      <c r="P66" s="455">
        <f si="58" t="shared"/>
        <v>1969.2000000000917</v>
      </c>
      <c r="Q66" s="453">
        <f si="79" t="shared"/>
        <v>3803.4000000001015</v>
      </c>
      <c r="R66" s="357">
        <v>70703</v>
      </c>
      <c r="S66" s="358">
        <v>37726</v>
      </c>
      <c r="T66" s="455">
        <f si="7" t="shared"/>
        <v>384</v>
      </c>
      <c r="U66" s="453">
        <f si="80" t="shared"/>
        <v>708</v>
      </c>
      <c r="V66" s="359">
        <v>174670</v>
      </c>
      <c r="W66" s="361">
        <v>343578</v>
      </c>
      <c r="X66" s="455">
        <f si="8" t="shared"/>
        <v>1456</v>
      </c>
      <c r="Y66" s="409">
        <f ref="Y66" si="200" t="shared">X66+X65</f>
        <v>2992</v>
      </c>
      <c r="Z66" s="409">
        <f ref="Z66" si="201" t="shared">Y66+U66</f>
        <v>3700</v>
      </c>
      <c r="AA66" s="453">
        <f ref="AA66" si="202" t="shared">Q66-Z66</f>
        <v>103.4000000001015</v>
      </c>
      <c r="AB66" s="359">
        <v>352.36900000000003</v>
      </c>
      <c r="AC66" s="361">
        <v>161.93700000000001</v>
      </c>
      <c r="AD66" s="455">
        <f si="9" t="shared"/>
        <v>615.60000000002333</v>
      </c>
      <c r="AE66" s="453">
        <f si="84" t="shared"/>
        <v>1173.6000000001297</v>
      </c>
      <c r="AF66" s="359">
        <v>3255.415</v>
      </c>
      <c r="AG66" s="360"/>
      <c r="AH66" s="361"/>
      <c r="AI66" s="455">
        <f si="168" t="shared"/>
        <v>10447.200000000157</v>
      </c>
      <c r="AJ66" s="409">
        <f ref="AJ66" si="203" t="shared">AI66+AI65</f>
        <v>20061.599999999817</v>
      </c>
      <c r="AK66" s="453">
        <f ref="AK66" si="204" t="shared">AJ66+U66</f>
        <v>20769.599999999817</v>
      </c>
      <c r="AL66" s="387">
        <v>29571</v>
      </c>
      <c r="AM66" s="388">
        <v>41092</v>
      </c>
      <c r="AN66" s="455">
        <f si="10" t="shared"/>
        <v>0</v>
      </c>
      <c r="AO66" s="217">
        <f si="86" t="shared"/>
        <v>0</v>
      </c>
      <c r="AP66" s="387">
        <v>22329</v>
      </c>
      <c r="AQ66" s="388">
        <v>23340</v>
      </c>
      <c r="AR66" s="455">
        <f si="11" t="shared"/>
        <v>0</v>
      </c>
      <c r="AS66" s="409">
        <f si="87" t="shared"/>
        <v>0</v>
      </c>
      <c r="AT66" s="409">
        <f si="88" t="shared"/>
        <v>21067.999999999076</v>
      </c>
      <c r="AU66" s="210">
        <f>(F66-X66-AD66-AN66)+AR66</f>
        <v>11094.799999999679</v>
      </c>
      <c r="AV66" s="211">
        <f>(G66-Y66-AE66-AO66)+AS66</f>
        <v>21341.599999999155</v>
      </c>
      <c r="AW66" s="197">
        <v>11283.301725806499</v>
      </c>
      <c r="AX66" s="196">
        <f si="43" t="shared"/>
        <v>188.5017258068201</v>
      </c>
      <c r="AY66" s="196">
        <v>302.44</v>
      </c>
      <c r="AZ66" s="196">
        <f si="59" t="shared"/>
        <v>36.684301018382754</v>
      </c>
      <c r="BA66" s="196">
        <v>38.43</v>
      </c>
      <c r="BB66" s="196">
        <f si="60" t="shared"/>
        <v>1.7456989816172452</v>
      </c>
      <c r="BC66" s="196"/>
      <c r="BD66" s="346">
        <v>42736</v>
      </c>
      <c r="BE66" s="359">
        <v>11528.576999999999</v>
      </c>
      <c r="BF66" s="360">
        <v>77.305999999999997</v>
      </c>
      <c r="BG66" s="361">
        <v>5379.3540000000003</v>
      </c>
      <c r="BH66" s="455">
        <f si="13" t="shared"/>
        <v>1431.9239999998654</v>
      </c>
      <c r="BI66" s="453">
        <f ref="BI66" si="205" t="shared">BH66+BH65</f>
        <v>3128.9759999999292</v>
      </c>
      <c r="BJ66" s="373">
        <v>802.29899999999998</v>
      </c>
      <c r="BK66" s="374">
        <v>649.09</v>
      </c>
      <c r="BL66" s="291">
        <f si="14" t="shared"/>
        <v>101.84000000000196</v>
      </c>
      <c r="BM66" s="409">
        <f si="89" t="shared"/>
        <v>203.2799999999952</v>
      </c>
      <c r="BN66" s="409">
        <f>BH66-BL66</f>
        <v>1330.0839999998634</v>
      </c>
      <c r="BO66" s="204">
        <f ref="BO66" si="206" t="shared">BI66-BM66</f>
        <v>2925.695999999934</v>
      </c>
      <c r="BP66" s="195">
        <v>1691.3</v>
      </c>
      <c r="BQ66" s="196">
        <f si="44" t="shared"/>
        <v>361.21600000013655</v>
      </c>
      <c r="BR66" s="196">
        <v>301.44</v>
      </c>
      <c r="BS66" s="196">
        <f si="61" t="shared"/>
        <v>4.4124336518042178</v>
      </c>
      <c r="BT66" s="196">
        <v>5.61</v>
      </c>
      <c r="BU66" s="196">
        <f si="62" t="shared"/>
        <v>1.1975663481957826</v>
      </c>
      <c r="BV66" s="199">
        <v>62</v>
      </c>
      <c r="BW66" s="346">
        <v>42736</v>
      </c>
      <c r="BX66" s="359">
        <v>11939.03</v>
      </c>
      <c r="BY66" s="358">
        <v>20.131</v>
      </c>
      <c r="BZ66" s="347">
        <f si="117" t="shared"/>
        <v>236.46000000000214</v>
      </c>
      <c r="CA66" s="210">
        <f si="90" t="shared"/>
        <v>483.3000000000153</v>
      </c>
      <c r="CB66" s="292"/>
      <c r="CC66" s="409">
        <f>BL66</f>
        <v>101.84000000000196</v>
      </c>
      <c r="CD66" s="409">
        <f ref="CD66" si="207" t="shared">BM66</f>
        <v>203.2799999999952</v>
      </c>
      <c r="CE66" s="211">
        <f>BZ66+CC66</f>
        <v>338.3000000000041</v>
      </c>
      <c r="CF66" s="211">
        <f ref="CF66" si="208" t="shared">CA66+CD66</f>
        <v>686.5800000000105</v>
      </c>
      <c r="CG66" s="195">
        <v>352.9</v>
      </c>
      <c r="CH66" s="210">
        <f si="45" t="shared"/>
        <v>14.599999999995873</v>
      </c>
      <c r="CI66" s="196">
        <v>185.48</v>
      </c>
      <c r="CJ66" s="196">
        <f si="65" t="shared"/>
        <v>1.8239163252102875</v>
      </c>
      <c r="CK66" s="196">
        <v>1.9</v>
      </c>
      <c r="CL66" s="196">
        <f si="66" t="shared"/>
        <v>7.6083674789712452E-2</v>
      </c>
      <c r="CM66" s="199">
        <v>62</v>
      </c>
      <c r="CN66" s="346">
        <v>42736</v>
      </c>
      <c r="CO66" s="359">
        <v>10767.386</v>
      </c>
      <c r="CP66" s="375">
        <v>7327.6049999999996</v>
      </c>
      <c r="CQ66" s="455">
        <f si="16" t="shared"/>
        <v>1189.1999999999825</v>
      </c>
      <c r="CR66" s="409">
        <f si="91" t="shared"/>
        <v>2291.6400000000795</v>
      </c>
      <c r="CS66" s="409">
        <f>V66</f>
        <v>174670</v>
      </c>
      <c r="CT66" s="409">
        <f>W66</f>
        <v>343578</v>
      </c>
      <c r="CU66" s="409">
        <f si="46" t="shared"/>
        <v>1456</v>
      </c>
      <c r="CV66" s="453">
        <f si="46" t="shared"/>
        <v>2992</v>
      </c>
      <c r="CW66" s="380">
        <v>326.77699999999999</v>
      </c>
      <c r="CX66" s="376">
        <f si="17" t="shared"/>
        <v>3.4199999999975716</v>
      </c>
      <c r="CY66" s="409">
        <f si="92" t="shared"/>
        <v>18.600000000000136</v>
      </c>
      <c r="CZ66" s="409">
        <f>CQ66+CU66+CX66</f>
        <v>2648.6199999999799</v>
      </c>
      <c r="DA66" s="204">
        <f si="93" t="shared"/>
        <v>5302.2400000000798</v>
      </c>
      <c r="DB66" s="195">
        <v>2585.6999999999998</v>
      </c>
      <c r="DC66" s="421">
        <f si="68" t="shared"/>
        <v>-62.919999999980064</v>
      </c>
      <c r="DD66" s="195">
        <v>301.43599999999998</v>
      </c>
      <c r="DE66" s="196">
        <f si="69" t="shared"/>
        <v>8.7866744516248225</v>
      </c>
      <c r="DF66" s="195">
        <v>8.58</v>
      </c>
      <c r="DG66" s="397">
        <f si="70" t="shared"/>
        <v>-0.20667445162482245</v>
      </c>
      <c r="DH66" s="199">
        <v>62</v>
      </c>
      <c r="DI66" s="346">
        <v>42736</v>
      </c>
      <c r="DJ66" s="367">
        <v>343.48899999999998</v>
      </c>
      <c r="DK66" s="375">
        <v>324.13</v>
      </c>
      <c r="DL66" s="455">
        <f si="18" t="shared"/>
        <v>791.99999999989359</v>
      </c>
      <c r="DM66" s="453">
        <f si="94" t="shared"/>
        <v>1684.7999999998592</v>
      </c>
      <c r="DN66" s="373"/>
      <c r="DO66" s="382"/>
      <c r="DP66" s="382"/>
      <c r="DQ66" s="374">
        <v>1828.9860000000001</v>
      </c>
      <c r="DR66" s="455">
        <f si="19" t="shared"/>
        <v>3357.0000000000164</v>
      </c>
      <c r="DS66" s="453">
        <f si="95" t="shared"/>
        <v>6778.8000000001375</v>
      </c>
      <c r="DT66" s="409">
        <f si="47" t="shared"/>
        <v>5816.99999999991</v>
      </c>
      <c r="DU66" s="204">
        <f>DM66+DS66+ID66</f>
        <v>11823.599999999997</v>
      </c>
      <c r="DV66" s="195">
        <v>5551.6</v>
      </c>
      <c r="DW66" s="421">
        <f si="48" t="shared"/>
        <v>-265.3999999999096</v>
      </c>
      <c r="DX66" s="195">
        <v>10800</v>
      </c>
      <c r="DY66" s="431">
        <f si="71" t="shared"/>
        <v>0.53861111111110282</v>
      </c>
      <c r="DZ66" s="409">
        <v>0.51400000000000001</v>
      </c>
      <c r="EA66" s="433">
        <f si="72" t="shared"/>
        <v>-2.4611111111102812E-2</v>
      </c>
      <c r="EB66" s="199">
        <v>62</v>
      </c>
      <c r="EC66" s="346">
        <v>42736</v>
      </c>
      <c r="ED66" s="359"/>
      <c r="EE66" s="360"/>
      <c r="EF66" s="361">
        <v>1937.2819999999999</v>
      </c>
      <c r="EG66" s="455">
        <f si="161" t="shared"/>
        <v>3891.6000000000622</v>
      </c>
      <c r="EH66" s="453">
        <f si="96" t="shared"/>
        <v>7822.8000000000065</v>
      </c>
      <c r="EI66" s="373">
        <v>27.434000000000001</v>
      </c>
      <c r="EJ66" s="374">
        <v>1164.951</v>
      </c>
      <c r="EK66" s="455">
        <f si="97" t="shared"/>
        <v>290.56000000000068</v>
      </c>
      <c r="EL66" s="453">
        <f si="98" t="shared"/>
        <v>583.12000000000899</v>
      </c>
      <c r="EM66" s="373">
        <v>2940.7939999999999</v>
      </c>
      <c r="EN66" s="374"/>
      <c r="EO66" s="455">
        <f si="73" t="shared"/>
        <v>26.064000000000306</v>
      </c>
      <c r="EP66" s="453">
        <f si="99" t="shared"/>
        <v>55.53599999999642</v>
      </c>
      <c r="EQ66" s="380">
        <v>369.709</v>
      </c>
      <c r="ER66" s="455">
        <f si="20" t="shared"/>
        <v>7.9600000000004911</v>
      </c>
      <c r="ES66" s="409">
        <f si="100" t="shared"/>
        <v>27.400000000000091</v>
      </c>
      <c r="ET66" s="409">
        <f si="50" t="shared"/>
        <v>3925.624000000063</v>
      </c>
      <c r="EU66" s="204">
        <f>EH66+EP66+ES66</f>
        <v>7905.7360000000026</v>
      </c>
      <c r="EV66" s="195">
        <v>4265.3</v>
      </c>
      <c r="EW66" s="195">
        <f si="51" t="shared"/>
        <v>339.67599999993718</v>
      </c>
      <c r="EX66" s="431">
        <v>301.43599999999998</v>
      </c>
      <c r="EY66" s="431">
        <f si="74" t="shared"/>
        <v>13.023076208548625</v>
      </c>
      <c r="EZ66" s="290">
        <v>14.149800000000001</v>
      </c>
      <c r="FA66" s="432">
        <f si="75" t="shared"/>
        <v>1.1267237914513757</v>
      </c>
      <c r="HO66" s="346">
        <v>42767</v>
      </c>
      <c r="HP66" s="380">
        <v>985.20600000000002</v>
      </c>
      <c r="HQ66" s="455">
        <f si="187" t="shared"/>
        <v>86.599999999998545</v>
      </c>
      <c r="HR66" s="453">
        <f ref="HR66" si="209" t="shared">HQ66+HQ65</f>
        <v>144.12000000000262</v>
      </c>
      <c r="HS66" s="476">
        <v>48880</v>
      </c>
      <c r="HT66" s="455">
        <f si="139" t="shared"/>
        <v>27</v>
      </c>
      <c r="HU66" s="369">
        <f si="197" t="shared"/>
        <v>40</v>
      </c>
      <c r="HV66" s="476">
        <v>77586</v>
      </c>
      <c r="HW66" s="455">
        <f si="104" t="shared"/>
        <v>33</v>
      </c>
      <c r="HX66" s="369">
        <f ref="HX66" si="210" t="shared">HW66+HW65</f>
        <v>38</v>
      </c>
      <c r="HY66" s="380">
        <v>1277</v>
      </c>
      <c r="HZ66" s="455">
        <f si="183" t="shared"/>
        <v>15.599999999999454</v>
      </c>
      <c r="IA66" s="409">
        <f ref="IA66" si="211" t="shared">HZ66+HZ65</f>
        <v>37.5</v>
      </c>
      <c r="IB66" s="380">
        <v>209748</v>
      </c>
      <c r="IC66" s="455">
        <f si="41" t="shared"/>
        <v>1668</v>
      </c>
      <c r="ID66" s="409">
        <f>IC66+IC65</f>
        <v>3360</v>
      </c>
    </row>
    <row r="67" spans="1:238" x14ac:dyDescent="0.25">
      <c r="A67" s="199"/>
      <c r="B67" s="208" t="s">
        <v>70</v>
      </c>
      <c r="C67" s="348"/>
      <c r="D67" s="348"/>
      <c r="E67" s="348"/>
      <c r="F67" s="208"/>
      <c r="G67" s="214">
        <f>SUM(G6:G66)</f>
        <v>819417.60000000231</v>
      </c>
      <c r="H67" s="356"/>
      <c r="I67" s="356"/>
      <c r="J67" s="356"/>
      <c r="K67" s="214"/>
      <c r="L67" s="214">
        <f>SUM(L6:L66)</f>
        <v>819974.4</v>
      </c>
      <c r="M67" s="214"/>
      <c r="N67" s="477"/>
      <c r="O67" s="356"/>
      <c r="P67" s="214"/>
      <c r="Q67" s="214">
        <f>SUM(Q6:Q66)</f>
        <v>111535.2000000001</v>
      </c>
      <c r="R67" s="356"/>
      <c r="S67" s="356"/>
      <c r="T67" s="214"/>
      <c r="U67" s="214">
        <f>SUM(U6:U66)</f>
        <v>21648</v>
      </c>
      <c r="V67" s="356"/>
      <c r="W67" s="356"/>
      <c r="X67" s="214"/>
      <c r="Y67" s="214">
        <f>SUM(Y6:Y66)</f>
        <v>87392</v>
      </c>
      <c r="Z67" s="214">
        <f>SUM(Z6:Z66)</f>
        <v>109040</v>
      </c>
      <c r="AA67" s="214"/>
      <c r="AB67" s="356"/>
      <c r="AC67" s="356"/>
      <c r="AD67" s="214"/>
      <c r="AE67" s="214">
        <f>SUM(AE6:AE66)</f>
        <v>33735.600000000035</v>
      </c>
      <c r="AF67" s="356"/>
      <c r="AG67" s="356"/>
      <c r="AH67" s="356"/>
      <c r="AI67" s="214"/>
      <c r="AJ67" s="214">
        <f>SUM(AJ6:AJ66)</f>
        <v>659933.60000000033</v>
      </c>
      <c r="AK67" s="214">
        <f>SUM(AK6:AK66)</f>
        <v>681581.60000000033</v>
      </c>
      <c r="AL67" s="356"/>
      <c r="AM67" s="219"/>
      <c r="AN67" s="214"/>
      <c r="AO67" s="214">
        <f>SUM(AO6:AO66)</f>
        <v>0</v>
      </c>
      <c r="AP67" s="356"/>
      <c r="AQ67" s="356"/>
      <c r="AR67" s="214"/>
      <c r="AS67" s="214">
        <f>SUM(AS6:AS66)</f>
        <v>0</v>
      </c>
      <c r="AT67" s="214">
        <f>SUM(AT6:AT66)</f>
        <v>698846.79999999981</v>
      </c>
      <c r="AU67" s="214"/>
      <c r="AV67" s="214">
        <f>SUM(AV6:AV66)</f>
        <v>698112.40000000189</v>
      </c>
      <c r="AW67" s="214">
        <f>SUM(AW5:AW66)</f>
        <v>699503.7069999997</v>
      </c>
      <c r="AX67" s="214">
        <f>SUM(AX6:AX66)</f>
        <v>1116.4052741938631</v>
      </c>
      <c r="AY67" s="430"/>
      <c r="AZ67" s="430"/>
      <c r="BA67" s="430"/>
      <c r="BB67" s="430"/>
      <c r="BC67" s="199"/>
      <c r="BD67" s="208" t="s">
        <v>70</v>
      </c>
      <c r="BE67" s="644"/>
      <c r="BF67" s="645"/>
      <c r="BG67" s="646"/>
      <c r="BH67" s="409"/>
      <c r="BI67" s="409">
        <f>SUM(BI6:BI66)</f>
        <v>91262.843999999925</v>
      </c>
      <c r="BJ67" s="456"/>
      <c r="BK67" s="456"/>
      <c r="BL67" s="409"/>
      <c r="BM67" s="409">
        <f>SUM(BM6:BM66)</f>
        <v>6931.279999999997</v>
      </c>
      <c r="BN67" s="409"/>
      <c r="BO67" s="409">
        <f>SUM(BO6:BO66)</f>
        <v>84331.563999999926</v>
      </c>
      <c r="BP67" s="292"/>
      <c r="BQ67" s="409">
        <v>19877.010000000068</v>
      </c>
      <c r="BR67" s="429"/>
      <c r="BS67" s="429"/>
      <c r="BT67" s="429"/>
      <c r="BU67" s="429"/>
      <c r="BV67" s="218"/>
      <c r="BW67" s="208" t="s">
        <v>70</v>
      </c>
      <c r="BX67" s="650"/>
      <c r="BY67" s="650"/>
      <c r="BZ67" s="455"/>
      <c r="CA67" s="212">
        <f>SUM(CA5:CA66)</f>
        <v>15382.87999999999</v>
      </c>
      <c r="CB67" s="292"/>
      <c r="CC67" s="292"/>
      <c r="CD67" s="292">
        <f>SUM(CD5:CD66)</f>
        <v>6931.279999999997</v>
      </c>
      <c r="CE67" s="292"/>
      <c r="CF67" s="214">
        <f>SUM(CF5:CF66)</f>
        <v>22314.159999999985</v>
      </c>
      <c r="CG67" s="339"/>
      <c r="CH67" s="409"/>
      <c r="CI67" s="429"/>
      <c r="CJ67" s="429"/>
      <c r="CK67" s="429"/>
      <c r="CL67" s="429"/>
      <c r="CM67" s="199"/>
      <c r="CN67" s="208" t="s">
        <v>70</v>
      </c>
      <c r="CO67" s="644"/>
      <c r="CP67" s="646"/>
      <c r="CQ67" s="455"/>
      <c r="CR67" s="292">
        <f>SUM(CR5:CR66)</f>
        <v>70021.920000000071</v>
      </c>
      <c r="CS67" s="647"/>
      <c r="CT67" s="649"/>
      <c r="CU67" s="455"/>
      <c r="CV67" s="292">
        <f>SUM(CV5:CV66)</f>
        <v>87392</v>
      </c>
      <c r="CW67" s="378"/>
      <c r="CX67" s="216"/>
      <c r="CY67" s="216">
        <f>SUM(CY5:CY66)</f>
        <v>338.47999999999928</v>
      </c>
      <c r="CZ67" s="216"/>
      <c r="DA67" s="208">
        <f>SUM(DA5:DA66)</f>
        <v>157752.40000000008</v>
      </c>
      <c r="DB67" s="292"/>
      <c r="DC67" s="409"/>
      <c r="DD67" s="409"/>
      <c r="DE67" s="409"/>
      <c r="DF67" s="409"/>
      <c r="DG67" s="409"/>
      <c r="DH67" s="199"/>
      <c r="DI67" s="208" t="s">
        <v>70</v>
      </c>
      <c r="DJ67" s="644"/>
      <c r="DK67" s="646"/>
      <c r="DL67" s="455"/>
      <c r="DM67" s="292">
        <f>SUM(DM5:DM66)</f>
        <v>41137.599999999955</v>
      </c>
      <c r="DN67" s="644"/>
      <c r="DO67" s="645"/>
      <c r="DP67" s="645"/>
      <c r="DQ67" s="646"/>
      <c r="DR67" s="455"/>
      <c r="DS67" s="292">
        <f>SUM(DS5:DS66)</f>
        <v>213784.19999999998</v>
      </c>
      <c r="DT67" s="292"/>
      <c r="DU67" s="208">
        <f>SUM(DU5:DU66)</f>
        <v>356861.79999999993</v>
      </c>
      <c r="DV67" s="292"/>
      <c r="DW67" s="409"/>
      <c r="DX67" s="429"/>
      <c r="DY67" s="429"/>
      <c r="DZ67" s="429"/>
      <c r="EA67" s="429"/>
      <c r="EB67" s="199"/>
      <c r="EC67" s="208" t="s">
        <v>70</v>
      </c>
      <c r="ED67" s="644"/>
      <c r="EE67" s="645"/>
      <c r="EF67" s="646"/>
      <c r="EG67" s="409">
        <f>(EF67-EF66)*1800</f>
        <v>-3487107.6</v>
      </c>
      <c r="EH67" s="219">
        <f>SUM(EH6:EH66)</f>
        <v>241158.99999999997</v>
      </c>
      <c r="EI67" s="644"/>
      <c r="EJ67" s="646"/>
      <c r="EK67" s="452"/>
      <c r="EL67" s="219">
        <f>SUM(EL6:EL66)</f>
        <v>20132.960000000006</v>
      </c>
      <c r="EM67" s="644"/>
      <c r="EN67" s="646"/>
      <c r="EO67" s="452"/>
      <c r="EP67" s="219">
        <f>SUM(EP6:EP66)</f>
        <v>1820.3399999999965</v>
      </c>
      <c r="EQ67" s="219"/>
      <c r="ER67" s="219"/>
      <c r="ES67" s="219">
        <f>SUM(ES6:ES66)</f>
        <v>763.32000000000107</v>
      </c>
      <c r="ET67" s="219"/>
      <c r="EU67" s="208">
        <f>SUM(EU6:EU66)</f>
        <v>243742.66</v>
      </c>
      <c r="EV67" s="398"/>
      <c r="EW67" s="456"/>
      <c r="EX67" s="409"/>
      <c r="EY67" s="409"/>
      <c r="EZ67" s="290"/>
      <c r="FA67" s="290"/>
      <c r="HP67" s="219"/>
      <c r="HQ67" s="219"/>
      <c r="HR67" s="219">
        <f>SUM(HR6:HR66)</f>
        <v>4547.4800000000005</v>
      </c>
      <c r="HS67" s="219"/>
      <c r="HT67" s="219"/>
      <c r="HU67" s="219">
        <f>SUM(HU6:HU66)</f>
        <v>900</v>
      </c>
      <c r="HV67" s="219"/>
      <c r="HW67" s="219"/>
      <c r="HX67" s="219">
        <f>SUM(HX6:HX66)</f>
        <v>698</v>
      </c>
      <c r="HY67" s="219"/>
      <c r="HZ67" s="292"/>
      <c r="IA67" s="292">
        <f>SUM(IA5:IA66)</f>
        <v>1251.6000000000008</v>
      </c>
      <c r="IB67" s="219"/>
      <c r="IC67" s="219"/>
      <c r="ID67" s="219">
        <f>SUM(ID6:ID66)</f>
        <v>101940</v>
      </c>
    </row>
    <row r="68" spans="1:238" x14ac:dyDescent="0.25">
      <c r="A68" s="199"/>
      <c r="B68" s="208" t="s">
        <v>70</v>
      </c>
      <c r="C68" s="208"/>
      <c r="D68" s="208"/>
      <c r="E68" s="208"/>
      <c r="F68" s="208"/>
      <c r="G68" s="208"/>
      <c r="H68" s="220"/>
      <c r="I68" s="221"/>
      <c r="J68" s="221"/>
      <c r="K68" s="221"/>
      <c r="L68" s="221"/>
      <c r="M68" s="221"/>
      <c r="N68" s="221"/>
      <c r="O68" s="221"/>
      <c r="P68" s="221"/>
      <c r="Q68" s="221"/>
      <c r="R68" s="221"/>
      <c r="S68" s="221"/>
      <c r="T68" s="221"/>
      <c r="U68" s="221"/>
      <c r="V68" s="221"/>
      <c r="W68" s="221"/>
      <c r="X68" s="221"/>
      <c r="Y68" s="454"/>
      <c r="Z68" s="454"/>
      <c r="AA68" s="454"/>
      <c r="AB68" s="221"/>
      <c r="AC68" s="221"/>
      <c r="AD68" s="221"/>
      <c r="AE68" s="221"/>
      <c r="AF68" s="221"/>
      <c r="AG68" s="221"/>
      <c r="AH68" s="221"/>
      <c r="AI68" s="221"/>
      <c r="AJ68" s="221"/>
      <c r="AK68" s="216"/>
      <c r="AL68" s="221"/>
      <c r="AM68" s="345"/>
      <c r="AN68" s="221"/>
      <c r="AO68" s="221"/>
      <c r="AP68" s="221"/>
      <c r="AQ68" s="221"/>
      <c r="AR68" s="221"/>
      <c r="AS68" s="222"/>
      <c r="AT68" s="292"/>
      <c r="AU68" s="292"/>
      <c r="AV68" s="292"/>
      <c r="AW68" s="218"/>
      <c r="AX68" s="218"/>
      <c r="AY68" s="218"/>
      <c r="AZ68" s="218"/>
      <c r="BA68" s="218"/>
      <c r="BB68" s="218"/>
      <c r="BC68" s="199"/>
      <c r="BD68" s="208" t="s">
        <v>70</v>
      </c>
      <c r="BE68" s="647"/>
      <c r="BF68" s="648"/>
      <c r="BG68" s="648"/>
      <c r="BH68" s="648"/>
      <c r="BI68" s="648"/>
      <c r="BJ68" s="648"/>
      <c r="BK68" s="648"/>
      <c r="BL68" s="649"/>
      <c r="BM68" s="409"/>
      <c r="BN68" s="409"/>
      <c r="BO68" s="292">
        <f>BI67-BM67</f>
        <v>84331.563999999926</v>
      </c>
      <c r="BP68" s="212">
        <f>SUM(BP5:BP67)</f>
        <v>104860.60915322592</v>
      </c>
      <c r="BQ68" s="218"/>
      <c r="BR68" s="218"/>
      <c r="BS68" s="218"/>
      <c r="BT68" s="218"/>
      <c r="BU68" s="218"/>
      <c r="BV68" s="218"/>
      <c r="BW68" s="208" t="s">
        <v>70</v>
      </c>
      <c r="BX68" s="292"/>
      <c r="BY68" s="292"/>
      <c r="BZ68" s="292"/>
      <c r="CA68" s="292"/>
      <c r="CB68" s="292"/>
      <c r="CC68" s="292"/>
      <c r="CD68" s="292"/>
      <c r="CE68" s="292"/>
      <c r="CF68" s="212">
        <f>CA67+CD67</f>
        <v>22314.159999999989</v>
      </c>
      <c r="CG68" s="218"/>
      <c r="CH68" s="218"/>
      <c r="CI68" s="218"/>
      <c r="CJ68" s="218"/>
      <c r="CK68" s="218"/>
      <c r="CL68" s="218"/>
      <c r="CM68" s="199"/>
      <c r="CN68" s="208" t="s">
        <v>70</v>
      </c>
      <c r="CO68" s="647"/>
      <c r="CP68" s="648"/>
      <c r="CQ68" s="648"/>
      <c r="CR68" s="648"/>
      <c r="CS68" s="648"/>
      <c r="CT68" s="648"/>
      <c r="CU68" s="648"/>
      <c r="CV68" s="648"/>
      <c r="CW68" s="648"/>
      <c r="CX68" s="648"/>
      <c r="CY68" s="649"/>
      <c r="CZ68" s="455"/>
      <c r="DA68" s="292">
        <f>CR67+CV67+CY67</f>
        <v>157752.40000000008</v>
      </c>
      <c r="DB68" s="218"/>
      <c r="DC68" s="218"/>
      <c r="DD68" s="218"/>
      <c r="DE68" s="218"/>
      <c r="DF68" s="218"/>
      <c r="DG68" s="218"/>
      <c r="DH68" s="199"/>
      <c r="DI68" s="208" t="s">
        <v>70</v>
      </c>
      <c r="DJ68" s="647"/>
      <c r="DK68" s="648"/>
      <c r="DL68" s="648"/>
      <c r="DM68" s="648"/>
      <c r="DN68" s="648"/>
      <c r="DO68" s="648"/>
      <c r="DP68" s="648"/>
      <c r="DQ68" s="648"/>
      <c r="DR68" s="648"/>
      <c r="DS68" s="649"/>
      <c r="DT68" s="455"/>
      <c r="DU68" s="204">
        <f>DM67+DS67+ID67</f>
        <v>356861.79999999993</v>
      </c>
      <c r="DV68" s="218"/>
      <c r="DW68" s="218"/>
      <c r="DX68" s="218"/>
      <c r="DY68" s="218"/>
      <c r="DZ68" s="218"/>
      <c r="EA68" s="218"/>
      <c r="EB68" s="199"/>
      <c r="EC68" s="208" t="s">
        <v>70</v>
      </c>
      <c r="ED68" s="647"/>
      <c r="EE68" s="648"/>
      <c r="EF68" s="648"/>
      <c r="EG68" s="648"/>
      <c r="EH68" s="648"/>
      <c r="EI68" s="648"/>
      <c r="EJ68" s="648"/>
      <c r="EK68" s="648"/>
      <c r="EL68" s="648"/>
      <c r="EM68" s="648"/>
      <c r="EN68" s="648"/>
      <c r="EO68" s="648"/>
      <c r="EP68" s="649"/>
      <c r="EQ68" s="455"/>
      <c r="ER68" s="455"/>
      <c r="ES68" s="455"/>
      <c r="ET68" s="455"/>
      <c r="EU68" s="208">
        <f>EH67+EP67+ES67</f>
        <v>243742.65999999997</v>
      </c>
      <c r="EV68" s="218"/>
      <c r="EW68" s="218"/>
      <c r="EX68" s="218"/>
      <c r="EY68" s="218"/>
    </row>
    <row r="69" spans="1:238" x14ac:dyDescent="0.25">
      <c r="A69" s="199"/>
      <c r="B69" s="202"/>
      <c r="C69" s="202"/>
      <c r="D69" s="202"/>
      <c r="E69" s="202"/>
      <c r="F69" s="202"/>
      <c r="G69" s="202"/>
      <c r="H69" s="199"/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223"/>
      <c r="Z69" s="223"/>
      <c r="AA69" s="223"/>
      <c r="AB69" s="199"/>
      <c r="AC69" s="199"/>
      <c r="AD69" s="199"/>
      <c r="AE69" s="199"/>
      <c r="AF69" s="199"/>
      <c r="AG69" s="199"/>
      <c r="AH69" s="199"/>
      <c r="AI69" s="199"/>
      <c r="AJ69" s="199"/>
      <c r="AK69" s="199"/>
      <c r="AL69" s="199"/>
      <c r="AM69" s="338"/>
      <c r="AN69" s="199"/>
      <c r="AO69" s="199"/>
      <c r="AP69" s="199"/>
      <c r="AQ69" s="199"/>
      <c r="AR69" s="199"/>
      <c r="AS69" s="199"/>
      <c r="AT69" s="199"/>
      <c r="AU69" s="199"/>
      <c r="AV69" s="199"/>
      <c r="AW69" s="199"/>
      <c r="AX69" s="199"/>
      <c r="AY69" s="199"/>
      <c r="AZ69" s="199"/>
      <c r="BA69" s="199"/>
      <c r="BB69" s="199"/>
      <c r="BC69" s="199"/>
      <c r="BD69" s="202"/>
      <c r="BE69" s="199"/>
      <c r="BF69" s="199"/>
      <c r="BG69" s="199"/>
      <c r="BH69" s="223"/>
      <c r="BI69" s="223"/>
      <c r="BJ69" s="223"/>
      <c r="BK69" s="223"/>
      <c r="BL69" s="199"/>
      <c r="BM69" s="199"/>
      <c r="BN69" s="199"/>
      <c r="BO69" s="199"/>
      <c r="BP69" s="199"/>
      <c r="BQ69" s="199"/>
      <c r="BR69" s="199"/>
      <c r="BS69" s="199"/>
      <c r="BT69" s="199"/>
      <c r="BU69" s="199"/>
      <c r="BV69" s="199"/>
      <c r="BW69" s="202"/>
      <c r="BX69" s="199"/>
      <c r="BY69" s="199"/>
      <c r="BZ69" s="199"/>
      <c r="CA69" s="199"/>
      <c r="CB69" s="199"/>
      <c r="CC69" s="199"/>
      <c r="CD69" s="199"/>
      <c r="CE69" s="199"/>
      <c r="CF69" s="199"/>
      <c r="CG69" s="199"/>
      <c r="CH69" s="199"/>
      <c r="CI69" s="199"/>
      <c r="CJ69" s="199"/>
      <c r="CK69" s="199"/>
      <c r="CL69" s="199"/>
      <c r="CM69" s="199"/>
      <c r="CN69" s="202"/>
      <c r="CO69" s="199"/>
      <c r="CP69" s="199"/>
      <c r="CQ69" s="199"/>
      <c r="CR69" s="199"/>
      <c r="CS69" s="199"/>
      <c r="CT69" s="199"/>
      <c r="CU69" s="199"/>
      <c r="CV69" s="199"/>
      <c r="CW69" s="199"/>
      <c r="CX69" s="199"/>
      <c r="CY69" s="199"/>
      <c r="CZ69" s="199"/>
      <c r="DA69" s="199"/>
      <c r="DB69" s="199"/>
      <c r="DC69" s="199"/>
      <c r="DD69" s="199"/>
      <c r="DE69" s="199"/>
      <c r="DF69" s="199"/>
      <c r="DG69" s="199"/>
      <c r="DH69" s="199"/>
      <c r="DI69" s="202"/>
      <c r="DJ69" s="199"/>
      <c r="DK69" s="199"/>
      <c r="DL69" s="199"/>
      <c r="DM69" s="199"/>
      <c r="DN69" s="199"/>
      <c r="DO69" s="199"/>
      <c r="DP69" s="199"/>
      <c r="DQ69" s="199"/>
      <c r="DR69" s="199"/>
      <c r="DS69" s="199"/>
      <c r="DT69" s="199"/>
      <c r="DU69" s="199"/>
      <c r="DV69" s="199"/>
      <c r="DW69" s="199" t="s">
        <v>75</v>
      </c>
      <c r="DX69" s="199"/>
      <c r="DY69" s="199"/>
      <c r="DZ69" s="199"/>
      <c r="EA69" s="199"/>
      <c r="EB69" s="199"/>
      <c r="EC69" s="202"/>
      <c r="ED69" s="199"/>
      <c r="EE69" s="199"/>
      <c r="EF69" s="199"/>
      <c r="EG69" s="199"/>
      <c r="EH69" s="199"/>
      <c r="EI69" s="199"/>
      <c r="EJ69" s="199"/>
      <c r="EK69" s="199"/>
      <c r="EL69" s="199"/>
      <c r="EM69" s="199"/>
      <c r="EN69" s="199"/>
      <c r="EO69" s="199"/>
      <c r="EP69" s="199"/>
      <c r="EQ69" s="199"/>
      <c r="ER69" s="199"/>
      <c r="ES69" s="199"/>
      <c r="ET69" s="199"/>
      <c r="EU69" s="199"/>
      <c r="EV69" s="199"/>
      <c r="EW69" s="199"/>
      <c r="EX69" s="199"/>
      <c r="EY69" s="199"/>
    </row>
    <row r="70" spans="1:238" x14ac:dyDescent="0.25">
      <c r="B70" s="2"/>
      <c r="C70" s="2"/>
      <c r="D70" s="2"/>
      <c r="E70" s="2"/>
      <c r="F70" s="2"/>
      <c r="G70" s="2"/>
      <c r="BD70" s="2"/>
      <c r="BW70" s="2"/>
      <c r="CN70" s="2"/>
      <c r="DI70" s="2"/>
      <c r="EC70" s="2"/>
    </row>
    <row r="71" spans="1:238" x14ac:dyDescent="0.25">
      <c r="B71" s="2"/>
      <c r="C71" s="2"/>
      <c r="D71" s="2"/>
      <c r="E71" s="2"/>
      <c r="F71" s="2"/>
      <c r="G71" s="2"/>
      <c r="BD71" s="2"/>
      <c r="BW71" s="2"/>
      <c r="CN71" s="2"/>
      <c r="DI71" s="2"/>
      <c r="EC71" s="2"/>
    </row>
    <row r="72" spans="1:238" x14ac:dyDescent="0.25">
      <c r="B72" s="2"/>
      <c r="C72" s="2"/>
      <c r="D72" s="2"/>
      <c r="E72" s="2"/>
      <c r="F72" s="2"/>
      <c r="G72" s="2"/>
      <c r="BD72" s="2"/>
      <c r="BW72" s="2"/>
      <c r="CN72" s="2"/>
      <c r="DI72" s="2"/>
      <c r="EC72" s="2"/>
    </row>
    <row r="73" spans="1:238" x14ac:dyDescent="0.25">
      <c r="B73" s="2"/>
      <c r="C73" s="2"/>
      <c r="D73" s="2"/>
      <c r="E73" s="2"/>
      <c r="F73" s="2"/>
      <c r="G73" s="2"/>
      <c r="BD73" s="2"/>
      <c r="BW73" s="2"/>
      <c r="CN73" s="2"/>
      <c r="DI73" s="2"/>
      <c r="EC73" s="2"/>
    </row>
    <row r="74" spans="1:238" x14ac:dyDescent="0.25">
      <c r="B74" s="2"/>
      <c r="C74" s="2"/>
      <c r="D74" s="2"/>
      <c r="E74" s="2"/>
      <c r="F74" s="2"/>
      <c r="G74" s="2"/>
      <c r="BD74" s="2"/>
      <c r="BW74" s="2"/>
      <c r="CN74" s="2"/>
      <c r="DI74" s="2"/>
      <c r="EC74" s="2"/>
    </row>
    <row r="75" spans="1:238" x14ac:dyDescent="0.25">
      <c r="B75" s="2"/>
      <c r="C75" s="2"/>
      <c r="D75" s="2"/>
      <c r="E75" s="2"/>
      <c r="F75" s="2"/>
      <c r="G75" s="2"/>
      <c r="BD75" s="2"/>
      <c r="BW75" s="2"/>
      <c r="CN75" s="2"/>
      <c r="DI75" s="2"/>
      <c r="EC75" s="2"/>
    </row>
    <row r="76" spans="1:238" x14ac:dyDescent="0.25">
      <c r="B76" s="2"/>
      <c r="C76" s="2"/>
      <c r="D76" s="2"/>
      <c r="E76" s="2"/>
      <c r="F76" s="2"/>
      <c r="G76" s="2"/>
      <c r="BD76" s="2"/>
      <c r="BW76" s="2"/>
      <c r="CN76" s="2"/>
      <c r="DI76" s="2"/>
      <c r="EC76" s="2"/>
    </row>
    <row r="77" spans="1:238" x14ac:dyDescent="0.25">
      <c r="B77" s="2"/>
      <c r="C77" s="2"/>
      <c r="D77" s="2"/>
      <c r="E77" s="2"/>
      <c r="F77" s="2"/>
      <c r="G77" s="2"/>
      <c r="BD77" s="2"/>
      <c r="BW77" s="2"/>
      <c r="CN77" s="2"/>
      <c r="DI77" s="2"/>
      <c r="EC77" s="2"/>
    </row>
    <row r="78" spans="1:238" x14ac:dyDescent="0.25">
      <c r="B78" s="2"/>
      <c r="C78" s="2"/>
      <c r="D78" s="2"/>
      <c r="E78" s="2"/>
      <c r="F78" s="2"/>
      <c r="G78" s="2"/>
      <c r="BD78" s="2"/>
      <c r="BW78" s="2"/>
      <c r="CN78" s="2"/>
      <c r="DI78" s="2"/>
      <c r="EC78" s="2"/>
    </row>
    <row r="79" spans="1:238" x14ac:dyDescent="0.25">
      <c r="B79" s="2"/>
      <c r="C79" s="2"/>
      <c r="D79" s="2"/>
      <c r="E79" s="2"/>
      <c r="F79" s="2"/>
      <c r="G79" s="2"/>
      <c r="BD79" s="2"/>
      <c r="BW79" s="2"/>
      <c r="CN79" s="2"/>
      <c r="DI79" s="2"/>
      <c r="EC79" s="2"/>
    </row>
    <row r="80" spans="1:238" x14ac:dyDescent="0.25">
      <c r="B80" s="2"/>
      <c r="C80" s="2"/>
      <c r="D80" s="2"/>
      <c r="E80" s="2"/>
      <c r="F80" s="2"/>
      <c r="G80" s="2"/>
      <c r="BD80" s="2"/>
      <c r="BW80" s="2"/>
      <c r="CN80" s="2"/>
      <c r="DI80" s="2"/>
      <c r="EC80" s="2"/>
    </row>
    <row r="81" spans="2:133" x14ac:dyDescent="0.25">
      <c r="B81" s="2"/>
      <c r="C81" s="2"/>
      <c r="D81" s="2"/>
      <c r="E81" s="2"/>
      <c r="F81" s="2"/>
      <c r="G81" s="2"/>
      <c r="BD81" s="2"/>
      <c r="BW81" s="2"/>
      <c r="CN81" s="2"/>
      <c r="DI81" s="2"/>
      <c r="EC81" s="2"/>
    </row>
    <row r="82" spans="2:133" x14ac:dyDescent="0.25">
      <c r="B82" s="2"/>
      <c r="C82" s="2"/>
      <c r="D82" s="2"/>
      <c r="E82" s="2"/>
      <c r="F82" s="2"/>
      <c r="G82" s="2"/>
      <c r="BD82" s="2"/>
      <c r="BW82" s="2"/>
      <c r="CN82" s="2"/>
      <c r="DI82" s="2"/>
      <c r="EC82" s="2"/>
    </row>
    <row r="83" spans="2:133" x14ac:dyDescent="0.25">
      <c r="B83" s="2"/>
      <c r="C83" s="2"/>
      <c r="D83" s="2"/>
      <c r="E83" s="2"/>
      <c r="F83" s="2"/>
      <c r="G83" s="2"/>
      <c r="BD83" s="2"/>
      <c r="BW83" s="2"/>
      <c r="CN83" s="2"/>
      <c r="DI83" s="2"/>
      <c r="EC83" s="2"/>
    </row>
    <row r="84" spans="2:133" x14ac:dyDescent="0.25">
      <c r="B84" s="2"/>
      <c r="C84" s="2"/>
      <c r="D84" s="2"/>
      <c r="E84" s="2"/>
      <c r="F84" s="2"/>
      <c r="G84" s="2"/>
      <c r="BD84" s="2"/>
      <c r="BW84" s="2"/>
      <c r="CN84" s="2"/>
      <c r="DI84" s="2"/>
      <c r="EC84" s="2"/>
    </row>
    <row r="85" spans="2:133" x14ac:dyDescent="0.25">
      <c r="B85" s="2"/>
      <c r="C85" s="2"/>
      <c r="D85" s="2"/>
      <c r="E85" s="2"/>
      <c r="F85" s="2"/>
      <c r="G85" s="2"/>
      <c r="BD85" s="2"/>
      <c r="BW85" s="2"/>
      <c r="CN85" s="2"/>
      <c r="DI85" s="2"/>
      <c r="EC85" s="2"/>
    </row>
    <row r="86" spans="2:133" x14ac:dyDescent="0.25">
      <c r="B86" s="2"/>
      <c r="C86" s="2"/>
      <c r="D86" s="2"/>
      <c r="E86" s="2"/>
      <c r="F86" s="2"/>
      <c r="G86" s="2"/>
      <c r="BD86" s="2"/>
      <c r="BW86" s="2"/>
      <c r="CN86" s="2"/>
      <c r="DI86" s="2"/>
      <c r="EC86" s="2"/>
    </row>
    <row r="87" spans="2:133" x14ac:dyDescent="0.25">
      <c r="B87" s="2"/>
      <c r="C87" s="2"/>
      <c r="D87" s="2"/>
      <c r="E87" s="2"/>
      <c r="F87" s="2"/>
      <c r="G87" s="2"/>
      <c r="BD87" s="2"/>
      <c r="BW87" s="2"/>
      <c r="CN87" s="2"/>
      <c r="DI87" s="2"/>
      <c r="EC87" s="2"/>
    </row>
    <row r="88" spans="2:133" x14ac:dyDescent="0.25">
      <c r="B88" s="2"/>
      <c r="C88" s="2"/>
      <c r="D88" s="2"/>
      <c r="E88" s="2"/>
      <c r="F88" s="2"/>
      <c r="G88" s="2"/>
      <c r="BD88" s="2"/>
      <c r="BW88" s="2"/>
      <c r="CN88" s="2"/>
      <c r="DI88" s="2"/>
      <c r="EC88" s="2"/>
    </row>
    <row r="89" spans="2:133" x14ac:dyDescent="0.25">
      <c r="B89" s="2"/>
      <c r="C89" s="2"/>
      <c r="D89" s="2"/>
      <c r="E89" s="2"/>
      <c r="F89" s="2"/>
      <c r="G89" s="2"/>
      <c r="BD89" s="2"/>
      <c r="BW89" s="2"/>
      <c r="CN89" s="2"/>
      <c r="DI89" s="2"/>
      <c r="EC89" s="2"/>
    </row>
    <row r="90" spans="2:133" x14ac:dyDescent="0.25">
      <c r="B90" s="2"/>
      <c r="C90" s="2"/>
      <c r="D90" s="2"/>
      <c r="E90" s="2"/>
      <c r="F90" s="2"/>
      <c r="G90" s="2"/>
      <c r="BD90" s="2"/>
      <c r="BW90" s="2"/>
      <c r="CN90" s="2"/>
      <c r="DI90" s="2"/>
      <c r="EC90" s="2"/>
    </row>
    <row r="91" spans="2:133" x14ac:dyDescent="0.25">
      <c r="B91" s="2"/>
      <c r="C91" s="2"/>
      <c r="D91" s="2"/>
      <c r="E91" s="2"/>
      <c r="F91" s="2"/>
      <c r="G91" s="2"/>
      <c r="BD91" s="2"/>
      <c r="BW91" s="2"/>
      <c r="CN91" s="2"/>
      <c r="DI91" s="2"/>
      <c r="EC91" s="2"/>
    </row>
    <row r="92" spans="2:133" x14ac:dyDescent="0.25">
      <c r="B92" s="2"/>
      <c r="C92" s="2"/>
      <c r="D92" s="2"/>
      <c r="E92" s="2"/>
      <c r="F92" s="2"/>
      <c r="G92" s="2"/>
      <c r="BD92" s="2"/>
      <c r="BW92" s="2"/>
      <c r="CN92" s="2"/>
      <c r="DI92" s="2"/>
      <c r="EC92" s="2"/>
    </row>
    <row r="93" spans="2:133" x14ac:dyDescent="0.25">
      <c r="B93" s="2"/>
      <c r="C93" s="2"/>
      <c r="D93" s="2"/>
      <c r="E93" s="2"/>
      <c r="F93" s="2"/>
      <c r="G93" s="2"/>
      <c r="BD93" s="2"/>
      <c r="BW93" s="2"/>
      <c r="CN93" s="2"/>
      <c r="DI93" s="2"/>
      <c r="EC93" s="2"/>
    </row>
    <row r="94" spans="2:133" x14ac:dyDescent="0.25">
      <c r="B94" s="2"/>
      <c r="C94" s="2"/>
      <c r="D94" s="2"/>
      <c r="E94" s="2"/>
      <c r="F94" s="2"/>
      <c r="G94" s="2"/>
      <c r="BD94" s="2"/>
      <c r="BW94" s="2"/>
      <c r="CN94" s="2"/>
      <c r="DI94" s="2"/>
      <c r="EC94" s="2"/>
    </row>
    <row r="95" spans="2:133" x14ac:dyDescent="0.25">
      <c r="B95" s="2"/>
      <c r="C95" s="2"/>
      <c r="D95" s="2"/>
      <c r="E95" s="2"/>
      <c r="F95" s="2"/>
      <c r="G95" s="2"/>
      <c r="BD95" s="2"/>
      <c r="BW95" s="2"/>
      <c r="CN95" s="2"/>
      <c r="DI95" s="2"/>
      <c r="EC95" s="2"/>
    </row>
    <row r="96" spans="2:133" x14ac:dyDescent="0.25">
      <c r="B96" s="2"/>
      <c r="C96" s="2"/>
      <c r="D96" s="2"/>
      <c r="E96" s="2"/>
      <c r="F96" s="2"/>
      <c r="G96" s="2"/>
      <c r="BD96" s="2"/>
      <c r="BW96" s="2"/>
      <c r="CN96" s="2"/>
      <c r="DI96" s="2"/>
      <c r="EC96" s="2"/>
    </row>
    <row r="97" spans="2:133" x14ac:dyDescent="0.25">
      <c r="B97" s="2"/>
      <c r="C97" s="2"/>
      <c r="D97" s="2"/>
      <c r="E97" s="2"/>
      <c r="F97" s="2"/>
      <c r="G97" s="2"/>
      <c r="BD97" s="2"/>
      <c r="BW97" s="2"/>
      <c r="CN97" s="2"/>
      <c r="DI97" s="2"/>
      <c r="EC97" s="2"/>
    </row>
    <row r="98" spans="2:133" x14ac:dyDescent="0.25">
      <c r="B98" s="2"/>
      <c r="C98" s="2"/>
      <c r="D98" s="2"/>
      <c r="E98" s="2"/>
      <c r="F98" s="2"/>
      <c r="G98" s="2"/>
      <c r="BD98" s="2"/>
      <c r="BW98" s="2"/>
      <c r="CN98" s="2"/>
      <c r="DI98" s="2"/>
      <c r="EC98" s="2"/>
    </row>
    <row r="99" spans="2:133" x14ac:dyDescent="0.25">
      <c r="B99" s="2"/>
      <c r="C99" s="2"/>
      <c r="D99" s="2"/>
      <c r="E99" s="2"/>
      <c r="F99" s="2"/>
      <c r="G99" s="2"/>
      <c r="BD99" s="2"/>
      <c r="BW99" s="2"/>
      <c r="CN99" s="2"/>
      <c r="DI99" s="2"/>
      <c r="EC99" s="2"/>
    </row>
    <row r="100" spans="2:133" x14ac:dyDescent="0.25">
      <c r="B100" s="2"/>
      <c r="C100" s="2"/>
      <c r="D100" s="2"/>
      <c r="E100" s="2"/>
      <c r="F100" s="2"/>
      <c r="G100" s="2"/>
      <c r="BD100" s="2"/>
      <c r="BW100" s="2"/>
      <c r="CN100" s="2"/>
      <c r="DI100" s="2"/>
      <c r="EC100" s="2"/>
    </row>
    <row r="101" spans="2:133" x14ac:dyDescent="0.25">
      <c r="B101" s="2"/>
      <c r="C101" s="2"/>
      <c r="D101" s="2"/>
      <c r="E101" s="2"/>
      <c r="F101" s="2"/>
      <c r="G101" s="2"/>
      <c r="BD101" s="2"/>
      <c r="BW101" s="2"/>
      <c r="CN101" s="2"/>
      <c r="DI101" s="2"/>
      <c r="EC101" s="2"/>
    </row>
    <row r="102" spans="2:133" x14ac:dyDescent="0.25">
      <c r="B102" s="2"/>
      <c r="C102" s="2"/>
      <c r="D102" s="2"/>
      <c r="E102" s="2"/>
      <c r="F102" s="2"/>
      <c r="G102" s="2"/>
      <c r="BD102" s="2"/>
      <c r="BW102" s="2"/>
      <c r="CN102" s="2"/>
      <c r="DI102" s="2"/>
      <c r="EC102" s="2"/>
    </row>
    <row r="103" spans="2:133" x14ac:dyDescent="0.25">
      <c r="B103" s="2"/>
      <c r="C103" s="2"/>
      <c r="D103" s="2"/>
      <c r="E103" s="2"/>
      <c r="F103" s="2"/>
      <c r="G103" s="2"/>
      <c r="BD103" s="2"/>
      <c r="BW103" s="2"/>
      <c r="CN103" s="2"/>
      <c r="DI103" s="2"/>
      <c r="EC103" s="2"/>
    </row>
    <row r="104" spans="2:133" x14ac:dyDescent="0.25">
      <c r="B104" s="2"/>
      <c r="C104" s="2"/>
      <c r="D104" s="2"/>
      <c r="E104" s="2"/>
      <c r="F104" s="2"/>
      <c r="G104" s="2"/>
      <c r="BD104" s="2"/>
      <c r="BW104" s="2"/>
      <c r="CN104" s="2"/>
      <c r="DI104" s="2"/>
      <c r="EC104" s="2"/>
    </row>
    <row r="105" spans="2:133" x14ac:dyDescent="0.25">
      <c r="B105" s="2"/>
      <c r="C105" s="2"/>
      <c r="D105" s="2"/>
      <c r="E105" s="2"/>
      <c r="F105" s="2"/>
      <c r="G105" s="2"/>
      <c r="BD105" s="2"/>
      <c r="BW105" s="2"/>
      <c r="CN105" s="2"/>
      <c r="DI105" s="2"/>
      <c r="EC105" s="2"/>
    </row>
    <row r="106" spans="2:133" x14ac:dyDescent="0.25">
      <c r="B106" s="2"/>
      <c r="C106" s="2"/>
      <c r="D106" s="2"/>
      <c r="E106" s="2"/>
      <c r="F106" s="2"/>
      <c r="G106" s="2"/>
      <c r="BD106" s="2"/>
      <c r="BW106" s="2"/>
      <c r="CN106" s="2"/>
      <c r="DI106" s="2"/>
      <c r="EC106" s="2"/>
    </row>
    <row r="107" spans="2:133" x14ac:dyDescent="0.25">
      <c r="B107" s="2"/>
      <c r="C107" s="2"/>
      <c r="D107" s="2"/>
      <c r="E107" s="2"/>
      <c r="F107" s="2"/>
      <c r="G107" s="2"/>
      <c r="BD107" s="2"/>
      <c r="BW107" s="2"/>
      <c r="CN107" s="2"/>
      <c r="DI107" s="2"/>
      <c r="EC107" s="2"/>
    </row>
    <row r="108" spans="2:133" x14ac:dyDescent="0.25">
      <c r="B108" s="2"/>
      <c r="C108" s="2"/>
      <c r="D108" s="2"/>
      <c r="E108" s="2"/>
      <c r="F108" s="2"/>
      <c r="G108" s="2"/>
      <c r="BD108" s="2"/>
      <c r="BW108" s="2"/>
      <c r="CN108" s="2"/>
      <c r="DI108" s="2"/>
      <c r="EC108" s="2"/>
    </row>
    <row r="109" spans="2:133" x14ac:dyDescent="0.25">
      <c r="B109" s="2"/>
      <c r="C109" s="2"/>
      <c r="D109" s="2"/>
      <c r="E109" s="2"/>
      <c r="F109" s="2"/>
      <c r="G109" s="2"/>
      <c r="BD109" s="2"/>
      <c r="BW109" s="2"/>
      <c r="CN109" s="2"/>
      <c r="DI109" s="2"/>
      <c r="EC109" s="2"/>
    </row>
    <row r="110" spans="2:133" x14ac:dyDescent="0.25">
      <c r="B110" s="2"/>
      <c r="C110" s="2"/>
      <c r="D110" s="2"/>
      <c r="E110" s="2"/>
      <c r="F110" s="2"/>
      <c r="G110" s="2"/>
      <c r="BD110" s="2"/>
      <c r="BW110" s="2"/>
      <c r="CN110" s="2"/>
      <c r="DI110" s="2"/>
      <c r="EC110" s="2"/>
    </row>
    <row r="111" spans="2:133" x14ac:dyDescent="0.25">
      <c r="B111" s="2"/>
      <c r="C111" s="2"/>
      <c r="D111" s="2"/>
      <c r="E111" s="2"/>
      <c r="F111" s="2"/>
      <c r="G111" s="2"/>
      <c r="BD111" s="2"/>
      <c r="BW111" s="2"/>
      <c r="CN111" s="2"/>
      <c r="DI111" s="2"/>
      <c r="EC111" s="2"/>
    </row>
    <row r="112" spans="2:133" x14ac:dyDescent="0.25">
      <c r="B112" s="2"/>
      <c r="C112" s="2"/>
      <c r="D112" s="2"/>
      <c r="E112" s="2"/>
      <c r="F112" s="2"/>
      <c r="G112" s="2"/>
      <c r="BD112" s="2"/>
      <c r="BW112" s="2"/>
      <c r="CN112" s="2"/>
      <c r="DI112" s="2"/>
      <c r="EC112" s="2"/>
    </row>
    <row r="113" spans="2:133" x14ac:dyDescent="0.25">
      <c r="B113" s="2"/>
      <c r="C113" s="2"/>
      <c r="D113" s="2"/>
      <c r="E113" s="2"/>
      <c r="F113" s="2"/>
      <c r="G113" s="2"/>
      <c r="BD113" s="2"/>
      <c r="BW113" s="2"/>
      <c r="CN113" s="2"/>
      <c r="DI113" s="2"/>
      <c r="EC113" s="2"/>
    </row>
    <row r="114" spans="2:133" x14ac:dyDescent="0.25">
      <c r="B114" s="2"/>
      <c r="C114" s="2"/>
      <c r="D114" s="2"/>
      <c r="E114" s="2"/>
      <c r="F114" s="2"/>
      <c r="G114" s="2"/>
      <c r="BD114" s="2"/>
      <c r="BW114" s="2"/>
      <c r="CN114" s="2"/>
      <c r="DI114" s="2"/>
      <c r="EC114" s="2"/>
    </row>
    <row r="115" spans="2:133" x14ac:dyDescent="0.25">
      <c r="B115" s="2"/>
      <c r="C115" s="2"/>
      <c r="D115" s="2"/>
      <c r="E115" s="2"/>
      <c r="F115" s="2"/>
      <c r="G115" s="2"/>
      <c r="BD115" s="2"/>
      <c r="BW115" s="2"/>
      <c r="CN115" s="2"/>
      <c r="DI115" s="2"/>
      <c r="EC115" s="2"/>
    </row>
    <row r="116" spans="2:133" x14ac:dyDescent="0.25">
      <c r="B116" s="2"/>
      <c r="C116" s="2"/>
      <c r="D116" s="2"/>
      <c r="E116" s="2"/>
      <c r="F116" s="2"/>
      <c r="G116" s="2"/>
      <c r="BD116" s="2"/>
      <c r="BW116" s="2"/>
      <c r="CN116" s="2"/>
      <c r="DI116" s="2"/>
      <c r="EC116" s="2"/>
    </row>
    <row r="117" spans="2:133" x14ac:dyDescent="0.25">
      <c r="B117" s="2"/>
      <c r="C117" s="2"/>
      <c r="D117" s="2"/>
      <c r="E117" s="2"/>
      <c r="F117" s="2"/>
      <c r="G117" s="2"/>
      <c r="BD117" s="2"/>
      <c r="BW117" s="2"/>
      <c r="CN117" s="2"/>
      <c r="DI117" s="2"/>
      <c r="EC117" s="2"/>
    </row>
    <row r="118" spans="2:133" x14ac:dyDescent="0.25">
      <c r="B118" s="2"/>
      <c r="C118" s="2"/>
      <c r="D118" s="2"/>
      <c r="E118" s="2"/>
      <c r="F118" s="2"/>
      <c r="G118" s="2"/>
      <c r="BD118" s="2"/>
      <c r="BW118" s="2"/>
      <c r="CN118" s="2"/>
      <c r="DI118" s="2"/>
      <c r="EC118" s="2"/>
    </row>
    <row r="119" spans="2:133" x14ac:dyDescent="0.25">
      <c r="B119" s="2"/>
      <c r="C119" s="2"/>
      <c r="D119" s="2"/>
      <c r="E119" s="2"/>
      <c r="F119" s="2"/>
      <c r="G119" s="2"/>
      <c r="BD119" s="2"/>
      <c r="BW119" s="2"/>
      <c r="CN119" s="2"/>
      <c r="DI119" s="2"/>
      <c r="EC119" s="2"/>
    </row>
    <row r="120" spans="2:133" x14ac:dyDescent="0.25">
      <c r="B120" s="2"/>
      <c r="C120" s="2"/>
      <c r="D120" s="2"/>
      <c r="E120" s="2"/>
      <c r="F120" s="2"/>
      <c r="G120" s="2"/>
      <c r="BD120" s="2"/>
      <c r="BW120" s="2"/>
      <c r="CN120" s="2"/>
      <c r="DI120" s="2"/>
      <c r="EC120" s="2"/>
    </row>
    <row r="272" spans="64:64" x14ac:dyDescent="0.25">
      <c r="BL272" s="241">
        <v>0</v>
      </c>
    </row>
  </sheetData>
  <mergeCells count="155">
    <mergeCell ref="IB1:ID1"/>
    <mergeCell ref="B2:B3"/>
    <mergeCell ref="C2:G2"/>
    <mergeCell ref="H2:L2"/>
    <mergeCell ref="M2:M3"/>
    <mergeCell ref="N2:Q2"/>
    <mergeCell ref="R2:U2"/>
    <mergeCell ref="B1:AT1"/>
    <mergeCell ref="BD1:BO1"/>
    <mergeCell ref="BW1:CF1"/>
    <mergeCell ref="CN1:DA1"/>
    <mergeCell ref="DI1:DU1"/>
    <mergeCell ref="EC1:EU1"/>
    <mergeCell ref="V2:Y2"/>
    <mergeCell ref="AB2:AE2"/>
    <mergeCell ref="AF2:AJ2"/>
    <mergeCell ref="AL2:AO2"/>
    <mergeCell ref="AP2:AS2"/>
    <mergeCell ref="AT2:AV2"/>
    <mergeCell ref="FD1:HB1"/>
    <mergeCell ref="HE1:HJ1"/>
    <mergeCell ref="HP1:IA1"/>
    <mergeCell ref="BD2:BD3"/>
    <mergeCell ref="BE2:BI2"/>
    <mergeCell ref="BJ2:BM2"/>
    <mergeCell ref="BN2:BO2"/>
    <mergeCell ref="BP2:BP3"/>
    <mergeCell ref="BQ2:BQ3"/>
    <mergeCell ref="AW2:AW3"/>
    <mergeCell ref="AX2:AX3"/>
    <mergeCell ref="AY2:AY3"/>
    <mergeCell ref="AZ2:AZ3"/>
    <mergeCell ref="BA2:BA3"/>
    <mergeCell ref="BB2:BB3"/>
    <mergeCell ref="CC2:CD2"/>
    <mergeCell ref="CE2:CF2"/>
    <mergeCell ref="CG2:CG3"/>
    <mergeCell ref="CH2:CH3"/>
    <mergeCell ref="CI2:CI3"/>
    <mergeCell ref="CJ2:CJ3"/>
    <mergeCell ref="BR2:BR3"/>
    <mergeCell ref="BS2:BS3"/>
    <mergeCell ref="BT2:BT3"/>
    <mergeCell ref="BU2:BU3"/>
    <mergeCell ref="BW2:BW3"/>
    <mergeCell ref="BX2:CA2"/>
    <mergeCell ref="CZ2:DA2"/>
    <mergeCell ref="DB2:DB3"/>
    <mergeCell ref="DC2:DC3"/>
    <mergeCell ref="DD2:DD3"/>
    <mergeCell ref="DE2:DE3"/>
    <mergeCell ref="DF2:DF3"/>
    <mergeCell ref="CK2:CK3"/>
    <mergeCell ref="CL2:CL3"/>
    <mergeCell ref="CN2:CN3"/>
    <mergeCell ref="CO2:CR2"/>
    <mergeCell ref="CS2:CV2"/>
    <mergeCell ref="CW2:CY2"/>
    <mergeCell ref="DN2:DS2"/>
    <mergeCell ref="DT2:DU2"/>
    <mergeCell ref="DV2:DV3"/>
    <mergeCell ref="DW2:DW3"/>
    <mergeCell ref="DX2:DX3"/>
    <mergeCell ref="DY2:DY3"/>
    <mergeCell ref="DG2:DG3"/>
    <mergeCell ref="DI2:DI3"/>
    <mergeCell ref="DJ2:DJ3"/>
    <mergeCell ref="DK2:DK3"/>
    <mergeCell ref="DL2:DL3"/>
    <mergeCell ref="DM2:DM3"/>
    <mergeCell ref="EQ2:ES2"/>
    <mergeCell ref="ET2:EU2"/>
    <mergeCell ref="EV2:EV3"/>
    <mergeCell ref="EW2:EW3"/>
    <mergeCell ref="EX2:EX3"/>
    <mergeCell ref="EY2:EY3"/>
    <mergeCell ref="DZ2:DZ3"/>
    <mergeCell ref="EA2:EA3"/>
    <mergeCell ref="EC2:EC3"/>
    <mergeCell ref="ED2:EH2"/>
    <mergeCell ref="EI2:EL2"/>
    <mergeCell ref="EM2:EP2"/>
    <mergeCell ref="FH2:FH3"/>
    <mergeCell ref="FI2:FI3"/>
    <mergeCell ref="FJ2:FJ3"/>
    <mergeCell ref="FK2:FK3"/>
    <mergeCell ref="FL2:FL3"/>
    <mergeCell ref="FM2:FM3"/>
    <mergeCell ref="EZ2:EZ3"/>
    <mergeCell ref="FA2:FA3"/>
    <mergeCell ref="FD2:FD3"/>
    <mergeCell ref="FE2:FE3"/>
    <mergeCell ref="FF2:FF3"/>
    <mergeCell ref="FG2:FG3"/>
    <mergeCell ref="FT2:FT3"/>
    <mergeCell ref="FU2:FU3"/>
    <mergeCell ref="FV2:FV3"/>
    <mergeCell ref="FW2:FW3"/>
    <mergeCell ref="FX2:FX3"/>
    <mergeCell ref="FY2:FY3"/>
    <mergeCell ref="FN2:FN3"/>
    <mergeCell ref="FO2:FO3"/>
    <mergeCell ref="FP2:FP3"/>
    <mergeCell ref="FQ2:FQ3"/>
    <mergeCell ref="FR2:FR3"/>
    <mergeCell ref="FS2:FS3"/>
    <mergeCell ref="GF2:GF3"/>
    <mergeCell ref="GG2:GG3"/>
    <mergeCell ref="GH2:GH3"/>
    <mergeCell ref="GI2:GI3"/>
    <mergeCell ref="GJ2:GJ3"/>
    <mergeCell ref="GK2:GK3"/>
    <mergeCell ref="FZ2:FZ3"/>
    <mergeCell ref="GA2:GA3"/>
    <mergeCell ref="GB2:GB3"/>
    <mergeCell ref="GC2:GC3"/>
    <mergeCell ref="GD2:GD3"/>
    <mergeCell ref="GE2:GE3"/>
    <mergeCell ref="GR2:GR3"/>
    <mergeCell ref="GS2:GS3"/>
    <mergeCell ref="GT2:GT3"/>
    <mergeCell ref="GU2:GU3"/>
    <mergeCell ref="GV2:GV3"/>
    <mergeCell ref="GW2:GW3"/>
    <mergeCell ref="GL2:GL3"/>
    <mergeCell ref="GM2:GM3"/>
    <mergeCell ref="GN2:GN3"/>
    <mergeCell ref="GO2:GO3"/>
    <mergeCell ref="GP2:GP3"/>
    <mergeCell ref="GQ2:GQ3"/>
    <mergeCell ref="HP2:HR2"/>
    <mergeCell ref="HS2:HU2"/>
    <mergeCell ref="HV2:HX2"/>
    <mergeCell ref="HY2:IA2"/>
    <mergeCell ref="IB2:ID2"/>
    <mergeCell ref="HF32:HG32"/>
    <mergeCell ref="GX2:GX3"/>
    <mergeCell ref="GY2:GY3"/>
    <mergeCell ref="GZ2:GZ3"/>
    <mergeCell ref="HA2:HA3"/>
    <mergeCell ref="HB2:HB3"/>
    <mergeCell ref="HC2:HC3"/>
    <mergeCell ref="ED67:EF67"/>
    <mergeCell ref="EI67:EJ67"/>
    <mergeCell ref="EM67:EN67"/>
    <mergeCell ref="BE68:BL68"/>
    <mergeCell ref="CO68:CY68"/>
    <mergeCell ref="DJ68:DS68"/>
    <mergeCell ref="ED68:EP68"/>
    <mergeCell ref="BE67:BG67"/>
    <mergeCell ref="BX67:BY67"/>
    <mergeCell ref="CO67:CP67"/>
    <mergeCell ref="CS67:CT67"/>
    <mergeCell ref="DJ67:DK67"/>
    <mergeCell ref="DN67:DQ67"/>
  </mergeCells>
  <pageMargins bottom="0.75" footer="0.3" header="0.3" left="0.7" right="0.7" top="0.75"/>
  <pageSetup orientation="portrait" paperSize="9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Лист2"/>
  <dimension ref="A1:IK272"/>
  <sheetViews>
    <sheetView workbookViewId="0" zoomScale="80" zoomScaleNormal="80">
      <pane activePane="bottomRight" state="frozen" topLeftCell="HN4" xSplit="2" ySplit="3"/>
      <selection activeCell="C1" pane="topRight" sqref="C1"/>
      <selection activeCell="A4" pane="bottomLeft" sqref="A4"/>
      <selection activeCell="BF23" pane="bottomRight" sqref="BF23"/>
    </sheetView>
  </sheetViews>
  <sheetFormatPr defaultRowHeight="15" x14ac:dyDescent="0.25"/>
  <cols>
    <col min="1" max="1" bestFit="true" customWidth="true" style="241" width="6.140625" collapsed="true"/>
    <col min="2" max="2" bestFit="true" customWidth="true" style="241" width="9.42578125" collapsed="true"/>
    <col min="3" max="3" bestFit="true" customWidth="true" style="241" width="13.28515625" collapsed="true"/>
    <col min="4" max="4" bestFit="true" customWidth="true" style="241" width="11.5703125" collapsed="true"/>
    <col min="5" max="5" style="241" width="9.140625" collapsed="true"/>
    <col min="6" max="6" bestFit="true" customWidth="true" style="241" width="11.0" collapsed="true"/>
    <col min="7" max="7" bestFit="true" customWidth="true" style="241" width="10.85546875" collapsed="true"/>
    <col min="8" max="9" bestFit="true" customWidth="true" style="241" width="9.42578125" collapsed="true"/>
    <col min="10" max="10" style="241" width="9.140625" collapsed="true"/>
    <col min="11" max="11" bestFit="true" customWidth="true" style="241" width="11.0" collapsed="true"/>
    <col min="12" max="12" bestFit="true" customWidth="true" style="241" width="10.28515625" collapsed="true"/>
    <col min="13" max="13" bestFit="true" customWidth="true" style="241" width="9.28515625" collapsed="true"/>
    <col min="14" max="15" bestFit="true" customWidth="true" style="241" width="9.42578125" collapsed="true"/>
    <col min="16" max="16" bestFit="true" customWidth="true" style="241" width="11.0" collapsed="true"/>
    <col min="17" max="17" bestFit="true" customWidth="true" style="241" width="9.28515625" collapsed="true"/>
    <col min="18" max="18" bestFit="true" customWidth="true" style="241" width="9.42578125" collapsed="true"/>
    <col min="19" max="19" bestFit="true" customWidth="true" style="241" width="9.85546875" collapsed="true"/>
    <col min="20" max="20" bestFit="true" customWidth="true" style="241" width="11.0" collapsed="true"/>
    <col min="21" max="21" bestFit="true" customWidth="true" style="241" width="9.28515625" collapsed="true"/>
    <col min="22" max="23" bestFit="true" customWidth="true" style="241" width="9.42578125" collapsed="true"/>
    <col min="24" max="24" bestFit="true" customWidth="true" style="241" width="12.0" collapsed="true"/>
    <col min="25" max="27" bestFit="true" customWidth="true" style="19" width="9.28515625" collapsed="true"/>
    <col min="28" max="28" customWidth="true" style="241" width="10.7109375" collapsed="true"/>
    <col min="29" max="29" bestFit="true" customWidth="true" style="241" width="9.28515625" collapsed="true"/>
    <col min="30" max="30" bestFit="true" customWidth="true" style="241" width="10.0" collapsed="true"/>
    <col min="31" max="31" bestFit="true" customWidth="true" style="241" width="9.85546875" collapsed="true"/>
    <col min="32" max="33" customWidth="true" style="241" width="9.42578125" collapsed="true"/>
    <col min="34" max="34" style="241" width="9.140625" collapsed="true"/>
    <col min="35" max="35" bestFit="true" customWidth="true" style="241" width="11.140625" collapsed="true"/>
    <col min="36" max="36" bestFit="true" customWidth="true" style="241" width="10.0" collapsed="true"/>
    <col min="37" max="37" bestFit="true" customWidth="true" style="241" width="9.28515625" collapsed="true"/>
    <col min="38" max="38" style="241" width="9.140625" collapsed="true"/>
    <col min="39" max="39" bestFit="true" customWidth="true" style="241" width="9.28515625" collapsed="true"/>
    <col min="40" max="40" bestFit="true" customWidth="true" style="241" width="9.42578125" collapsed="true"/>
    <col min="41" max="43" bestFit="true" customWidth="true" style="241" width="9.28515625" collapsed="true"/>
    <col min="44" max="44" bestFit="true" customWidth="true" style="241" width="9.42578125" collapsed="true"/>
    <col min="45" max="46" bestFit="true" customWidth="true" style="241" width="9.28515625" collapsed="true"/>
    <col min="47" max="47" bestFit="true" customWidth="true" style="241" width="10.0" collapsed="true"/>
    <col min="48" max="48" bestFit="true" customWidth="true" style="241" width="9.85546875" collapsed="true"/>
    <col min="49" max="49" bestFit="true" customWidth="true" style="241" width="9.7109375" collapsed="true"/>
    <col min="50" max="50" bestFit="true" customWidth="true" style="241" width="12.7109375" collapsed="true"/>
    <col min="51" max="51" customWidth="true" style="241" width="14.140625" collapsed="true"/>
    <col min="52" max="52" customWidth="true" style="241" width="14.0" collapsed="true"/>
    <col min="53" max="53" customWidth="true" style="241" width="14.28515625" collapsed="true"/>
    <col min="54" max="54" customWidth="true" style="241" width="12.7109375" collapsed="true"/>
    <col min="55" max="56" bestFit="true" customWidth="true" style="241" width="9.42578125" collapsed="true"/>
    <col min="57" max="57" bestFit="true" customWidth="true" style="241" width="9.85546875" collapsed="true"/>
    <col min="58" max="59" bestFit="true" customWidth="true" style="241" width="9.28515625" collapsed="true"/>
    <col min="60" max="61" bestFit="true" customWidth="true" style="19" width="9.5703125" collapsed="true"/>
    <col min="62" max="63" customWidth="true" style="19" width="9.28515625" collapsed="true"/>
    <col min="64" max="65" bestFit="true" customWidth="true" style="241" width="9.28515625" collapsed="true"/>
    <col min="66" max="67" bestFit="true" customWidth="true" style="241" width="9.5703125" collapsed="true"/>
    <col min="68" max="68" bestFit="true" customWidth="true" style="241" width="9.42578125" collapsed="true"/>
    <col min="69" max="69" customWidth="true" style="241" width="11.7109375" collapsed="true"/>
    <col min="70" max="70" customWidth="true" style="241" width="14.42578125" collapsed="true"/>
    <col min="71" max="71" customWidth="true" style="241" width="14.7109375" collapsed="true"/>
    <col min="72" max="72" customWidth="true" style="241" width="15.28515625" collapsed="true"/>
    <col min="73" max="73" customWidth="true" style="241" width="13.140625" collapsed="true"/>
    <col min="74" max="75" bestFit="true" customWidth="true" style="241" width="9.42578125" collapsed="true"/>
    <col min="76" max="77" bestFit="true" customWidth="true" style="241" width="9.28515625" collapsed="true"/>
    <col min="78" max="78" bestFit="true" customWidth="true" style="241" width="10.42578125" collapsed="true"/>
    <col min="79" max="79" bestFit="true" customWidth="true" style="241" width="9.28515625" collapsed="true"/>
    <col min="80" max="80" customWidth="true" hidden="true" style="241" width="9.140625" collapsed="true"/>
    <col min="81" max="81" bestFit="true" customWidth="true" style="241" width="9.42578125" collapsed="true"/>
    <col min="82" max="82" bestFit="true" customWidth="true" style="241" width="9.28515625" collapsed="true"/>
    <col min="83" max="83" bestFit="true" customWidth="true" style="241" width="9.42578125" collapsed="true"/>
    <col min="84" max="84" bestFit="true" customWidth="true" style="241" width="9.28515625" collapsed="true"/>
    <col min="85" max="85" bestFit="true" customWidth="true" style="241" width="9.42578125" collapsed="true"/>
    <col min="86" max="90" customWidth="true" style="241" width="11.140625" collapsed="true"/>
    <col min="91" max="92" bestFit="true" customWidth="true" style="241" width="9.42578125" collapsed="true"/>
    <col min="93" max="93" bestFit="true" customWidth="true" style="241" width="11.0" collapsed="true"/>
    <col min="94" max="94" bestFit="true" customWidth="true" style="241" width="9.28515625" collapsed="true"/>
    <col min="95" max="95" bestFit="true" customWidth="true" style="241" width="9.5703125" collapsed="true"/>
    <col min="96" max="96" bestFit="true" customWidth="true" style="241" width="9.28515625" collapsed="true"/>
    <col min="97" max="99" bestFit="true" customWidth="true" style="241" width="9.42578125" collapsed="true"/>
    <col min="100" max="101" bestFit="true" customWidth="true" style="241" width="9.28515625" collapsed="true"/>
    <col min="102" max="102" bestFit="true" customWidth="true" style="241" width="9.42578125" collapsed="true"/>
    <col min="103" max="103" bestFit="true" customWidth="true" style="241" width="9.28515625" collapsed="true"/>
    <col min="104" max="104" bestFit="true" customWidth="true" style="241" width="9.42578125" collapsed="true"/>
    <col min="105" max="105" bestFit="true" customWidth="true" style="241" width="9.85546875" collapsed="true"/>
    <col min="106" max="107" bestFit="true" customWidth="true" style="241" width="9.42578125" collapsed="true"/>
    <col min="108" max="108" customWidth="true" style="241" width="9.42578125" collapsed="true"/>
    <col min="109" max="109" customWidth="true" style="241" width="13.85546875" collapsed="true"/>
    <col min="110" max="110" customWidth="true" style="241" width="13.5703125" collapsed="true"/>
    <col min="111" max="111" customWidth="true" style="241" width="9.42578125" collapsed="true"/>
    <col min="112" max="113" bestFit="true" customWidth="true" style="241" width="9.42578125" collapsed="true"/>
    <col min="114" max="115" bestFit="true" customWidth="true" style="241" width="9.28515625" collapsed="true"/>
    <col min="116" max="116" bestFit="true" customWidth="true" style="241" width="10.5703125" collapsed="true"/>
    <col min="117" max="117" bestFit="true" customWidth="true" style="241" width="9.28515625" collapsed="true"/>
    <col min="118" max="120" style="241" width="9.140625" collapsed="true"/>
    <col min="121" max="121" bestFit="true" customWidth="true" style="241" width="10.28515625" collapsed="true"/>
    <col min="122" max="122" bestFit="true" customWidth="true" style="241" width="9.85546875" collapsed="true"/>
    <col min="123" max="123" bestFit="true" customWidth="true" style="241" width="9.28515625" collapsed="true"/>
    <col min="124" max="124" bestFit="true" customWidth="true" style="241" width="9.42578125" collapsed="true"/>
    <col min="125" max="125" bestFit="true" customWidth="true" style="241" width="9.28515625" collapsed="true"/>
    <col min="126" max="126" bestFit="true" customWidth="true" style="241" width="9.42578125" collapsed="true"/>
    <col min="127" max="127" bestFit="true" customWidth="true" style="241" width="10.28515625" collapsed="true"/>
    <col min="128" max="128" customWidth="true" style="241" width="14.140625" collapsed="true"/>
    <col min="129" max="129" customWidth="true" style="241" width="12.140625" collapsed="true"/>
    <col min="130" max="130" customWidth="true" style="241" width="13.5703125" collapsed="true"/>
    <col min="131" max="131" customWidth="true" style="241" width="12.7109375" collapsed="true"/>
    <col min="132" max="133" bestFit="true" customWidth="true" style="241" width="9.42578125" collapsed="true"/>
    <col min="134" max="134" style="241" width="9.140625" collapsed="true"/>
    <col min="135" max="136" bestFit="true" customWidth="true" style="241" width="9.28515625" collapsed="true"/>
    <col min="137" max="137" bestFit="true" customWidth="true" style="241" width="11.140625" collapsed="true"/>
    <col min="138" max="140" bestFit="true" customWidth="true" style="241" width="9.28515625" collapsed="true"/>
    <col min="141" max="141" bestFit="true" customWidth="true" style="241" width="9.42578125" collapsed="true"/>
    <col min="142" max="144" bestFit="true" customWidth="true" style="241" width="9.28515625" collapsed="true"/>
    <col min="145" max="145" bestFit="true" customWidth="true" style="241" width="9.42578125" collapsed="true"/>
    <col min="146" max="147" bestFit="true" customWidth="true" style="241" width="9.28515625" collapsed="true"/>
    <col min="148" max="148" bestFit="true" customWidth="true" style="241" width="9.42578125" collapsed="true"/>
    <col min="149" max="149" bestFit="true" customWidth="true" style="241" width="9.28515625" collapsed="true"/>
    <col min="150" max="150" bestFit="true" customWidth="true" style="241" width="9.5703125" collapsed="true"/>
    <col min="151" max="151" bestFit="true" customWidth="true" style="241" width="9.28515625" collapsed="true"/>
    <col min="152" max="152" bestFit="true" customWidth="true" style="241" width="9.42578125" collapsed="true"/>
    <col min="153" max="153" bestFit="true" customWidth="true" style="241" width="13.7109375" collapsed="true"/>
    <col min="154" max="156" customWidth="true" style="241" width="13.7109375" collapsed="true"/>
    <col min="157" max="158" style="241" width="9.140625" collapsed="true"/>
    <col min="159" max="159" customWidth="true" style="241" width="11.5703125" collapsed="true"/>
    <col min="160" max="160" bestFit="true" customWidth="true" style="241" width="9.28515625" collapsed="true"/>
    <col min="161" max="161" bestFit="true" customWidth="true" style="241" width="9.5703125" collapsed="true"/>
    <col min="162" max="162" bestFit="true" customWidth="true" style="241" width="9.28515625" collapsed="true"/>
    <col min="163" max="168" customWidth="true" style="241" width="7.140625" collapsed="true"/>
    <col min="169" max="169" customWidth="true" style="241" width="9.140625" collapsed="true"/>
    <col min="170" max="170" customWidth="true" style="241" width="8.42578125" collapsed="true"/>
    <col min="171" max="172" customWidth="true" style="241" width="6.85546875" collapsed="true"/>
    <col min="173" max="173" customWidth="true" style="241" width="5.5703125" collapsed="true"/>
    <col min="174" max="176" customWidth="true" style="241" width="6.85546875" collapsed="true"/>
    <col min="177" max="177" customWidth="true" style="241" width="8.42578125" collapsed="true"/>
    <col min="178" max="178" bestFit="true" customWidth="true" style="241" width="9.28515625" collapsed="true"/>
    <col min="179" max="183" customWidth="true" style="241" width="6.42578125" collapsed="true"/>
    <col min="184" max="184" customWidth="true" style="241" width="7.5703125" collapsed="true"/>
    <col min="185" max="185" bestFit="true" customWidth="true" style="241" width="9.7109375" collapsed="true"/>
    <col min="186" max="186" bestFit="true" customWidth="true" style="241" width="9.28515625" collapsed="true"/>
    <col min="187" max="188" customWidth="true" style="241" width="5.5703125" collapsed="true"/>
    <col min="189" max="189" customWidth="true" style="241" width="5.7109375" collapsed="true"/>
    <col min="190" max="191" customWidth="true" style="241" width="5.5703125" collapsed="true"/>
    <col min="192" max="192" customWidth="true" style="241" width="7.28515625" collapsed="true"/>
    <col min="193" max="193" bestFit="true" customWidth="true" style="241" width="9.7109375" collapsed="true"/>
    <col min="194" max="194" bestFit="true" customWidth="true" style="241" width="9.28515625" collapsed="true"/>
    <col min="195" max="195" customWidth="true" style="241" width="6.140625" collapsed="true"/>
    <col min="196" max="196" customWidth="true" style="241" width="7.140625" collapsed="true"/>
    <col min="197" max="197" customWidth="true" style="241" width="7.28515625" collapsed="true"/>
    <col min="198" max="199" customWidth="true" style="241" width="6.140625" collapsed="true"/>
    <col min="200" max="200" customWidth="true" style="241" width="8.42578125" collapsed="true"/>
    <col min="201" max="201" bestFit="true" customWidth="true" style="241" width="10.140625" collapsed="true"/>
    <col min="202" max="202" customWidth="true" style="241" width="9.42578125" collapsed="true"/>
    <col min="203" max="203" customWidth="true" style="241" width="5.85546875" collapsed="true"/>
    <col min="204" max="204" customWidth="true" style="241" width="6.7109375" collapsed="true"/>
    <col min="205" max="207" customWidth="true" style="241" width="5.85546875" collapsed="true"/>
    <col min="208" max="208" customWidth="true" style="241" width="7.7109375" collapsed="true"/>
    <col min="209" max="209" bestFit="true" customWidth="true" style="241" width="9.5703125" collapsed="true"/>
    <col min="210" max="210" bestFit="true" customWidth="true" style="241" width="11.140625" collapsed="true"/>
    <col min="211" max="211" bestFit="true" customWidth="true" style="241" width="9.28515625" collapsed="true"/>
    <col min="212" max="212" style="241" width="9.140625" collapsed="true"/>
    <col min="213" max="213" customWidth="true" style="241" width="18.140625" collapsed="true"/>
    <col min="214" max="214" customWidth="true" style="19" width="17.28515625" collapsed="true"/>
    <col min="215" max="215" customWidth="true" style="241" width="12.85546875" collapsed="true"/>
    <col min="216" max="216" customWidth="true" style="241" width="13.42578125" collapsed="true"/>
    <col min="217" max="217" customWidth="true" style="241" width="11.7109375" collapsed="true"/>
    <col min="218" max="218" customWidth="true" style="241" width="9.85546875" collapsed="true"/>
    <col min="219" max="219" style="241" width="9.140625" collapsed="true"/>
    <col min="220" max="220" bestFit="true" customWidth="true" style="241" width="9.7109375" collapsed="true"/>
    <col min="221" max="223" style="241" width="9.140625" collapsed="true"/>
    <col min="224" max="224" customWidth="true" style="241" width="16.0" collapsed="true"/>
    <col min="225" max="16384" style="241" width="9.140625" collapsed="true"/>
  </cols>
  <sheetData>
    <row customHeight="1" ht="21.75" r="1" spans="1:244" thickBot="1" x14ac:dyDescent="0.4">
      <c r="A1" s="199"/>
      <c r="B1" s="722" t="s">
        <v>141</v>
      </c>
      <c r="C1" s="723"/>
      <c r="D1" s="723"/>
      <c r="E1" s="723"/>
      <c r="F1" s="723"/>
      <c r="G1" s="723"/>
      <c r="H1" s="723"/>
      <c r="I1" s="723"/>
      <c r="J1" s="723"/>
      <c r="K1" s="723"/>
      <c r="L1" s="723"/>
      <c r="M1" s="723"/>
      <c r="N1" s="723"/>
      <c r="O1" s="723"/>
      <c r="P1" s="723"/>
      <c r="Q1" s="723"/>
      <c r="R1" s="723"/>
      <c r="S1" s="723"/>
      <c r="T1" s="723"/>
      <c r="U1" s="723"/>
      <c r="V1" s="723"/>
      <c r="W1" s="723"/>
      <c r="X1" s="723"/>
      <c r="Y1" s="723"/>
      <c r="Z1" s="723"/>
      <c r="AA1" s="723"/>
      <c r="AB1" s="723"/>
      <c r="AC1" s="723"/>
      <c r="AD1" s="723"/>
      <c r="AE1" s="723"/>
      <c r="AF1" s="723"/>
      <c r="AG1" s="723"/>
      <c r="AH1" s="723"/>
      <c r="AI1" s="723"/>
      <c r="AJ1" s="723"/>
      <c r="AK1" s="723"/>
      <c r="AL1" s="723"/>
      <c r="AM1" s="723"/>
      <c r="AN1" s="723"/>
      <c r="AO1" s="723"/>
      <c r="AP1" s="723"/>
      <c r="AQ1" s="723"/>
      <c r="AR1" s="723"/>
      <c r="AS1" s="723"/>
      <c r="AT1" s="724"/>
      <c r="AU1" s="200"/>
      <c r="AV1" s="200"/>
      <c r="AW1" s="200"/>
      <c r="AX1" s="200"/>
      <c r="AY1" s="200"/>
      <c r="AZ1" s="200"/>
      <c r="BA1" s="200"/>
      <c r="BB1" s="200"/>
      <c r="BC1" s="201"/>
      <c r="BD1" s="725" t="s">
        <v>0</v>
      </c>
      <c r="BE1" s="725"/>
      <c r="BF1" s="725"/>
      <c r="BG1" s="725"/>
      <c r="BH1" s="725"/>
      <c r="BI1" s="725"/>
      <c r="BJ1" s="725"/>
      <c r="BK1" s="725"/>
      <c r="BL1" s="725"/>
      <c r="BM1" s="725"/>
      <c r="BN1" s="725"/>
      <c r="BO1" s="725"/>
      <c r="BP1" s="200"/>
      <c r="BQ1" s="200"/>
      <c r="BR1" s="200"/>
      <c r="BS1" s="200"/>
      <c r="BT1" s="200"/>
      <c r="BU1" s="200"/>
      <c r="BV1" s="200"/>
      <c r="BW1" s="725" t="s">
        <v>1</v>
      </c>
      <c r="BX1" s="725"/>
      <c r="BY1" s="725"/>
      <c r="BZ1" s="725"/>
      <c r="CA1" s="725"/>
      <c r="CB1" s="725"/>
      <c r="CC1" s="725"/>
      <c r="CD1" s="725"/>
      <c r="CE1" s="725"/>
      <c r="CF1" s="725"/>
      <c r="CG1" s="200"/>
      <c r="CH1" s="200"/>
      <c r="CI1" s="200"/>
      <c r="CJ1" s="200"/>
      <c r="CK1" s="200"/>
      <c r="CL1" s="200"/>
      <c r="CM1" s="201"/>
      <c r="CN1" s="725" t="s">
        <v>2</v>
      </c>
      <c r="CO1" s="725"/>
      <c r="CP1" s="725"/>
      <c r="CQ1" s="725"/>
      <c r="CR1" s="725"/>
      <c r="CS1" s="725"/>
      <c r="CT1" s="725"/>
      <c r="CU1" s="725"/>
      <c r="CV1" s="725"/>
      <c r="CW1" s="725"/>
      <c r="CX1" s="725"/>
      <c r="CY1" s="725"/>
      <c r="CZ1" s="725"/>
      <c r="DA1" s="725"/>
      <c r="DB1" s="200"/>
      <c r="DC1" s="200"/>
      <c r="DD1" s="200"/>
      <c r="DE1" s="200"/>
      <c r="DF1" s="200"/>
      <c r="DG1" s="200"/>
      <c r="DH1" s="201"/>
      <c r="DI1" s="725" t="s">
        <v>3</v>
      </c>
      <c r="DJ1" s="725"/>
      <c r="DK1" s="725"/>
      <c r="DL1" s="725"/>
      <c r="DM1" s="725"/>
      <c r="DN1" s="725"/>
      <c r="DO1" s="725"/>
      <c r="DP1" s="725"/>
      <c r="DQ1" s="725"/>
      <c r="DR1" s="725"/>
      <c r="DS1" s="725"/>
      <c r="DT1" s="725"/>
      <c r="DU1" s="725"/>
      <c r="DV1" s="200"/>
      <c r="DW1" s="200"/>
      <c r="DX1" s="200"/>
      <c r="DY1" s="200"/>
      <c r="DZ1" s="200"/>
      <c r="EA1" s="200"/>
      <c r="EB1" s="201"/>
      <c r="EC1" s="725" t="s">
        <v>4</v>
      </c>
      <c r="ED1" s="725"/>
      <c r="EE1" s="725"/>
      <c r="EF1" s="725"/>
      <c r="EG1" s="725"/>
      <c r="EH1" s="725"/>
      <c r="EI1" s="725"/>
      <c r="EJ1" s="725"/>
      <c r="EK1" s="725"/>
      <c r="EL1" s="725"/>
      <c r="EM1" s="725"/>
      <c r="EN1" s="725"/>
      <c r="EO1" s="725"/>
      <c r="EP1" s="725"/>
      <c r="EQ1" s="725"/>
      <c r="ER1" s="725"/>
      <c r="ES1" s="725"/>
      <c r="ET1" s="725"/>
      <c r="EU1" s="725"/>
      <c r="EV1" s="200"/>
      <c r="EW1" s="200"/>
      <c r="EX1" s="200"/>
      <c r="EY1" s="200"/>
      <c r="EZ1" s="1"/>
      <c r="FA1" s="1"/>
      <c r="FB1" s="1"/>
      <c r="FC1" s="201"/>
      <c r="FD1" s="730" t="s">
        <v>157</v>
      </c>
      <c r="FE1" s="730"/>
      <c r="FF1" s="730"/>
      <c r="FG1" s="730"/>
      <c r="FH1" s="730"/>
      <c r="FI1" s="730"/>
      <c r="FJ1" s="730"/>
      <c r="FK1" s="730"/>
      <c r="FL1" s="730"/>
      <c r="FM1" s="730"/>
      <c r="FN1" s="730"/>
      <c r="FO1" s="730"/>
      <c r="FP1" s="730"/>
      <c r="FQ1" s="730"/>
      <c r="FR1" s="730"/>
      <c r="FS1" s="730"/>
      <c r="FT1" s="730"/>
      <c r="FU1" s="730"/>
      <c r="FV1" s="730"/>
      <c r="FW1" s="730"/>
      <c r="FX1" s="730"/>
      <c r="FY1" s="730"/>
      <c r="FZ1" s="730"/>
      <c r="GA1" s="730"/>
      <c r="GB1" s="730"/>
      <c r="GC1" s="730"/>
      <c r="GD1" s="730"/>
      <c r="GE1" s="730"/>
      <c r="GF1" s="730"/>
      <c r="GG1" s="730"/>
      <c r="GH1" s="730"/>
      <c r="GI1" s="730"/>
      <c r="GJ1" s="730"/>
      <c r="GK1" s="730"/>
      <c r="GL1" s="730"/>
      <c r="GM1" s="730"/>
      <c r="GN1" s="730"/>
      <c r="GO1" s="730"/>
      <c r="GP1" s="730"/>
      <c r="GQ1" s="730"/>
      <c r="GR1" s="730"/>
      <c r="GS1" s="730"/>
      <c r="GT1" s="730"/>
      <c r="GU1" s="730"/>
      <c r="GV1" s="730"/>
      <c r="GW1" s="730"/>
      <c r="GX1" s="730"/>
      <c r="GY1" s="730"/>
      <c r="GZ1" s="730"/>
      <c r="HA1" s="730"/>
      <c r="HB1" s="730"/>
      <c r="HC1" s="224"/>
      <c r="HD1" s="1"/>
      <c r="HE1" s="731" t="s">
        <v>158</v>
      </c>
      <c r="HF1" s="731"/>
      <c r="HG1" s="731"/>
      <c r="HH1" s="731"/>
      <c r="HI1" s="731"/>
      <c r="HJ1" s="731"/>
      <c r="HP1" s="714" t="s">
        <v>114</v>
      </c>
      <c r="HQ1" s="715"/>
      <c r="HR1" s="715"/>
      <c r="HS1" s="715"/>
      <c r="HT1" s="715"/>
      <c r="HU1" s="715"/>
      <c r="HV1" s="715"/>
      <c r="HW1" s="715"/>
      <c r="HX1" s="715"/>
      <c r="HY1" s="715"/>
      <c r="HZ1" s="715"/>
      <c r="IA1" s="716"/>
      <c r="IB1" s="714" t="s">
        <v>138</v>
      </c>
      <c r="IC1" s="715"/>
      <c r="ID1" s="716"/>
      <c r="IH1" s="297"/>
      <c r="II1" s="297"/>
      <c r="IJ1" s="297"/>
    </row>
    <row customHeight="1" ht="25.5" r="2" spans="1:244" thickBot="1" x14ac:dyDescent="0.3">
      <c r="A2" s="199"/>
      <c r="B2" s="695" t="s">
        <v>5</v>
      </c>
      <c r="C2" s="717" t="s">
        <v>6</v>
      </c>
      <c r="D2" s="718"/>
      <c r="E2" s="718"/>
      <c r="F2" s="718"/>
      <c r="G2" s="719"/>
      <c r="H2" s="697" t="s">
        <v>7</v>
      </c>
      <c r="I2" s="698"/>
      <c r="J2" s="698"/>
      <c r="K2" s="698"/>
      <c r="L2" s="699"/>
      <c r="M2" s="720" t="s">
        <v>8</v>
      </c>
      <c r="N2" s="697" t="s">
        <v>9</v>
      </c>
      <c r="O2" s="698"/>
      <c r="P2" s="698"/>
      <c r="Q2" s="699"/>
      <c r="R2" s="697" t="s">
        <v>10</v>
      </c>
      <c r="S2" s="698"/>
      <c r="T2" s="698"/>
      <c r="U2" s="699"/>
      <c r="V2" s="726" t="s">
        <v>11</v>
      </c>
      <c r="W2" s="727"/>
      <c r="X2" s="727"/>
      <c r="Y2" s="728"/>
      <c r="Z2" s="334" t="s">
        <v>12</v>
      </c>
      <c r="AA2" s="340" t="s">
        <v>13</v>
      </c>
      <c r="AB2" s="697" t="s">
        <v>14</v>
      </c>
      <c r="AC2" s="698"/>
      <c r="AD2" s="698"/>
      <c r="AE2" s="699"/>
      <c r="AF2" s="697" t="s">
        <v>15</v>
      </c>
      <c r="AG2" s="698"/>
      <c r="AH2" s="698"/>
      <c r="AI2" s="698"/>
      <c r="AJ2" s="699"/>
      <c r="AK2" s="335" t="s">
        <v>16</v>
      </c>
      <c r="AL2" s="697" t="s">
        <v>17</v>
      </c>
      <c r="AM2" s="698"/>
      <c r="AN2" s="698"/>
      <c r="AO2" s="699"/>
      <c r="AP2" s="697" t="s">
        <v>18</v>
      </c>
      <c r="AQ2" s="698"/>
      <c r="AR2" s="698"/>
      <c r="AS2" s="699"/>
      <c r="AT2" s="700" t="s">
        <v>19</v>
      </c>
      <c r="AU2" s="729"/>
      <c r="AV2" s="701"/>
      <c r="AW2" s="693" t="s">
        <v>147</v>
      </c>
      <c r="AX2" s="693" t="s">
        <v>148</v>
      </c>
      <c r="AY2" s="682" t="s">
        <v>150</v>
      </c>
      <c r="AZ2" s="682" t="s">
        <v>149</v>
      </c>
      <c r="BA2" s="682" t="s">
        <v>151</v>
      </c>
      <c r="BB2" s="682" t="s">
        <v>152</v>
      </c>
      <c r="BC2" s="341"/>
      <c r="BD2" s="695" t="s">
        <v>5</v>
      </c>
      <c r="BE2" s="705" t="s">
        <v>21</v>
      </c>
      <c r="BF2" s="732"/>
      <c r="BG2" s="732"/>
      <c r="BH2" s="732"/>
      <c r="BI2" s="706"/>
      <c r="BJ2" s="709" t="s">
        <v>22</v>
      </c>
      <c r="BK2" s="710"/>
      <c r="BL2" s="710"/>
      <c r="BM2" s="711"/>
      <c r="BN2" s="712" t="s">
        <v>23</v>
      </c>
      <c r="BO2" s="713"/>
      <c r="BP2" s="693" t="s">
        <v>147</v>
      </c>
      <c r="BQ2" s="693" t="s">
        <v>148</v>
      </c>
      <c r="BR2" s="682" t="s">
        <v>150</v>
      </c>
      <c r="BS2" s="682" t="s">
        <v>149</v>
      </c>
      <c r="BT2" s="682" t="s">
        <v>151</v>
      </c>
      <c r="BU2" s="682" t="s">
        <v>152</v>
      </c>
      <c r="BV2" s="342"/>
      <c r="BW2" s="707" t="s">
        <v>5</v>
      </c>
      <c r="BX2" s="708" t="s">
        <v>24</v>
      </c>
      <c r="BY2" s="708"/>
      <c r="BZ2" s="708"/>
      <c r="CA2" s="708"/>
      <c r="CB2" s="203" t="s">
        <v>25</v>
      </c>
      <c r="CC2" s="703" t="s">
        <v>26</v>
      </c>
      <c r="CD2" s="704"/>
      <c r="CE2" s="705" t="s">
        <v>27</v>
      </c>
      <c r="CF2" s="706"/>
      <c r="CG2" s="693" t="s">
        <v>147</v>
      </c>
      <c r="CH2" s="693" t="s">
        <v>148</v>
      </c>
      <c r="CI2" s="682" t="s">
        <v>150</v>
      </c>
      <c r="CJ2" s="682" t="s">
        <v>149</v>
      </c>
      <c r="CK2" s="682" t="s">
        <v>151</v>
      </c>
      <c r="CL2" s="682" t="s">
        <v>152</v>
      </c>
      <c r="CM2" s="341"/>
      <c r="CN2" s="695" t="s">
        <v>5</v>
      </c>
      <c r="CO2" s="697" t="s">
        <v>28</v>
      </c>
      <c r="CP2" s="698"/>
      <c r="CQ2" s="698"/>
      <c r="CR2" s="699"/>
      <c r="CS2" s="697" t="s">
        <v>11</v>
      </c>
      <c r="CT2" s="698"/>
      <c r="CU2" s="698"/>
      <c r="CV2" s="699"/>
      <c r="CW2" s="697" t="s">
        <v>29</v>
      </c>
      <c r="CX2" s="698"/>
      <c r="CY2" s="699"/>
      <c r="CZ2" s="700" t="s">
        <v>30</v>
      </c>
      <c r="DA2" s="701"/>
      <c r="DB2" s="693" t="s">
        <v>147</v>
      </c>
      <c r="DC2" s="693" t="s">
        <v>148</v>
      </c>
      <c r="DD2" s="682" t="s">
        <v>150</v>
      </c>
      <c r="DE2" s="682" t="s">
        <v>149</v>
      </c>
      <c r="DF2" s="682" t="s">
        <v>151</v>
      </c>
      <c r="DG2" s="682" t="s">
        <v>152</v>
      </c>
      <c r="DH2" s="341"/>
      <c r="DI2" s="695" t="s">
        <v>5</v>
      </c>
      <c r="DJ2" s="695" t="s">
        <v>31</v>
      </c>
      <c r="DK2" s="695" t="s">
        <v>32</v>
      </c>
      <c r="DL2" s="682" t="s">
        <v>33</v>
      </c>
      <c r="DM2" s="682" t="s">
        <v>34</v>
      </c>
      <c r="DN2" s="697" t="s">
        <v>35</v>
      </c>
      <c r="DO2" s="698"/>
      <c r="DP2" s="698"/>
      <c r="DQ2" s="698"/>
      <c r="DR2" s="698"/>
      <c r="DS2" s="699"/>
      <c r="DT2" s="700" t="s">
        <v>36</v>
      </c>
      <c r="DU2" s="701"/>
      <c r="DV2" s="693" t="s">
        <v>147</v>
      </c>
      <c r="DW2" s="693" t="s">
        <v>148</v>
      </c>
      <c r="DX2" s="682" t="s">
        <v>150</v>
      </c>
      <c r="DY2" s="682" t="s">
        <v>149</v>
      </c>
      <c r="DZ2" s="682" t="s">
        <v>151</v>
      </c>
      <c r="EA2" s="682" t="s">
        <v>152</v>
      </c>
      <c r="EB2" s="341"/>
      <c r="EC2" s="695" t="s">
        <v>5</v>
      </c>
      <c r="ED2" s="697" t="s">
        <v>37</v>
      </c>
      <c r="EE2" s="698"/>
      <c r="EF2" s="698"/>
      <c r="EG2" s="698"/>
      <c r="EH2" s="699"/>
      <c r="EI2" s="697" t="s">
        <v>38</v>
      </c>
      <c r="EJ2" s="698"/>
      <c r="EK2" s="698"/>
      <c r="EL2" s="699"/>
      <c r="EM2" s="697" t="s">
        <v>39</v>
      </c>
      <c r="EN2" s="698"/>
      <c r="EO2" s="698"/>
      <c r="EP2" s="699"/>
      <c r="EQ2" s="688" t="s">
        <v>40</v>
      </c>
      <c r="ER2" s="689"/>
      <c r="ES2" s="690"/>
      <c r="ET2" s="691" t="s">
        <v>41</v>
      </c>
      <c r="EU2" s="692"/>
      <c r="EV2" s="693" t="s">
        <v>147</v>
      </c>
      <c r="EW2" s="693" t="s">
        <v>148</v>
      </c>
      <c r="EX2" s="682" t="s">
        <v>150</v>
      </c>
      <c r="EY2" s="682" t="s">
        <v>149</v>
      </c>
      <c r="EZ2" s="682" t="s">
        <v>151</v>
      </c>
      <c r="FA2" s="682" t="s">
        <v>152</v>
      </c>
      <c r="FB2" s="2"/>
      <c r="FC2" s="202"/>
      <c r="FD2" s="684" t="s">
        <v>5</v>
      </c>
      <c r="FE2" s="686" t="s">
        <v>23</v>
      </c>
      <c r="FF2" s="678" t="s">
        <v>42</v>
      </c>
      <c r="FG2" s="678" t="s">
        <v>78</v>
      </c>
      <c r="FH2" s="664" t="s">
        <v>106</v>
      </c>
      <c r="FI2" s="664" t="s">
        <v>107</v>
      </c>
      <c r="FJ2" s="664" t="s">
        <v>109</v>
      </c>
      <c r="FK2" s="666" t="s">
        <v>108</v>
      </c>
      <c r="FL2" s="668" t="s">
        <v>114</v>
      </c>
      <c r="FM2" s="676" t="s">
        <v>41</v>
      </c>
      <c r="FN2" s="678" t="s">
        <v>43</v>
      </c>
      <c r="FO2" s="678" t="s">
        <v>78</v>
      </c>
      <c r="FP2" s="664" t="s">
        <v>106</v>
      </c>
      <c r="FQ2" s="664" t="s">
        <v>107</v>
      </c>
      <c r="FR2" s="664" t="s">
        <v>109</v>
      </c>
      <c r="FS2" s="666" t="s">
        <v>108</v>
      </c>
      <c r="FT2" s="668" t="s">
        <v>114</v>
      </c>
      <c r="FU2" s="676" t="s">
        <v>30</v>
      </c>
      <c r="FV2" s="678" t="s">
        <v>44</v>
      </c>
      <c r="FW2" s="678" t="s">
        <v>78</v>
      </c>
      <c r="FX2" s="664" t="s">
        <v>106</v>
      </c>
      <c r="FY2" s="664" t="s">
        <v>107</v>
      </c>
      <c r="FZ2" s="664" t="s">
        <v>109</v>
      </c>
      <c r="GA2" s="666" t="s">
        <v>108</v>
      </c>
      <c r="GB2" s="668" t="s">
        <v>114</v>
      </c>
      <c r="GC2" s="680" t="s">
        <v>27</v>
      </c>
      <c r="GD2" s="664" t="s">
        <v>45</v>
      </c>
      <c r="GE2" s="678" t="s">
        <v>78</v>
      </c>
      <c r="GF2" s="664" t="s">
        <v>106</v>
      </c>
      <c r="GG2" s="664" t="s">
        <v>107</v>
      </c>
      <c r="GH2" s="664" t="s">
        <v>109</v>
      </c>
      <c r="GI2" s="666" t="s">
        <v>108</v>
      </c>
      <c r="GJ2" s="668" t="s">
        <v>114</v>
      </c>
      <c r="GK2" s="676" t="s">
        <v>36</v>
      </c>
      <c r="GL2" s="678" t="s">
        <v>46</v>
      </c>
      <c r="GM2" s="678" t="s">
        <v>78</v>
      </c>
      <c r="GN2" s="664" t="s">
        <v>106</v>
      </c>
      <c r="GO2" s="664" t="s">
        <v>107</v>
      </c>
      <c r="GP2" s="664" t="s">
        <v>109</v>
      </c>
      <c r="GQ2" s="666" t="s">
        <v>108</v>
      </c>
      <c r="GR2" s="668" t="s">
        <v>114</v>
      </c>
      <c r="GS2" s="676" t="s">
        <v>19</v>
      </c>
      <c r="GT2" s="678" t="s">
        <v>47</v>
      </c>
      <c r="GU2" s="678" t="s">
        <v>78</v>
      </c>
      <c r="GV2" s="664" t="s">
        <v>106</v>
      </c>
      <c r="GW2" s="664" t="s">
        <v>107</v>
      </c>
      <c r="GX2" s="664" t="s">
        <v>109</v>
      </c>
      <c r="GY2" s="666" t="s">
        <v>108</v>
      </c>
      <c r="GZ2" s="668" t="s">
        <v>114</v>
      </c>
      <c r="HA2" s="670" t="s">
        <v>48</v>
      </c>
      <c r="HB2" s="672" t="s">
        <v>49</v>
      </c>
      <c r="HC2" s="674" t="s">
        <v>50</v>
      </c>
      <c r="HD2" s="2"/>
      <c r="HP2" s="651" t="s">
        <v>132</v>
      </c>
      <c r="HQ2" s="652"/>
      <c r="HR2" s="652"/>
      <c r="HS2" s="653" t="s">
        <v>153</v>
      </c>
      <c r="HT2" s="654"/>
      <c r="HU2" s="655"/>
      <c r="HV2" s="653" t="s">
        <v>154</v>
      </c>
      <c r="HW2" s="654"/>
      <c r="HX2" s="655"/>
      <c r="HY2" s="656" t="s">
        <v>118</v>
      </c>
      <c r="HZ2" s="657"/>
      <c r="IA2" s="658"/>
      <c r="IB2" s="659" t="s">
        <v>135</v>
      </c>
      <c r="IC2" s="660"/>
      <c r="ID2" s="661"/>
    </row>
    <row ht="60.75" r="3" spans="1:244" thickBot="1" x14ac:dyDescent="0.3">
      <c r="A3" s="199"/>
      <c r="B3" s="696"/>
      <c r="C3" s="458" t="s">
        <v>51</v>
      </c>
      <c r="D3" s="458" t="s">
        <v>52</v>
      </c>
      <c r="E3" s="459" t="s">
        <v>53</v>
      </c>
      <c r="F3" s="206" t="s">
        <v>54</v>
      </c>
      <c r="G3" s="206" t="s">
        <v>55</v>
      </c>
      <c r="H3" s="458" t="s">
        <v>51</v>
      </c>
      <c r="I3" s="458" t="s">
        <v>52</v>
      </c>
      <c r="J3" s="459" t="s">
        <v>53</v>
      </c>
      <c r="K3" s="206" t="s">
        <v>54</v>
      </c>
      <c r="L3" s="206" t="s">
        <v>55</v>
      </c>
      <c r="M3" s="721"/>
      <c r="N3" s="458" t="s">
        <v>51</v>
      </c>
      <c r="O3" s="458" t="s">
        <v>52</v>
      </c>
      <c r="P3" s="206" t="s">
        <v>54</v>
      </c>
      <c r="Q3" s="206" t="s">
        <v>55</v>
      </c>
      <c r="R3" s="458" t="s">
        <v>51</v>
      </c>
      <c r="S3" s="458" t="s">
        <v>52</v>
      </c>
      <c r="T3" s="206" t="s">
        <v>54</v>
      </c>
      <c r="U3" s="206" t="s">
        <v>55</v>
      </c>
      <c r="V3" s="458" t="s">
        <v>51</v>
      </c>
      <c r="W3" s="458" t="s">
        <v>52</v>
      </c>
      <c r="X3" s="206" t="s">
        <v>54</v>
      </c>
      <c r="Y3" s="206" t="s">
        <v>55</v>
      </c>
      <c r="Z3" s="459" t="s">
        <v>56</v>
      </c>
      <c r="AA3" s="459" t="s">
        <v>56</v>
      </c>
      <c r="AB3" s="458" t="s">
        <v>51</v>
      </c>
      <c r="AC3" s="458" t="s">
        <v>52</v>
      </c>
      <c r="AD3" s="206" t="s">
        <v>54</v>
      </c>
      <c r="AE3" s="460" t="s">
        <v>55</v>
      </c>
      <c r="AF3" s="458">
        <v>2</v>
      </c>
      <c r="AG3" s="458">
        <v>4</v>
      </c>
      <c r="AH3" s="458">
        <v>3</v>
      </c>
      <c r="AI3" s="206" t="s">
        <v>54</v>
      </c>
      <c r="AJ3" s="460" t="s">
        <v>55</v>
      </c>
      <c r="AK3" s="336" t="s">
        <v>57</v>
      </c>
      <c r="AL3" s="391">
        <v>1</v>
      </c>
      <c r="AM3" s="391">
        <v>2</v>
      </c>
      <c r="AN3" s="206" t="s">
        <v>54</v>
      </c>
      <c r="AO3" s="460" t="s">
        <v>55</v>
      </c>
      <c r="AP3" s="458">
        <v>1</v>
      </c>
      <c r="AQ3" s="458">
        <v>2</v>
      </c>
      <c r="AR3" s="206" t="s">
        <v>54</v>
      </c>
      <c r="AS3" s="460" t="s">
        <v>55</v>
      </c>
      <c r="AT3" s="334" t="s">
        <v>58</v>
      </c>
      <c r="AU3" s="337" t="s">
        <v>54</v>
      </c>
      <c r="AV3" s="205" t="s">
        <v>59</v>
      </c>
      <c r="AW3" s="694"/>
      <c r="AX3" s="694"/>
      <c r="AY3" s="683"/>
      <c r="AZ3" s="683"/>
      <c r="BA3" s="683"/>
      <c r="BB3" s="683"/>
      <c r="BC3" s="341"/>
      <c r="BD3" s="696"/>
      <c r="BE3" s="458" t="s">
        <v>51</v>
      </c>
      <c r="BF3" s="458" t="s">
        <v>52</v>
      </c>
      <c r="BG3" s="458" t="s">
        <v>53</v>
      </c>
      <c r="BH3" s="206" t="s">
        <v>54</v>
      </c>
      <c r="BI3" s="460" t="s">
        <v>55</v>
      </c>
      <c r="BJ3" s="458" t="s">
        <v>51</v>
      </c>
      <c r="BK3" s="458" t="s">
        <v>52</v>
      </c>
      <c r="BL3" s="206" t="s">
        <v>54</v>
      </c>
      <c r="BM3" s="460" t="s">
        <v>55</v>
      </c>
      <c r="BN3" s="206" t="s">
        <v>54</v>
      </c>
      <c r="BO3" s="207" t="s">
        <v>55</v>
      </c>
      <c r="BP3" s="694"/>
      <c r="BQ3" s="694"/>
      <c r="BR3" s="683"/>
      <c r="BS3" s="683"/>
      <c r="BT3" s="683"/>
      <c r="BU3" s="683"/>
      <c r="BV3" s="343"/>
      <c r="BW3" s="707"/>
      <c r="BX3" s="458" t="s">
        <v>51</v>
      </c>
      <c r="BY3" s="458" t="s">
        <v>52</v>
      </c>
      <c r="BZ3" s="206" t="s">
        <v>54</v>
      </c>
      <c r="CA3" s="460" t="s">
        <v>55</v>
      </c>
      <c r="CB3" s="344"/>
      <c r="CC3" s="206" t="s">
        <v>54</v>
      </c>
      <c r="CD3" s="460" t="s">
        <v>55</v>
      </c>
      <c r="CE3" s="206" t="s">
        <v>54</v>
      </c>
      <c r="CF3" s="207" t="s">
        <v>55</v>
      </c>
      <c r="CG3" s="694"/>
      <c r="CH3" s="694"/>
      <c r="CI3" s="683"/>
      <c r="CJ3" s="683"/>
      <c r="CK3" s="683"/>
      <c r="CL3" s="683"/>
      <c r="CM3" s="341"/>
      <c r="CN3" s="696"/>
      <c r="CO3" s="458" t="s">
        <v>51</v>
      </c>
      <c r="CP3" s="458" t="s">
        <v>52</v>
      </c>
      <c r="CQ3" s="206" t="s">
        <v>54</v>
      </c>
      <c r="CR3" s="460" t="s">
        <v>55</v>
      </c>
      <c r="CS3" s="459" t="s">
        <v>51</v>
      </c>
      <c r="CT3" s="459" t="s">
        <v>52</v>
      </c>
      <c r="CU3" s="206" t="s">
        <v>54</v>
      </c>
      <c r="CV3" s="460" t="s">
        <v>55</v>
      </c>
      <c r="CW3" s="377"/>
      <c r="CX3" s="206" t="s">
        <v>54</v>
      </c>
      <c r="CY3" s="460" t="s">
        <v>55</v>
      </c>
      <c r="CZ3" s="206" t="s">
        <v>54</v>
      </c>
      <c r="DA3" s="207" t="s">
        <v>55</v>
      </c>
      <c r="DB3" s="694"/>
      <c r="DC3" s="694"/>
      <c r="DD3" s="683"/>
      <c r="DE3" s="683"/>
      <c r="DF3" s="683"/>
      <c r="DG3" s="683"/>
      <c r="DH3" s="341"/>
      <c r="DI3" s="696"/>
      <c r="DJ3" s="702"/>
      <c r="DK3" s="702"/>
      <c r="DL3" s="683"/>
      <c r="DM3" s="683"/>
      <c r="DN3" s="458">
        <v>1</v>
      </c>
      <c r="DO3" s="458">
        <v>2</v>
      </c>
      <c r="DP3" s="458">
        <v>3</v>
      </c>
      <c r="DQ3" s="458">
        <v>4</v>
      </c>
      <c r="DR3" s="206" t="s">
        <v>54</v>
      </c>
      <c r="DS3" s="460" t="s">
        <v>55</v>
      </c>
      <c r="DT3" s="206" t="s">
        <v>54</v>
      </c>
      <c r="DU3" s="207" t="s">
        <v>55</v>
      </c>
      <c r="DV3" s="694"/>
      <c r="DW3" s="694"/>
      <c r="DX3" s="683"/>
      <c r="DY3" s="683"/>
      <c r="DZ3" s="683"/>
      <c r="EA3" s="683"/>
      <c r="EB3" s="341"/>
      <c r="EC3" s="696"/>
      <c r="ED3" s="458">
        <v>1</v>
      </c>
      <c r="EE3" s="458">
        <v>2</v>
      </c>
      <c r="EF3" s="458">
        <v>3</v>
      </c>
      <c r="EG3" s="206" t="s">
        <v>54</v>
      </c>
      <c r="EH3" s="460" t="s">
        <v>55</v>
      </c>
      <c r="EI3" s="458" t="s">
        <v>51</v>
      </c>
      <c r="EJ3" s="458" t="s">
        <v>52</v>
      </c>
      <c r="EK3" s="206" t="s">
        <v>54</v>
      </c>
      <c r="EL3" s="460" t="s">
        <v>55</v>
      </c>
      <c r="EM3" s="458" t="s">
        <v>51</v>
      </c>
      <c r="EN3" s="458" t="s">
        <v>52</v>
      </c>
      <c r="EO3" s="206" t="s">
        <v>54</v>
      </c>
      <c r="EP3" s="460" t="s">
        <v>55</v>
      </c>
      <c r="EQ3" s="406" t="s">
        <v>51</v>
      </c>
      <c r="ER3" s="206" t="s">
        <v>54</v>
      </c>
      <c r="ES3" s="460" t="s">
        <v>55</v>
      </c>
      <c r="ET3" s="206" t="s">
        <v>54</v>
      </c>
      <c r="EU3" s="207" t="s">
        <v>55</v>
      </c>
      <c r="EV3" s="694"/>
      <c r="EW3" s="694"/>
      <c r="EX3" s="683"/>
      <c r="EY3" s="683"/>
      <c r="EZ3" s="683"/>
      <c r="FA3" s="683"/>
      <c r="FB3" s="2"/>
      <c r="FC3" s="293"/>
      <c r="FD3" s="685"/>
      <c r="FE3" s="687"/>
      <c r="FF3" s="679"/>
      <c r="FG3" s="679"/>
      <c r="FH3" s="665"/>
      <c r="FI3" s="665"/>
      <c r="FJ3" s="665"/>
      <c r="FK3" s="667"/>
      <c r="FL3" s="669"/>
      <c r="FM3" s="677"/>
      <c r="FN3" s="679"/>
      <c r="FO3" s="679"/>
      <c r="FP3" s="665"/>
      <c r="FQ3" s="665"/>
      <c r="FR3" s="665"/>
      <c r="FS3" s="667"/>
      <c r="FT3" s="669"/>
      <c r="FU3" s="677"/>
      <c r="FV3" s="679"/>
      <c r="FW3" s="679"/>
      <c r="FX3" s="665"/>
      <c r="FY3" s="665"/>
      <c r="FZ3" s="665"/>
      <c r="GA3" s="667"/>
      <c r="GB3" s="669"/>
      <c r="GC3" s="681"/>
      <c r="GD3" s="665"/>
      <c r="GE3" s="679"/>
      <c r="GF3" s="665"/>
      <c r="GG3" s="665"/>
      <c r="GH3" s="665"/>
      <c r="GI3" s="667"/>
      <c r="GJ3" s="669"/>
      <c r="GK3" s="677"/>
      <c r="GL3" s="679"/>
      <c r="GM3" s="679"/>
      <c r="GN3" s="665"/>
      <c r="GO3" s="665"/>
      <c r="GP3" s="665"/>
      <c r="GQ3" s="667"/>
      <c r="GR3" s="669"/>
      <c r="GS3" s="677"/>
      <c r="GT3" s="679"/>
      <c r="GU3" s="679"/>
      <c r="GV3" s="665"/>
      <c r="GW3" s="665"/>
      <c r="GX3" s="665"/>
      <c r="GY3" s="667"/>
      <c r="GZ3" s="669"/>
      <c r="HA3" s="671"/>
      <c r="HB3" s="673"/>
      <c r="HC3" s="675"/>
      <c r="HD3" s="2"/>
      <c r="HE3" s="35" t="s">
        <v>60</v>
      </c>
      <c r="HF3" s="35" t="s">
        <v>61</v>
      </c>
      <c r="HG3" s="37" t="s">
        <v>62</v>
      </c>
      <c r="HH3" s="35" t="s">
        <v>20</v>
      </c>
      <c r="HI3" s="34" t="s">
        <v>63</v>
      </c>
      <c r="HJ3" s="38" t="s">
        <v>64</v>
      </c>
      <c r="HK3" s="172" t="s">
        <v>110</v>
      </c>
      <c r="HL3" s="172" t="s">
        <v>111</v>
      </c>
      <c r="HM3" s="124" t="s">
        <v>105</v>
      </c>
      <c r="HP3" s="448" t="s">
        <v>137</v>
      </c>
      <c r="HQ3" s="331" t="s">
        <v>54</v>
      </c>
      <c r="HR3" s="332" t="s">
        <v>55</v>
      </c>
      <c r="HS3" s="449" t="s">
        <v>139</v>
      </c>
      <c r="HT3" s="331" t="s">
        <v>54</v>
      </c>
      <c r="HU3" s="332" t="s">
        <v>55</v>
      </c>
      <c r="HV3" s="449" t="s">
        <v>155</v>
      </c>
      <c r="HW3" s="331" t="s">
        <v>54</v>
      </c>
      <c r="HX3" s="332" t="s">
        <v>55</v>
      </c>
      <c r="HY3" s="448" t="s">
        <v>156</v>
      </c>
      <c r="HZ3" s="457" t="s">
        <v>54</v>
      </c>
      <c r="IA3" s="428" t="s">
        <v>55</v>
      </c>
      <c r="IB3" s="449" t="s">
        <v>136</v>
      </c>
      <c r="IC3" s="331" t="s">
        <v>54</v>
      </c>
      <c r="ID3" s="332" t="s">
        <v>55</v>
      </c>
    </row>
    <row ht="16.5" r="4" spans="1:244" thickBot="1" x14ac:dyDescent="0.3">
      <c r="A4" s="199">
        <v>62</v>
      </c>
      <c r="B4" s="346">
        <v>42736</v>
      </c>
      <c r="C4" s="349">
        <v>2981.741</v>
      </c>
      <c r="D4" s="288">
        <v>3110.9520000000002</v>
      </c>
      <c r="E4" s="350"/>
      <c r="F4" s="347"/>
      <c r="G4" s="354"/>
      <c r="H4" s="357">
        <v>2046.914</v>
      </c>
      <c r="I4" s="292">
        <v>2007.3019999999999</v>
      </c>
      <c r="J4" s="358"/>
      <c r="K4" s="455"/>
      <c r="L4" s="409"/>
      <c r="M4" s="354"/>
      <c r="N4" s="357">
        <v>688.74</v>
      </c>
      <c r="O4" s="463">
        <v>992.56600000000003</v>
      </c>
      <c r="P4" s="455"/>
      <c r="Q4" s="453"/>
      <c r="R4" s="357">
        <v>70703</v>
      </c>
      <c r="S4" s="358">
        <v>37726</v>
      </c>
      <c r="T4" s="455"/>
      <c r="U4" s="453"/>
      <c r="V4" s="359">
        <v>174670</v>
      </c>
      <c r="W4" s="361">
        <v>343578</v>
      </c>
      <c r="X4" s="455"/>
      <c r="Y4" s="409"/>
      <c r="Z4" s="409"/>
      <c r="AA4" s="453"/>
      <c r="AB4" s="359">
        <v>352.36900000000003</v>
      </c>
      <c r="AC4" s="361">
        <v>161.93700000000001</v>
      </c>
      <c r="AD4" s="455"/>
      <c r="AE4" s="453"/>
      <c r="AF4" s="359">
        <v>3255.415</v>
      </c>
      <c r="AG4" s="360"/>
      <c r="AH4" s="361"/>
      <c r="AI4" s="455"/>
      <c r="AJ4" s="409"/>
      <c r="AK4" s="453"/>
      <c r="AL4" s="387">
        <v>29571</v>
      </c>
      <c r="AM4" s="388">
        <v>41092</v>
      </c>
      <c r="AN4" s="455"/>
      <c r="AO4" s="217"/>
      <c r="AP4" s="387">
        <v>22329</v>
      </c>
      <c r="AQ4" s="388">
        <v>23340</v>
      </c>
      <c r="AR4" s="455"/>
      <c r="AS4" s="409"/>
      <c r="AT4" s="409"/>
      <c r="AU4" s="210"/>
      <c r="AV4" s="211"/>
      <c r="AW4" s="197"/>
      <c r="AX4" s="196"/>
      <c r="AY4" s="196"/>
      <c r="AZ4" s="196"/>
      <c r="BA4" s="196"/>
      <c r="BB4" s="196"/>
      <c r="BC4" s="199">
        <v>62</v>
      </c>
      <c r="BD4" s="346">
        <v>42736</v>
      </c>
      <c r="BE4" s="357">
        <v>11528.576999999999</v>
      </c>
      <c r="BF4" s="292">
        <v>77.305999999999997</v>
      </c>
      <c r="BG4" s="358">
        <v>5379.3540000000003</v>
      </c>
      <c r="BH4" s="455"/>
      <c r="BI4" s="453"/>
      <c r="BJ4" s="478">
        <v>802.29899999999998</v>
      </c>
      <c r="BK4" s="479">
        <v>649.09</v>
      </c>
      <c r="BL4" s="291"/>
      <c r="BM4" s="409"/>
      <c r="BN4" s="409"/>
      <c r="BO4" s="204"/>
      <c r="BP4" s="195"/>
      <c r="BQ4" s="196"/>
      <c r="BR4" s="196"/>
      <c r="BS4" s="196"/>
      <c r="BT4" s="196"/>
      <c r="BU4" s="196"/>
      <c r="BV4" s="199">
        <v>62</v>
      </c>
      <c r="BW4" s="346">
        <v>42736</v>
      </c>
      <c r="BX4" s="439">
        <v>11939.03</v>
      </c>
      <c r="BY4" s="438">
        <v>20.131</v>
      </c>
      <c r="BZ4" s="347"/>
      <c r="CA4" s="210"/>
      <c r="CB4" s="292"/>
      <c r="CC4" s="409"/>
      <c r="CD4" s="409"/>
      <c r="CE4" s="211"/>
      <c r="CF4" s="211"/>
      <c r="CG4" s="195"/>
      <c r="CH4" s="210"/>
      <c r="CI4" s="210"/>
      <c r="CJ4" s="210"/>
      <c r="CK4" s="210"/>
      <c r="CL4" s="210"/>
      <c r="CM4" s="199">
        <v>62</v>
      </c>
      <c r="CN4" s="346">
        <v>42736</v>
      </c>
      <c r="CO4" s="359">
        <v>10767.386</v>
      </c>
      <c r="CP4" s="375">
        <v>7327.6049999999996</v>
      </c>
      <c r="CQ4" s="455"/>
      <c r="CR4" s="409"/>
      <c r="CS4" s="409">
        <f>V4</f>
        <v>174670</v>
      </c>
      <c r="CT4" s="409">
        <f>W4</f>
        <v>343578</v>
      </c>
      <c r="CU4" s="409"/>
      <c r="CV4" s="453"/>
      <c r="CW4" s="380">
        <v>326.77699999999999</v>
      </c>
      <c r="CX4" s="376"/>
      <c r="CY4" s="409"/>
      <c r="CZ4" s="409"/>
      <c r="DA4" s="204"/>
      <c r="DB4" s="195"/>
      <c r="DC4" s="409"/>
      <c r="DD4" s="409"/>
      <c r="DE4" s="409"/>
      <c r="DF4" s="409"/>
      <c r="DG4" s="409"/>
      <c r="DH4" s="199">
        <v>62</v>
      </c>
      <c r="DI4" s="346">
        <v>42736</v>
      </c>
      <c r="DJ4" s="367">
        <v>343.48899999999998</v>
      </c>
      <c r="DK4" s="375">
        <v>324.13</v>
      </c>
      <c r="DL4" s="455"/>
      <c r="DM4" s="453"/>
      <c r="DN4" s="373"/>
      <c r="DO4" s="382"/>
      <c r="DP4" s="382"/>
      <c r="DQ4" s="374">
        <v>1828.9860000000001</v>
      </c>
      <c r="DR4" s="455"/>
      <c r="DS4" s="453"/>
      <c r="DT4" s="409"/>
      <c r="DU4" s="204"/>
      <c r="DV4" s="195"/>
      <c r="DW4" s="409"/>
      <c r="DX4" s="409"/>
      <c r="DY4" s="409"/>
      <c r="DZ4" s="409"/>
      <c r="EA4" s="409"/>
      <c r="EB4" s="199">
        <v>62</v>
      </c>
      <c r="EC4" s="346">
        <v>42736</v>
      </c>
      <c r="ED4" s="359"/>
      <c r="EE4" s="360"/>
      <c r="EF4" s="361">
        <v>1937.2819999999999</v>
      </c>
      <c r="EG4" s="455"/>
      <c r="EH4" s="453"/>
      <c r="EI4" s="373">
        <v>27.434000000000001</v>
      </c>
      <c r="EJ4" s="374">
        <v>1164.951</v>
      </c>
      <c r="EK4" s="455"/>
      <c r="EL4" s="453"/>
      <c r="EM4" s="373">
        <v>2940.7939999999999</v>
      </c>
      <c r="EN4" s="374"/>
      <c r="EO4" s="455"/>
      <c r="EP4" s="453"/>
      <c r="EQ4" s="380">
        <v>369.709</v>
      </c>
      <c r="ER4" s="455"/>
      <c r="ES4" s="409"/>
      <c r="ET4" s="409"/>
      <c r="EU4" s="204"/>
      <c r="EV4" s="195"/>
      <c r="EW4" s="195"/>
      <c r="EX4" s="195"/>
      <c r="EY4" s="195"/>
      <c r="EZ4" s="290"/>
      <c r="FA4" s="290"/>
      <c r="FC4" s="293">
        <v>42767</v>
      </c>
      <c r="FD4" s="416">
        <v>42768</v>
      </c>
      <c r="FE4" s="130">
        <f>BO8</f>
        <v>3204.5600000000809</v>
      </c>
      <c r="FF4" s="480">
        <f>HK4</f>
        <v>3597.0357142857142</v>
      </c>
      <c r="FG4" s="127">
        <f>FF4-FE4</f>
        <v>392.47571428563333</v>
      </c>
      <c r="FH4" s="241">
        <v>864.69600000000003</v>
      </c>
      <c r="FI4" s="123">
        <f>FE4/FH4</f>
        <v>3.7059960957377864</v>
      </c>
      <c r="FJ4" s="126">
        <f>HJ4</f>
        <v>4.9697277719936253</v>
      </c>
      <c r="FK4" s="131">
        <f>FJ4-FI4</f>
        <v>1.2637316762558388</v>
      </c>
      <c r="FL4" s="140">
        <f>HR6</f>
        <v>148.04000000000087</v>
      </c>
      <c r="FM4" s="296">
        <f>EU6</f>
        <v>7968.239999999917</v>
      </c>
      <c r="FN4" s="123">
        <f>HK5</f>
        <v>8445.3928571428569</v>
      </c>
      <c r="FO4" s="32">
        <f>FN4-FM4</f>
        <v>477.15285714293987</v>
      </c>
      <c r="FP4" s="120">
        <f>FH4</f>
        <v>864.69600000000003</v>
      </c>
      <c r="FQ4" s="123">
        <f>FM4/FP4</f>
        <v>9.2150767437341177</v>
      </c>
      <c r="FR4" s="126">
        <f>HJ5</f>
        <v>11.66830322558361</v>
      </c>
      <c r="FS4" s="142">
        <f>FR4-FQ4</f>
        <v>2.4532264818494927</v>
      </c>
      <c r="FT4" s="393"/>
      <c r="FU4" s="130">
        <f>DA6</f>
        <v>5533.060000000045</v>
      </c>
      <c r="FV4" s="123">
        <f>HK6</f>
        <v>5276.0357142857147</v>
      </c>
      <c r="FW4" s="434">
        <f>FV4-FU4</f>
        <v>-257.02428571433029</v>
      </c>
      <c r="FX4" s="120">
        <f>FH4</f>
        <v>864.69600000000003</v>
      </c>
      <c r="FY4" s="120">
        <f>FU4/FX4</f>
        <v>6.3988500004626419</v>
      </c>
      <c r="FZ4" s="481">
        <f>HJ6</f>
        <v>7.2894636856622643</v>
      </c>
      <c r="GA4" s="142">
        <f>FZ4-FY4</f>
        <v>0.89061368519962247</v>
      </c>
      <c r="GB4" s="393"/>
      <c r="GC4" s="122">
        <f>CF6</f>
        <v>754.0199999999752</v>
      </c>
      <c r="GD4" s="123">
        <f>HK7</f>
        <v>976.82142857142856</v>
      </c>
      <c r="GE4" s="120">
        <f>GD4-GC4</f>
        <v>222.80142857145336</v>
      </c>
      <c r="GF4" s="241">
        <v>372</v>
      </c>
      <c r="GG4" s="127">
        <f>GC4/GF4</f>
        <v>2.0269354838709011</v>
      </c>
      <c r="GH4" s="126">
        <f>HJ7</f>
        <v>2.4864545454545453</v>
      </c>
      <c r="GI4" s="144">
        <f>GH4-GG4</f>
        <v>0.45951906158364419</v>
      </c>
      <c r="GJ4" s="393"/>
      <c r="GK4" s="122">
        <f>DU6</f>
        <v>11890.799999999794</v>
      </c>
      <c r="GL4" s="123">
        <f>HK8</f>
        <v>11979.714285714286</v>
      </c>
      <c r="GM4" s="33">
        <f>GL4-GK4</f>
        <v>88.914285714492507</v>
      </c>
      <c r="GN4" s="169">
        <v>21600</v>
      </c>
      <c r="GO4" s="128">
        <f>GK4/GN4</f>
        <v>0.55049999999999044</v>
      </c>
      <c r="GP4" s="126">
        <f>HJ8</f>
        <v>0.40877926319509611</v>
      </c>
      <c r="GQ4" s="424">
        <f>GP4-GO4</f>
        <v>-0.14172073680489433</v>
      </c>
      <c r="GR4" s="393">
        <v>40.5</v>
      </c>
      <c r="GS4" s="122">
        <f>AV6</f>
        <v>21574.999999998756</v>
      </c>
      <c r="GT4" s="123">
        <f>HK9</f>
        <v>23066.392857142859</v>
      </c>
      <c r="GU4" s="425">
        <f>GT4-GS4</f>
        <v>1491.3928571441029</v>
      </c>
      <c r="GV4" s="123">
        <f>FH4</f>
        <v>864.69600000000003</v>
      </c>
      <c r="GW4" s="127">
        <f>GS4/GV4</f>
        <v>24.950965425997985</v>
      </c>
      <c r="GX4" s="123">
        <f>HJ9</f>
        <v>31.868933835321055</v>
      </c>
      <c r="GY4" s="144">
        <f>GX4-GW4</f>
        <v>6.9179684093230698</v>
      </c>
      <c r="GZ4" s="393"/>
      <c r="HA4" s="125">
        <f>FE4+FM4+FU4+GC4+GK4+GS4</f>
        <v>50925.679999998567</v>
      </c>
      <c r="HB4" s="386">
        <f>HK10</f>
        <v>53341.392857142855</v>
      </c>
      <c r="HC4" s="31">
        <f>HB4-HA4</f>
        <v>2415.7128571442881</v>
      </c>
      <c r="HE4" s="23" t="s">
        <v>65</v>
      </c>
      <c r="HF4" s="410">
        <f>FE35</f>
        <v>91490.760000000024</v>
      </c>
      <c r="HG4" s="175">
        <v>100717</v>
      </c>
      <c r="HH4" s="176">
        <f ref="HH4:HH10" si="0" t="shared">HG4-HF4</f>
        <v>9226.2399999999761</v>
      </c>
      <c r="HI4" s="411">
        <v>20266.099999999999</v>
      </c>
      <c r="HJ4" s="40">
        <f>HG4/HI4</f>
        <v>4.9697277719936253</v>
      </c>
      <c r="HK4" s="179">
        <f ref="HK4:HK10" si="1" t="shared">HG4/28</f>
        <v>3597.0357142857142</v>
      </c>
      <c r="HL4" s="179">
        <f ref="HL4:HL9" si="2" t="shared">HK4/2</f>
        <v>1798.5178571428571</v>
      </c>
      <c r="HM4" s="179">
        <f ref="HM4:HM9" si="3" t="shared">HI4/28</f>
        <v>723.78928571428571</v>
      </c>
      <c r="HO4" s="346">
        <v>42736</v>
      </c>
      <c r="HP4" s="445">
        <v>985.20600000000002</v>
      </c>
      <c r="HQ4" s="455"/>
      <c r="HR4" s="453"/>
      <c r="HS4" s="482">
        <v>48880</v>
      </c>
      <c r="HT4" s="332"/>
      <c r="HU4" s="451"/>
      <c r="HV4" s="482">
        <v>77586</v>
      </c>
      <c r="HW4" s="332"/>
      <c r="HX4" s="451"/>
      <c r="HY4" s="380">
        <v>1277</v>
      </c>
      <c r="HZ4" s="455"/>
      <c r="IA4" s="409"/>
      <c r="IB4" s="445">
        <v>209748</v>
      </c>
      <c r="IC4" s="455"/>
      <c r="ID4" s="409"/>
    </row>
    <row ht="15.75" r="5" spans="1:244" x14ac:dyDescent="0.25">
      <c r="A5" s="199">
        <v>1</v>
      </c>
      <c r="B5" s="346">
        <v>42736</v>
      </c>
      <c r="C5" s="399">
        <v>2983.9810000000002</v>
      </c>
      <c r="D5" s="400">
        <v>3111.3879999999999</v>
      </c>
      <c r="E5" s="465"/>
      <c r="F5" s="347">
        <f ref="F5:F60" si="4" t="shared">((C5-C4)+(D5-D4))*4800</f>
        <v>12844.799999999668</v>
      </c>
      <c r="G5" s="355"/>
      <c r="H5" s="394">
        <v>2049.1</v>
      </c>
      <c r="I5" s="219">
        <v>2007.7429999999999</v>
      </c>
      <c r="J5" s="385"/>
      <c r="K5" s="455">
        <f ref="K5:K60" si="5" t="shared">((H5-H4)+(I5-I4))*4800</f>
        <v>12609.599999999773</v>
      </c>
      <c r="L5" s="409"/>
      <c r="M5" s="217"/>
      <c r="N5" s="357">
        <v>688.74</v>
      </c>
      <c r="O5" s="358">
        <v>993.56299999999999</v>
      </c>
      <c r="P5" s="455">
        <f>((N5-N4)+(O5-O4))*1800</f>
        <v>1794.5999999999231</v>
      </c>
      <c r="Q5" s="217"/>
      <c r="R5" s="394">
        <v>70726</v>
      </c>
      <c r="S5" s="385">
        <v>37728</v>
      </c>
      <c r="T5" s="455">
        <f ref="T5:T60" si="6" t="shared">((R5-R4)+(S5-S4))*12</f>
        <v>300</v>
      </c>
      <c r="U5" s="217"/>
      <c r="V5" s="394">
        <v>174673</v>
      </c>
      <c r="W5" s="385">
        <v>343671</v>
      </c>
      <c r="X5" s="455">
        <f ref="X5:X60" si="7" t="shared">((V5-V4)+(W5-W4))*16</f>
        <v>1536</v>
      </c>
      <c r="Y5" s="409"/>
      <c r="Z5" s="409"/>
      <c r="AA5" s="453"/>
      <c r="AB5" s="394">
        <v>352.53199999999998</v>
      </c>
      <c r="AC5" s="385">
        <v>162.09299999999999</v>
      </c>
      <c r="AD5" s="455">
        <f ref="AD5:AD60" si="8" t="shared">((AB5-AB4)+(AC5-AC4))*1800</f>
        <v>574.19999999987681</v>
      </c>
      <c r="AE5" s="217"/>
      <c r="AF5" s="364">
        <v>3259.6390000000001</v>
      </c>
      <c r="AG5" s="401"/>
      <c r="AH5" s="358"/>
      <c r="AI5" s="455">
        <f>(AF5-AF4)*2400</f>
        <v>10137.600000000384</v>
      </c>
      <c r="AJ5" s="292"/>
      <c r="AK5" s="217"/>
      <c r="AL5" s="387">
        <v>29571</v>
      </c>
      <c r="AM5" s="388">
        <v>41092</v>
      </c>
      <c r="AN5" s="455">
        <f ref="AN5:AN60" si="9" t="shared">(AM5-AM4)*180</f>
        <v>0</v>
      </c>
      <c r="AO5" s="217"/>
      <c r="AP5" s="387">
        <v>22329</v>
      </c>
      <c r="AQ5" s="388">
        <v>23340</v>
      </c>
      <c r="AR5" s="455">
        <f ref="AR5:AR60" si="10" t="shared">((AP5-AP4)+(AQ5-AQ4))*20</f>
        <v>0</v>
      </c>
      <c r="AS5" s="292"/>
      <c r="AT5" s="409"/>
      <c r="AU5" s="210">
        <f ref="AU5:AU60" si="11" t="shared">(F5-X5-AD5-AN5)+AR5</f>
        <v>10734.599999999791</v>
      </c>
      <c r="AV5" s="211"/>
      <c r="AW5" s="197">
        <f>HL9</f>
        <v>11533.196428571429</v>
      </c>
      <c r="AX5" s="196">
        <f>AW5-AU5</f>
        <v>798.59642857163817</v>
      </c>
      <c r="AY5" s="196">
        <f>HM9/2</f>
        <v>361.89464285714286</v>
      </c>
      <c r="AZ5" s="196">
        <f>AU5/AY5</f>
        <v>29.662224108239293</v>
      </c>
      <c r="BA5" s="196">
        <f>HJ9</f>
        <v>31.868933835321055</v>
      </c>
      <c r="BB5" s="196">
        <f>BA5-AZ5</f>
        <v>2.2067097270817619</v>
      </c>
      <c r="BC5" s="199">
        <v>1</v>
      </c>
      <c r="BD5" s="346">
        <v>42736</v>
      </c>
      <c r="BE5" s="394">
        <v>11530.483</v>
      </c>
      <c r="BF5" s="219">
        <v>77.317999999999998</v>
      </c>
      <c r="BG5" s="385">
        <v>5387.99</v>
      </c>
      <c r="BH5" s="455">
        <f>((BE5-BE4)*120)+((BF5-BF4)*12000)+((BG5-BG4)*120)</f>
        <v>1409.04000000005</v>
      </c>
      <c r="BI5" s="453"/>
      <c r="BJ5" s="370">
        <v>802.92600000000004</v>
      </c>
      <c r="BK5" s="371">
        <v>649.84900000000005</v>
      </c>
      <c r="BL5" s="291">
        <f ref="BL5:BL60" si="12" t="shared">((BJ5-BJ4)*80+(BK5-BK4)*80)</f>
        <v>110.88000000000648</v>
      </c>
      <c r="BM5" s="409"/>
      <c r="BN5" s="409">
        <f ref="BN5:BN60" si="13" t="shared">BH5-BL5</f>
        <v>1298.1600000000435</v>
      </c>
      <c r="BO5" s="208"/>
      <c r="BP5" s="195">
        <f>HL4</f>
        <v>1798.5178571428571</v>
      </c>
      <c r="BQ5" s="196">
        <f>BP5-BN5</f>
        <v>500.3578571428136</v>
      </c>
      <c r="BR5" s="196">
        <f>HM4/2</f>
        <v>361.89464285714286</v>
      </c>
      <c r="BS5" s="196">
        <f>BN5/BR5</f>
        <v>3.587121350432616</v>
      </c>
      <c r="BT5" s="196">
        <f>HJ4</f>
        <v>4.9697277719936253</v>
      </c>
      <c r="BU5" s="196">
        <f>BT5-BS5</f>
        <v>1.3826064215610092</v>
      </c>
      <c r="BV5" s="199">
        <v>1</v>
      </c>
      <c r="BW5" s="346">
        <v>42736</v>
      </c>
      <c r="BX5" s="394">
        <v>11947.13</v>
      </c>
      <c r="BY5" s="358">
        <v>20.475000000000001</v>
      </c>
      <c r="BZ5" s="347">
        <f>((BX5-BX4)*30)+((BY5-BY4)*40)</f>
        <v>256.75999999995639</v>
      </c>
      <c r="CA5" s="212"/>
      <c r="CB5" s="292"/>
      <c r="CC5" s="213">
        <f>BL5</f>
        <v>110.88000000000648</v>
      </c>
      <c r="CD5" s="292"/>
      <c r="CE5" s="211">
        <f>BZ5+CC5</f>
        <v>367.63999999996287</v>
      </c>
      <c r="CF5" s="214"/>
      <c r="CG5" s="195">
        <f>HL7</f>
        <v>488.41071428571428</v>
      </c>
      <c r="CH5" s="210">
        <f>CG5-CE5</f>
        <v>120.77071428575141</v>
      </c>
      <c r="CI5" s="196">
        <f>HM7/2</f>
        <v>196.42857142857142</v>
      </c>
      <c r="CJ5" s="196">
        <f>CE5/CI5</f>
        <v>1.8716218181816293</v>
      </c>
      <c r="CK5" s="196">
        <f>HJ7</f>
        <v>2.4864545454545453</v>
      </c>
      <c r="CL5" s="196">
        <f>CK5-CJ5</f>
        <v>0.61483272727291594</v>
      </c>
      <c r="CM5" s="199">
        <v>1</v>
      </c>
      <c r="CN5" s="346">
        <v>42736</v>
      </c>
      <c r="CO5" s="399">
        <v>10774.987999999999</v>
      </c>
      <c r="CP5" s="400">
        <v>7330.27</v>
      </c>
      <c r="CQ5" s="455">
        <f ref="CQ5:CQ60" si="14" t="shared">((CO5-CO4)+(CP5-CP4))*120</f>
        <v>1232.039999999979</v>
      </c>
      <c r="CR5" s="409"/>
      <c r="CS5" s="409">
        <f>V5</f>
        <v>174673</v>
      </c>
      <c r="CT5" s="409">
        <f>W5</f>
        <v>343671</v>
      </c>
      <c r="CU5" s="409">
        <f>X5</f>
        <v>1536</v>
      </c>
      <c r="CV5" s="217"/>
      <c r="CW5" s="403">
        <v>327.23399999999998</v>
      </c>
      <c r="CX5" s="376">
        <f ref="CX5:CX60" si="15" t="shared">(CW5-CW4)*60</f>
        <v>27.419999999999618</v>
      </c>
      <c r="CY5" s="292"/>
      <c r="CZ5" s="409">
        <f>CQ5+CU5+CX5</f>
        <v>2795.4599999999787</v>
      </c>
      <c r="DA5" s="208"/>
      <c r="DB5" s="195">
        <f>HL6</f>
        <v>2638.0178571428573</v>
      </c>
      <c r="DC5" s="397">
        <f>DB5-CZ5</f>
        <v>-157.44214285712133</v>
      </c>
      <c r="DD5" s="431">
        <f>HM6/2</f>
        <v>361.89464285714286</v>
      </c>
      <c r="DE5" s="196">
        <f>CZ5/DD5</f>
        <v>7.72451334987979</v>
      </c>
      <c r="DF5" s="196">
        <f>HJ6</f>
        <v>7.2894636856622643</v>
      </c>
      <c r="DG5" s="397">
        <f>DF5-DE5</f>
        <v>-0.43504966421752567</v>
      </c>
      <c r="DH5" s="199">
        <v>1</v>
      </c>
      <c r="DI5" s="346">
        <v>42736</v>
      </c>
      <c r="DJ5" s="387">
        <v>343.93700000000001</v>
      </c>
      <c r="DK5" s="388">
        <v>324.154</v>
      </c>
      <c r="DL5" s="455">
        <f ref="DL5:DL57" si="16" t="shared">((DJ5-DJ4)+(DK5-DK4))*1800</f>
        <v>849.6000000000663</v>
      </c>
      <c r="DM5" s="217"/>
      <c r="DN5" s="357"/>
      <c r="DO5" s="292"/>
      <c r="DP5" s="292"/>
      <c r="DQ5" s="404">
        <v>1830.873</v>
      </c>
      <c r="DR5" s="455">
        <f ref="DR5:DR60" si="17" t="shared">(DQ5-DQ4)*1800</f>
        <v>3396.5999999998985</v>
      </c>
      <c r="DS5" s="217"/>
      <c r="DT5" s="409">
        <f ref="DT5:DT59" si="18" t="shared">DL5+DR5+IC5</f>
        <v>5950.1999999999643</v>
      </c>
      <c r="DU5" s="208"/>
      <c r="DV5" s="195">
        <f>HL8</f>
        <v>5989.8571428571431</v>
      </c>
      <c r="DW5" s="195">
        <f>DV5-DT5</f>
        <v>39.657142857178769</v>
      </c>
      <c r="DX5" s="195">
        <f>HM8/2</f>
        <v>14653.035714285714</v>
      </c>
      <c r="DY5" s="431">
        <f>DT5/DX5</f>
        <v>0.4060728517981379</v>
      </c>
      <c r="DZ5" s="431">
        <f>HJ8</f>
        <v>0.40877926319509611</v>
      </c>
      <c r="EA5" s="431">
        <f>DZ5-DY5</f>
        <v>2.7064113969582082E-3</v>
      </c>
      <c r="EB5" s="199">
        <v>1</v>
      </c>
      <c r="EC5" s="346">
        <v>42736</v>
      </c>
      <c r="ED5" s="394"/>
      <c r="EE5" s="292"/>
      <c r="EF5" s="358">
        <v>1939.4960000000001</v>
      </c>
      <c r="EG5" s="455">
        <v>3955</v>
      </c>
      <c r="EH5" s="217"/>
      <c r="EI5" s="402">
        <v>27.452000000000002</v>
      </c>
      <c r="EJ5" s="405">
        <v>1168.354</v>
      </c>
      <c r="EK5" s="455">
        <f>((EI5-EI4)+(EJ5-EJ4))*80</f>
        <v>273.68000000000166</v>
      </c>
      <c r="EL5" s="217"/>
      <c r="EM5" s="402">
        <v>2943.4319999999998</v>
      </c>
      <c r="EN5" s="371"/>
      <c r="EO5" s="455">
        <f>(EM5-EM4)*12+(EN5-EN4)*120</f>
        <v>31.65599999999904</v>
      </c>
      <c r="EP5" s="453"/>
      <c r="EQ5" s="403">
        <v>370.39100000000002</v>
      </c>
      <c r="ER5" s="455">
        <f ref="ER5:ER60" si="19" t="shared">(EQ5-EQ4)*40</f>
        <v>27.280000000000655</v>
      </c>
      <c r="ES5" s="292"/>
      <c r="ET5" s="409">
        <f>EG5+EO5+ER5</f>
        <v>4013.9359999999997</v>
      </c>
      <c r="EU5" s="208"/>
      <c r="EV5" s="195">
        <f>HL5</f>
        <v>4222.6964285714284</v>
      </c>
      <c r="EW5" s="195">
        <f>EV5-ET5</f>
        <v>208.76042857142875</v>
      </c>
      <c r="EX5" s="431">
        <f>HM5/2</f>
        <v>361.89464285714286</v>
      </c>
      <c r="EY5" s="431">
        <f>ET5/EX5</f>
        <v>11.091449070122026</v>
      </c>
      <c r="EZ5" s="432">
        <f>HJ5</f>
        <v>11.66830322558361</v>
      </c>
      <c r="FA5" s="432">
        <f>EZ5-EY5</f>
        <v>0.57685415546158403</v>
      </c>
      <c r="FC5" s="293">
        <v>42768</v>
      </c>
      <c r="FD5" s="417">
        <v>42769</v>
      </c>
      <c r="FE5" s="130">
        <f>BO10</f>
        <v>3001.5999999998485</v>
      </c>
      <c r="FF5" s="127">
        <v>3597</v>
      </c>
      <c r="FG5" s="127">
        <f>FF5-FE5</f>
        <v>595.40000000015152</v>
      </c>
      <c r="FH5" s="290">
        <v>704.85599999999999</v>
      </c>
      <c r="FI5" s="123">
        <f ref="FI5:FI31" si="20" t="shared">FE5/FH5</f>
        <v>4.2584584652749617</v>
      </c>
      <c r="FJ5" s="126">
        <v>4.97</v>
      </c>
      <c r="FK5" s="131">
        <f ref="FK5:FK31" si="21" t="shared">FJ5-FI5</f>
        <v>0.71154153472503801</v>
      </c>
      <c r="FL5" s="140">
        <f>HR8</f>
        <v>142.39999999999782</v>
      </c>
      <c r="FM5" s="296">
        <f>EU8</f>
        <v>7897.7279999999319</v>
      </c>
      <c r="FN5" s="123">
        <v>8445.4</v>
      </c>
      <c r="FO5" s="32">
        <f ref="FO5:FO31" si="22" t="shared">FN5-FM5</f>
        <v>547.67200000006778</v>
      </c>
      <c r="FP5" s="120">
        <f ref="FP5:FP32" si="23" t="shared">FH5</f>
        <v>704.85599999999999</v>
      </c>
      <c r="FQ5" s="123">
        <f>FM5/FP5</f>
        <v>11.20473969151136</v>
      </c>
      <c r="FR5" s="120">
        <v>11.67</v>
      </c>
      <c r="FS5" s="142">
        <f ref="FS5:FS31" si="24" t="shared">FR5-FQ5</f>
        <v>0.46526030848863975</v>
      </c>
      <c r="FT5" s="141"/>
      <c r="FU5" s="130">
        <f>DA8</f>
        <v>5403.2399999998815</v>
      </c>
      <c r="FV5" s="123">
        <v>5276</v>
      </c>
      <c r="FW5" s="434">
        <f ref="FW5:FW31" si="25" t="shared">FV5-FU5</f>
        <v>-127.23999999988155</v>
      </c>
      <c r="FX5" s="120">
        <f ref="FX5:FX32" si="26" t="shared">FH5</f>
        <v>704.85599999999999</v>
      </c>
      <c r="FY5" s="120">
        <f ref="FY5:FY31" si="27" t="shared">FU5/FX5</f>
        <v>7.6657359801149196</v>
      </c>
      <c r="FZ5" s="126">
        <v>7.2889999999999997</v>
      </c>
      <c r="GA5" s="422">
        <f ref="GA5:GA31" si="28" t="shared">FZ5-FY5</f>
        <v>-0.37673598011491993</v>
      </c>
      <c r="GB5" s="393"/>
      <c r="GC5" s="122">
        <f>CF8</f>
        <v>713.85999999999194</v>
      </c>
      <c r="GD5" s="123">
        <v>976.8</v>
      </c>
      <c r="GE5" s="120">
        <f>GD5-GC5</f>
        <v>262.94000000000801</v>
      </c>
      <c r="GF5" s="212">
        <v>312</v>
      </c>
      <c r="GG5" s="127">
        <f ref="GG5:GG31" si="29" t="shared">GC5/GF5</f>
        <v>2.2880128205127948</v>
      </c>
      <c r="GH5" s="126">
        <v>2.4900000000000002</v>
      </c>
      <c r="GI5" s="144">
        <f ref="GI5:GI31" si="30" t="shared">GH5-GG5</f>
        <v>0.20198717948720546</v>
      </c>
      <c r="GJ5" s="393"/>
      <c r="GK5" s="122">
        <f>DU8</f>
        <v>11521.199999999986</v>
      </c>
      <c r="GL5" s="120">
        <v>11979.7</v>
      </c>
      <c r="GM5" s="33">
        <f>GL5-GK5</f>
        <v>458.50000000001455</v>
      </c>
      <c r="GN5" s="169">
        <v>21600</v>
      </c>
      <c r="GO5" s="128">
        <v>0.55000000000000004</v>
      </c>
      <c r="GP5" s="126">
        <v>0.41</v>
      </c>
      <c r="GQ5" s="424">
        <f>GP5-GO5</f>
        <v>-0.14000000000000007</v>
      </c>
      <c r="GR5" s="393">
        <v>41.5</v>
      </c>
      <c r="GS5" s="122">
        <f>AV8</f>
        <v>21000.600000001152</v>
      </c>
      <c r="GT5" s="123">
        <v>23066.400000000001</v>
      </c>
      <c r="GU5" s="425">
        <f ref="GU5:GU31" si="31" t="shared">GT5-GS5</f>
        <v>2065.7999999988497</v>
      </c>
      <c r="GV5" s="123">
        <f ref="GV5:GV32" si="32" t="shared">FH5</f>
        <v>704.85599999999999</v>
      </c>
      <c r="GW5" s="127">
        <f ref="GW5:GW31" si="33" t="shared">GS5/GV5</f>
        <v>29.794170724234668</v>
      </c>
      <c r="GX5" s="123">
        <v>31.9</v>
      </c>
      <c r="GY5" s="144">
        <f ref="GY5:GY31" si="34" t="shared">GX5-GW5</f>
        <v>2.1058292757653305</v>
      </c>
      <c r="GZ5" s="141"/>
      <c r="HA5" s="125">
        <f ref="HA5:HA31" si="35" t="shared">FE5+FM5+FU5+GC5+GK5+GS5</f>
        <v>49538.228000000789</v>
      </c>
      <c r="HB5" s="386">
        <v>53341.39</v>
      </c>
      <c r="HC5" s="31">
        <f ref="HC5:HC31" si="36" t="shared">HB5-HA5</f>
        <v>3803.1619999992108</v>
      </c>
      <c r="HE5" s="23" t="s">
        <v>41</v>
      </c>
      <c r="HF5" s="174">
        <f>FM35</f>
        <v>226080.78799999983</v>
      </c>
      <c r="HG5" s="175">
        <v>236471</v>
      </c>
      <c r="HH5" s="176">
        <f si="0" t="shared"/>
        <v>10390.212000000174</v>
      </c>
      <c r="HI5" s="411">
        <v>20266.099999999999</v>
      </c>
      <c r="HJ5" s="40">
        <f>HG5/HI5</f>
        <v>11.66830322558361</v>
      </c>
      <c r="HK5" s="179">
        <f si="1" t="shared"/>
        <v>8445.3928571428569</v>
      </c>
      <c r="HL5" s="179">
        <f si="2" t="shared"/>
        <v>4222.6964285714284</v>
      </c>
      <c r="HM5" s="179">
        <f si="3" t="shared"/>
        <v>723.78928571428571</v>
      </c>
      <c r="HO5" s="346">
        <v>42736</v>
      </c>
      <c r="HP5" s="379">
        <v>986.55200000000002</v>
      </c>
      <c r="HQ5" s="455">
        <f ref="HQ5:HQ55" si="37" t="shared">(HP5-HP4)*40</f>
        <v>53.840000000000146</v>
      </c>
      <c r="HR5" s="217"/>
      <c r="HS5" s="379">
        <v>48895</v>
      </c>
      <c r="HT5" s="455">
        <f>HS5-HS4</f>
        <v>15</v>
      </c>
      <c r="HU5" s="369"/>
      <c r="HV5" s="379">
        <v>77594</v>
      </c>
      <c r="HW5" s="455">
        <f>HV5-HV4</f>
        <v>8</v>
      </c>
      <c r="HX5" s="369"/>
      <c r="HY5" s="392">
        <v>1277.8599999999999</v>
      </c>
      <c r="HZ5" s="455">
        <f ref="HZ5:HZ52" si="38" t="shared">(HY5-HY4)*30</f>
        <v>25.799999999996999</v>
      </c>
      <c r="IA5" s="292"/>
      <c r="IB5" s="379">
        <v>209890</v>
      </c>
      <c r="IC5" s="455">
        <f ref="IC5:IC60" si="39" t="shared">(IB5-IB4)*12</f>
        <v>1704</v>
      </c>
      <c r="ID5" s="292"/>
    </row>
    <row ht="15.75" r="6" spans="1:244" x14ac:dyDescent="0.25">
      <c r="A6" s="199">
        <v>2</v>
      </c>
      <c r="B6" s="346">
        <v>42737</v>
      </c>
      <c r="C6" s="349">
        <v>2986.2449999999999</v>
      </c>
      <c r="D6" s="288">
        <v>3111.8440000000001</v>
      </c>
      <c r="E6" s="350"/>
      <c r="F6" s="347">
        <f si="4" t="shared"/>
        <v>13055.99999999904</v>
      </c>
      <c r="G6" s="354">
        <f>F5+F6</f>
        <v>25900.799999998708</v>
      </c>
      <c r="H6" s="357">
        <v>2051.413</v>
      </c>
      <c r="I6" s="292">
        <v>2008.2260000000001</v>
      </c>
      <c r="J6" s="358"/>
      <c r="K6" s="455">
        <f si="5" t="shared"/>
        <v>13420.800000001327</v>
      </c>
      <c r="L6" s="409">
        <f>K5+K6</f>
        <v>26030.4000000011</v>
      </c>
      <c r="M6" s="466">
        <f>L6-G6</f>
        <v>129.60000000239233</v>
      </c>
      <c r="N6" s="357">
        <v>688.74</v>
      </c>
      <c r="O6" s="358">
        <v>994.68600000000004</v>
      </c>
      <c r="P6" s="455">
        <f>((N6-N5)+(O6-O5))*1800</f>
        <v>2021.4000000000851</v>
      </c>
      <c r="Q6" s="453">
        <f>P6+P5</f>
        <v>3816.0000000000082</v>
      </c>
      <c r="R6" s="357">
        <v>70754</v>
      </c>
      <c r="S6" s="358">
        <v>37733</v>
      </c>
      <c r="T6" s="455">
        <f si="6" t="shared"/>
        <v>396</v>
      </c>
      <c r="U6" s="453">
        <f>T6+T5</f>
        <v>696</v>
      </c>
      <c r="V6" s="357">
        <v>174675</v>
      </c>
      <c r="W6" s="362">
        <v>343769</v>
      </c>
      <c r="X6" s="455">
        <f si="7" t="shared"/>
        <v>1600</v>
      </c>
      <c r="Y6" s="409">
        <f>X6+X5</f>
        <v>3136</v>
      </c>
      <c r="Z6" s="409">
        <f>Y6+U6</f>
        <v>3832</v>
      </c>
      <c r="AA6" s="453">
        <f>Q6-Z6</f>
        <v>-15.999999999991815</v>
      </c>
      <c r="AB6" s="357">
        <v>352.733</v>
      </c>
      <c r="AC6" s="358">
        <v>162.23400000000001</v>
      </c>
      <c r="AD6" s="455">
        <f si="8" t="shared"/>
        <v>615.60000000007449</v>
      </c>
      <c r="AE6" s="453">
        <f>AD6+AD5</f>
        <v>1189.7999999999513</v>
      </c>
      <c r="AF6" s="364">
        <v>3264.4870000000001</v>
      </c>
      <c r="AG6" s="289"/>
      <c r="AH6" s="358"/>
      <c r="AI6" s="455">
        <f ref="AI6:AI60" si="40" t="shared">(AF6-AF5)*2400</f>
        <v>11635.199999999895</v>
      </c>
      <c r="AJ6" s="409">
        <f>AI6+AI5</f>
        <v>21772.800000000279</v>
      </c>
      <c r="AK6" s="453">
        <f>AJ6+U6</f>
        <v>22468.800000000279</v>
      </c>
      <c r="AL6" s="387">
        <v>29571</v>
      </c>
      <c r="AM6" s="388">
        <v>41092</v>
      </c>
      <c r="AN6" s="455">
        <f si="9" t="shared"/>
        <v>0</v>
      </c>
      <c r="AO6" s="217">
        <f>AN6+AN5</f>
        <v>0</v>
      </c>
      <c r="AP6" s="387">
        <v>22329</v>
      </c>
      <c r="AQ6" s="388">
        <v>23340</v>
      </c>
      <c r="AR6" s="455">
        <f si="10" t="shared"/>
        <v>0</v>
      </c>
      <c r="AS6" s="409">
        <f>AR6+AR5</f>
        <v>0</v>
      </c>
      <c r="AT6" s="409">
        <f>(L6-Y6-AE6-AO6)+AS6</f>
        <v>21704.600000001148</v>
      </c>
      <c r="AU6" s="210">
        <f si="11" t="shared"/>
        <v>10840.399999998965</v>
      </c>
      <c r="AV6" s="211">
        <f>(G6-Y6-AE6-AO6)+AS6</f>
        <v>21574.999999998756</v>
      </c>
      <c r="AW6" s="197">
        <v>11282.301725806452</v>
      </c>
      <c r="AX6" s="196">
        <f ref="AX6:AX60" si="41" t="shared">AW6-AU6</f>
        <v>441.90172580748731</v>
      </c>
      <c r="AY6" s="196">
        <v>361.89</v>
      </c>
      <c r="AZ6" s="196">
        <f>AU6/AY6</f>
        <v>29.954958689101563</v>
      </c>
      <c r="BA6" s="196">
        <v>31.87</v>
      </c>
      <c r="BB6" s="196">
        <f>BA6-AZ6</f>
        <v>1.9150413108984381</v>
      </c>
      <c r="BC6" s="199">
        <v>2</v>
      </c>
      <c r="BD6" s="346">
        <v>42737</v>
      </c>
      <c r="BE6" s="357">
        <v>11533.787</v>
      </c>
      <c r="BF6" s="292">
        <v>77.325999999999993</v>
      </c>
      <c r="BG6" s="358">
        <v>5397.518</v>
      </c>
      <c r="BH6" s="496">
        <f ref="BH6:BH65" si="42" t="shared">((BE6-BE5)*120)+((BF6-BF5)*12000)+((BG6-BG5)*120)</f>
        <v>1635.839999999987</v>
      </c>
      <c r="BI6" s="453">
        <f>BH6+BH5</f>
        <v>3044.8800000000369</v>
      </c>
      <c r="BJ6" s="370">
        <v>803.60299999999995</v>
      </c>
      <c r="BK6" s="371">
        <v>650.65300000000002</v>
      </c>
      <c r="BL6" s="291">
        <f si="12" t="shared"/>
        <v>118.47999999999047</v>
      </c>
      <c r="BM6" s="409">
        <f>BL6+BL5</f>
        <v>229.35999999999694</v>
      </c>
      <c r="BN6" s="409">
        <f si="13" t="shared"/>
        <v>1517.3599999999965</v>
      </c>
      <c r="BO6" s="204">
        <f>BI6-BM6</f>
        <v>2815.52000000004</v>
      </c>
      <c r="BP6" s="195">
        <v>1798.5</v>
      </c>
      <c r="BQ6" s="196">
        <f ref="BQ6:BQ60" si="43" t="shared">BP6-BN6</f>
        <v>281.14000000000351</v>
      </c>
      <c r="BR6" s="196">
        <v>301.44</v>
      </c>
      <c r="BS6" s="196">
        <f>BN6/BR6</f>
        <v>5.0337048832271645</v>
      </c>
      <c r="BT6" s="196">
        <v>4.97</v>
      </c>
      <c r="BU6" s="196">
        <f>BT6-BS6</f>
        <v>-6.3704883227164721E-2</v>
      </c>
      <c r="BV6" s="199">
        <v>2</v>
      </c>
      <c r="BW6" s="346">
        <v>42737</v>
      </c>
      <c r="BX6" s="357">
        <v>11955.58</v>
      </c>
      <c r="BY6" s="358">
        <v>20.835000000000001</v>
      </c>
      <c r="BZ6" s="347">
        <f ref="BZ6:BZ60" si="44" t="shared">((BX6-BX5)*30)+((BY6-BY5)*40)</f>
        <v>267.90000000002181</v>
      </c>
      <c r="CA6" s="210">
        <f>BZ5+BZ6</f>
        <v>524.65999999997825</v>
      </c>
      <c r="CB6" s="292"/>
      <c r="CC6" s="213">
        <f>BL6</f>
        <v>118.47999999999047</v>
      </c>
      <c r="CD6" s="409">
        <f>BM6</f>
        <v>229.35999999999694</v>
      </c>
      <c r="CE6" s="211">
        <f>BZ6+CC6</f>
        <v>386.38000000001227</v>
      </c>
      <c r="CF6" s="211">
        <f>CA6+CD6</f>
        <v>754.0199999999752</v>
      </c>
      <c r="CG6" s="195">
        <v>488.4</v>
      </c>
      <c r="CH6" s="210">
        <f ref="CH6:CH60" si="45" t="shared">CG6-CE6</f>
        <v>102.0199999999877</v>
      </c>
      <c r="CI6" s="196">
        <v>196.43</v>
      </c>
      <c r="CJ6" s="196">
        <f>CE6/CI6</f>
        <v>1.9670111490098878</v>
      </c>
      <c r="CK6" s="196">
        <v>2.4900000000000002</v>
      </c>
      <c r="CL6" s="196">
        <f>CK6-CJ6</f>
        <v>0.52298885099011239</v>
      </c>
      <c r="CM6" s="199">
        <v>2</v>
      </c>
      <c r="CN6" s="346">
        <v>42737</v>
      </c>
      <c r="CO6" s="349">
        <v>10781.754000000001</v>
      </c>
      <c r="CP6" s="288">
        <v>7332.9709999999995</v>
      </c>
      <c r="CQ6" s="455">
        <f si="14" t="shared"/>
        <v>1136.0400000000664</v>
      </c>
      <c r="CR6" s="409">
        <f>CQ6+CQ5</f>
        <v>2368.0800000000454</v>
      </c>
      <c r="CS6" s="409">
        <f ref="CS6:CV60" si="46" t="shared">V6</f>
        <v>174675</v>
      </c>
      <c r="CT6" s="409">
        <f si="46" t="shared"/>
        <v>343769</v>
      </c>
      <c r="CU6" s="409">
        <f si="46" t="shared"/>
        <v>1600</v>
      </c>
      <c r="CV6" s="453">
        <f>Y6</f>
        <v>3136</v>
      </c>
      <c r="CW6" s="379">
        <v>327.26</v>
      </c>
      <c r="CX6" s="376">
        <f si="15" t="shared"/>
        <v>1.5600000000006276</v>
      </c>
      <c r="CY6" s="409">
        <f>CX6+CX5</f>
        <v>28.980000000000246</v>
      </c>
      <c r="CZ6" s="409">
        <f>CQ6+CU6+CX6</f>
        <v>2737.6000000000668</v>
      </c>
      <c r="DA6" s="204">
        <f>CZ6+CZ5</f>
        <v>5533.060000000045</v>
      </c>
      <c r="DB6" s="195">
        <v>2638</v>
      </c>
      <c r="DC6" s="420">
        <f>DB6-CZ6</f>
        <v>-99.600000000066757</v>
      </c>
      <c r="DD6" s="195">
        <v>361.89499999999998</v>
      </c>
      <c r="DE6" s="196">
        <f>CZ6/DD6</f>
        <v>7.5646250984403398</v>
      </c>
      <c r="DF6" s="195">
        <v>7.29</v>
      </c>
      <c r="DG6" s="397">
        <f>DF6-DE6</f>
        <v>-0.27462509844033978</v>
      </c>
      <c r="DH6" s="199">
        <v>2</v>
      </c>
      <c r="DI6" s="346">
        <v>42737</v>
      </c>
      <c r="DJ6" s="366">
        <v>344.39699999999999</v>
      </c>
      <c r="DK6" s="323">
        <v>324.18299999999999</v>
      </c>
      <c r="DL6" s="455">
        <f si="16" t="shared"/>
        <v>880.19999999995662</v>
      </c>
      <c r="DM6" s="453">
        <f>DL6+DL5</f>
        <v>1729.8000000000229</v>
      </c>
      <c r="DN6" s="370"/>
      <c r="DO6" s="409"/>
      <c r="DP6" s="409"/>
      <c r="DQ6" s="371">
        <v>1832.751</v>
      </c>
      <c r="DR6" s="455">
        <f si="17" t="shared"/>
        <v>3380.3999999998723</v>
      </c>
      <c r="DS6" s="453">
        <f>DR6+DR5</f>
        <v>6776.9999999997708</v>
      </c>
      <c r="DT6" s="409">
        <f si="18" t="shared"/>
        <v>5940.5999999998294</v>
      </c>
      <c r="DU6" s="204">
        <f>DM6+DS6+ID6</f>
        <v>11890.799999999794</v>
      </c>
      <c r="DV6" s="195">
        <v>5989.9</v>
      </c>
      <c r="DW6" s="409">
        <f ref="DW6:DW60" si="47" t="shared">DV6-DT6</f>
        <v>49.300000000170257</v>
      </c>
      <c r="DX6" s="195">
        <v>14653</v>
      </c>
      <c r="DY6" s="431">
        <f>DT6/DX6</f>
        <v>0.40541868559338218</v>
      </c>
      <c r="DZ6" s="409">
        <v>0.40899999999999997</v>
      </c>
      <c r="EA6" s="431">
        <f>DZ6-DY6</f>
        <v>3.5813144066177971E-3</v>
      </c>
      <c r="EB6" s="199">
        <v>2</v>
      </c>
      <c r="EC6" s="346">
        <v>42737</v>
      </c>
      <c r="ED6" s="357"/>
      <c r="EE6" s="292"/>
      <c r="EF6" s="358">
        <v>1941.671</v>
      </c>
      <c r="EG6" s="455">
        <f ref="EG6:EG40" si="48" t="shared">(EF6-EF5)*1800</f>
        <v>3914.9999999999181</v>
      </c>
      <c r="EH6" s="453">
        <f>EG6+EG5</f>
        <v>7869.9999999999181</v>
      </c>
      <c r="EI6" s="370">
        <v>27.47</v>
      </c>
      <c r="EJ6" s="383">
        <v>1172.231</v>
      </c>
      <c r="EK6" s="455">
        <f>((EI6-EI5)+(EJ6-EJ5))*80</f>
        <v>311.59999999999599</v>
      </c>
      <c r="EL6" s="453">
        <f>EK6+EK5</f>
        <v>585.2799999999977</v>
      </c>
      <c r="EM6" s="370">
        <v>2946.1439999999998</v>
      </c>
      <c r="EN6" s="371"/>
      <c r="EO6" s="455">
        <f>(EM6-EM5)*12+(EN6-EN5)*120</f>
        <v>32.543999999999869</v>
      </c>
      <c r="EP6" s="453">
        <f>EO6+EO5</f>
        <v>64.199999999998909</v>
      </c>
      <c r="EQ6" s="379">
        <v>370.56</v>
      </c>
      <c r="ER6" s="455">
        <f si="19" t="shared"/>
        <v>6.7599999999993088</v>
      </c>
      <c r="ES6" s="409">
        <f>ER6+ER5</f>
        <v>34.039999999999964</v>
      </c>
      <c r="ET6" s="409">
        <f ref="ET6:ET60" si="49" t="shared">EG6+EO6+ER6</f>
        <v>3954.3039999999173</v>
      </c>
      <c r="EU6" s="204">
        <f>EH6+EP6+ES6</f>
        <v>7968.239999999917</v>
      </c>
      <c r="EV6" s="195">
        <v>4222.7</v>
      </c>
      <c r="EW6" s="195">
        <f ref="EW6:EW60" si="50" t="shared">EV6-ET6</f>
        <v>268.39600000008249</v>
      </c>
      <c r="EX6" s="431">
        <v>361.89499999999998</v>
      </c>
      <c r="EY6" s="431">
        <f>ET6/EX6</f>
        <v>10.926661048093832</v>
      </c>
      <c r="EZ6" s="290">
        <v>11.6683</v>
      </c>
      <c r="FA6" s="432">
        <f>EZ6-EY6</f>
        <v>0.74163895190616813</v>
      </c>
      <c r="FC6" s="293">
        <v>42769</v>
      </c>
      <c r="FD6" s="417">
        <v>42770</v>
      </c>
      <c r="FE6" s="130">
        <f>BO12</f>
        <v>2933.4800000002087</v>
      </c>
      <c r="FF6" s="127">
        <v>3597</v>
      </c>
      <c r="FG6" s="32">
        <f ref="FG6:FG31" si="51" t="shared">FF6-FE6</f>
        <v>663.51999999979125</v>
      </c>
      <c r="FH6" s="290">
        <v>724.87199999999996</v>
      </c>
      <c r="FI6" s="123">
        <f>FE6/FH6</f>
        <v>4.0468937964222773</v>
      </c>
      <c r="FJ6" s="126">
        <v>4.97</v>
      </c>
      <c r="FK6" s="131">
        <f si="21" t="shared"/>
        <v>0.92310620357772244</v>
      </c>
      <c r="FL6" s="140">
        <f>HR10</f>
        <v>146.24000000000251</v>
      </c>
      <c r="FM6" s="296">
        <f>EU10</f>
        <v>8034.1880000000665</v>
      </c>
      <c r="FN6" s="123">
        <v>8445.4</v>
      </c>
      <c r="FO6" s="32">
        <f si="22" t="shared"/>
        <v>411.21199999993314</v>
      </c>
      <c r="FP6" s="120">
        <f si="23" t="shared"/>
        <v>724.87199999999996</v>
      </c>
      <c r="FQ6" s="123">
        <f ref="FQ6:FQ31" si="52" t="shared">FM6/FP6</f>
        <v>11.08359544857584</v>
      </c>
      <c r="FR6" s="120">
        <v>11.67</v>
      </c>
      <c r="FS6" s="142">
        <f si="24" t="shared"/>
        <v>0.58640455142415959</v>
      </c>
      <c r="FT6" s="141"/>
      <c r="FU6" s="130">
        <f>DA10</f>
        <v>5553.7800000000389</v>
      </c>
      <c r="FV6" s="123">
        <v>5276</v>
      </c>
      <c r="FW6" s="434">
        <f si="25" t="shared"/>
        <v>-277.78000000003885</v>
      </c>
      <c r="FX6" s="120">
        <f si="26" t="shared"/>
        <v>724.87199999999996</v>
      </c>
      <c r="FY6" s="120">
        <f si="27" t="shared"/>
        <v>7.6617389001093148</v>
      </c>
      <c r="FZ6" s="126">
        <v>7.2889999999999997</v>
      </c>
      <c r="GA6" s="422">
        <f si="28" t="shared"/>
        <v>-0.3727389001093151</v>
      </c>
      <c r="GB6" s="393"/>
      <c r="GC6" s="122">
        <f>CF10</f>
        <v>704.08000000002266</v>
      </c>
      <c r="GD6" s="123">
        <v>976.8</v>
      </c>
      <c r="GE6" s="120">
        <f ref="GE6:GE31" si="53" t="shared">GD6-GC6</f>
        <v>272.71999999997729</v>
      </c>
      <c r="GF6" s="290">
        <v>293</v>
      </c>
      <c r="GG6" s="127">
        <f si="29" t="shared"/>
        <v>2.4030034129693605</v>
      </c>
      <c r="GH6" s="126">
        <v>2.4900000000000002</v>
      </c>
      <c r="GI6" s="144">
        <f si="30" t="shared"/>
        <v>8.6996587030639727E-2</v>
      </c>
      <c r="GJ6" s="393"/>
      <c r="GK6" s="122">
        <f>DU10</f>
        <v>11565.600000000039</v>
      </c>
      <c r="GL6" s="120">
        <v>11979.7</v>
      </c>
      <c r="GM6" s="33">
        <f ref="GM6:GM31" si="54" t="shared">GL6-GK6</f>
        <v>414.09999999996217</v>
      </c>
      <c r="GN6" s="169">
        <v>21600</v>
      </c>
      <c r="GO6" s="128">
        <v>0.55000000000000004</v>
      </c>
      <c r="GP6" s="126">
        <v>0.41</v>
      </c>
      <c r="GQ6" s="424">
        <f ref="GQ6:GQ31" si="55" t="shared">GP6-GO6</f>
        <v>-0.14000000000000007</v>
      </c>
      <c r="GR6" s="393"/>
      <c r="GS6" s="122">
        <f>AV10</f>
        <v>22382.999999998738</v>
      </c>
      <c r="GT6" s="123">
        <v>23066.400000000001</v>
      </c>
      <c r="GU6" s="425">
        <f si="31" t="shared"/>
        <v>683.40000000126383</v>
      </c>
      <c r="GV6" s="123">
        <f si="32" t="shared"/>
        <v>724.87199999999996</v>
      </c>
      <c r="GW6" s="127">
        <f si="33" t="shared"/>
        <v>30.878555110417754</v>
      </c>
      <c r="GX6" s="123">
        <v>31.9</v>
      </c>
      <c r="GY6" s="144">
        <f si="34" t="shared"/>
        <v>1.021444889582245</v>
      </c>
      <c r="GZ6" s="141"/>
      <c r="HA6" s="125">
        <f si="35" t="shared"/>
        <v>51174.127999999109</v>
      </c>
      <c r="HB6" s="386">
        <v>53341.39</v>
      </c>
      <c r="HC6" s="31">
        <f si="36" t="shared"/>
        <v>2167.2620000008901</v>
      </c>
      <c r="HE6" s="23" t="s">
        <v>66</v>
      </c>
      <c r="HF6" s="174">
        <f>FU35</f>
        <v>161843.5199999999</v>
      </c>
      <c r="HG6" s="175">
        <v>147729</v>
      </c>
      <c r="HH6" s="176">
        <f si="0" t="shared"/>
        <v>-14114.519999999902</v>
      </c>
      <c r="HI6" s="411">
        <v>20266.099999999999</v>
      </c>
      <c r="HJ6" s="40">
        <f ref="HJ6:HJ9" si="56" t="shared">HG6/HI6</f>
        <v>7.2894636856622643</v>
      </c>
      <c r="HK6" s="179">
        <f si="1" t="shared"/>
        <v>5276.0357142857147</v>
      </c>
      <c r="HL6" s="179">
        <f si="2" t="shared"/>
        <v>2638.0178571428573</v>
      </c>
      <c r="HM6" s="179">
        <f si="3" t="shared"/>
        <v>723.78928571428571</v>
      </c>
      <c r="HO6" s="346">
        <v>42737</v>
      </c>
      <c r="HP6" s="379">
        <v>988.90700000000004</v>
      </c>
      <c r="HQ6" s="455">
        <f si="37" t="shared"/>
        <v>94.200000000000728</v>
      </c>
      <c r="HR6" s="453">
        <f>HQ6+HQ5</f>
        <v>148.04000000000087</v>
      </c>
      <c r="HS6" s="379">
        <v>48924</v>
      </c>
      <c r="HT6" s="455">
        <f ref="HT6:HT60" si="57" t="shared">HS6-HS5</f>
        <v>29</v>
      </c>
      <c r="HU6" s="369">
        <f>HT6+HT5</f>
        <v>44</v>
      </c>
      <c r="HV6" s="379">
        <v>77630</v>
      </c>
      <c r="HW6" s="455">
        <f ref="HW6:HW60" si="58" t="shared">HV6-HV5</f>
        <v>36</v>
      </c>
      <c r="HX6" s="369">
        <f>HW6+HW5</f>
        <v>44</v>
      </c>
      <c r="HY6" s="379">
        <v>1278.53</v>
      </c>
      <c r="HZ6" s="455">
        <f si="38" t="shared"/>
        <v>20.100000000002183</v>
      </c>
      <c r="IA6" s="409">
        <f ref="IA6" si="59" t="shared">HZ6+HZ5</f>
        <v>45.899999999999181</v>
      </c>
      <c r="IB6" s="379">
        <v>210030</v>
      </c>
      <c r="IC6" s="455">
        <f>(IB6-IB5)*12</f>
        <v>1680</v>
      </c>
      <c r="ID6" s="409">
        <f>IC6+IC5</f>
        <v>3384</v>
      </c>
    </row>
    <row ht="15.75" r="7" spans="1:244" x14ac:dyDescent="0.25">
      <c r="A7" s="199">
        <v>3</v>
      </c>
      <c r="B7" s="346">
        <v>42737</v>
      </c>
      <c r="C7" s="349">
        <v>2988.4349999999999</v>
      </c>
      <c r="D7" s="288">
        <v>3112.2840000000001</v>
      </c>
      <c r="E7" s="350"/>
      <c r="F7" s="347">
        <f si="4" t="shared"/>
        <v>12624.000000000524</v>
      </c>
      <c r="G7" s="354"/>
      <c r="H7" s="357">
        <v>2053.5079999999998</v>
      </c>
      <c r="I7" s="292">
        <v>2008.6659999999999</v>
      </c>
      <c r="J7" s="358"/>
      <c r="K7" s="455">
        <f si="5" t="shared"/>
        <v>12167.99999999821</v>
      </c>
      <c r="L7" s="409"/>
      <c r="M7" s="354"/>
      <c r="N7" s="357">
        <v>688.74</v>
      </c>
      <c r="O7" s="358">
        <v>995.66899999999998</v>
      </c>
      <c r="P7" s="455">
        <f ref="P7:P60" si="60" t="shared">((N7-N6)+(O7-O6))*1800</f>
        <v>1769.399999999905</v>
      </c>
      <c r="Q7" s="453"/>
      <c r="R7" s="357">
        <v>70778</v>
      </c>
      <c r="S7" s="358">
        <v>37734</v>
      </c>
      <c r="T7" s="455">
        <f si="6" t="shared"/>
        <v>300</v>
      </c>
      <c r="U7" s="453"/>
      <c r="V7" s="357">
        <v>174676</v>
      </c>
      <c r="W7" s="362">
        <v>343860</v>
      </c>
      <c r="X7" s="455">
        <f si="7" t="shared"/>
        <v>1472</v>
      </c>
      <c r="Y7" s="409"/>
      <c r="Z7" s="409"/>
      <c r="AA7" s="453"/>
      <c r="AB7" s="357">
        <v>352.91199999999998</v>
      </c>
      <c r="AC7" s="358">
        <v>162.40100000000001</v>
      </c>
      <c r="AD7" s="455">
        <f si="8" t="shared"/>
        <v>622.79999999995539</v>
      </c>
      <c r="AE7" s="453"/>
      <c r="AF7" s="364">
        <v>3268.32</v>
      </c>
      <c r="AG7" s="289"/>
      <c r="AH7" s="358"/>
      <c r="AI7" s="455">
        <f si="40" t="shared"/>
        <v>9199.2000000002008</v>
      </c>
      <c r="AJ7" s="409"/>
      <c r="AK7" s="453"/>
      <c r="AL7" s="387">
        <v>29571</v>
      </c>
      <c r="AM7" s="388">
        <v>41092</v>
      </c>
      <c r="AN7" s="455">
        <f si="9" t="shared"/>
        <v>0</v>
      </c>
      <c r="AO7" s="217"/>
      <c r="AP7" s="387">
        <v>22329</v>
      </c>
      <c r="AQ7" s="388">
        <v>23340</v>
      </c>
      <c r="AR7" s="455">
        <f si="10" t="shared"/>
        <v>0</v>
      </c>
      <c r="AS7" s="409"/>
      <c r="AT7" s="409"/>
      <c r="AU7" s="210">
        <f si="11" t="shared"/>
        <v>10529.200000000568</v>
      </c>
      <c r="AV7" s="211"/>
      <c r="AW7" s="197">
        <v>11282.301725806452</v>
      </c>
      <c r="AX7" s="196">
        <f si="41" t="shared"/>
        <v>753.10172580588369</v>
      </c>
      <c r="AY7" s="196">
        <v>361.89</v>
      </c>
      <c r="AZ7" s="196">
        <f ref="AZ7:AZ60" si="61" t="shared">AU7/AY7</f>
        <v>29.095028876179416</v>
      </c>
      <c r="BA7" s="196">
        <v>31.87</v>
      </c>
      <c r="BB7" s="196">
        <f ref="BB7:BB60" si="62" t="shared">BA7-AZ7</f>
        <v>2.7749711238205848</v>
      </c>
      <c r="BC7" s="199">
        <v>3</v>
      </c>
      <c r="BD7" s="346">
        <v>42737</v>
      </c>
      <c r="BE7" s="357">
        <v>11536.921</v>
      </c>
      <c r="BF7" s="292">
        <v>77.343000000000004</v>
      </c>
      <c r="BG7" s="358">
        <v>5407.2259999999997</v>
      </c>
      <c r="BH7" s="496">
        <f si="42" t="shared"/>
        <v>1745.0400000000786</v>
      </c>
      <c r="BI7" s="453"/>
      <c r="BJ7" s="370">
        <v>804.20699999999999</v>
      </c>
      <c r="BK7" s="371">
        <v>651.375</v>
      </c>
      <c r="BL7" s="291">
        <f si="12" t="shared"/>
        <v>106.08000000000175</v>
      </c>
      <c r="BM7" s="409"/>
      <c r="BN7" s="409">
        <f si="13" t="shared"/>
        <v>1638.9600000000769</v>
      </c>
      <c r="BO7" s="204"/>
      <c r="BP7" s="195">
        <v>1798.5</v>
      </c>
      <c r="BQ7" s="196">
        <f si="43" t="shared"/>
        <v>159.53999999992311</v>
      </c>
      <c r="BR7" s="196">
        <v>301.44</v>
      </c>
      <c r="BS7" s="196">
        <f ref="BS7:BS60" si="63" t="shared">BN7/BR7</f>
        <v>5.4371019108282805</v>
      </c>
      <c r="BT7" s="196">
        <v>4.97</v>
      </c>
      <c r="BU7" s="196">
        <f ref="BU7:BU60" si="64" t="shared">BT7-BS7</f>
        <v>-0.46710191082828079</v>
      </c>
      <c r="BV7" s="199">
        <v>3</v>
      </c>
      <c r="BW7" s="346">
        <v>42737</v>
      </c>
      <c r="BX7" s="357">
        <v>11963.36</v>
      </c>
      <c r="BY7" s="358">
        <v>21.158000000000001</v>
      </c>
      <c r="BZ7" s="347">
        <f si="44" t="shared"/>
        <v>246.32000000001966</v>
      </c>
      <c r="CA7" s="210"/>
      <c r="CB7" s="292"/>
      <c r="CC7" s="213">
        <f ref="CC7:CD60" si="65" t="shared">BL7</f>
        <v>106.08000000000175</v>
      </c>
      <c r="CD7" s="409"/>
      <c r="CE7" s="211">
        <f ref="CE7:CF60" si="66" t="shared">BZ7+CC7</f>
        <v>352.40000000002141</v>
      </c>
      <c r="CF7" s="211"/>
      <c r="CG7" s="195">
        <v>488.4</v>
      </c>
      <c r="CH7" s="210">
        <f si="45" t="shared"/>
        <v>135.99999999997857</v>
      </c>
      <c r="CI7" s="196">
        <v>196.43</v>
      </c>
      <c r="CJ7" s="196">
        <f ref="CJ7:CJ60" si="67" t="shared">CE7/CI7</f>
        <v>1.794023316194173</v>
      </c>
      <c r="CK7" s="196">
        <v>2.4900000000000002</v>
      </c>
      <c r="CL7" s="196">
        <f ref="CL7:CL60" si="68" t="shared">CK7-CJ7</f>
        <v>0.69597668380582722</v>
      </c>
      <c r="CM7" s="199">
        <v>3</v>
      </c>
      <c r="CN7" s="346">
        <v>42737</v>
      </c>
      <c r="CO7" s="349">
        <v>10788.868</v>
      </c>
      <c r="CP7" s="288">
        <v>7335.8050000000003</v>
      </c>
      <c r="CQ7" s="455">
        <f si="14" t="shared"/>
        <v>1193.7600000000384</v>
      </c>
      <c r="CR7" s="409"/>
      <c r="CS7" s="409">
        <f si="46" t="shared"/>
        <v>174676</v>
      </c>
      <c r="CT7" s="409">
        <f si="46" t="shared"/>
        <v>343860</v>
      </c>
      <c r="CU7" s="409">
        <f si="46" t="shared"/>
        <v>1472</v>
      </c>
      <c r="CV7" s="453"/>
      <c r="CW7" s="379">
        <v>327.57</v>
      </c>
      <c r="CX7" s="376">
        <f si="15" t="shared"/>
        <v>18.600000000000136</v>
      </c>
      <c r="CY7" s="409"/>
      <c r="CZ7" s="409">
        <f ref="CZ7:CZ60" si="69" t="shared">CQ7+CU7+CX7</f>
        <v>2684.3600000000388</v>
      </c>
      <c r="DA7" s="204"/>
      <c r="DB7" s="195">
        <v>2638</v>
      </c>
      <c r="DC7" s="420">
        <f>DB7-CZ7</f>
        <v>-46.360000000038781</v>
      </c>
      <c r="DD7" s="195">
        <v>361.89499999999998</v>
      </c>
      <c r="DE7" s="196">
        <f ref="DE7:DE60" si="70" t="shared">CZ7/DD7</f>
        <v>7.4175106039045549</v>
      </c>
      <c r="DF7" s="195">
        <v>7.29</v>
      </c>
      <c r="DG7" s="397">
        <f ref="DG7:DG60" si="71" t="shared">DF7-DE7</f>
        <v>-0.12751060390455482</v>
      </c>
      <c r="DH7" s="199">
        <v>3</v>
      </c>
      <c r="DI7" s="346">
        <v>42737</v>
      </c>
      <c r="DJ7" s="366">
        <v>344.76799999999997</v>
      </c>
      <c r="DK7" s="381">
        <v>324.209</v>
      </c>
      <c r="DL7" s="455">
        <f>((DJ7-DJ6)+(DK7-DK6))*1800</f>
        <v>714.59999999998445</v>
      </c>
      <c r="DM7" s="453"/>
      <c r="DN7" s="370"/>
      <c r="DO7" s="409"/>
      <c r="DP7" s="409"/>
      <c r="DQ7" s="371">
        <v>1834.62</v>
      </c>
      <c r="DR7" s="455">
        <f si="17" t="shared"/>
        <v>3364.1999999998461</v>
      </c>
      <c r="DS7" s="453"/>
      <c r="DT7" s="409">
        <f si="18" t="shared"/>
        <v>5758.7999999998301</v>
      </c>
      <c r="DU7" s="204"/>
      <c r="DV7" s="195">
        <v>5989.9</v>
      </c>
      <c r="DW7" s="409">
        <f si="47" t="shared"/>
        <v>231.10000000016953</v>
      </c>
      <c r="DX7" s="195">
        <v>14653</v>
      </c>
      <c r="DY7" s="431">
        <f ref="DY7:DY60" si="72" t="shared">DT7/DX7</f>
        <v>0.39301166996518322</v>
      </c>
      <c r="DZ7" s="409">
        <v>0.40899999999999997</v>
      </c>
      <c r="EA7" s="431">
        <f ref="EA7:EA60" si="73" t="shared">DZ7-DY7</f>
        <v>1.5988330034816756E-2</v>
      </c>
      <c r="EB7" s="199">
        <v>3</v>
      </c>
      <c r="EC7" s="346">
        <v>42737</v>
      </c>
      <c r="ED7" s="357"/>
      <c r="EE7" s="292"/>
      <c r="EF7" s="358">
        <v>1943.847</v>
      </c>
      <c r="EG7" s="455">
        <f si="48" t="shared"/>
        <v>3916.7999999998756</v>
      </c>
      <c r="EH7" s="453"/>
      <c r="EI7" s="370">
        <v>27.486999999999998</v>
      </c>
      <c r="EJ7" s="383">
        <v>1176.2919999999999</v>
      </c>
      <c r="EK7" s="455">
        <f>((EI7-EI6)+(EJ7-EJ6))*80</f>
        <v>326.2399999999937</v>
      </c>
      <c r="EL7" s="453"/>
      <c r="EM7" s="370">
        <v>2948.4749999999999</v>
      </c>
      <c r="EN7" s="371"/>
      <c r="EO7" s="455">
        <f ref="EO7:EO60" si="74" t="shared">(EM7-EM6)*12+(EN7-EN6)*120</f>
        <v>27.972000000001572</v>
      </c>
      <c r="EP7" s="453"/>
      <c r="EQ7" s="379">
        <v>371.09199999999998</v>
      </c>
      <c r="ER7" s="455">
        <f si="19" t="shared"/>
        <v>21.279999999999291</v>
      </c>
      <c r="ES7" s="409"/>
      <c r="ET7" s="409">
        <f si="49" t="shared"/>
        <v>3966.0519999998764</v>
      </c>
      <c r="EU7" s="204"/>
      <c r="EV7" s="195">
        <v>4222.7</v>
      </c>
      <c r="EW7" s="195">
        <f si="50" t="shared"/>
        <v>256.64800000012337</v>
      </c>
      <c r="EX7" s="431">
        <v>361.89499999999998</v>
      </c>
      <c r="EY7" s="431">
        <f ref="EY7:EY60" si="75" t="shared">ET7/EX7</f>
        <v>10.959123502673087</v>
      </c>
      <c r="EZ7" s="290">
        <v>11.6683</v>
      </c>
      <c r="FA7" s="432">
        <f ref="FA7:FA60" si="76" t="shared">EZ7-EY7</f>
        <v>0.70917649732691324</v>
      </c>
      <c r="FC7" s="293">
        <v>42770</v>
      </c>
      <c r="FD7" s="417">
        <v>42771</v>
      </c>
      <c r="FE7" s="130">
        <f>BO14</f>
        <v>3075.8399999997982</v>
      </c>
      <c r="FF7" s="127">
        <v>3597</v>
      </c>
      <c r="FG7" s="32">
        <f si="51" t="shared"/>
        <v>521.16000000020176</v>
      </c>
      <c r="FH7" s="290">
        <v>742.75199999999995</v>
      </c>
      <c r="FI7" s="123">
        <f si="20" t="shared"/>
        <v>4.1411399767348973</v>
      </c>
      <c r="FJ7" s="126">
        <v>4.97</v>
      </c>
      <c r="FK7" s="131">
        <f si="21" t="shared"/>
        <v>0.82886002326510244</v>
      </c>
      <c r="FL7" s="140">
        <f>HR12</f>
        <v>172.15999999999894</v>
      </c>
      <c r="FM7" s="296">
        <f>EU12</f>
        <v>7960.7239999997801</v>
      </c>
      <c r="FN7" s="123">
        <v>8445.4</v>
      </c>
      <c r="FO7" s="32">
        <f si="22" t="shared"/>
        <v>484.67600000021957</v>
      </c>
      <c r="FP7" s="120">
        <f si="23" t="shared"/>
        <v>742.75199999999995</v>
      </c>
      <c r="FQ7" s="123">
        <f si="52" t="shared"/>
        <v>10.717876222480426</v>
      </c>
      <c r="FR7" s="120">
        <v>11.67</v>
      </c>
      <c r="FS7" s="142">
        <f si="24" t="shared"/>
        <v>0.95212377751957433</v>
      </c>
      <c r="FT7" s="141"/>
      <c r="FU7" s="130">
        <f>DA12</f>
        <v>5552.5599999999022</v>
      </c>
      <c r="FV7" s="123">
        <v>5276</v>
      </c>
      <c r="FW7" s="434">
        <f si="25" t="shared"/>
        <v>-276.55999999990217</v>
      </c>
      <c r="FX7" s="120">
        <f si="26" t="shared"/>
        <v>742.75199999999995</v>
      </c>
      <c r="FY7" s="120">
        <f si="27" t="shared"/>
        <v>7.47565809314536</v>
      </c>
      <c r="FZ7" s="126">
        <v>7.2889999999999997</v>
      </c>
      <c r="GA7" s="422">
        <f si="28" t="shared"/>
        <v>-0.1866580931453603</v>
      </c>
      <c r="GB7" s="393"/>
      <c r="GC7" s="122">
        <f>CF12</f>
        <v>705.94000000000233</v>
      </c>
      <c r="GD7" s="123">
        <v>976.8</v>
      </c>
      <c r="GE7" s="120">
        <f si="53" t="shared"/>
        <v>270.85999999999763</v>
      </c>
      <c r="GF7" s="290">
        <v>348</v>
      </c>
      <c r="GG7" s="127">
        <f si="29" t="shared"/>
        <v>2.0285632183908113</v>
      </c>
      <c r="GH7" s="126">
        <v>2.4900000000000002</v>
      </c>
      <c r="GI7" s="144">
        <f si="30" t="shared"/>
        <v>0.46143678160918888</v>
      </c>
      <c r="GJ7" s="393"/>
      <c r="GK7" s="122">
        <f>DU12</f>
        <v>11492.400000000154</v>
      </c>
      <c r="GL7" s="120">
        <v>11979.7</v>
      </c>
      <c r="GM7" s="33">
        <f si="54" t="shared"/>
        <v>487.29999999984648</v>
      </c>
      <c r="GN7" s="169">
        <v>21600</v>
      </c>
      <c r="GO7" s="128">
        <v>0.55000000000000004</v>
      </c>
      <c r="GP7" s="126">
        <v>0.41</v>
      </c>
      <c r="GQ7" s="424">
        <f si="55" t="shared"/>
        <v>-0.14000000000000007</v>
      </c>
      <c r="GR7" s="393"/>
      <c r="GS7" s="122">
        <f>AV12</f>
        <v>22274.600000001032</v>
      </c>
      <c r="GT7" s="123">
        <v>23066.400000000001</v>
      </c>
      <c r="GU7" s="33">
        <f si="31" t="shared"/>
        <v>791.79999999896972</v>
      </c>
      <c r="GV7" s="123">
        <f si="32" t="shared"/>
        <v>742.75199999999995</v>
      </c>
      <c r="GW7" s="127">
        <f si="33" t="shared"/>
        <v>29.989283098532258</v>
      </c>
      <c r="GX7" s="123">
        <v>31.9</v>
      </c>
      <c r="GY7" s="144">
        <f si="34" t="shared"/>
        <v>1.9107169014677403</v>
      </c>
      <c r="GZ7" s="141"/>
      <c r="HA7" s="125">
        <f>FE7+FM7+FU7+GC7+GK7+GS7</f>
        <v>51062.064000000668</v>
      </c>
      <c r="HB7" s="386">
        <v>53341.39</v>
      </c>
      <c r="HC7" s="31">
        <f si="36" t="shared"/>
        <v>2279.3259999993315</v>
      </c>
      <c r="HE7" s="23" t="s">
        <v>67</v>
      </c>
      <c r="HF7" s="177">
        <f>GC35</f>
        <v>17868.059999999976</v>
      </c>
      <c r="HG7" s="175">
        <v>27351</v>
      </c>
      <c r="HH7" s="176">
        <f si="0" t="shared"/>
        <v>9482.9400000000242</v>
      </c>
      <c r="HI7" s="173">
        <v>11000</v>
      </c>
      <c r="HJ7" s="40">
        <f si="56" t="shared"/>
        <v>2.4864545454545453</v>
      </c>
      <c r="HK7" s="179">
        <f si="1" t="shared"/>
        <v>976.82142857142856</v>
      </c>
      <c r="HL7" s="179">
        <f si="2" t="shared"/>
        <v>488.41071428571428</v>
      </c>
      <c r="HM7" s="179">
        <f si="3" t="shared"/>
        <v>392.85714285714283</v>
      </c>
      <c r="HO7" s="346">
        <v>42737</v>
      </c>
      <c r="HP7" s="379">
        <v>990.16899999999998</v>
      </c>
      <c r="HQ7" s="455">
        <f si="37" t="shared"/>
        <v>50.479999999997744</v>
      </c>
      <c r="HR7" s="453"/>
      <c r="HS7" s="379">
        <v>48944</v>
      </c>
      <c r="HT7" s="455">
        <f si="57" t="shared"/>
        <v>20</v>
      </c>
      <c r="HU7" s="369"/>
      <c r="HV7" s="379">
        <v>77636</v>
      </c>
      <c r="HW7" s="455">
        <f si="58" t="shared"/>
        <v>6</v>
      </c>
      <c r="HX7" s="369"/>
      <c r="HY7" s="379">
        <v>1279.43</v>
      </c>
      <c r="HZ7" s="455">
        <f si="38" t="shared"/>
        <v>27.000000000002728</v>
      </c>
      <c r="IA7" s="409"/>
      <c r="IB7" s="379">
        <v>210170</v>
      </c>
      <c r="IC7" s="455">
        <f si="39" t="shared"/>
        <v>1680</v>
      </c>
      <c r="ID7" s="409"/>
    </row>
    <row ht="15.75" r="8" spans="1:244" x14ac:dyDescent="0.25">
      <c r="A8" s="199">
        <v>4</v>
      </c>
      <c r="B8" s="346">
        <v>42738</v>
      </c>
      <c r="C8" s="349">
        <v>2990.585</v>
      </c>
      <c r="D8" s="288">
        <v>3112.7440000000001</v>
      </c>
      <c r="E8" s="350"/>
      <c r="F8" s="347">
        <f si="4" t="shared"/>
        <v>12528.000000000611</v>
      </c>
      <c r="G8" s="354">
        <f ref="G8:G60" si="77" t="shared">F7+F8</f>
        <v>25152.000000001135</v>
      </c>
      <c r="H8" s="357">
        <v>2055.7109999999998</v>
      </c>
      <c r="I8" s="292">
        <v>2009.14</v>
      </c>
      <c r="J8" s="358"/>
      <c r="K8" s="455">
        <f si="5" t="shared"/>
        <v>12849.600000000646</v>
      </c>
      <c r="L8" s="409">
        <f ref="L8:L60" si="78" t="shared">K7+K8</f>
        <v>25017.599999998856</v>
      </c>
      <c r="M8" s="466">
        <f ref="M8:M60" si="79" t="shared">L8-G8</f>
        <v>-134.40000000227883</v>
      </c>
      <c r="N8" s="357">
        <v>688.74</v>
      </c>
      <c r="O8" s="358">
        <v>996.77200000000005</v>
      </c>
      <c r="P8" s="455">
        <f si="60" t="shared"/>
        <v>1985.4000000001179</v>
      </c>
      <c r="Q8" s="453">
        <f ref="Q8:Q60" si="80" t="shared">P8+P7</f>
        <v>3754.8000000000229</v>
      </c>
      <c r="R8" s="357">
        <v>70807</v>
      </c>
      <c r="S8" s="358">
        <v>37738</v>
      </c>
      <c r="T8" s="455">
        <f si="6" t="shared"/>
        <v>396</v>
      </c>
      <c r="U8" s="453">
        <f ref="U8:U60" si="81" t="shared">T8+T7</f>
        <v>696</v>
      </c>
      <c r="V8" s="357">
        <v>174681</v>
      </c>
      <c r="W8" s="362">
        <v>343949</v>
      </c>
      <c r="X8" s="455">
        <f si="7" t="shared"/>
        <v>1504</v>
      </c>
      <c r="Y8" s="409">
        <f ref="Y8:Y60" si="82" t="shared">X8+X7</f>
        <v>2976</v>
      </c>
      <c r="Z8" s="409">
        <f ref="Z8:Z60" si="83" t="shared">Y8+U8</f>
        <v>3672</v>
      </c>
      <c r="AA8" s="427">
        <f ref="AA8:AA60" si="84" t="shared">Q8-Z8</f>
        <v>82.800000000022919</v>
      </c>
      <c r="AB8" s="357">
        <v>353.084</v>
      </c>
      <c r="AC8" s="358">
        <v>162.536</v>
      </c>
      <c r="AD8" s="455">
        <f si="8" t="shared"/>
        <v>552.60000000002947</v>
      </c>
      <c r="AE8" s="453">
        <f ref="AE8:AE60" si="85" t="shared">AD8+AD7</f>
        <v>1175.3999999999849</v>
      </c>
      <c r="AF8" s="364">
        <v>3272.3719999999998</v>
      </c>
      <c r="AG8" s="289"/>
      <c r="AH8" s="358"/>
      <c r="AI8" s="455">
        <f si="40" t="shared"/>
        <v>9724.7999999992317</v>
      </c>
      <c r="AJ8" s="409">
        <f>AI8+AI7</f>
        <v>18923.999999999432</v>
      </c>
      <c r="AK8" s="453">
        <f ref="AK8:AK60" si="86" t="shared">AJ8+U8</f>
        <v>19619.999999999432</v>
      </c>
      <c r="AL8" s="387">
        <v>29571</v>
      </c>
      <c r="AM8" s="388">
        <v>41092</v>
      </c>
      <c r="AN8" s="455">
        <f si="9" t="shared"/>
        <v>0</v>
      </c>
      <c r="AO8" s="217">
        <f ref="AO8:AO60" si="87" t="shared">AN8+AN7</f>
        <v>0</v>
      </c>
      <c r="AP8" s="387">
        <v>22329</v>
      </c>
      <c r="AQ8" s="388">
        <v>23340</v>
      </c>
      <c r="AR8" s="455">
        <f si="10" t="shared"/>
        <v>0</v>
      </c>
      <c r="AS8" s="409">
        <f ref="AS8:AS60" si="88" t="shared">AR8+AR7</f>
        <v>0</v>
      </c>
      <c r="AT8" s="409">
        <f ref="AT8:AT60" si="89" t="shared">(L8-Y8-AE8-AO8)+AS8</f>
        <v>20866.199999998873</v>
      </c>
      <c r="AU8" s="210">
        <f si="11" t="shared"/>
        <v>10471.400000000582</v>
      </c>
      <c r="AV8" s="211">
        <f>(G8-Y8-AE8-AO8)+AS8</f>
        <v>21000.600000001152</v>
      </c>
      <c r="AW8" s="197">
        <v>11282.301725806452</v>
      </c>
      <c r="AX8" s="196">
        <f si="41" t="shared"/>
        <v>810.90172580587023</v>
      </c>
      <c r="AY8" s="196">
        <v>361.89</v>
      </c>
      <c r="AZ8" s="196">
        <f si="61" t="shared"/>
        <v>28.935311835089617</v>
      </c>
      <c r="BA8" s="196">
        <v>31.87</v>
      </c>
      <c r="BB8" s="196">
        <f si="62" t="shared"/>
        <v>2.9346881649103835</v>
      </c>
      <c r="BC8" s="199">
        <v>4</v>
      </c>
      <c r="BD8" s="346">
        <v>42738</v>
      </c>
      <c r="BE8" s="357">
        <v>11539.573</v>
      </c>
      <c r="BF8" s="292">
        <v>77.355000000000004</v>
      </c>
      <c r="BG8" s="358">
        <v>5417.2879999999996</v>
      </c>
      <c r="BH8" s="496">
        <f si="42" t="shared"/>
        <v>1669.6799999999985</v>
      </c>
      <c r="BI8" s="453">
        <f>BH8+BH7</f>
        <v>3414.7200000000771</v>
      </c>
      <c r="BJ8" s="370">
        <v>804.8</v>
      </c>
      <c r="BK8" s="371">
        <v>652.08299999999997</v>
      </c>
      <c r="BL8" s="291">
        <f si="12" t="shared"/>
        <v>104.07999999999447</v>
      </c>
      <c r="BM8" s="409">
        <f ref="BM8:BM60" si="90" t="shared">BL8+BL7</f>
        <v>210.15999999999622</v>
      </c>
      <c r="BN8" s="409">
        <f si="13" t="shared"/>
        <v>1565.600000000004</v>
      </c>
      <c r="BO8" s="483">
        <f>BI8-BM8</f>
        <v>3204.5600000000809</v>
      </c>
      <c r="BP8" s="195">
        <v>1798.5</v>
      </c>
      <c r="BQ8" s="196">
        <f si="43" t="shared"/>
        <v>232.899999999996</v>
      </c>
      <c r="BR8" s="196">
        <v>301.44</v>
      </c>
      <c r="BS8" s="196">
        <f si="63" t="shared"/>
        <v>5.1937367303609472</v>
      </c>
      <c r="BT8" s="196">
        <v>4.97</v>
      </c>
      <c r="BU8" s="196">
        <f si="64" t="shared"/>
        <v>-0.22373673036094743</v>
      </c>
      <c r="BV8" s="199">
        <v>4</v>
      </c>
      <c r="BW8" s="346">
        <v>42738</v>
      </c>
      <c r="BX8" s="395">
        <v>11971.49</v>
      </c>
      <c r="BY8" s="358">
        <v>21.495000000000001</v>
      </c>
      <c r="BZ8" s="347">
        <f si="44" t="shared"/>
        <v>257.37999999997601</v>
      </c>
      <c r="CA8" s="210">
        <f ref="CA8:CA60" si="91" t="shared">BZ7+BZ8</f>
        <v>503.69999999999567</v>
      </c>
      <c r="CB8" s="292"/>
      <c r="CC8" s="213">
        <f si="65" t="shared"/>
        <v>104.07999999999447</v>
      </c>
      <c r="CD8" s="409">
        <f si="65" t="shared"/>
        <v>210.15999999999622</v>
      </c>
      <c r="CE8" s="211">
        <f si="66" t="shared"/>
        <v>361.45999999997048</v>
      </c>
      <c r="CF8" s="211">
        <f si="66" t="shared"/>
        <v>713.85999999999194</v>
      </c>
      <c r="CG8" s="195">
        <v>488.4</v>
      </c>
      <c r="CH8" s="210">
        <f si="45" t="shared"/>
        <v>126.9400000000295</v>
      </c>
      <c r="CI8" s="196">
        <v>196.43</v>
      </c>
      <c r="CJ8" s="196">
        <f si="67" t="shared"/>
        <v>1.8401466171153615</v>
      </c>
      <c r="CK8" s="196">
        <v>2.4900000000000002</v>
      </c>
      <c r="CL8" s="196">
        <f si="68" t="shared"/>
        <v>0.64985338288463868</v>
      </c>
      <c r="CM8" s="199">
        <v>4</v>
      </c>
      <c r="CN8" s="346">
        <v>42738</v>
      </c>
      <c r="CO8" s="349">
        <v>10796.120999999999</v>
      </c>
      <c r="CP8" s="288">
        <v>7338.6750000000002</v>
      </c>
      <c r="CQ8" s="455">
        <f si="14" t="shared"/>
        <v>1214.759999999842</v>
      </c>
      <c r="CR8" s="409">
        <f ref="CR8:CR60" si="92" t="shared">CQ8+CQ7</f>
        <v>2408.5199999998804</v>
      </c>
      <c r="CS8" s="409">
        <f si="46" t="shared"/>
        <v>174681</v>
      </c>
      <c r="CT8" s="409">
        <f si="46" t="shared"/>
        <v>343949</v>
      </c>
      <c r="CU8" s="409">
        <f si="46" t="shared"/>
        <v>1504</v>
      </c>
      <c r="CV8" s="453">
        <f si="46" t="shared"/>
        <v>2976</v>
      </c>
      <c r="CW8" s="379">
        <v>327.572</v>
      </c>
      <c r="CX8" s="376">
        <f si="15" t="shared"/>
        <v>0.12000000000057298</v>
      </c>
      <c r="CY8" s="409">
        <f ref="CY8:CY60" si="93" t="shared">CX8+CX7</f>
        <v>18.720000000000709</v>
      </c>
      <c r="CZ8" s="409">
        <f si="69" t="shared"/>
        <v>2718.8799999998428</v>
      </c>
      <c r="DA8" s="204">
        <f ref="DA8:DA60" si="94" t="shared">CZ8+CZ7</f>
        <v>5403.2399999998815</v>
      </c>
      <c r="DB8" s="195">
        <v>2638</v>
      </c>
      <c r="DC8" s="421">
        <f ref="DC8:DC60" si="95" t="shared">DB8-CZ8</f>
        <v>-80.879999999842767</v>
      </c>
      <c r="DD8" s="195">
        <v>361.89499999999998</v>
      </c>
      <c r="DE8" s="196">
        <f si="70" t="shared"/>
        <v>7.5128973873633038</v>
      </c>
      <c r="DF8" s="195">
        <v>7.29</v>
      </c>
      <c r="DG8" s="397">
        <f si="71" t="shared"/>
        <v>-0.22289738736330378</v>
      </c>
      <c r="DH8" s="199">
        <v>4</v>
      </c>
      <c r="DI8" s="346">
        <v>42738</v>
      </c>
      <c r="DJ8" s="366">
        <v>345.14600000000002</v>
      </c>
      <c r="DK8" s="381">
        <v>324.23599999999999</v>
      </c>
      <c r="DL8" s="455">
        <f>((DJ8-DJ7)+(DK8-DK7))*1800</f>
        <v>729.00000000005321</v>
      </c>
      <c r="DM8" s="453">
        <f ref="DM8:DM60" si="96" t="shared">DL8+DL7</f>
        <v>1443.6000000000377</v>
      </c>
      <c r="DN8" s="370"/>
      <c r="DO8" s="409"/>
      <c r="DP8" s="409"/>
      <c r="DQ8" s="371">
        <v>1836.4829999999999</v>
      </c>
      <c r="DR8" s="455">
        <f si="17" t="shared"/>
        <v>3353.4000000001015</v>
      </c>
      <c r="DS8" s="453">
        <f ref="DS8:DS60" si="97" t="shared">DR8+DR7</f>
        <v>6717.5999999999476</v>
      </c>
      <c r="DT8" s="409">
        <f si="18" t="shared"/>
        <v>5762.4000000001543</v>
      </c>
      <c r="DU8" s="204">
        <f>DM8+DS8+ID8</f>
        <v>11521.199999999986</v>
      </c>
      <c r="DV8" s="195">
        <v>5989.9</v>
      </c>
      <c r="DW8" s="409">
        <f si="47" t="shared"/>
        <v>227.49999999984539</v>
      </c>
      <c r="DX8" s="195">
        <v>14653</v>
      </c>
      <c r="DY8" s="431">
        <f si="72" t="shared"/>
        <v>0.39325735344299151</v>
      </c>
      <c r="DZ8" s="409">
        <v>0.40899999999999997</v>
      </c>
      <c r="EA8" s="431">
        <f si="73" t="shared"/>
        <v>1.5742646557008466E-2</v>
      </c>
      <c r="EB8" s="199">
        <v>4</v>
      </c>
      <c r="EC8" s="346">
        <v>42738</v>
      </c>
      <c r="ED8" s="357"/>
      <c r="EE8" s="292"/>
      <c r="EF8" s="358">
        <v>1945.99</v>
      </c>
      <c r="EG8" s="455">
        <f>(EF8-EF7)*1800</f>
        <v>3857.4000000000524</v>
      </c>
      <c r="EH8" s="453">
        <f ref="EH8:EH60" si="98" t="shared">EG8+EG7</f>
        <v>7774.199999999928</v>
      </c>
      <c r="EI8" s="370">
        <v>27.506</v>
      </c>
      <c r="EJ8" s="383">
        <v>1181.4639999999999</v>
      </c>
      <c r="EK8" s="455">
        <f ref="EK8:EK60" si="99" t="shared">((EI8-EI7)+(EJ8-EJ7))*80</f>
        <v>415.28000000000219</v>
      </c>
      <c r="EL8" s="453">
        <f ref="EL8:EL60" si="100" t="shared">EK8+EK7</f>
        <v>741.51999999999589</v>
      </c>
      <c r="EM8" s="370">
        <v>2953.9780000000001</v>
      </c>
      <c r="EN8" s="371"/>
      <c r="EO8" s="455">
        <f si="74" t="shared"/>
        <v>66.036000000001877</v>
      </c>
      <c r="EP8" s="453">
        <f ref="EP8:EP60" si="101" t="shared">EO8+EO7</f>
        <v>94.008000000003449</v>
      </c>
      <c r="EQ8" s="379">
        <v>371.298</v>
      </c>
      <c r="ER8" s="455">
        <f si="19" t="shared"/>
        <v>8.2400000000006912</v>
      </c>
      <c r="ES8" s="409">
        <f ref="ES8:ES60" si="102" t="shared">ER8+ER7</f>
        <v>29.519999999999982</v>
      </c>
      <c r="ET8" s="409">
        <f si="49" t="shared"/>
        <v>3931.676000000055</v>
      </c>
      <c r="EU8" s="204">
        <f>EH8+EP8+ES8</f>
        <v>7897.7279999999319</v>
      </c>
      <c r="EV8" s="195">
        <v>4222.7</v>
      </c>
      <c r="EW8" s="195">
        <f si="50" t="shared"/>
        <v>291.02399999994486</v>
      </c>
      <c r="EX8" s="431">
        <v>361.89499999999998</v>
      </c>
      <c r="EY8" s="431">
        <f si="75" t="shared"/>
        <v>10.864134624684107</v>
      </c>
      <c r="EZ8" s="290">
        <v>11.6683</v>
      </c>
      <c r="FA8" s="432">
        <f si="76" t="shared"/>
        <v>0.80416537531589327</v>
      </c>
      <c r="FC8" s="293">
        <v>42771</v>
      </c>
      <c r="FD8" s="417">
        <v>42772</v>
      </c>
      <c r="FE8" s="130">
        <f>BO16</f>
        <v>3232.3999999999705</v>
      </c>
      <c r="FF8" s="127">
        <v>3597</v>
      </c>
      <c r="FG8" s="32">
        <f si="51" t="shared"/>
        <v>364.60000000002947</v>
      </c>
      <c r="FH8" s="290">
        <v>763.2</v>
      </c>
      <c r="FI8" s="123">
        <f si="20" t="shared"/>
        <v>4.23532494758906</v>
      </c>
      <c r="FJ8" s="126">
        <v>4.97</v>
      </c>
      <c r="FK8" s="131">
        <f si="21" t="shared"/>
        <v>0.73467505241093978</v>
      </c>
      <c r="FL8" s="140">
        <f>HR14</f>
        <v>137.55999999999858</v>
      </c>
      <c r="FM8" s="296">
        <f>EU14</f>
        <v>7808.1080000002075</v>
      </c>
      <c r="FN8" s="123">
        <v>8445.4</v>
      </c>
      <c r="FO8" s="32">
        <f si="22" t="shared"/>
        <v>637.2919999997921</v>
      </c>
      <c r="FP8" s="120">
        <f si="23" t="shared"/>
        <v>763.2</v>
      </c>
      <c r="FQ8" s="123">
        <f si="52" t="shared"/>
        <v>10.230749475891256</v>
      </c>
      <c r="FR8" s="120">
        <v>11.67</v>
      </c>
      <c r="FS8" s="142">
        <f si="24" t="shared"/>
        <v>1.4392505241087434</v>
      </c>
      <c r="FT8" s="141"/>
      <c r="FU8" s="130">
        <f>DA14</f>
        <v>5820.0800000001873</v>
      </c>
      <c r="FV8" s="123">
        <v>5276</v>
      </c>
      <c r="FW8" s="434">
        <f si="25" t="shared"/>
        <v>-544.08000000018728</v>
      </c>
      <c r="FX8" s="120">
        <f si="26" t="shared"/>
        <v>763.2</v>
      </c>
      <c r="FY8" s="120">
        <f si="27" t="shared"/>
        <v>7.6258909853251922</v>
      </c>
      <c r="FZ8" s="126">
        <v>7.2889999999999997</v>
      </c>
      <c r="GA8" s="422">
        <f si="28" t="shared"/>
        <v>-0.33689098532519246</v>
      </c>
      <c r="GB8" s="393"/>
      <c r="GC8" s="122">
        <f>CF14</f>
        <v>719.23999999998864</v>
      </c>
      <c r="GD8" s="123">
        <v>976.8</v>
      </c>
      <c r="GE8" s="120">
        <f si="53" t="shared"/>
        <v>257.56000000001131</v>
      </c>
      <c r="GF8" s="17">
        <v>432</v>
      </c>
      <c r="GG8" s="127">
        <f si="29" t="shared"/>
        <v>1.6649074074073811</v>
      </c>
      <c r="GH8" s="126">
        <v>2.4900000000000002</v>
      </c>
      <c r="GI8" s="144">
        <f si="30" t="shared"/>
        <v>0.82509259259261913</v>
      </c>
      <c r="GJ8" s="393"/>
      <c r="GK8" s="122">
        <f>DU14</f>
        <v>11434.199999999837</v>
      </c>
      <c r="GL8" s="120">
        <v>11979.7</v>
      </c>
      <c r="GM8" s="33">
        <f si="54" t="shared"/>
        <v>545.50000000016371</v>
      </c>
      <c r="GN8" s="169">
        <v>21600</v>
      </c>
      <c r="GO8" s="128">
        <v>0.55000000000000004</v>
      </c>
      <c r="GP8" s="126">
        <v>0.41</v>
      </c>
      <c r="GQ8" s="424">
        <f si="55" t="shared"/>
        <v>-0.14000000000000007</v>
      </c>
      <c r="GR8" s="393"/>
      <c r="GS8" s="122">
        <f>AV14</f>
        <v>20755.599999999278</v>
      </c>
      <c r="GT8" s="123">
        <v>23066.400000000001</v>
      </c>
      <c r="GU8" s="425">
        <f si="31" t="shared"/>
        <v>2310.8000000007232</v>
      </c>
      <c r="GV8" s="123">
        <f si="32" t="shared"/>
        <v>763.2</v>
      </c>
      <c r="GW8" s="127">
        <f si="33" t="shared"/>
        <v>27.195492662472848</v>
      </c>
      <c r="GX8" s="123">
        <v>31.9</v>
      </c>
      <c r="GY8" s="144">
        <f si="34" t="shared"/>
        <v>4.7045073375271507</v>
      </c>
      <c r="GZ8" s="141"/>
      <c r="HA8" s="125">
        <f>FE8+FM8+FU8+GC8+GK8+GS8</f>
        <v>49769.627999999473</v>
      </c>
      <c r="HB8" s="386">
        <v>53341.39</v>
      </c>
      <c r="HC8" s="31">
        <f si="36" t="shared"/>
        <v>3571.7620000005263</v>
      </c>
      <c r="HE8" s="23" t="s">
        <v>68</v>
      </c>
      <c r="HF8" s="174">
        <f>GK35</f>
        <v>299312.39999999979</v>
      </c>
      <c r="HG8" s="178">
        <v>335432</v>
      </c>
      <c r="HH8" s="333">
        <f>HG8-HF8</f>
        <v>36119.60000000021</v>
      </c>
      <c r="HI8" s="173">
        <v>820570</v>
      </c>
      <c r="HJ8" s="40">
        <f si="56" t="shared"/>
        <v>0.40877926319509611</v>
      </c>
      <c r="HK8" s="179">
        <f si="1" t="shared"/>
        <v>11979.714285714286</v>
      </c>
      <c r="HL8" s="179">
        <f si="2" t="shared"/>
        <v>5989.8571428571431</v>
      </c>
      <c r="HM8" s="179">
        <f si="3" t="shared"/>
        <v>29306.071428571428</v>
      </c>
      <c r="HO8" s="346">
        <v>42738</v>
      </c>
      <c r="HP8" s="379">
        <v>992.46699999999998</v>
      </c>
      <c r="HQ8" s="455">
        <f si="37" t="shared"/>
        <v>91.920000000000073</v>
      </c>
      <c r="HR8" s="453">
        <f>HQ8+HQ7</f>
        <v>142.39999999999782</v>
      </c>
      <c r="HS8" s="379">
        <v>48971</v>
      </c>
      <c r="HT8" s="455">
        <f si="57" t="shared"/>
        <v>27</v>
      </c>
      <c r="HU8" s="369">
        <f>HT8+HT7</f>
        <v>47</v>
      </c>
      <c r="HV8" s="379">
        <v>77669</v>
      </c>
      <c r="HW8" s="455">
        <f si="58" t="shared"/>
        <v>33</v>
      </c>
      <c r="HX8" s="369">
        <f>HW8+HW7</f>
        <v>39</v>
      </c>
      <c r="HY8" s="379">
        <v>1279.94</v>
      </c>
      <c r="HZ8" s="455">
        <f si="38" t="shared"/>
        <v>15.299999999999727</v>
      </c>
      <c r="IA8" s="409">
        <f ref="IA8" si="103" t="shared">HZ8+HZ7</f>
        <v>42.300000000002456</v>
      </c>
      <c r="IB8" s="379">
        <v>210310</v>
      </c>
      <c r="IC8" s="455">
        <f si="39" t="shared"/>
        <v>1680</v>
      </c>
      <c r="ID8" s="409">
        <f>IC8+IC7</f>
        <v>3360</v>
      </c>
    </row>
    <row ht="16.5" r="9" spans="1:244" thickBot="1" x14ac:dyDescent="0.3">
      <c r="A9" s="199">
        <v>5</v>
      </c>
      <c r="B9" s="346">
        <v>42738</v>
      </c>
      <c r="C9" s="349">
        <v>2993.0210000000002</v>
      </c>
      <c r="D9" s="288">
        <v>3113.183</v>
      </c>
      <c r="E9" s="350"/>
      <c r="F9" s="347">
        <f si="4" t="shared"/>
        <v>13800</v>
      </c>
      <c r="G9" s="354"/>
      <c r="H9" s="357">
        <v>2058.047</v>
      </c>
      <c r="I9" s="292">
        <v>2009.5930000000001</v>
      </c>
      <c r="J9" s="358"/>
      <c r="K9" s="455">
        <f si="5" t="shared"/>
        <v>13387.20000000103</v>
      </c>
      <c r="L9" s="409"/>
      <c r="M9" s="354"/>
      <c r="N9" s="357">
        <v>688.74</v>
      </c>
      <c r="O9" s="358">
        <v>997.8</v>
      </c>
      <c r="P9" s="455">
        <f si="60" t="shared"/>
        <v>1850.3999999998314</v>
      </c>
      <c r="Q9" s="453"/>
      <c r="R9" s="357">
        <v>70833</v>
      </c>
      <c r="S9" s="358">
        <v>37739</v>
      </c>
      <c r="T9" s="455">
        <f si="6" t="shared"/>
        <v>324</v>
      </c>
      <c r="U9" s="453"/>
      <c r="V9" s="357">
        <v>174681</v>
      </c>
      <c r="W9" s="362">
        <v>344043</v>
      </c>
      <c r="X9" s="455">
        <f si="7" t="shared"/>
        <v>1504</v>
      </c>
      <c r="Y9" s="409"/>
      <c r="Z9" s="409"/>
      <c r="AA9" s="453"/>
      <c r="AB9" s="357">
        <v>353.29399999999998</v>
      </c>
      <c r="AC9" s="358">
        <v>162.69499999999999</v>
      </c>
      <c r="AD9" s="455">
        <f si="8" t="shared"/>
        <v>664.19999999994843</v>
      </c>
      <c r="AE9" s="453"/>
      <c r="AF9" s="364">
        <v>3276.8620000000001</v>
      </c>
      <c r="AG9" s="289"/>
      <c r="AH9" s="358"/>
      <c r="AI9" s="455">
        <f si="40" t="shared"/>
        <v>10776.000000000568</v>
      </c>
      <c r="AJ9" s="409"/>
      <c r="AK9" s="453"/>
      <c r="AL9" s="387">
        <v>29571</v>
      </c>
      <c r="AM9" s="388">
        <v>41092</v>
      </c>
      <c r="AN9" s="455">
        <f si="9" t="shared"/>
        <v>0</v>
      </c>
      <c r="AO9" s="217"/>
      <c r="AP9" s="387">
        <v>22329</v>
      </c>
      <c r="AQ9" s="388">
        <v>23340</v>
      </c>
      <c r="AR9" s="455">
        <f si="10" t="shared"/>
        <v>0</v>
      </c>
      <c r="AS9" s="409"/>
      <c r="AT9" s="409"/>
      <c r="AU9" s="210">
        <f si="11" t="shared"/>
        <v>11631.800000000052</v>
      </c>
      <c r="AV9" s="211"/>
      <c r="AW9" s="197">
        <v>11282.301725806452</v>
      </c>
      <c r="AX9" s="397">
        <f si="41" t="shared"/>
        <v>-349.49827419360008</v>
      </c>
      <c r="AY9" s="196">
        <v>361.89</v>
      </c>
      <c r="AZ9" s="196">
        <f si="61" t="shared"/>
        <v>32.141811047556033</v>
      </c>
      <c r="BA9" s="196">
        <v>31.87</v>
      </c>
      <c r="BB9" s="397">
        <f si="62" t="shared"/>
        <v>-0.27181104755603158</v>
      </c>
      <c r="BC9" s="199">
        <v>5</v>
      </c>
      <c r="BD9" s="346">
        <v>42738</v>
      </c>
      <c r="BE9" s="357">
        <v>11540.86</v>
      </c>
      <c r="BF9" s="292">
        <v>77.364000000000004</v>
      </c>
      <c r="BG9" s="358">
        <v>5426.192</v>
      </c>
      <c r="BH9" s="496">
        <f si="42" t="shared"/>
        <v>1330.9200000000897</v>
      </c>
      <c r="BI9" s="453"/>
      <c r="BJ9" s="370">
        <v>805.43600000000004</v>
      </c>
      <c r="BK9" s="371">
        <v>652.88400000000001</v>
      </c>
      <c r="BL9" s="291">
        <f si="12" t="shared"/>
        <v>114.96000000001004</v>
      </c>
      <c r="BM9" s="409"/>
      <c r="BN9" s="409">
        <f si="13" t="shared"/>
        <v>1215.9600000000796</v>
      </c>
      <c r="BO9" s="483"/>
      <c r="BP9" s="195">
        <v>1798.5</v>
      </c>
      <c r="BQ9" s="196">
        <f si="43" t="shared"/>
        <v>582.53999999992038</v>
      </c>
      <c r="BR9" s="196">
        <v>301.44</v>
      </c>
      <c r="BS9" s="196">
        <f si="63" t="shared"/>
        <v>4.0338375796180985</v>
      </c>
      <c r="BT9" s="196">
        <v>4.97</v>
      </c>
      <c r="BU9" s="196">
        <f si="64" t="shared"/>
        <v>0.93616242038190123</v>
      </c>
      <c r="BV9" s="199">
        <v>5</v>
      </c>
      <c r="BW9" s="346">
        <v>42738</v>
      </c>
      <c r="BX9" s="357">
        <v>11979.19</v>
      </c>
      <c r="BY9" s="358">
        <v>21.837</v>
      </c>
      <c r="BZ9" s="347">
        <f si="44" t="shared"/>
        <v>244.68000000002178</v>
      </c>
      <c r="CA9" s="210"/>
      <c r="CB9" s="292"/>
      <c r="CC9" s="213">
        <f>BL9</f>
        <v>114.96000000001004</v>
      </c>
      <c r="CD9" s="409"/>
      <c r="CE9" s="211">
        <f si="66" t="shared"/>
        <v>359.64000000003182</v>
      </c>
      <c r="CF9" s="211"/>
      <c r="CG9" s="195">
        <v>488.4</v>
      </c>
      <c r="CH9" s="210">
        <f si="45" t="shared"/>
        <v>128.75999999996816</v>
      </c>
      <c r="CI9" s="196">
        <v>196.43</v>
      </c>
      <c r="CJ9" s="196">
        <f si="67" t="shared"/>
        <v>1.8308812299548531</v>
      </c>
      <c r="CK9" s="196">
        <v>2.4900000000000002</v>
      </c>
      <c r="CL9" s="196">
        <f si="68" t="shared"/>
        <v>0.65911877004514707</v>
      </c>
      <c r="CM9" s="199">
        <v>5</v>
      </c>
      <c r="CN9" s="346">
        <v>42738</v>
      </c>
      <c r="CO9" s="357">
        <v>10803.804</v>
      </c>
      <c r="CP9" s="358">
        <v>7341.7809999999999</v>
      </c>
      <c r="CQ9" s="455">
        <f si="14" t="shared"/>
        <v>1294.6800000000803</v>
      </c>
      <c r="CR9" s="409"/>
      <c r="CS9" s="409">
        <f si="46" t="shared"/>
        <v>174681</v>
      </c>
      <c r="CT9" s="409">
        <f si="46" t="shared"/>
        <v>344043</v>
      </c>
      <c r="CU9" s="409">
        <f si="46" t="shared"/>
        <v>1504</v>
      </c>
      <c r="CV9" s="453"/>
      <c r="CW9" s="379">
        <v>327.85500000000002</v>
      </c>
      <c r="CX9" s="376">
        <f si="15" t="shared"/>
        <v>16.980000000000928</v>
      </c>
      <c r="CY9" s="409"/>
      <c r="CZ9" s="409">
        <f si="69" t="shared"/>
        <v>2815.6600000000813</v>
      </c>
      <c r="DA9" s="204"/>
      <c r="DB9" s="195">
        <v>2638</v>
      </c>
      <c r="DC9" s="421">
        <f si="95" t="shared"/>
        <v>-177.66000000008125</v>
      </c>
      <c r="DD9" s="195">
        <v>361.89499999999998</v>
      </c>
      <c r="DE9" s="196">
        <f si="70" t="shared"/>
        <v>7.7803230218712098</v>
      </c>
      <c r="DF9" s="195">
        <v>7.29</v>
      </c>
      <c r="DG9" s="397">
        <f si="71" t="shared"/>
        <v>-0.4903230218712098</v>
      </c>
      <c r="DH9" s="199">
        <v>5</v>
      </c>
      <c r="DI9" s="346">
        <v>42738</v>
      </c>
      <c r="DJ9" s="366">
        <v>345.52199999999999</v>
      </c>
      <c r="DK9" s="381">
        <v>324.262</v>
      </c>
      <c r="DL9" s="455">
        <f>((DJ9-DJ8)+(DK9-DK8))*1800</f>
        <v>723.59999999997626</v>
      </c>
      <c r="DM9" s="453"/>
      <c r="DN9" s="370"/>
      <c r="DO9" s="409"/>
      <c r="DP9" s="409"/>
      <c r="DQ9" s="371">
        <v>1838.3430000000001</v>
      </c>
      <c r="DR9" s="455">
        <f si="17" t="shared"/>
        <v>3348.0000000002292</v>
      </c>
      <c r="DS9" s="453"/>
      <c r="DT9" s="409">
        <f si="18" t="shared"/>
        <v>5751.6000000002059</v>
      </c>
      <c r="DU9" s="204"/>
      <c r="DV9" s="195">
        <v>5989.9</v>
      </c>
      <c r="DW9" s="409">
        <f si="47" t="shared"/>
        <v>238.29999999979373</v>
      </c>
      <c r="DX9" s="195">
        <v>14653</v>
      </c>
      <c r="DY9" s="431">
        <f si="72" t="shared"/>
        <v>0.39252030300963664</v>
      </c>
      <c r="DZ9" s="409">
        <v>0.40899999999999997</v>
      </c>
      <c r="EA9" s="431">
        <f si="73" t="shared"/>
        <v>1.6479696990363335E-2</v>
      </c>
      <c r="EB9" s="199">
        <v>5</v>
      </c>
      <c r="EC9" s="346">
        <v>42738</v>
      </c>
      <c r="ED9" s="357"/>
      <c r="EE9" s="292"/>
      <c r="EF9" s="358">
        <v>1948.162</v>
      </c>
      <c r="EG9" s="455">
        <f>(EF9-EF8)*1800</f>
        <v>3909.6000000000458</v>
      </c>
      <c r="EH9" s="453"/>
      <c r="EI9" s="370">
        <v>27.523</v>
      </c>
      <c r="EJ9" s="383">
        <v>1186.7619999999999</v>
      </c>
      <c r="EK9" s="455">
        <f si="99" t="shared"/>
        <v>425.2000000000001</v>
      </c>
      <c r="EL9" s="453"/>
      <c r="EM9" s="370">
        <v>2959.5189999999998</v>
      </c>
      <c r="EN9" s="371"/>
      <c r="EO9" s="455">
        <f si="74" t="shared"/>
        <v>66.491999999996551</v>
      </c>
      <c r="EP9" s="453"/>
      <c r="EQ9" s="379">
        <v>371.94499999999999</v>
      </c>
      <c r="ER9" s="455">
        <f si="19" t="shared"/>
        <v>25.879999999999654</v>
      </c>
      <c r="ES9" s="409"/>
      <c r="ET9" s="409">
        <f si="49" t="shared"/>
        <v>4001.972000000042</v>
      </c>
      <c r="EU9" s="204"/>
      <c r="EV9" s="195">
        <v>4222.7</v>
      </c>
      <c r="EW9" s="195">
        <f si="50" t="shared"/>
        <v>220.72799999995777</v>
      </c>
      <c r="EX9" s="431">
        <v>361.89499999999998</v>
      </c>
      <c r="EY9" s="431">
        <f si="75" t="shared"/>
        <v>11.058378811533849</v>
      </c>
      <c r="EZ9" s="290">
        <v>11.6683</v>
      </c>
      <c r="FA9" s="432">
        <f si="76" t="shared"/>
        <v>0.60992118846615107</v>
      </c>
      <c r="FC9" s="293">
        <v>42772</v>
      </c>
      <c r="FD9" s="417">
        <v>42773</v>
      </c>
      <c r="FE9" s="130">
        <f>BO18</f>
        <v>3356.8800000001147</v>
      </c>
      <c r="FF9" s="127">
        <v>3597</v>
      </c>
      <c r="FG9" s="32">
        <f si="51" t="shared"/>
        <v>240.11999999988529</v>
      </c>
      <c r="FH9" s="290">
        <v>749.904</v>
      </c>
      <c r="FI9" s="123">
        <f si="20" t="shared"/>
        <v>4.4764129808617037</v>
      </c>
      <c r="FJ9" s="126">
        <v>4.97</v>
      </c>
      <c r="FK9" s="131">
        <f si="21" t="shared"/>
        <v>0.49358701913829606</v>
      </c>
      <c r="FL9" s="140">
        <f>HR16</f>
        <v>151.44000000000233</v>
      </c>
      <c r="FM9" s="296">
        <f>EU16</f>
        <v>8082.7760000000535</v>
      </c>
      <c r="FN9" s="123">
        <v>8445.4</v>
      </c>
      <c r="FO9" s="32">
        <f si="22" t="shared"/>
        <v>362.62399999994614</v>
      </c>
      <c r="FP9" s="120">
        <f si="23" t="shared"/>
        <v>749.904</v>
      </c>
      <c r="FQ9" s="123">
        <f si="52" t="shared"/>
        <v>10.778414303697611</v>
      </c>
      <c r="FR9" s="120">
        <v>11.67</v>
      </c>
      <c r="FS9" s="142">
        <f si="24" t="shared"/>
        <v>0.89158569630238915</v>
      </c>
      <c r="FT9" s="141"/>
      <c r="FU9" s="130">
        <f>DA16</f>
        <v>5812.91999999988</v>
      </c>
      <c r="FV9" s="123">
        <v>5276</v>
      </c>
      <c r="FW9" s="434">
        <f si="25" t="shared"/>
        <v>-536.91999999988002</v>
      </c>
      <c r="FX9" s="120">
        <f si="26" t="shared"/>
        <v>749.904</v>
      </c>
      <c r="FY9" s="120">
        <f si="27" t="shared"/>
        <v>7.7515521986812717</v>
      </c>
      <c r="FZ9" s="126">
        <v>7.2889999999999997</v>
      </c>
      <c r="GA9" s="422">
        <f si="28" t="shared"/>
        <v>-0.46255219868127195</v>
      </c>
      <c r="GB9" s="393"/>
      <c r="GC9" s="122">
        <f>CF16</f>
        <v>713.62000000001854</v>
      </c>
      <c r="GD9" s="123">
        <v>976.8</v>
      </c>
      <c r="GE9" s="120">
        <f si="53" t="shared"/>
        <v>263.17999999998142</v>
      </c>
      <c r="GF9" s="17">
        <v>389</v>
      </c>
      <c r="GG9" s="127">
        <f si="29" t="shared"/>
        <v>1.8344987146530038</v>
      </c>
      <c r="GH9" s="126">
        <v>2.4900000000000002</v>
      </c>
      <c r="GI9" s="144">
        <f si="30" t="shared"/>
        <v>0.65550128534699637</v>
      </c>
      <c r="GJ9" s="393"/>
      <c r="GK9" s="122">
        <f>DU16</f>
        <v>11681.40000000022</v>
      </c>
      <c r="GL9" s="120">
        <v>11979.7</v>
      </c>
      <c r="GM9" s="33">
        <f si="54" t="shared"/>
        <v>298.29999999978099</v>
      </c>
      <c r="GN9" s="169">
        <v>21600</v>
      </c>
      <c r="GO9" s="128">
        <v>0.55000000000000004</v>
      </c>
      <c r="GP9" s="126">
        <v>0.41</v>
      </c>
      <c r="GQ9" s="424">
        <f si="55" t="shared"/>
        <v>-0.14000000000000007</v>
      </c>
      <c r="GR9" s="393"/>
      <c r="GS9" s="122">
        <f>AV16</f>
        <v>22147.800000001218</v>
      </c>
      <c r="GT9" s="123">
        <v>23066.400000000001</v>
      </c>
      <c r="GU9" s="425">
        <f si="31" t="shared"/>
        <v>918.59999999878346</v>
      </c>
      <c r="GV9" s="123">
        <f si="32" t="shared"/>
        <v>749.904</v>
      </c>
      <c r="GW9" s="127">
        <f si="33" t="shared"/>
        <v>29.534180375089637</v>
      </c>
      <c r="GX9" s="123">
        <v>31.9</v>
      </c>
      <c r="GY9" s="144">
        <f si="34" t="shared"/>
        <v>2.3658196249103618</v>
      </c>
      <c r="GZ9" s="141"/>
      <c r="HA9" s="125">
        <f>FE9+FM9+FU9+GC9+GK9+GS9</f>
        <v>51795.396000001507</v>
      </c>
      <c r="HB9" s="386">
        <v>53341.39</v>
      </c>
      <c r="HC9" s="31">
        <f si="36" t="shared"/>
        <v>1545.9939999984927</v>
      </c>
      <c r="HE9" s="25" t="s">
        <v>69</v>
      </c>
      <c r="HF9" s="180">
        <f>GS35</f>
        <v>588414.80000000121</v>
      </c>
      <c r="HG9" s="181">
        <v>645859</v>
      </c>
      <c r="HH9" s="176">
        <f si="0" t="shared"/>
        <v>57444.199999998789</v>
      </c>
      <c r="HI9" s="411">
        <v>20266.099999999999</v>
      </c>
      <c r="HJ9" s="40">
        <f si="56" t="shared"/>
        <v>31.868933835321055</v>
      </c>
      <c r="HK9" s="179">
        <f si="1" t="shared"/>
        <v>23066.392857142859</v>
      </c>
      <c r="HL9" s="182">
        <f si="2" t="shared"/>
        <v>11533.196428571429</v>
      </c>
      <c r="HM9" s="179">
        <f si="3" t="shared"/>
        <v>723.78928571428571</v>
      </c>
      <c r="HO9" s="346">
        <v>42738</v>
      </c>
      <c r="HP9" s="379">
        <v>993.524</v>
      </c>
      <c r="HQ9" s="455">
        <f si="37" t="shared"/>
        <v>42.280000000000655</v>
      </c>
      <c r="HR9" s="453"/>
      <c r="HS9" s="379">
        <v>48983</v>
      </c>
      <c r="HT9" s="455">
        <f si="57" t="shared"/>
        <v>12</v>
      </c>
      <c r="HU9" s="369"/>
      <c r="HV9" s="379">
        <v>77678</v>
      </c>
      <c r="HW9" s="455">
        <f si="58" t="shared"/>
        <v>9</v>
      </c>
      <c r="HX9" s="369"/>
      <c r="HY9" s="379">
        <v>1280.7</v>
      </c>
      <c r="HZ9" s="455">
        <f si="38" t="shared"/>
        <v>22.799999999999727</v>
      </c>
      <c r="IA9" s="409"/>
      <c r="IB9" s="379">
        <v>210450</v>
      </c>
      <c r="IC9" s="455">
        <f si="39" t="shared"/>
        <v>1680</v>
      </c>
      <c r="ID9" s="409"/>
    </row>
    <row ht="16.5" r="10" spans="1:244" thickBot="1" x14ac:dyDescent="0.3">
      <c r="A10" s="199">
        <v>6</v>
      </c>
      <c r="B10" s="346">
        <v>42739</v>
      </c>
      <c r="C10" s="349">
        <v>2995.2350000000001</v>
      </c>
      <c r="D10" s="288">
        <v>3113.6439999999998</v>
      </c>
      <c r="E10" s="350"/>
      <c r="F10" s="347">
        <f si="4" t="shared"/>
        <v>12839.99999999869</v>
      </c>
      <c r="G10" s="354">
        <f si="77" t="shared"/>
        <v>26639.99999999869</v>
      </c>
      <c r="H10" s="357">
        <v>2060.19</v>
      </c>
      <c r="I10" s="292">
        <v>2010.056</v>
      </c>
      <c r="J10" s="358"/>
      <c r="K10" s="455">
        <f si="5" t="shared"/>
        <v>12508.799999999974</v>
      </c>
      <c r="L10" s="409">
        <f si="78" t="shared"/>
        <v>25896.000000001004</v>
      </c>
      <c r="M10" s="466">
        <f si="79" t="shared"/>
        <v>-743.99999999768625</v>
      </c>
      <c r="N10" s="357">
        <v>688.74</v>
      </c>
      <c r="O10" s="358">
        <v>998.87400000000002</v>
      </c>
      <c r="P10" s="455">
        <f si="60" t="shared"/>
        <v>1933.2000000001244</v>
      </c>
      <c r="Q10" s="453">
        <f si="80" t="shared"/>
        <v>3783.5999999999558</v>
      </c>
      <c r="R10" s="357">
        <v>70864</v>
      </c>
      <c r="S10" s="358">
        <v>37744</v>
      </c>
      <c r="T10" s="455">
        <f si="6" t="shared"/>
        <v>432</v>
      </c>
      <c r="U10" s="453">
        <f si="81" t="shared"/>
        <v>756</v>
      </c>
      <c r="V10" s="357">
        <v>174685</v>
      </c>
      <c r="W10" s="362">
        <v>344134</v>
      </c>
      <c r="X10" s="455">
        <f si="7" t="shared"/>
        <v>1520</v>
      </c>
      <c r="Y10" s="409">
        <f si="82" t="shared"/>
        <v>3024</v>
      </c>
      <c r="Z10" s="409">
        <f si="83" t="shared"/>
        <v>3780</v>
      </c>
      <c r="AA10" s="453">
        <f si="84" t="shared"/>
        <v>3.5999999999557986</v>
      </c>
      <c r="AB10" s="357">
        <v>353.47899999999998</v>
      </c>
      <c r="AC10" s="358">
        <v>162.82599999999999</v>
      </c>
      <c r="AD10" s="455">
        <f si="8" t="shared"/>
        <v>568.8000000000045</v>
      </c>
      <c r="AE10" s="453">
        <f si="85" t="shared"/>
        <v>1232.9999999999529</v>
      </c>
      <c r="AF10" s="364">
        <v>3280.9850000000001</v>
      </c>
      <c r="AG10" s="289"/>
      <c r="AH10" s="358"/>
      <c r="AI10" s="455">
        <f si="40" t="shared"/>
        <v>9895.2000000001135</v>
      </c>
      <c r="AJ10" s="409">
        <f>AI10+AI9</f>
        <v>20671.200000000681</v>
      </c>
      <c r="AK10" s="453">
        <f si="86" t="shared"/>
        <v>21427.200000000681</v>
      </c>
      <c r="AL10" s="387">
        <v>29571</v>
      </c>
      <c r="AM10" s="388">
        <v>41092</v>
      </c>
      <c r="AN10" s="455">
        <f si="9" t="shared"/>
        <v>0</v>
      </c>
      <c r="AO10" s="217">
        <f si="87" t="shared"/>
        <v>0</v>
      </c>
      <c r="AP10" s="387">
        <v>22329</v>
      </c>
      <c r="AQ10" s="388">
        <v>23340</v>
      </c>
      <c r="AR10" s="455">
        <f si="10" t="shared"/>
        <v>0</v>
      </c>
      <c r="AS10" s="409">
        <f si="88" t="shared"/>
        <v>0</v>
      </c>
      <c r="AT10" s="409">
        <f si="89" t="shared"/>
        <v>21639.000000001051</v>
      </c>
      <c r="AU10" s="210">
        <f si="11" t="shared"/>
        <v>10751.199999998686</v>
      </c>
      <c r="AV10" s="211">
        <f>(G10-Y10-AE10-AO10)+AS10</f>
        <v>22382.999999998738</v>
      </c>
      <c r="AW10" s="197">
        <v>11282.301725806452</v>
      </c>
      <c r="AX10" s="196">
        <f si="41" t="shared"/>
        <v>531.10172580776634</v>
      </c>
      <c r="AY10" s="196">
        <v>361.89</v>
      </c>
      <c r="AZ10" s="196">
        <f si="61" t="shared"/>
        <v>29.708474950948315</v>
      </c>
      <c r="BA10" s="196">
        <v>31.87</v>
      </c>
      <c r="BB10" s="196">
        <f si="62" t="shared"/>
        <v>2.1615250490516864</v>
      </c>
      <c r="BC10" s="199">
        <v>6</v>
      </c>
      <c r="BD10" s="346">
        <v>42739</v>
      </c>
      <c r="BE10" s="357">
        <v>11544.22</v>
      </c>
      <c r="BF10" s="292">
        <v>77.378</v>
      </c>
      <c r="BG10" s="358">
        <v>5437.1769999999997</v>
      </c>
      <c r="BH10" s="496">
        <f si="42" t="shared"/>
        <v>1889.3999999997618</v>
      </c>
      <c r="BI10" s="453">
        <f>BH10+BH9</f>
        <v>3220.3199999998515</v>
      </c>
      <c r="BJ10" s="370">
        <v>806.01</v>
      </c>
      <c r="BK10" s="371">
        <v>653.60699999999997</v>
      </c>
      <c r="BL10" s="291">
        <f si="12" t="shared"/>
        <v>103.75999999999294</v>
      </c>
      <c r="BM10" s="409">
        <f si="90" t="shared"/>
        <v>218.72000000000298</v>
      </c>
      <c r="BN10" s="409">
        <f si="13" t="shared"/>
        <v>1785.6399999997689</v>
      </c>
      <c r="BO10" s="483">
        <f>BI10-BM10</f>
        <v>3001.5999999998485</v>
      </c>
      <c r="BP10" s="195">
        <v>1798.5</v>
      </c>
      <c r="BQ10" s="196">
        <f si="43" t="shared"/>
        <v>12.860000000231139</v>
      </c>
      <c r="BR10" s="196">
        <v>301.44</v>
      </c>
      <c r="BS10" s="196">
        <f si="63" t="shared"/>
        <v>5.9236995753707831</v>
      </c>
      <c r="BT10" s="196">
        <v>4.97</v>
      </c>
      <c r="BU10" s="196">
        <f si="64" t="shared"/>
        <v>-0.95369957537078331</v>
      </c>
      <c r="BV10" s="199">
        <v>6</v>
      </c>
      <c r="BW10" s="346">
        <v>42739</v>
      </c>
      <c r="BX10" s="357">
        <v>11986.77</v>
      </c>
      <c r="BY10" s="358">
        <v>22.169</v>
      </c>
      <c r="BZ10" s="347">
        <f si="44" t="shared"/>
        <v>240.67999999999785</v>
      </c>
      <c r="CA10" s="210">
        <f si="91" t="shared"/>
        <v>485.36000000001962</v>
      </c>
      <c r="CB10" s="292"/>
      <c r="CC10" s="213">
        <f si="65" t="shared"/>
        <v>103.75999999999294</v>
      </c>
      <c r="CD10" s="409">
        <f si="65" t="shared"/>
        <v>218.72000000000298</v>
      </c>
      <c r="CE10" s="211">
        <f si="66" t="shared"/>
        <v>344.43999999999079</v>
      </c>
      <c r="CF10" s="211">
        <f si="66" t="shared"/>
        <v>704.08000000002266</v>
      </c>
      <c r="CG10" s="195">
        <v>488.4</v>
      </c>
      <c r="CH10" s="210">
        <f si="45" t="shared"/>
        <v>143.96000000000919</v>
      </c>
      <c r="CI10" s="196">
        <v>196.43</v>
      </c>
      <c r="CJ10" s="196">
        <f si="67" t="shared"/>
        <v>1.7534999745455928</v>
      </c>
      <c r="CK10" s="196">
        <v>2.4900000000000002</v>
      </c>
      <c r="CL10" s="196">
        <f si="68" t="shared"/>
        <v>0.7365000254544074</v>
      </c>
      <c r="CM10" s="199">
        <v>6</v>
      </c>
      <c r="CN10" s="346">
        <v>42739</v>
      </c>
      <c r="CO10" s="357">
        <v>10811.043</v>
      </c>
      <c r="CP10" s="358">
        <v>7344.692</v>
      </c>
      <c r="CQ10" s="455">
        <f si="14" t="shared"/>
        <v>1217.9999999999563</v>
      </c>
      <c r="CR10" s="409">
        <f si="92" t="shared"/>
        <v>2512.6800000000367</v>
      </c>
      <c r="CS10" s="409">
        <f si="46" t="shared"/>
        <v>174685</v>
      </c>
      <c r="CT10" s="409">
        <f si="46" t="shared"/>
        <v>344134</v>
      </c>
      <c r="CU10" s="409">
        <f si="46" t="shared"/>
        <v>1520</v>
      </c>
      <c r="CV10" s="453">
        <f si="46" t="shared"/>
        <v>3024</v>
      </c>
      <c r="CW10" s="379">
        <v>327.85700000000003</v>
      </c>
      <c r="CX10" s="376">
        <f si="15" t="shared"/>
        <v>0.12000000000057298</v>
      </c>
      <c r="CY10" s="409">
        <f si="93" t="shared"/>
        <v>17.100000000001501</v>
      </c>
      <c r="CZ10" s="409">
        <f si="69" t="shared"/>
        <v>2738.1199999999571</v>
      </c>
      <c r="DA10" s="204">
        <f si="94" t="shared"/>
        <v>5553.7800000000389</v>
      </c>
      <c r="DB10" s="195">
        <v>2638</v>
      </c>
      <c r="DC10" s="421">
        <f si="95" t="shared"/>
        <v>-100.11999999995714</v>
      </c>
      <c r="DD10" s="195">
        <v>361.89499999999998</v>
      </c>
      <c r="DE10" s="196">
        <f si="70" t="shared"/>
        <v>7.5660619793032708</v>
      </c>
      <c r="DF10" s="195">
        <v>7.29</v>
      </c>
      <c r="DG10" s="397">
        <f si="71" t="shared"/>
        <v>-0.27606197930327081</v>
      </c>
      <c r="DH10" s="199">
        <v>6</v>
      </c>
      <c r="DI10" s="346">
        <v>42739</v>
      </c>
      <c r="DJ10" s="366">
        <v>345.91500000000002</v>
      </c>
      <c r="DK10" s="381">
        <v>324.28800000000001</v>
      </c>
      <c r="DL10" s="455">
        <f si="16" t="shared"/>
        <v>754.20000000007121</v>
      </c>
      <c r="DM10" s="453">
        <f si="96" t="shared"/>
        <v>1477.8000000000475</v>
      </c>
      <c r="DN10" s="370"/>
      <c r="DO10" s="409"/>
      <c r="DP10" s="409"/>
      <c r="DQ10" s="371">
        <v>1840.2139999999999</v>
      </c>
      <c r="DR10" s="455">
        <f si="17" t="shared"/>
        <v>3367.799999999761</v>
      </c>
      <c r="DS10" s="453">
        <f si="97" t="shared"/>
        <v>6715.7999999999902</v>
      </c>
      <c r="DT10" s="409">
        <f si="18" t="shared"/>
        <v>5813.9999999998327</v>
      </c>
      <c r="DU10" s="204">
        <f>DM10+DS10+ID10</f>
        <v>11565.600000000039</v>
      </c>
      <c r="DV10" s="195">
        <v>5989.9</v>
      </c>
      <c r="DW10" s="409">
        <f si="47" t="shared"/>
        <v>175.90000000016698</v>
      </c>
      <c r="DX10" s="195">
        <v>14653</v>
      </c>
      <c r="DY10" s="431">
        <f si="72" t="shared"/>
        <v>0.3967788166245706</v>
      </c>
      <c r="DZ10" s="409">
        <v>0.40899999999999997</v>
      </c>
      <c r="EA10" s="431">
        <f si="73" t="shared"/>
        <v>1.2221183375429379E-2</v>
      </c>
      <c r="EB10" s="199">
        <v>6</v>
      </c>
      <c r="EC10" s="346">
        <v>42739</v>
      </c>
      <c r="ED10" s="357"/>
      <c r="EE10" s="292"/>
      <c r="EF10" s="358">
        <v>1950.373</v>
      </c>
      <c r="EG10" s="455">
        <f si="48" t="shared"/>
        <v>3979.8000000000229</v>
      </c>
      <c r="EH10" s="453">
        <f si="98" t="shared"/>
        <v>7889.4000000000688</v>
      </c>
      <c r="EI10" s="370">
        <v>27.541</v>
      </c>
      <c r="EJ10" s="383">
        <v>1192.085</v>
      </c>
      <c r="EK10" s="455">
        <f si="99" t="shared"/>
        <v>427.28000000000748</v>
      </c>
      <c r="EL10" s="453">
        <f si="100" t="shared"/>
        <v>852.48000000000752</v>
      </c>
      <c r="EM10" s="370">
        <v>2963.3069999999998</v>
      </c>
      <c r="EN10" s="371"/>
      <c r="EO10" s="455">
        <f si="74" t="shared"/>
        <v>45.456000000000131</v>
      </c>
      <c r="EP10" s="453">
        <f si="101" t="shared"/>
        <v>111.94799999999668</v>
      </c>
      <c r="EQ10" s="379">
        <v>372.11900000000003</v>
      </c>
      <c r="ER10" s="455">
        <f si="19" t="shared"/>
        <v>6.9600000000014006</v>
      </c>
      <c r="ES10" s="409">
        <f si="102" t="shared"/>
        <v>32.840000000001055</v>
      </c>
      <c r="ET10" s="409">
        <f si="49" t="shared"/>
        <v>4032.2160000000245</v>
      </c>
      <c r="EU10" s="204">
        <f>EH10+EP10+ES10</f>
        <v>8034.1880000000665</v>
      </c>
      <c r="EV10" s="195">
        <v>4222.7</v>
      </c>
      <c r="EW10" s="195">
        <f si="50" t="shared"/>
        <v>190.48399999997537</v>
      </c>
      <c r="EX10" s="431">
        <v>361.89499999999998</v>
      </c>
      <c r="EY10" s="431">
        <f si="75" t="shared"/>
        <v>11.141950013125422</v>
      </c>
      <c r="EZ10" s="290">
        <v>11.6683</v>
      </c>
      <c r="FA10" s="432">
        <f si="76" t="shared"/>
        <v>0.52634998687457824</v>
      </c>
      <c r="FC10" s="293">
        <v>42773</v>
      </c>
      <c r="FD10" s="417">
        <v>42774</v>
      </c>
      <c r="FE10" s="130">
        <f>BO20</f>
        <v>2527.2399999999857</v>
      </c>
      <c r="FF10" s="127">
        <v>3597</v>
      </c>
      <c r="FG10" s="32">
        <f si="51" t="shared"/>
        <v>1069.7600000000143</v>
      </c>
      <c r="FH10" s="290">
        <v>749.23199999999997</v>
      </c>
      <c r="FI10" s="123">
        <f si="20" t="shared"/>
        <v>3.3731073953061079</v>
      </c>
      <c r="FJ10" s="126">
        <v>4.97</v>
      </c>
      <c r="FK10" s="408">
        <f si="21" t="shared"/>
        <v>1.5968926046938918</v>
      </c>
      <c r="FL10" s="140">
        <f>HR18</f>
        <v>166.99999999999818</v>
      </c>
      <c r="FM10" s="296">
        <f>EU18</f>
        <v>8145.7239999999892</v>
      </c>
      <c r="FN10" s="123">
        <v>8445.4</v>
      </c>
      <c r="FO10" s="32">
        <f si="22" t="shared"/>
        <v>299.67600000001039</v>
      </c>
      <c r="FP10" s="120">
        <f si="23" t="shared"/>
        <v>749.23199999999997</v>
      </c>
      <c r="FQ10" s="123">
        <f si="52" t="shared"/>
        <v>10.872098362056065</v>
      </c>
      <c r="FR10" s="120">
        <v>11.67</v>
      </c>
      <c r="FS10" s="142">
        <f si="24" t="shared"/>
        <v>0.79790163794393543</v>
      </c>
      <c r="FT10" s="141"/>
      <c r="FU10" s="130">
        <f>DA18</f>
        <v>5954.0000000001564</v>
      </c>
      <c r="FV10" s="123">
        <v>5276</v>
      </c>
      <c r="FW10" s="434">
        <f si="25" t="shared"/>
        <v>-678.00000000015643</v>
      </c>
      <c r="FX10" s="120">
        <f si="26" t="shared"/>
        <v>749.23199999999997</v>
      </c>
      <c r="FY10" s="120">
        <f si="27" t="shared"/>
        <v>7.9468041941616967</v>
      </c>
      <c r="FZ10" s="126">
        <v>7.2889999999999997</v>
      </c>
      <c r="GA10" s="422">
        <f si="28" t="shared"/>
        <v>-0.657804194161697</v>
      </c>
      <c r="GB10" s="393"/>
      <c r="GC10" s="122">
        <f>CF18</f>
        <v>743.13999999996201</v>
      </c>
      <c r="GD10" s="123">
        <v>976.8</v>
      </c>
      <c r="GE10" s="120">
        <f si="53" t="shared"/>
        <v>233.66000000003794</v>
      </c>
      <c r="GF10" s="17">
        <v>420</v>
      </c>
      <c r="GG10" s="127">
        <f si="29" t="shared"/>
        <v>1.7693809523808619</v>
      </c>
      <c r="GH10" s="126">
        <v>2.4900000000000002</v>
      </c>
      <c r="GI10" s="144">
        <f si="30" t="shared"/>
        <v>0.72061904761913831</v>
      </c>
      <c r="GJ10" s="393"/>
      <c r="GK10" s="122">
        <f>DU18</f>
        <v>11697.599999999804</v>
      </c>
      <c r="GL10" s="120">
        <v>11979.7</v>
      </c>
      <c r="GM10" s="33">
        <f si="54" t="shared"/>
        <v>282.10000000019681</v>
      </c>
      <c r="GN10" s="169">
        <v>21600</v>
      </c>
      <c r="GO10" s="128">
        <v>0.55000000000000004</v>
      </c>
      <c r="GP10" s="126">
        <v>0.41</v>
      </c>
      <c r="GQ10" s="424">
        <f si="55" t="shared"/>
        <v>-0.14000000000000007</v>
      </c>
      <c r="GR10" s="393"/>
      <c r="GS10" s="122">
        <f>AV18</f>
        <v>21165.999999998341</v>
      </c>
      <c r="GT10" s="123">
        <v>23066.400000000001</v>
      </c>
      <c r="GU10" s="425">
        <f si="31" t="shared"/>
        <v>1900.4000000016604</v>
      </c>
      <c r="GV10" s="123">
        <f si="32" t="shared"/>
        <v>749.23199999999997</v>
      </c>
      <c r="GW10" s="127">
        <f si="33" t="shared"/>
        <v>28.250261601210763</v>
      </c>
      <c r="GX10" s="123">
        <v>31.9</v>
      </c>
      <c r="GY10" s="144">
        <f si="34" t="shared"/>
        <v>3.6497383987892356</v>
      </c>
      <c r="GZ10" s="141"/>
      <c r="HA10" s="125">
        <f>FE10+FM10+FU10+GC10+GK10+GS10</f>
        <v>50233.703999998237</v>
      </c>
      <c r="HB10" s="386">
        <v>53341.39</v>
      </c>
      <c r="HC10" s="31">
        <f si="36" t="shared"/>
        <v>3107.6860000017623</v>
      </c>
      <c r="HE10" s="27" t="s">
        <v>70</v>
      </c>
      <c r="HF10" s="183">
        <f>SUM(HF4:HF9)</f>
        <v>1385010.3280000007</v>
      </c>
      <c r="HG10" s="184">
        <f>SUM(HG4:HG9)</f>
        <v>1493559</v>
      </c>
      <c r="HH10" s="184">
        <f si="0" t="shared"/>
        <v>108548.67199999932</v>
      </c>
      <c r="HI10" s="30"/>
      <c r="HJ10" s="185"/>
      <c r="HK10" s="186">
        <f si="1" t="shared"/>
        <v>53341.392857142855</v>
      </c>
      <c r="HL10" s="187">
        <f>SUM(HL4:HL9)</f>
        <v>26670.696428571428</v>
      </c>
      <c r="HM10" s="228">
        <f>SUM(HM4:HM9)</f>
        <v>32594.085714285713</v>
      </c>
      <c r="HO10" s="346">
        <v>42739</v>
      </c>
      <c r="HP10" s="379">
        <v>996.12300000000005</v>
      </c>
      <c r="HQ10" s="455">
        <f si="37" t="shared"/>
        <v>103.96000000000186</v>
      </c>
      <c r="HR10" s="453">
        <f>HQ10+HQ9</f>
        <v>146.24000000000251</v>
      </c>
      <c r="HS10" s="379">
        <v>49007</v>
      </c>
      <c r="HT10" s="455">
        <f si="57" t="shared"/>
        <v>24</v>
      </c>
      <c r="HU10" s="369">
        <f ref="HU10" si="104" t="shared">HT10+HT9</f>
        <v>36</v>
      </c>
      <c r="HV10" s="379">
        <v>77714</v>
      </c>
      <c r="HW10" s="455">
        <f si="58" t="shared"/>
        <v>36</v>
      </c>
      <c r="HX10" s="369">
        <f ref="HX10" si="105" t="shared">HW10+HW9</f>
        <v>45</v>
      </c>
      <c r="HY10" s="379">
        <v>1281.47</v>
      </c>
      <c r="HZ10" s="455">
        <f si="38" t="shared"/>
        <v>23.099999999999454</v>
      </c>
      <c r="IA10" s="409">
        <f ref="IA10" si="106" t="shared">HZ10+HZ9</f>
        <v>45.899999999999181</v>
      </c>
      <c r="IB10" s="379">
        <v>210591</v>
      </c>
      <c r="IC10" s="455">
        <f si="39" t="shared"/>
        <v>1692</v>
      </c>
      <c r="ID10" s="409">
        <f>IC10+IC9</f>
        <v>3372</v>
      </c>
    </row>
    <row customHeight="1" ht="16.5" r="11" spans="1:244" x14ac:dyDescent="0.25">
      <c r="A11" s="199">
        <v>7</v>
      </c>
      <c r="B11" s="346">
        <v>42739</v>
      </c>
      <c r="C11" s="349">
        <v>2997.5439999999999</v>
      </c>
      <c r="D11" s="288">
        <v>3114.0680000000002</v>
      </c>
      <c r="E11" s="350"/>
      <c r="F11" s="347">
        <f si="4" t="shared"/>
        <v>13118.400000000838</v>
      </c>
      <c r="G11" s="354"/>
      <c r="H11" s="357">
        <v>2062.5360000000001</v>
      </c>
      <c r="I11" s="292">
        <v>2010.5039999999999</v>
      </c>
      <c r="J11" s="358"/>
      <c r="K11" s="455">
        <f si="5" t="shared"/>
        <v>13411.199999999371</v>
      </c>
      <c r="L11" s="409"/>
      <c r="M11" s="354"/>
      <c r="N11" s="357">
        <v>688.74</v>
      </c>
      <c r="O11" s="358">
        <v>999.94500000000005</v>
      </c>
      <c r="P11" s="455">
        <f si="60" t="shared"/>
        <v>1927.8000000000475</v>
      </c>
      <c r="Q11" s="453"/>
      <c r="R11" s="357">
        <v>70890</v>
      </c>
      <c r="S11" s="358">
        <v>37745</v>
      </c>
      <c r="T11" s="455">
        <f si="6" t="shared"/>
        <v>324</v>
      </c>
      <c r="U11" s="453"/>
      <c r="V11" s="357">
        <v>174687</v>
      </c>
      <c r="W11" s="362">
        <v>344229</v>
      </c>
      <c r="X11" s="455">
        <f si="7" t="shared"/>
        <v>1552</v>
      </c>
      <c r="Y11" s="409"/>
      <c r="Z11" s="409"/>
      <c r="AA11" s="453"/>
      <c r="AB11" s="357">
        <v>353.65</v>
      </c>
      <c r="AC11" s="358">
        <v>162.93100000000001</v>
      </c>
      <c r="AD11" s="455">
        <f si="8" t="shared"/>
        <v>496.80000000001883</v>
      </c>
      <c r="AE11" s="453"/>
      <c r="AF11" s="364">
        <v>3285.5210000000002</v>
      </c>
      <c r="AG11" s="289"/>
      <c r="AH11" s="358"/>
      <c r="AI11" s="455">
        <f si="40" t="shared"/>
        <v>10886.40000000014</v>
      </c>
      <c r="AJ11" s="409"/>
      <c r="AK11" s="453"/>
      <c r="AL11" s="387">
        <v>29571</v>
      </c>
      <c r="AM11" s="388">
        <v>41092</v>
      </c>
      <c r="AN11" s="455">
        <f si="9" t="shared"/>
        <v>0</v>
      </c>
      <c r="AO11" s="217"/>
      <c r="AP11" s="387">
        <v>22329</v>
      </c>
      <c r="AQ11" s="388">
        <v>23340</v>
      </c>
      <c r="AR11" s="455">
        <f si="10" t="shared"/>
        <v>0</v>
      </c>
      <c r="AS11" s="409"/>
      <c r="AT11" s="409"/>
      <c r="AU11" s="210">
        <f si="11" t="shared"/>
        <v>11069.600000000819</v>
      </c>
      <c r="AV11" s="211"/>
      <c r="AW11" s="197">
        <v>11282.301725806452</v>
      </c>
      <c r="AX11" s="196">
        <f si="41" t="shared"/>
        <v>212.70172580563303</v>
      </c>
      <c r="AY11" s="196">
        <v>361.89</v>
      </c>
      <c r="AZ11" s="196">
        <f si="61" t="shared"/>
        <v>30.588300312251842</v>
      </c>
      <c r="BA11" s="196">
        <v>31.87</v>
      </c>
      <c r="BB11" s="196">
        <f si="62" t="shared"/>
        <v>1.2816996877481586</v>
      </c>
      <c r="BC11" s="199">
        <v>7</v>
      </c>
      <c r="BD11" s="346">
        <v>42739</v>
      </c>
      <c r="BE11" s="357">
        <v>11546.43</v>
      </c>
      <c r="BF11" s="215">
        <v>77.391000000000005</v>
      </c>
      <c r="BG11" s="368">
        <v>5447.2340000000004</v>
      </c>
      <c r="BH11" s="496">
        <f si="42" t="shared"/>
        <v>1628.0400000002601</v>
      </c>
      <c r="BI11" s="369"/>
      <c r="BJ11" s="372">
        <v>806.62800000000004</v>
      </c>
      <c r="BK11" s="371">
        <v>654.36900000000003</v>
      </c>
      <c r="BL11" s="291">
        <f si="12" t="shared"/>
        <v>110.40000000000873</v>
      </c>
      <c r="BM11" s="194"/>
      <c r="BN11" s="194">
        <f si="13" t="shared"/>
        <v>1517.6400000002513</v>
      </c>
      <c r="BO11" s="484"/>
      <c r="BP11" s="195">
        <v>1798.5</v>
      </c>
      <c r="BQ11" s="196">
        <f si="43" t="shared"/>
        <v>280.85999999974865</v>
      </c>
      <c r="BR11" s="196">
        <v>301.44</v>
      </c>
      <c r="BS11" s="196">
        <f si="63" t="shared"/>
        <v>5.0346337579626175</v>
      </c>
      <c r="BT11" s="196">
        <v>4.97</v>
      </c>
      <c r="BU11" s="196">
        <f si="64" t="shared"/>
        <v>-6.4633757962617722E-2</v>
      </c>
      <c r="BV11" s="199">
        <v>7</v>
      </c>
      <c r="BW11" s="346">
        <v>42739</v>
      </c>
      <c r="BX11" s="357">
        <v>11994.66</v>
      </c>
      <c r="BY11" s="358">
        <v>22.51</v>
      </c>
      <c r="BZ11" s="347">
        <f si="44" t="shared"/>
        <v>250.33999999998258</v>
      </c>
      <c r="CA11" s="210"/>
      <c r="CB11" s="292"/>
      <c r="CC11" s="213">
        <f si="65" t="shared"/>
        <v>110.40000000000873</v>
      </c>
      <c r="CD11" s="409"/>
      <c r="CE11" s="211">
        <f si="66" t="shared"/>
        <v>360.73999999999131</v>
      </c>
      <c r="CF11" s="211"/>
      <c r="CG11" s="195">
        <v>488.4</v>
      </c>
      <c r="CH11" s="210">
        <f si="45" t="shared"/>
        <v>127.66000000000867</v>
      </c>
      <c r="CI11" s="196">
        <v>196.43</v>
      </c>
      <c r="CJ11" s="196">
        <f si="67" t="shared"/>
        <v>1.8364811892276705</v>
      </c>
      <c r="CK11" s="196">
        <v>2.4900000000000002</v>
      </c>
      <c r="CL11" s="196">
        <f si="68" t="shared"/>
        <v>0.65351881077232976</v>
      </c>
      <c r="CM11" s="199">
        <v>7</v>
      </c>
      <c r="CN11" s="346">
        <v>42739</v>
      </c>
      <c r="CO11" s="357">
        <v>10818.056</v>
      </c>
      <c r="CP11" s="358">
        <v>7347.5140000000001</v>
      </c>
      <c r="CQ11" s="455">
        <f>((CO11-CO10)+(CP11-CP10))*120</f>
        <v>1180.2000000001135</v>
      </c>
      <c r="CR11" s="409"/>
      <c r="CS11" s="409">
        <f si="46" t="shared"/>
        <v>174687</v>
      </c>
      <c r="CT11" s="409">
        <f si="46" t="shared"/>
        <v>344229</v>
      </c>
      <c r="CU11" s="409">
        <f si="46" t="shared"/>
        <v>1552</v>
      </c>
      <c r="CV11" s="453"/>
      <c r="CW11" s="379">
        <v>327.85899999999998</v>
      </c>
      <c r="CX11" s="376">
        <f si="15" t="shared"/>
        <v>0.11999999999716238</v>
      </c>
      <c r="CY11" s="409"/>
      <c r="CZ11" s="409">
        <f>CQ11+CU11+CX11</f>
        <v>2732.3200000001107</v>
      </c>
      <c r="DA11" s="204"/>
      <c r="DB11" s="195">
        <v>2638</v>
      </c>
      <c r="DC11" s="421">
        <f si="95" t="shared"/>
        <v>-94.320000000110667</v>
      </c>
      <c r="DD11" s="195">
        <v>361.89499999999998</v>
      </c>
      <c r="DE11" s="196">
        <f si="70" t="shared"/>
        <v>7.55003523121378</v>
      </c>
      <c r="DF11" s="195">
        <v>7.29</v>
      </c>
      <c r="DG11" s="397">
        <f si="71" t="shared"/>
        <v>-0.26003523121377992</v>
      </c>
      <c r="DH11" s="199">
        <v>7</v>
      </c>
      <c r="DI11" s="346">
        <v>42739</v>
      </c>
      <c r="DJ11" s="366">
        <v>346.28500000000003</v>
      </c>
      <c r="DK11" s="381">
        <v>324.315</v>
      </c>
      <c r="DL11" s="455">
        <f si="16" t="shared"/>
        <v>714.59999999998445</v>
      </c>
      <c r="DM11" s="453"/>
      <c r="DN11" s="370"/>
      <c r="DO11" s="409"/>
      <c r="DP11" s="409"/>
      <c r="DQ11" s="371">
        <v>1842.04</v>
      </c>
      <c r="DR11" s="455">
        <f si="17" t="shared"/>
        <v>3286.8000000000393</v>
      </c>
      <c r="DS11" s="453"/>
      <c r="DT11" s="409">
        <f si="18" t="shared"/>
        <v>5645.4000000000233</v>
      </c>
      <c r="DU11" s="204"/>
      <c r="DV11" s="195">
        <v>5989.9</v>
      </c>
      <c r="DW11" s="409">
        <f si="47" t="shared"/>
        <v>344.49999999997635</v>
      </c>
      <c r="DX11" s="195">
        <v>14653</v>
      </c>
      <c r="DY11" s="431">
        <f si="72" t="shared"/>
        <v>0.3852726404149337</v>
      </c>
      <c r="DZ11" s="409">
        <v>0.40899999999999997</v>
      </c>
      <c r="EA11" s="431">
        <f si="73" t="shared"/>
        <v>2.3727359585066277E-2</v>
      </c>
      <c r="EB11" s="199">
        <v>7</v>
      </c>
      <c r="EC11" s="346">
        <v>42739</v>
      </c>
      <c r="ED11" s="357"/>
      <c r="EE11" s="292"/>
      <c r="EF11" s="358">
        <v>1952.501</v>
      </c>
      <c r="EG11" s="455">
        <f si="48" t="shared"/>
        <v>3830.3999999998723</v>
      </c>
      <c r="EH11" s="453"/>
      <c r="EI11" s="370">
        <v>27.559000000000001</v>
      </c>
      <c r="EJ11" s="383">
        <v>1197.325</v>
      </c>
      <c r="EK11" s="455">
        <f si="99" t="shared"/>
        <v>420.64000000000078</v>
      </c>
      <c r="EL11" s="453"/>
      <c r="EM11" s="370">
        <v>2967.5929999999998</v>
      </c>
      <c r="EN11" s="371"/>
      <c r="EO11" s="455">
        <f si="74" t="shared"/>
        <v>51.432000000000698</v>
      </c>
      <c r="EP11" s="453"/>
      <c r="EQ11" s="379">
        <v>372.28199999999998</v>
      </c>
      <c r="ER11" s="455">
        <f si="19" t="shared"/>
        <v>6.5199999999981628</v>
      </c>
      <c r="ES11" s="409"/>
      <c r="ET11" s="409">
        <f si="49" t="shared"/>
        <v>3888.3519999998712</v>
      </c>
      <c r="EU11" s="204"/>
      <c r="EV11" s="195">
        <v>4222.7</v>
      </c>
      <c r="EW11" s="195">
        <f si="50" t="shared"/>
        <v>334.34800000012865</v>
      </c>
      <c r="EX11" s="431">
        <v>361.89499999999998</v>
      </c>
      <c r="EY11" s="431">
        <f si="75" t="shared"/>
        <v>10.744420342916788</v>
      </c>
      <c r="EZ11" s="290">
        <v>11.6683</v>
      </c>
      <c r="FA11" s="432">
        <f si="76" t="shared"/>
        <v>0.92387965708321218</v>
      </c>
      <c r="FC11" s="293">
        <v>42774</v>
      </c>
      <c r="FD11" s="417">
        <v>42775</v>
      </c>
      <c r="FE11" s="130">
        <f>BO22</f>
        <v>3613.8400000000888</v>
      </c>
      <c r="FF11" s="127">
        <v>3597</v>
      </c>
      <c r="FG11" s="32">
        <f si="51" t="shared"/>
        <v>-16.840000000088821</v>
      </c>
      <c r="FH11" s="290">
        <v>739.75199999999995</v>
      </c>
      <c r="FI11" s="123">
        <f si="20" t="shared"/>
        <v>4.8852047713288904</v>
      </c>
      <c r="FJ11" s="126">
        <v>4.97</v>
      </c>
      <c r="FK11" s="131">
        <f si="21" t="shared"/>
        <v>8.4795228671109335E-2</v>
      </c>
      <c r="FL11" s="140">
        <f>HR20</f>
        <v>132.2400000000016</v>
      </c>
      <c r="FM11" s="296">
        <f>EU20</f>
        <v>7978.2479999997322</v>
      </c>
      <c r="FN11" s="123">
        <v>8445.4</v>
      </c>
      <c r="FO11" s="32">
        <f si="22" t="shared"/>
        <v>467.15200000026744</v>
      </c>
      <c r="FP11" s="120">
        <f si="23" t="shared"/>
        <v>739.75199999999995</v>
      </c>
      <c r="FQ11" s="123">
        <f si="52" t="shared"/>
        <v>10.785030658923169</v>
      </c>
      <c r="FR11" s="120">
        <v>11.67</v>
      </c>
      <c r="FS11" s="142">
        <f si="24" t="shared"/>
        <v>0.88496934107683067</v>
      </c>
      <c r="FT11" s="141"/>
      <c r="FU11" s="130">
        <f>DA20</f>
        <v>5849.099999999894</v>
      </c>
      <c r="FV11" s="123">
        <v>5276</v>
      </c>
      <c r="FW11" s="435">
        <f si="25" t="shared"/>
        <v>-573.09999999989395</v>
      </c>
      <c r="FX11" s="120">
        <f si="26" t="shared"/>
        <v>739.75199999999995</v>
      </c>
      <c r="FY11" s="120">
        <f si="27" t="shared"/>
        <v>7.9068390487621452</v>
      </c>
      <c r="FZ11" s="126">
        <v>7.2889999999999997</v>
      </c>
      <c r="GA11" s="422">
        <f si="28" t="shared"/>
        <v>-0.61783904876214546</v>
      </c>
      <c r="GB11" s="393"/>
      <c r="GC11" s="122">
        <f>CF20</f>
        <v>731.70000000003586</v>
      </c>
      <c r="GD11" s="123">
        <v>976.8</v>
      </c>
      <c r="GE11" s="120">
        <f si="53" t="shared"/>
        <v>245.0999999999641</v>
      </c>
      <c r="GF11" s="17">
        <v>360</v>
      </c>
      <c r="GG11" s="127">
        <f si="29" t="shared"/>
        <v>2.0325000000000997</v>
      </c>
      <c r="GH11" s="126">
        <v>2.4900000000000002</v>
      </c>
      <c r="GI11" s="144">
        <f si="30" t="shared"/>
        <v>0.45749999999990054</v>
      </c>
      <c r="GJ11" s="393"/>
      <c r="GK11" s="122">
        <f>DU20</f>
        <v>11472.600000000009</v>
      </c>
      <c r="GL11" s="120">
        <v>11979.7</v>
      </c>
      <c r="GM11" s="33">
        <f si="54" t="shared"/>
        <v>507.09999999999127</v>
      </c>
      <c r="GN11" s="169">
        <v>21600</v>
      </c>
      <c r="GO11" s="128">
        <v>0.55000000000000004</v>
      </c>
      <c r="GP11" s="126">
        <v>0.41</v>
      </c>
      <c r="GQ11" s="424">
        <f si="55" t="shared"/>
        <v>-0.14000000000000007</v>
      </c>
      <c r="GR11" s="393"/>
      <c r="GS11" s="122">
        <f>AV20</f>
        <v>21828.599999999718</v>
      </c>
      <c r="GT11" s="123">
        <v>23066.400000000001</v>
      </c>
      <c r="GU11" s="425">
        <f si="31" t="shared"/>
        <v>1237.800000000283</v>
      </c>
      <c r="GV11" s="123">
        <f si="32" t="shared"/>
        <v>739.75199999999995</v>
      </c>
      <c r="GW11" s="127">
        <f si="33" t="shared"/>
        <v>29.507997274761973</v>
      </c>
      <c r="GX11" s="123">
        <v>31.9</v>
      </c>
      <c r="GY11" s="144">
        <f si="34" t="shared"/>
        <v>2.3920027252380258</v>
      </c>
      <c r="GZ11" s="141"/>
      <c r="HA11" s="125">
        <f si="35" t="shared"/>
        <v>51474.08799999948</v>
      </c>
      <c r="HB11" s="386">
        <v>53341.39</v>
      </c>
      <c r="HC11" s="22">
        <f si="36" t="shared"/>
        <v>1867.3020000005199</v>
      </c>
      <c r="HE11" s="7"/>
      <c r="HF11" s="44"/>
      <c r="HG11" s="8"/>
      <c r="HH11" s="7"/>
      <c r="HI11" s="9"/>
      <c r="HJ11" s="15"/>
      <c r="HO11" s="346">
        <v>42739</v>
      </c>
      <c r="HP11" s="379">
        <v>997.346</v>
      </c>
      <c r="HQ11" s="455">
        <f si="37" t="shared"/>
        <v>48.919999999998254</v>
      </c>
      <c r="HR11" s="453"/>
      <c r="HS11" s="379">
        <v>49028</v>
      </c>
      <c r="HT11" s="455">
        <f si="57" t="shared"/>
        <v>21</v>
      </c>
      <c r="HU11" s="369"/>
      <c r="HV11" s="379">
        <v>77725</v>
      </c>
      <c r="HW11" s="455">
        <f si="58" t="shared"/>
        <v>11</v>
      </c>
      <c r="HX11" s="369"/>
      <c r="HY11" s="379">
        <v>1281.81</v>
      </c>
      <c r="HZ11" s="455">
        <f si="38" t="shared"/>
        <v>10.199999999997544</v>
      </c>
      <c r="IA11" s="409"/>
      <c r="IB11" s="379">
        <v>210728</v>
      </c>
      <c r="IC11" s="455">
        <f si="39" t="shared"/>
        <v>1644</v>
      </c>
      <c r="ID11" s="409"/>
    </row>
    <row customHeight="1" ht="15" r="12" spans="1:244" x14ac:dyDescent="0.25">
      <c r="A12" s="199">
        <v>8</v>
      </c>
      <c r="B12" s="346">
        <v>42740</v>
      </c>
      <c r="C12" s="349">
        <v>2999.857</v>
      </c>
      <c r="D12" s="288">
        <v>3114.5320000000002</v>
      </c>
      <c r="E12" s="350"/>
      <c r="F12" s="347">
        <f si="4" t="shared"/>
        <v>13329.60000000021</v>
      </c>
      <c r="G12" s="354">
        <f si="77" t="shared"/>
        <v>26448.000000001048</v>
      </c>
      <c r="H12" s="357">
        <v>2064.85</v>
      </c>
      <c r="I12" s="292">
        <v>2010.989</v>
      </c>
      <c r="J12" s="358"/>
      <c r="K12" s="455">
        <f si="5" t="shared"/>
        <v>13435.199999999895</v>
      </c>
      <c r="L12" s="409">
        <f si="78" t="shared"/>
        <v>26846.399999999267</v>
      </c>
      <c r="M12" s="354">
        <f si="79" t="shared"/>
        <v>398.39999999821885</v>
      </c>
      <c r="N12" s="357">
        <v>688.74</v>
      </c>
      <c r="O12" s="358">
        <v>1001.071</v>
      </c>
      <c r="P12" s="455">
        <f si="60" t="shared"/>
        <v>2026.7999999999574</v>
      </c>
      <c r="Q12" s="453">
        <f si="80" t="shared"/>
        <v>3954.6000000000049</v>
      </c>
      <c r="R12" s="357">
        <v>70922</v>
      </c>
      <c r="S12" s="358">
        <v>37751</v>
      </c>
      <c r="T12" s="455">
        <f si="6" t="shared"/>
        <v>456</v>
      </c>
      <c r="U12" s="453">
        <f si="81" t="shared"/>
        <v>780</v>
      </c>
      <c r="V12" s="357">
        <v>174691</v>
      </c>
      <c r="W12" s="358">
        <v>344321</v>
      </c>
      <c r="X12" s="455">
        <f si="7" t="shared"/>
        <v>1536</v>
      </c>
      <c r="Y12" s="409">
        <f si="82" t="shared"/>
        <v>3088</v>
      </c>
      <c r="Z12" s="409">
        <f si="83" t="shared"/>
        <v>3868</v>
      </c>
      <c r="AA12" s="453">
        <f si="84" t="shared"/>
        <v>86.600000000004911</v>
      </c>
      <c r="AB12" s="357">
        <v>353.839</v>
      </c>
      <c r="AC12" s="358">
        <v>163.06899999999999</v>
      </c>
      <c r="AD12" s="455">
        <f si="8" t="shared"/>
        <v>588.59999999999673</v>
      </c>
      <c r="AE12" s="453">
        <f si="85" t="shared"/>
        <v>1085.4000000000156</v>
      </c>
      <c r="AF12" s="364">
        <v>3289.9830000000002</v>
      </c>
      <c r="AG12" s="289"/>
      <c r="AH12" s="358"/>
      <c r="AI12" s="455">
        <f si="40" t="shared"/>
        <v>10708.799999999974</v>
      </c>
      <c r="AJ12" s="409">
        <f>AI12+AI11</f>
        <v>21595.200000000114</v>
      </c>
      <c r="AK12" s="453">
        <f si="86" t="shared"/>
        <v>22375.200000000114</v>
      </c>
      <c r="AL12" s="387">
        <v>29571</v>
      </c>
      <c r="AM12" s="388">
        <v>41092</v>
      </c>
      <c r="AN12" s="455">
        <f si="9" t="shared"/>
        <v>0</v>
      </c>
      <c r="AO12" s="217">
        <f si="87" t="shared"/>
        <v>0</v>
      </c>
      <c r="AP12" s="387">
        <v>22329</v>
      </c>
      <c r="AQ12" s="388">
        <v>23340</v>
      </c>
      <c r="AR12" s="455">
        <f si="10" t="shared"/>
        <v>0</v>
      </c>
      <c r="AS12" s="409">
        <f si="88" t="shared"/>
        <v>0</v>
      </c>
      <c r="AT12" s="409">
        <f si="89" t="shared"/>
        <v>22672.999999999251</v>
      </c>
      <c r="AU12" s="210">
        <f si="11" t="shared"/>
        <v>11205.000000000213</v>
      </c>
      <c r="AV12" s="211">
        <f>(G12-Y12-AE12-AO12)+AS12</f>
        <v>22274.600000001032</v>
      </c>
      <c r="AW12" s="197">
        <v>11282.301725806452</v>
      </c>
      <c r="AX12" s="196">
        <f si="41" t="shared"/>
        <v>77.301725806239119</v>
      </c>
      <c r="AY12" s="196">
        <v>361.89</v>
      </c>
      <c r="AZ12" s="196">
        <f si="61" t="shared"/>
        <v>30.962447152450228</v>
      </c>
      <c r="BA12" s="196">
        <v>31.87</v>
      </c>
      <c r="BB12" s="196">
        <f si="62" t="shared"/>
        <v>0.90755284754977339</v>
      </c>
      <c r="BC12" s="199">
        <v>8</v>
      </c>
      <c r="BD12" s="346">
        <v>42740</v>
      </c>
      <c r="BE12" s="357">
        <v>11549.376</v>
      </c>
      <c r="BF12" s="292">
        <v>77.409000000000006</v>
      </c>
      <c r="BG12" s="358">
        <v>5455.192</v>
      </c>
      <c r="BH12" s="496">
        <f si="42" t="shared"/>
        <v>1524.4799999999532</v>
      </c>
      <c r="BI12" s="453">
        <f>BH12+BH11</f>
        <v>3152.5200000002133</v>
      </c>
      <c r="BJ12" s="370">
        <v>807.255</v>
      </c>
      <c r="BK12" s="371">
        <v>655.1</v>
      </c>
      <c r="BL12" s="291">
        <f si="12" t="shared"/>
        <v>108.63999999999578</v>
      </c>
      <c r="BM12" s="409">
        <f si="90" t="shared"/>
        <v>219.04000000000451</v>
      </c>
      <c r="BN12" s="409">
        <f si="13" t="shared"/>
        <v>1415.8399999999574</v>
      </c>
      <c r="BO12" s="483">
        <f>BI12-BM12</f>
        <v>2933.4800000002087</v>
      </c>
      <c r="BP12" s="195">
        <v>1798.5</v>
      </c>
      <c r="BQ12" s="196">
        <f si="43" t="shared"/>
        <v>382.6600000000426</v>
      </c>
      <c r="BR12" s="196">
        <v>301.44</v>
      </c>
      <c r="BS12" s="196">
        <f si="63" t="shared"/>
        <v>4.6969214437365894</v>
      </c>
      <c r="BT12" s="196">
        <v>4.97</v>
      </c>
      <c r="BU12" s="196">
        <f si="64" t="shared"/>
        <v>0.27307855626341038</v>
      </c>
      <c r="BV12" s="199">
        <v>8</v>
      </c>
      <c r="BW12" s="346">
        <v>42740</v>
      </c>
      <c r="BX12" s="357">
        <v>12002.1</v>
      </c>
      <c r="BY12" s="358">
        <v>22.844000000000001</v>
      </c>
      <c r="BZ12" s="347">
        <f si="44" t="shared"/>
        <v>236.56000000001526</v>
      </c>
      <c r="CA12" s="210">
        <f si="91" t="shared"/>
        <v>486.89999999999782</v>
      </c>
      <c r="CB12" s="292"/>
      <c r="CC12" s="213">
        <f si="65" t="shared"/>
        <v>108.63999999999578</v>
      </c>
      <c r="CD12" s="409">
        <f si="65" t="shared"/>
        <v>219.04000000000451</v>
      </c>
      <c r="CE12" s="211">
        <f si="66" t="shared"/>
        <v>345.20000000001107</v>
      </c>
      <c r="CF12" s="211">
        <f si="66" t="shared"/>
        <v>705.94000000000233</v>
      </c>
      <c r="CG12" s="195">
        <v>488.4</v>
      </c>
      <c r="CH12" s="210">
        <f si="45" t="shared"/>
        <v>143.1999999999889</v>
      </c>
      <c r="CI12" s="196">
        <v>196.43</v>
      </c>
      <c r="CJ12" s="196">
        <f si="67" t="shared"/>
        <v>1.7573690373161486</v>
      </c>
      <c r="CK12" s="196">
        <v>2.4900000000000002</v>
      </c>
      <c r="CL12" s="196">
        <f si="68" t="shared"/>
        <v>0.73263096268385164</v>
      </c>
      <c r="CM12" s="199">
        <v>8</v>
      </c>
      <c r="CN12" s="346">
        <v>42740</v>
      </c>
      <c r="CO12" s="357">
        <v>10825.63</v>
      </c>
      <c r="CP12" s="358">
        <v>7350.5429999999997</v>
      </c>
      <c r="CQ12" s="455">
        <f si="14" t="shared"/>
        <v>1272.3599999997896</v>
      </c>
      <c r="CR12" s="409">
        <f si="92" t="shared"/>
        <v>2452.5599999999031</v>
      </c>
      <c r="CS12" s="409">
        <f si="46" t="shared"/>
        <v>174691</v>
      </c>
      <c r="CT12" s="409">
        <f si="46" t="shared"/>
        <v>344321</v>
      </c>
      <c r="CU12" s="409">
        <f si="46" t="shared"/>
        <v>1536</v>
      </c>
      <c r="CV12" s="453">
        <f si="46" t="shared"/>
        <v>3088</v>
      </c>
      <c r="CW12" s="379">
        <v>328.05700000000002</v>
      </c>
      <c r="CX12" s="376">
        <f si="15" t="shared"/>
        <v>11.880000000002156</v>
      </c>
      <c r="CY12" s="409">
        <f si="93" t="shared"/>
        <v>11.999999999999318</v>
      </c>
      <c r="CZ12" s="409">
        <f>CQ12+CU12+CX12</f>
        <v>2820.2399999997915</v>
      </c>
      <c r="DA12" s="204">
        <f si="94" t="shared"/>
        <v>5552.5599999999022</v>
      </c>
      <c r="DB12" s="195">
        <v>2638</v>
      </c>
      <c r="DC12" s="421">
        <f si="95" t="shared"/>
        <v>-182.23999999979151</v>
      </c>
      <c r="DD12" s="195">
        <v>361.89499999999998</v>
      </c>
      <c r="DE12" s="196">
        <f si="70" t="shared"/>
        <v>7.7929786263965841</v>
      </c>
      <c r="DF12" s="195">
        <v>7.29</v>
      </c>
      <c r="DG12" s="397">
        <f si="71" t="shared"/>
        <v>-0.50297862639658408</v>
      </c>
      <c r="DH12" s="199">
        <v>8</v>
      </c>
      <c r="DI12" s="346">
        <v>42740</v>
      </c>
      <c r="DJ12" s="366">
        <v>346.673</v>
      </c>
      <c r="DK12" s="381">
        <v>324.34199999999998</v>
      </c>
      <c r="DL12" s="455">
        <f si="16" t="shared"/>
        <v>746.99999999993452</v>
      </c>
      <c r="DM12" s="453">
        <f si="96" t="shared"/>
        <v>1461.599999999919</v>
      </c>
      <c r="DN12" s="370"/>
      <c r="DO12" s="409"/>
      <c r="DP12" s="409"/>
      <c r="DQ12" s="371">
        <v>1843.92</v>
      </c>
      <c r="DR12" s="455">
        <f si="17" t="shared"/>
        <v>3384.0000000001965</v>
      </c>
      <c r="DS12" s="453">
        <f si="97" t="shared"/>
        <v>6670.8000000002357</v>
      </c>
      <c r="DT12" s="409">
        <f si="18" t="shared"/>
        <v>5847.000000000131</v>
      </c>
      <c r="DU12" s="204">
        <f>DM12+DS12+ID12</f>
        <v>11492.400000000154</v>
      </c>
      <c r="DV12" s="195">
        <v>5989.9</v>
      </c>
      <c r="DW12" s="409">
        <f si="47" t="shared"/>
        <v>142.89999999986867</v>
      </c>
      <c r="DX12" s="195">
        <v>14653</v>
      </c>
      <c r="DY12" s="431">
        <f si="72" t="shared"/>
        <v>0.39903091517096367</v>
      </c>
      <c r="DZ12" s="409">
        <v>0.40899999999999997</v>
      </c>
      <c r="EA12" s="431">
        <f si="73" t="shared"/>
        <v>9.969084829036301E-3</v>
      </c>
      <c r="EB12" s="199">
        <v>8</v>
      </c>
      <c r="EC12" s="346">
        <v>42740</v>
      </c>
      <c r="ED12" s="357"/>
      <c r="EE12" s="292"/>
      <c r="EF12" s="358">
        <v>1954.7339999999999</v>
      </c>
      <c r="EG12" s="455">
        <f si="48" t="shared"/>
        <v>4019.399999999905</v>
      </c>
      <c r="EH12" s="453">
        <f si="98" t="shared"/>
        <v>7849.7999999997774</v>
      </c>
      <c r="EI12" s="370">
        <v>27.577000000000002</v>
      </c>
      <c r="EJ12" s="383">
        <v>1202.759</v>
      </c>
      <c r="EK12" s="455">
        <f si="99" t="shared"/>
        <v>436.15999999999758</v>
      </c>
      <c r="EL12" s="453">
        <f si="100" t="shared"/>
        <v>856.79999999999836</v>
      </c>
      <c r="EM12" s="370">
        <v>2971.4540000000002</v>
      </c>
      <c r="EN12" s="371"/>
      <c r="EO12" s="455">
        <f si="74" t="shared"/>
        <v>46.332000000003973</v>
      </c>
      <c r="EP12" s="453">
        <f si="101" t="shared"/>
        <v>97.764000000004671</v>
      </c>
      <c r="EQ12" s="379">
        <v>372.44799999999998</v>
      </c>
      <c r="ER12" s="455">
        <f si="19" t="shared"/>
        <v>6.6399999999998727</v>
      </c>
      <c r="ES12" s="409">
        <f si="102" t="shared"/>
        <v>13.159999999998035</v>
      </c>
      <c r="ET12" s="409">
        <f si="49" t="shared"/>
        <v>4072.3719999999089</v>
      </c>
      <c r="EU12" s="204">
        <f>EH12+EP12+ES12</f>
        <v>7960.7239999997801</v>
      </c>
      <c r="EV12" s="195">
        <v>4222.7</v>
      </c>
      <c r="EW12" s="195">
        <f si="50" t="shared"/>
        <v>150.32800000009092</v>
      </c>
      <c r="EX12" s="431">
        <v>361.89499999999998</v>
      </c>
      <c r="EY12" s="431">
        <f si="75" t="shared"/>
        <v>11.252910374555904</v>
      </c>
      <c r="EZ12" s="290">
        <v>11.6683</v>
      </c>
      <c r="FA12" s="432">
        <f si="76" t="shared"/>
        <v>0.41538962544409586</v>
      </c>
      <c r="FC12" s="293">
        <v>42775</v>
      </c>
      <c r="FD12" s="417">
        <v>42776</v>
      </c>
      <c r="FE12" s="130">
        <f>BO24</f>
        <v>2811.5999999999485</v>
      </c>
      <c r="FF12" s="127">
        <v>3597</v>
      </c>
      <c r="FG12" s="32">
        <f si="51" t="shared"/>
        <v>785.40000000005148</v>
      </c>
      <c r="FH12" s="290">
        <v>739.53599999999994</v>
      </c>
      <c r="FI12" s="123">
        <f si="20" t="shared"/>
        <v>3.8018433179722808</v>
      </c>
      <c r="FJ12" s="126">
        <v>4.97</v>
      </c>
      <c r="FK12" s="131">
        <f si="21" t="shared"/>
        <v>1.1681566820277189</v>
      </c>
      <c r="FL12" s="140">
        <f>HR22</f>
        <v>156.03999999999814</v>
      </c>
      <c r="FM12" s="296">
        <f>EU22</f>
        <v>7915.1080000002676</v>
      </c>
      <c r="FN12" s="123">
        <v>8445.4</v>
      </c>
      <c r="FO12" s="32">
        <f si="22" t="shared"/>
        <v>530.29199999973207</v>
      </c>
      <c r="FP12" s="120">
        <f si="23" t="shared"/>
        <v>739.53599999999994</v>
      </c>
      <c r="FQ12" s="123">
        <f si="52" t="shared"/>
        <v>10.702802838536959</v>
      </c>
      <c r="FR12" s="120">
        <v>11.67</v>
      </c>
      <c r="FS12" s="142">
        <f si="24" t="shared"/>
        <v>0.9671971614630408</v>
      </c>
      <c r="FT12" s="141"/>
      <c r="FU12" s="130">
        <f>DA22</f>
        <v>5825.2799999999252</v>
      </c>
      <c r="FV12" s="123">
        <v>5276</v>
      </c>
      <c r="FW12" s="435">
        <f si="25" t="shared"/>
        <v>-549.27999999992517</v>
      </c>
      <c r="FX12" s="120">
        <f si="26" t="shared"/>
        <v>739.53599999999994</v>
      </c>
      <c r="FY12" s="120">
        <f si="27" t="shared"/>
        <v>7.8769390536767991</v>
      </c>
      <c r="FZ12" s="126">
        <v>7.2889999999999997</v>
      </c>
      <c r="GA12" s="422">
        <f si="28" t="shared"/>
        <v>-0.58793905367679944</v>
      </c>
      <c r="GB12" s="393"/>
      <c r="GC12" s="122">
        <f>CF22</f>
        <v>708.02000000000317</v>
      </c>
      <c r="GD12" s="123">
        <v>976.8</v>
      </c>
      <c r="GE12" s="120">
        <f si="53" t="shared"/>
        <v>268.77999999999679</v>
      </c>
      <c r="GF12" s="17">
        <v>336</v>
      </c>
      <c r="GG12" s="127">
        <f si="29" t="shared"/>
        <v>2.1072023809523905</v>
      </c>
      <c r="GH12" s="126">
        <v>2.4900000000000002</v>
      </c>
      <c r="GI12" s="144">
        <f si="30" t="shared"/>
        <v>0.38279761904760967</v>
      </c>
      <c r="GJ12" s="393"/>
      <c r="GK12" s="129">
        <f>DU22</f>
        <v>11734.800000000027</v>
      </c>
      <c r="GL12" s="120">
        <v>11979.7</v>
      </c>
      <c r="GM12" s="33">
        <f si="54" t="shared"/>
        <v>244.89999999997417</v>
      </c>
      <c r="GN12" s="169">
        <v>21600</v>
      </c>
      <c r="GO12" s="128">
        <v>0.55000000000000004</v>
      </c>
      <c r="GP12" s="126">
        <v>0.41</v>
      </c>
      <c r="GQ12" s="424">
        <f si="55" t="shared"/>
        <v>-0.14000000000000007</v>
      </c>
      <c r="GR12" s="393"/>
      <c r="GS12" s="122">
        <f>AV22</f>
        <v>21859.99999999897</v>
      </c>
      <c r="GT12" s="123">
        <v>23066.400000000001</v>
      </c>
      <c r="GU12" s="425">
        <f si="31" t="shared"/>
        <v>1206.400000001031</v>
      </c>
      <c r="GV12" s="123">
        <f si="32" t="shared"/>
        <v>739.53599999999994</v>
      </c>
      <c r="GW12" s="127">
        <f si="33" t="shared"/>
        <v>29.55907487938244</v>
      </c>
      <c r="GX12" s="123">
        <v>31.9</v>
      </c>
      <c r="GY12" s="144">
        <f si="34" t="shared"/>
        <v>2.340925120617559</v>
      </c>
      <c r="GZ12" s="141"/>
      <c r="HA12" s="125">
        <f si="35" t="shared"/>
        <v>50854.807999999146</v>
      </c>
      <c r="HB12" s="386">
        <v>53341.39</v>
      </c>
      <c r="HC12" s="31">
        <f si="36" t="shared"/>
        <v>2486.5820000008534</v>
      </c>
      <c r="HE12" s="10"/>
      <c r="HF12" s="45"/>
      <c r="HG12" s="10"/>
      <c r="HH12" s="10"/>
      <c r="HI12" s="10"/>
      <c r="HO12" s="346">
        <v>42740</v>
      </c>
      <c r="HP12" s="379">
        <v>1000.427</v>
      </c>
      <c r="HQ12" s="455">
        <f si="37" t="shared"/>
        <v>123.24000000000069</v>
      </c>
      <c r="HR12" s="453">
        <f>HQ12+HQ11</f>
        <v>172.15999999999894</v>
      </c>
      <c r="HS12" s="379">
        <v>49042</v>
      </c>
      <c r="HT12" s="455">
        <f si="57" t="shared"/>
        <v>14</v>
      </c>
      <c r="HU12" s="369">
        <f ref="HU12" si="107" t="shared">HT12+HT11</f>
        <v>35</v>
      </c>
      <c r="HV12" s="379">
        <v>77762</v>
      </c>
      <c r="HW12" s="455">
        <f si="58" t="shared"/>
        <v>37</v>
      </c>
      <c r="HX12" s="369">
        <f ref="HX12" si="108" t="shared">HW12+HW11</f>
        <v>48</v>
      </c>
      <c r="HY12" s="379">
        <v>1282.1600000000001</v>
      </c>
      <c r="HZ12" s="455">
        <f si="38" t="shared"/>
        <v>10.500000000004093</v>
      </c>
      <c r="IA12" s="409">
        <f ref="IA12" si="109" t="shared">HZ12+HZ11</f>
        <v>20.700000000001637</v>
      </c>
      <c r="IB12" s="379">
        <v>210871</v>
      </c>
      <c r="IC12" s="455">
        <f si="39" t="shared"/>
        <v>1716</v>
      </c>
      <c r="ID12" s="409">
        <f>IC12+IC11</f>
        <v>3360</v>
      </c>
    </row>
    <row customHeight="1" ht="17.25" r="13" spans="1:244" x14ac:dyDescent="0.25">
      <c r="A13" s="199">
        <v>9</v>
      </c>
      <c r="B13" s="346">
        <v>42740</v>
      </c>
      <c r="C13" s="349">
        <v>3002.1680000000001</v>
      </c>
      <c r="D13" s="288">
        <v>3114.9740000000002</v>
      </c>
      <c r="E13" s="350"/>
      <c r="F13" s="347">
        <f si="4" t="shared"/>
        <v>13214.400000000751</v>
      </c>
      <c r="G13" s="354"/>
      <c r="H13" s="357">
        <v>2067.0650000000001</v>
      </c>
      <c r="I13" s="292">
        <v>2011.425</v>
      </c>
      <c r="J13" s="358"/>
      <c r="K13" s="455">
        <f si="5" t="shared"/>
        <v>12724.800000000323</v>
      </c>
      <c r="L13" s="409"/>
      <c r="M13" s="354"/>
      <c r="N13" s="357">
        <v>688.74</v>
      </c>
      <c r="O13" s="358">
        <v>1002.101</v>
      </c>
      <c r="P13" s="455">
        <f si="60" t="shared"/>
        <v>1853.9999999999509</v>
      </c>
      <c r="Q13" s="453"/>
      <c r="R13" s="357">
        <v>70949</v>
      </c>
      <c r="S13" s="358">
        <v>37752</v>
      </c>
      <c r="T13" s="455">
        <f si="6" t="shared"/>
        <v>336</v>
      </c>
      <c r="U13" s="453"/>
      <c r="V13" s="357">
        <v>174693</v>
      </c>
      <c r="W13" s="358">
        <v>344416</v>
      </c>
      <c r="X13" s="455">
        <f si="7" t="shared"/>
        <v>1552</v>
      </c>
      <c r="Y13" s="409"/>
      <c r="Z13" s="409"/>
      <c r="AA13" s="453"/>
      <c r="AB13" s="357">
        <v>353.99700000000001</v>
      </c>
      <c r="AC13" s="358">
        <v>163.17599999999999</v>
      </c>
      <c r="AD13" s="455">
        <f si="8" t="shared"/>
        <v>477.0000000000266</v>
      </c>
      <c r="AE13" s="453"/>
      <c r="AF13" s="364">
        <v>3294.27</v>
      </c>
      <c r="AG13" s="289"/>
      <c r="AH13" s="358"/>
      <c r="AI13" s="455">
        <f si="40" t="shared"/>
        <v>10288.799999999537</v>
      </c>
      <c r="AJ13" s="409"/>
      <c r="AK13" s="371"/>
      <c r="AL13" s="387">
        <v>29571</v>
      </c>
      <c r="AM13" s="388">
        <v>41092</v>
      </c>
      <c r="AN13" s="455">
        <f si="9" t="shared"/>
        <v>0</v>
      </c>
      <c r="AO13" s="217"/>
      <c r="AP13" s="387">
        <v>22329</v>
      </c>
      <c r="AQ13" s="388">
        <v>23340</v>
      </c>
      <c r="AR13" s="455">
        <f si="10" t="shared"/>
        <v>0</v>
      </c>
      <c r="AS13" s="409"/>
      <c r="AT13" s="409"/>
      <c r="AU13" s="210">
        <f si="11" t="shared"/>
        <v>11185.400000000724</v>
      </c>
      <c r="AV13" s="211"/>
      <c r="AW13" s="197">
        <v>11282.301725806452</v>
      </c>
      <c r="AX13" s="196">
        <f si="41" t="shared"/>
        <v>96.901725805728347</v>
      </c>
      <c r="AY13" s="196">
        <v>361.89</v>
      </c>
      <c r="AZ13" s="196">
        <f si="61" t="shared"/>
        <v>30.908287048552666</v>
      </c>
      <c r="BA13" s="196">
        <v>31.87</v>
      </c>
      <c r="BB13" s="196">
        <f si="62" t="shared"/>
        <v>0.96171295144733548</v>
      </c>
      <c r="BC13" s="199">
        <v>9</v>
      </c>
      <c r="BD13" s="346">
        <v>42740</v>
      </c>
      <c r="BE13" s="357">
        <v>11551.192999999999</v>
      </c>
      <c r="BF13" s="292">
        <v>77.486000000000004</v>
      </c>
      <c r="BG13" s="358">
        <v>5457.951</v>
      </c>
      <c r="BH13" s="496">
        <f si="42" t="shared"/>
        <v>1473.1199999998717</v>
      </c>
      <c r="BI13" s="453"/>
      <c r="BJ13" s="370">
        <v>807.88699999999994</v>
      </c>
      <c r="BK13" s="371">
        <v>655.80200000000002</v>
      </c>
      <c r="BL13" s="291">
        <f si="12" t="shared"/>
        <v>106.71999999999571</v>
      </c>
      <c r="BM13" s="409"/>
      <c r="BN13" s="409">
        <f si="13" t="shared"/>
        <v>1366.3999999998759</v>
      </c>
      <c r="BO13" s="483"/>
      <c r="BP13" s="195">
        <v>1798.5</v>
      </c>
      <c r="BQ13" s="196">
        <f si="43" t="shared"/>
        <v>432.10000000012406</v>
      </c>
      <c r="BR13" s="196">
        <v>301.44</v>
      </c>
      <c r="BS13" s="196">
        <f si="63" t="shared"/>
        <v>4.5329087048828161</v>
      </c>
      <c r="BT13" s="196">
        <v>4.97</v>
      </c>
      <c r="BU13" s="196">
        <f si="64" t="shared"/>
        <v>0.4370912951171837</v>
      </c>
      <c r="BV13" s="199">
        <v>9</v>
      </c>
      <c r="BW13" s="346">
        <v>42740</v>
      </c>
      <c r="BX13" s="357">
        <v>12009.35</v>
      </c>
      <c r="BY13" s="358">
        <v>23.167000000000002</v>
      </c>
      <c r="BZ13" s="347">
        <f si="44" t="shared"/>
        <v>230.42000000000002</v>
      </c>
      <c r="CA13" s="210"/>
      <c r="CB13" s="292"/>
      <c r="CC13" s="213">
        <f>BL13</f>
        <v>106.71999999999571</v>
      </c>
      <c r="CD13" s="409"/>
      <c r="CE13" s="211">
        <f si="66" t="shared"/>
        <v>337.13999999999572</v>
      </c>
      <c r="CF13" s="211"/>
      <c r="CG13" s="195">
        <v>488.4</v>
      </c>
      <c r="CH13" s="210">
        <f si="45" t="shared"/>
        <v>151.26000000000425</v>
      </c>
      <c r="CI13" s="196">
        <v>196.43</v>
      </c>
      <c r="CJ13" s="196">
        <f si="67" t="shared"/>
        <v>1.7163366084610074</v>
      </c>
      <c r="CK13" s="196">
        <v>2.4900000000000002</v>
      </c>
      <c r="CL13" s="196">
        <f si="68" t="shared"/>
        <v>0.77366339153899277</v>
      </c>
      <c r="CM13" s="199">
        <v>9</v>
      </c>
      <c r="CN13" s="346">
        <v>42740</v>
      </c>
      <c r="CO13" s="357">
        <v>10833.822</v>
      </c>
      <c r="CP13" s="358">
        <v>7353.6090000000004</v>
      </c>
      <c r="CQ13" s="455">
        <f si="14" t="shared"/>
        <v>1350.9600000001956</v>
      </c>
      <c r="CR13" s="409"/>
      <c r="CS13" s="409">
        <f si="46" t="shared"/>
        <v>174693</v>
      </c>
      <c r="CT13" s="409">
        <f si="46" t="shared"/>
        <v>344416</v>
      </c>
      <c r="CU13" s="409">
        <f si="46" t="shared"/>
        <v>1552</v>
      </c>
      <c r="CV13" s="453"/>
      <c r="CW13" s="379">
        <v>328.1</v>
      </c>
      <c r="CX13" s="376">
        <f si="15" t="shared"/>
        <v>2.580000000000382</v>
      </c>
      <c r="CY13" s="409"/>
      <c r="CZ13" s="409">
        <f si="69" t="shared"/>
        <v>2905.540000000196</v>
      </c>
      <c r="DA13" s="204"/>
      <c r="DB13" s="195">
        <v>2638</v>
      </c>
      <c r="DC13" s="421">
        <f si="95" t="shared"/>
        <v>-267.54000000019596</v>
      </c>
      <c r="DD13" s="195">
        <v>361.89499999999998</v>
      </c>
      <c r="DE13" s="196">
        <f si="70" t="shared"/>
        <v>8.0286823526166327</v>
      </c>
      <c r="DF13" s="195">
        <v>7.29</v>
      </c>
      <c r="DG13" s="397">
        <f si="71" t="shared"/>
        <v>-0.73868235261663262</v>
      </c>
      <c r="DH13" s="199">
        <v>9</v>
      </c>
      <c r="DI13" s="346">
        <v>42740</v>
      </c>
      <c r="DJ13" s="366">
        <v>347.04700000000003</v>
      </c>
      <c r="DK13" s="381">
        <v>324.36799999999999</v>
      </c>
      <c r="DL13" s="455">
        <f si="16" t="shared"/>
        <v>720.00000000006139</v>
      </c>
      <c r="DM13" s="453"/>
      <c r="DN13" s="370"/>
      <c r="DO13" s="409"/>
      <c r="DP13" s="409"/>
      <c r="DQ13" s="371">
        <v>1845.7940000000001</v>
      </c>
      <c r="DR13" s="455">
        <f si="17" t="shared"/>
        <v>3373.2000000000426</v>
      </c>
      <c r="DS13" s="453"/>
      <c r="DT13" s="409">
        <f si="18" t="shared"/>
        <v>5785.2000000001044</v>
      </c>
      <c r="DU13" s="204"/>
      <c r="DV13" s="195">
        <v>5989.9</v>
      </c>
      <c r="DW13" s="409">
        <f si="47" t="shared"/>
        <v>204.69999999989523</v>
      </c>
      <c r="DX13" s="195">
        <v>14653</v>
      </c>
      <c r="DY13" s="431">
        <f si="72" t="shared"/>
        <v>0.39481334880230018</v>
      </c>
      <c r="DZ13" s="409">
        <v>0.40899999999999997</v>
      </c>
      <c r="EA13" s="431">
        <f si="73" t="shared"/>
        <v>1.4186651197699796E-2</v>
      </c>
      <c r="EB13" s="199">
        <v>9</v>
      </c>
      <c r="EC13" s="346">
        <v>42740</v>
      </c>
      <c r="ED13" s="357"/>
      <c r="EE13" s="292"/>
      <c r="EF13" s="358">
        <v>1956.8889999999999</v>
      </c>
      <c r="EG13" s="455">
        <f si="48" t="shared"/>
        <v>3878.9999999999509</v>
      </c>
      <c r="EH13" s="453"/>
      <c r="EI13" s="370">
        <v>27.596</v>
      </c>
      <c r="EJ13" s="383">
        <v>1208.1769999999999</v>
      </c>
      <c r="EK13" s="455">
        <f si="99" t="shared"/>
        <v>434.95999999999128</v>
      </c>
      <c r="EL13" s="453"/>
      <c r="EM13" s="370">
        <v>2976.0990000000002</v>
      </c>
      <c r="EN13" s="371"/>
      <c r="EO13" s="455">
        <f si="74" t="shared"/>
        <v>55.739999999999782</v>
      </c>
      <c r="EP13" s="453"/>
      <c r="EQ13" s="379">
        <v>372.60899999999998</v>
      </c>
      <c r="ER13" s="455">
        <f si="19" t="shared"/>
        <v>6.4400000000000546</v>
      </c>
      <c r="ES13" s="409"/>
      <c r="ET13" s="409">
        <f si="49" t="shared"/>
        <v>3941.1799999999507</v>
      </c>
      <c r="EU13" s="204"/>
      <c r="EV13" s="195">
        <v>4222.7</v>
      </c>
      <c r="EW13" s="195">
        <f si="50" t="shared"/>
        <v>281.52000000004909</v>
      </c>
      <c r="EX13" s="431">
        <v>361.89499999999998</v>
      </c>
      <c r="EY13" s="431">
        <f si="75" t="shared"/>
        <v>10.890396385691847</v>
      </c>
      <c r="EZ13" s="290">
        <v>11.6683</v>
      </c>
      <c r="FA13" s="432">
        <f si="76" t="shared"/>
        <v>0.77790361430815302</v>
      </c>
      <c r="FC13" s="293">
        <v>42776</v>
      </c>
      <c r="FD13" s="417">
        <v>42777</v>
      </c>
      <c r="FE13" s="130">
        <f>BO26</f>
        <v>3454.0800000000763</v>
      </c>
      <c r="FF13" s="127">
        <v>3597</v>
      </c>
      <c r="FG13" s="32">
        <f si="51" t="shared"/>
        <v>142.91999999992368</v>
      </c>
      <c r="FH13" s="290">
        <v>766.87199999999996</v>
      </c>
      <c r="FI13" s="123">
        <f si="20" t="shared"/>
        <v>4.504115419522523</v>
      </c>
      <c r="FJ13" s="126">
        <v>4.97</v>
      </c>
      <c r="FK13" s="131">
        <f si="21" t="shared"/>
        <v>0.46588458047747672</v>
      </c>
      <c r="FL13" s="140">
        <f>HR24</f>
        <v>150.63999999999851</v>
      </c>
      <c r="FM13" s="296">
        <f>EU24</f>
        <v>7893.903999999683</v>
      </c>
      <c r="FN13" s="123">
        <v>8445.4</v>
      </c>
      <c r="FO13" s="32">
        <f si="22" t="shared"/>
        <v>551.4960000003166</v>
      </c>
      <c r="FP13" s="120">
        <f si="23" t="shared"/>
        <v>766.87199999999996</v>
      </c>
      <c r="FQ13" s="123">
        <f si="52" t="shared"/>
        <v>10.293639616519684</v>
      </c>
      <c r="FR13" s="120">
        <v>11.67</v>
      </c>
      <c r="FS13" s="142">
        <f si="24" t="shared"/>
        <v>1.376360383480316</v>
      </c>
      <c r="FT13" s="141"/>
      <c r="FU13" s="130">
        <f>DA24</f>
        <v>5829.4200000000255</v>
      </c>
      <c r="FV13" s="123">
        <v>5276</v>
      </c>
      <c r="FW13" s="435">
        <f si="25" t="shared"/>
        <v>-553.42000000002554</v>
      </c>
      <c r="FX13" s="120">
        <f si="26" t="shared"/>
        <v>766.87199999999996</v>
      </c>
      <c r="FY13" s="120">
        <f si="27" t="shared"/>
        <v>7.601555409507748</v>
      </c>
      <c r="FZ13" s="126">
        <v>7.2889999999999997</v>
      </c>
      <c r="GA13" s="422">
        <f si="28" t="shared"/>
        <v>-0.31255540950774829</v>
      </c>
      <c r="GB13" s="393"/>
      <c r="GC13" s="122">
        <f>CF24</f>
        <v>604.79999999994857</v>
      </c>
      <c r="GD13" s="123">
        <v>976.8</v>
      </c>
      <c r="GE13" s="120">
        <f si="53" t="shared"/>
        <v>372.00000000005139</v>
      </c>
      <c r="GF13" s="17">
        <v>336</v>
      </c>
      <c r="GG13" s="127">
        <f si="29" t="shared"/>
        <v>1.7999999999998468</v>
      </c>
      <c r="GH13" s="126">
        <v>2.4900000000000002</v>
      </c>
      <c r="GI13" s="144">
        <f si="30" t="shared"/>
        <v>0.69000000000015338</v>
      </c>
      <c r="GJ13" s="393"/>
      <c r="GK13" s="122">
        <f>DU24</f>
        <v>12004.200000000183</v>
      </c>
      <c r="GL13" s="120">
        <v>11979.7</v>
      </c>
      <c r="GM13" s="425">
        <f si="54" t="shared"/>
        <v>-24.500000000181899</v>
      </c>
      <c r="GN13" s="169">
        <v>21600</v>
      </c>
      <c r="GO13" s="128">
        <v>0.55000000000000004</v>
      </c>
      <c r="GP13" s="126">
        <v>0.41</v>
      </c>
      <c r="GQ13" s="424">
        <f si="55" t="shared"/>
        <v>-0.14000000000000007</v>
      </c>
      <c r="GR13" s="393"/>
      <c r="GS13" s="122">
        <f>AV24</f>
        <v>21454.800000002309</v>
      </c>
      <c r="GT13" s="123">
        <v>23066.400000000001</v>
      </c>
      <c r="GU13" s="33">
        <f si="31" t="shared"/>
        <v>1611.5999999976921</v>
      </c>
      <c r="GV13" s="123">
        <f si="32" t="shared"/>
        <v>766.87199999999996</v>
      </c>
      <c r="GW13" s="127">
        <f si="33" t="shared"/>
        <v>27.977028760995722</v>
      </c>
      <c r="GX13" s="123">
        <v>31.9</v>
      </c>
      <c r="GY13" s="144">
        <f si="34" t="shared"/>
        <v>3.9229712390042764</v>
      </c>
      <c r="GZ13" s="141"/>
      <c r="HA13" s="125">
        <f si="35" t="shared"/>
        <v>51241.204000002224</v>
      </c>
      <c r="HB13" s="386">
        <v>53341.39</v>
      </c>
      <c r="HC13" s="22">
        <f si="36" t="shared"/>
        <v>2100.1859999977751</v>
      </c>
      <c r="HE13" s="150" t="s">
        <v>60</v>
      </c>
      <c r="HF13" s="150" t="s">
        <v>61</v>
      </c>
      <c r="HG13" s="150" t="s">
        <v>71</v>
      </c>
      <c r="HH13" s="150" t="s">
        <v>20</v>
      </c>
      <c r="HI13" s="229" t="s">
        <v>72</v>
      </c>
      <c r="HJ13" s="230" t="s">
        <v>73</v>
      </c>
      <c r="HK13" s="151" t="s">
        <v>76</v>
      </c>
      <c r="HL13" s="152" t="s">
        <v>77</v>
      </c>
      <c r="HO13" s="346">
        <v>42740</v>
      </c>
      <c r="HP13" s="379">
        <v>1001.5</v>
      </c>
      <c r="HQ13" s="455">
        <f si="37" t="shared"/>
        <v>42.919999999999163</v>
      </c>
      <c r="HR13" s="453"/>
      <c r="HS13" s="379">
        <v>49053</v>
      </c>
      <c r="HT13" s="455">
        <f si="57" t="shared"/>
        <v>11</v>
      </c>
      <c r="HU13" s="369"/>
      <c r="HV13" s="379">
        <v>77773</v>
      </c>
      <c r="HW13" s="455">
        <f si="58" t="shared"/>
        <v>11</v>
      </c>
      <c r="HX13" s="369"/>
      <c r="HY13" s="379">
        <v>1282.43</v>
      </c>
      <c r="HZ13" s="455">
        <f si="38" t="shared"/>
        <v>8.0999999999994543</v>
      </c>
      <c r="IA13" s="409"/>
      <c r="IB13" s="379">
        <v>211012</v>
      </c>
      <c r="IC13" s="455">
        <f si="39" t="shared"/>
        <v>1692</v>
      </c>
      <c r="ID13" s="409"/>
    </row>
    <row customHeight="1" ht="18" r="14" spans="1:244" x14ac:dyDescent="0.25">
      <c r="A14" s="199">
        <v>10</v>
      </c>
      <c r="B14" s="346">
        <v>42741</v>
      </c>
      <c r="C14" s="349">
        <v>3004.1379999999999</v>
      </c>
      <c r="D14" s="288">
        <v>3115.4690000000001</v>
      </c>
      <c r="E14" s="350"/>
      <c r="F14" s="347">
        <f si="4" t="shared"/>
        <v>11831.999999998516</v>
      </c>
      <c r="G14" s="354">
        <f si="77" t="shared"/>
        <v>25046.399999999267</v>
      </c>
      <c r="H14" s="357">
        <v>2069.3220000000001</v>
      </c>
      <c r="I14" s="292">
        <v>2011.9469999999999</v>
      </c>
      <c r="J14" s="358"/>
      <c r="K14" s="455">
        <f si="5" t="shared"/>
        <v>13339.199999999983</v>
      </c>
      <c r="L14" s="409">
        <f si="78" t="shared"/>
        <v>26064.000000000306</v>
      </c>
      <c r="M14" s="466">
        <f si="79" t="shared"/>
        <v>1017.600000001039</v>
      </c>
      <c r="N14" s="357">
        <v>688.74</v>
      </c>
      <c r="O14" s="358">
        <v>1003.32</v>
      </c>
      <c r="P14" s="455">
        <f si="60" t="shared"/>
        <v>2194.2000000000917</v>
      </c>
      <c r="Q14" s="453">
        <f si="80" t="shared"/>
        <v>4048.2000000000426</v>
      </c>
      <c r="R14" s="475">
        <v>70985</v>
      </c>
      <c r="S14" s="358">
        <v>37758</v>
      </c>
      <c r="T14" s="455">
        <f si="6" t="shared"/>
        <v>504</v>
      </c>
      <c r="U14" s="453">
        <f si="81" t="shared"/>
        <v>840</v>
      </c>
      <c r="V14" s="357">
        <v>174697</v>
      </c>
      <c r="W14" s="358">
        <v>344515</v>
      </c>
      <c r="X14" s="455">
        <f si="7" t="shared"/>
        <v>1648</v>
      </c>
      <c r="Y14" s="409">
        <f si="82" t="shared"/>
        <v>3200</v>
      </c>
      <c r="Z14" s="409">
        <f si="83" t="shared"/>
        <v>4040</v>
      </c>
      <c r="AA14" s="453">
        <f si="84" t="shared"/>
        <v>8.2000000000425644</v>
      </c>
      <c r="AB14" s="363">
        <v>354.19499999999999</v>
      </c>
      <c r="AC14" s="358">
        <v>163.31899999999999</v>
      </c>
      <c r="AD14" s="455">
        <f si="8" t="shared"/>
        <v>613.79999999996357</v>
      </c>
      <c r="AE14" s="453">
        <f si="85" t="shared"/>
        <v>1090.7999999999902</v>
      </c>
      <c r="AF14" s="364">
        <v>3298.6129999999998</v>
      </c>
      <c r="AG14" s="289"/>
      <c r="AH14" s="358"/>
      <c r="AI14" s="455">
        <f si="40" t="shared"/>
        <v>10423.199999999633</v>
      </c>
      <c r="AJ14" s="409">
        <v>21612</v>
      </c>
      <c r="AK14" s="371">
        <f si="86" t="shared"/>
        <v>22452</v>
      </c>
      <c r="AL14" s="387">
        <v>29571</v>
      </c>
      <c r="AM14" s="388">
        <v>41092</v>
      </c>
      <c r="AN14" s="455">
        <f si="9" t="shared"/>
        <v>0</v>
      </c>
      <c r="AO14" s="217">
        <f si="87" t="shared"/>
        <v>0</v>
      </c>
      <c r="AP14" s="387">
        <v>22329</v>
      </c>
      <c r="AQ14" s="388">
        <v>23340</v>
      </c>
      <c r="AR14" s="455">
        <f si="10" t="shared"/>
        <v>0</v>
      </c>
      <c r="AS14" s="409">
        <f si="88" t="shared"/>
        <v>0</v>
      </c>
      <c r="AT14" s="409">
        <f si="89" t="shared"/>
        <v>21773.200000000317</v>
      </c>
      <c r="AU14" s="210">
        <f si="11" t="shared"/>
        <v>9570.1999999985528</v>
      </c>
      <c r="AV14" s="211">
        <f>(G14-Y14-AE14-AO14)+AS14</f>
        <v>20755.599999999278</v>
      </c>
      <c r="AW14" s="197">
        <v>11282.301725806452</v>
      </c>
      <c r="AX14" s="196">
        <f si="41" t="shared"/>
        <v>1712.1017258078991</v>
      </c>
      <c r="AY14" s="196">
        <v>361.89</v>
      </c>
      <c r="AZ14" s="196">
        <f si="61" t="shared"/>
        <v>26.445052363974007</v>
      </c>
      <c r="BA14" s="196">
        <v>31.87</v>
      </c>
      <c r="BB14" s="196">
        <f si="62" t="shared"/>
        <v>5.4249476360259941</v>
      </c>
      <c r="BC14" s="199">
        <v>10</v>
      </c>
      <c r="BD14" s="346">
        <v>42741</v>
      </c>
      <c r="BE14" s="357">
        <v>11554.679</v>
      </c>
      <c r="BF14" s="292">
        <v>77.572999999999993</v>
      </c>
      <c r="BG14" s="358">
        <v>5461.0209999999997</v>
      </c>
      <c r="BH14" s="496">
        <f si="42" t="shared"/>
        <v>1830.7199999999284</v>
      </c>
      <c r="BI14" s="453">
        <f>BH14+BH13</f>
        <v>3303.8399999998001</v>
      </c>
      <c r="BJ14" s="370">
        <v>808.58500000000004</v>
      </c>
      <c r="BK14" s="371">
        <v>656.62</v>
      </c>
      <c r="BL14" s="291">
        <f si="12" t="shared"/>
        <v>121.28000000000611</v>
      </c>
      <c r="BM14" s="409">
        <f si="90" t="shared"/>
        <v>228.00000000000182</v>
      </c>
      <c r="BN14" s="409">
        <f si="13" t="shared"/>
        <v>1709.4399999999223</v>
      </c>
      <c r="BO14" s="483">
        <f>BI14-BM14</f>
        <v>3075.8399999997982</v>
      </c>
      <c r="BP14" s="195">
        <v>1798.5</v>
      </c>
      <c r="BQ14" s="196">
        <f si="43" t="shared"/>
        <v>89.060000000077707</v>
      </c>
      <c r="BR14" s="196">
        <v>301.44</v>
      </c>
      <c r="BS14" s="196">
        <f si="63" t="shared"/>
        <v>5.6709129511674705</v>
      </c>
      <c r="BT14" s="196">
        <v>4.97</v>
      </c>
      <c r="BU14" s="196">
        <f si="64" t="shared"/>
        <v>-0.70091295116747077</v>
      </c>
      <c r="BV14" s="199">
        <v>10</v>
      </c>
      <c r="BW14" s="346">
        <v>42741</v>
      </c>
      <c r="BX14" s="357">
        <v>12017.58</v>
      </c>
      <c r="BY14" s="358">
        <v>23.515000000000001</v>
      </c>
      <c r="BZ14" s="347">
        <f si="44" t="shared"/>
        <v>260.81999999998686</v>
      </c>
      <c r="CA14" s="210">
        <f si="91" t="shared"/>
        <v>491.23999999998688</v>
      </c>
      <c r="CB14" s="292"/>
      <c r="CC14" s="213">
        <f si="65" t="shared"/>
        <v>121.28000000000611</v>
      </c>
      <c r="CD14" s="409">
        <f si="65" t="shared"/>
        <v>228.00000000000182</v>
      </c>
      <c r="CE14" s="211">
        <f si="66" t="shared"/>
        <v>382.09999999999297</v>
      </c>
      <c r="CF14" s="211">
        <f si="66" t="shared"/>
        <v>719.23999999998864</v>
      </c>
      <c r="CG14" s="195">
        <v>488.4</v>
      </c>
      <c r="CH14" s="210">
        <f si="45" t="shared"/>
        <v>106.300000000007</v>
      </c>
      <c r="CI14" s="196">
        <v>196.43</v>
      </c>
      <c r="CJ14" s="196">
        <f si="67" t="shared"/>
        <v>1.9452222165656619</v>
      </c>
      <c r="CK14" s="196">
        <v>2.4900000000000002</v>
      </c>
      <c r="CL14" s="196">
        <f si="68" t="shared"/>
        <v>0.54477778343433836</v>
      </c>
      <c r="CM14" s="199">
        <v>10</v>
      </c>
      <c r="CN14" s="346">
        <v>42741</v>
      </c>
      <c r="CO14" s="357">
        <v>10841.259</v>
      </c>
      <c r="CP14" s="358">
        <v>7356.5780000000004</v>
      </c>
      <c r="CQ14" s="455">
        <f si="14" t="shared"/>
        <v>1248.7199999999939</v>
      </c>
      <c r="CR14" s="409">
        <f si="92" t="shared"/>
        <v>2599.6800000001895</v>
      </c>
      <c r="CS14" s="409">
        <f si="46" t="shared"/>
        <v>174697</v>
      </c>
      <c r="CT14" s="409">
        <f si="46" t="shared"/>
        <v>344515</v>
      </c>
      <c r="CU14" s="409">
        <f si="46" t="shared"/>
        <v>1648</v>
      </c>
      <c r="CV14" s="453">
        <f si="46" t="shared"/>
        <v>3200</v>
      </c>
      <c r="CW14" s="379">
        <v>328.39699999999999</v>
      </c>
      <c r="CX14" s="376">
        <f si="15" t="shared"/>
        <v>17.819999999998117</v>
      </c>
      <c r="CY14" s="409">
        <f si="93" t="shared"/>
        <v>20.399999999998499</v>
      </c>
      <c r="CZ14" s="409">
        <f si="69" t="shared"/>
        <v>2914.5399999999918</v>
      </c>
      <c r="DA14" s="204">
        <f si="94" t="shared"/>
        <v>5820.0800000001873</v>
      </c>
      <c r="DB14" s="195">
        <v>2638</v>
      </c>
      <c r="DC14" s="421">
        <f si="95" t="shared"/>
        <v>-276.53999999999178</v>
      </c>
      <c r="DD14" s="195">
        <v>361.89499999999998</v>
      </c>
      <c r="DE14" s="196">
        <f si="70" t="shared"/>
        <v>8.05355144447973</v>
      </c>
      <c r="DF14" s="195">
        <v>7.29</v>
      </c>
      <c r="DG14" s="397">
        <f si="71" t="shared"/>
        <v>-0.76355144447973</v>
      </c>
      <c r="DH14" s="199">
        <v>10</v>
      </c>
      <c r="DI14" s="346">
        <v>42741</v>
      </c>
      <c r="DJ14" s="366">
        <v>347.42399999999998</v>
      </c>
      <c r="DK14" s="381">
        <v>324.39400000000001</v>
      </c>
      <c r="DL14" s="455">
        <f si="16" t="shared"/>
        <v>725.3999999999337</v>
      </c>
      <c r="DM14" s="453">
        <f si="96" t="shared"/>
        <v>1445.3999999999951</v>
      </c>
      <c r="DN14" s="370"/>
      <c r="DO14" s="409"/>
      <c r="DP14" s="409"/>
      <c r="DQ14" s="371">
        <v>1847.616</v>
      </c>
      <c r="DR14" s="455">
        <f si="17" t="shared"/>
        <v>3279.5999999998003</v>
      </c>
      <c r="DS14" s="453">
        <f si="97" t="shared"/>
        <v>6652.7999999998428</v>
      </c>
      <c r="DT14" s="409">
        <f si="18" t="shared"/>
        <v>5648.9999999997344</v>
      </c>
      <c r="DU14" s="204">
        <f>DM14+DS14+ID14</f>
        <v>11434.199999999837</v>
      </c>
      <c r="DV14" s="195">
        <v>5989.9</v>
      </c>
      <c r="DW14" s="409">
        <f si="47" t="shared"/>
        <v>340.90000000026521</v>
      </c>
      <c r="DX14" s="195">
        <v>14653</v>
      </c>
      <c r="DY14" s="431">
        <f si="72" t="shared"/>
        <v>0.38551832389270008</v>
      </c>
      <c r="DZ14" s="409">
        <v>0.40899999999999997</v>
      </c>
      <c r="EA14" s="431">
        <f si="73" t="shared"/>
        <v>2.3481676107299898E-2</v>
      </c>
      <c r="EB14" s="199">
        <v>10</v>
      </c>
      <c r="EC14" s="346">
        <v>42741</v>
      </c>
      <c r="ED14" s="357"/>
      <c r="EE14" s="292"/>
      <c r="EF14" s="358">
        <v>1959.008</v>
      </c>
      <c r="EG14" s="455">
        <f si="48" t="shared"/>
        <v>3814.2000000002554</v>
      </c>
      <c r="EH14" s="453">
        <f si="98" t="shared"/>
        <v>7693.2000000002063</v>
      </c>
      <c r="EI14" s="370">
        <v>27.614000000000001</v>
      </c>
      <c r="EJ14" s="383">
        <v>1213.423</v>
      </c>
      <c r="EK14" s="455">
        <f si="99" t="shared"/>
        <v>421.12000000000762</v>
      </c>
      <c r="EL14" s="453">
        <f si="100" t="shared"/>
        <v>856.0799999999989</v>
      </c>
      <c r="EM14" s="370">
        <v>2979.9830000000002</v>
      </c>
      <c r="EN14" s="371"/>
      <c r="EO14" s="455">
        <f si="74" t="shared"/>
        <v>46.608000000000175</v>
      </c>
      <c r="EP14" s="453">
        <f si="101" t="shared"/>
        <v>102.34799999999996</v>
      </c>
      <c r="EQ14" s="379">
        <v>372.762</v>
      </c>
      <c r="ER14" s="455">
        <f si="19" t="shared"/>
        <v>6.1200000000008004</v>
      </c>
      <c r="ES14" s="409">
        <f si="102" t="shared"/>
        <v>12.560000000000855</v>
      </c>
      <c r="ET14" s="409">
        <f si="49" t="shared"/>
        <v>3866.9280000002564</v>
      </c>
      <c r="EU14" s="204">
        <f>EH14+EP14+ES14</f>
        <v>7808.1080000002075</v>
      </c>
      <c r="EV14" s="195">
        <v>4222.7</v>
      </c>
      <c r="EW14" s="195">
        <f si="50" t="shared"/>
        <v>355.77199999974346</v>
      </c>
      <c r="EX14" s="431">
        <v>361.89499999999998</v>
      </c>
      <c r="EY14" s="431">
        <f si="75" t="shared"/>
        <v>10.68522085135262</v>
      </c>
      <c r="EZ14" s="290">
        <v>11.6683</v>
      </c>
      <c r="FA14" s="432">
        <f si="76" t="shared"/>
        <v>0.98307914864738066</v>
      </c>
      <c r="FC14" s="293">
        <v>42777</v>
      </c>
      <c r="FD14" s="417">
        <v>42778</v>
      </c>
      <c r="FE14" s="130">
        <f>BO28</f>
        <v>3428.0000000000132</v>
      </c>
      <c r="FF14" s="127">
        <v>3597</v>
      </c>
      <c r="FG14" s="32">
        <f si="51" t="shared"/>
        <v>168.99999999998681</v>
      </c>
      <c r="FH14" s="290">
        <v>789.33600000000001</v>
      </c>
      <c r="FI14" s="123">
        <f si="20" t="shared"/>
        <v>4.3428907334772688</v>
      </c>
      <c r="FJ14" s="126">
        <v>4.97</v>
      </c>
      <c r="FK14" s="131">
        <f si="21" t="shared"/>
        <v>0.62710926652273091</v>
      </c>
      <c r="FL14" s="140">
        <f>HR26</f>
        <v>134.80000000000473</v>
      </c>
      <c r="FM14" s="296">
        <f>EU26</f>
        <v>8041.6800000002786</v>
      </c>
      <c r="FN14" s="123">
        <v>8445.4</v>
      </c>
      <c r="FO14" s="32">
        <f si="22" t="shared"/>
        <v>403.71999999972104</v>
      </c>
      <c r="FP14" s="120">
        <f si="23" t="shared"/>
        <v>789.33600000000001</v>
      </c>
      <c r="FQ14" s="123">
        <f si="52" t="shared"/>
        <v>10.187904770592343</v>
      </c>
      <c r="FR14" s="120">
        <v>11.67</v>
      </c>
      <c r="FS14" s="142">
        <f si="24" t="shared"/>
        <v>1.4820952294076566</v>
      </c>
      <c r="FT14" s="141"/>
      <c r="FU14" s="130">
        <f>DA26</f>
        <v>5672.3400000000111</v>
      </c>
      <c r="FV14" s="123">
        <v>5276</v>
      </c>
      <c r="FW14" s="435">
        <f si="25" t="shared"/>
        <v>-396.34000000001106</v>
      </c>
      <c r="FX14" s="120">
        <f si="26" t="shared"/>
        <v>789.33600000000001</v>
      </c>
      <c r="FY14" s="120">
        <f si="27" t="shared"/>
        <v>7.1862172762929992</v>
      </c>
      <c r="FZ14" s="126">
        <v>7.2889999999999997</v>
      </c>
      <c r="GA14" s="142">
        <f si="28" t="shared"/>
        <v>0.10278272370700048</v>
      </c>
      <c r="GB14" s="393"/>
      <c r="GC14" s="122">
        <f>CF26</f>
        <v>603.92000000006431</v>
      </c>
      <c r="GD14" s="123">
        <v>976.8</v>
      </c>
      <c r="GE14" s="120">
        <f si="53" t="shared"/>
        <v>372.87999999993565</v>
      </c>
      <c r="GF14" s="17">
        <v>343</v>
      </c>
      <c r="GG14" s="127">
        <f si="29" t="shared"/>
        <v>1.760699708454998</v>
      </c>
      <c r="GH14" s="126">
        <v>2.4900000000000002</v>
      </c>
      <c r="GI14" s="144">
        <f si="30" t="shared"/>
        <v>0.7293002915450022</v>
      </c>
      <c r="GJ14" s="393"/>
      <c r="GK14" s="122">
        <f>DU26</f>
        <v>11601.5999999998</v>
      </c>
      <c r="GL14" s="120">
        <v>11979.7</v>
      </c>
      <c r="GM14" s="33">
        <f si="54" t="shared"/>
        <v>378.10000000020045</v>
      </c>
      <c r="GN14" s="169">
        <v>21600</v>
      </c>
      <c r="GO14" s="128">
        <v>0.55000000000000004</v>
      </c>
      <c r="GP14" s="126">
        <v>0.41</v>
      </c>
      <c r="GQ14" s="424">
        <f si="55" t="shared"/>
        <v>-0.14000000000000007</v>
      </c>
      <c r="GR14" s="393"/>
      <c r="GS14" s="122">
        <f>AV26</f>
        <v>21802.199999999037</v>
      </c>
      <c r="GT14" s="123">
        <v>23066.400000000001</v>
      </c>
      <c r="GU14" s="425">
        <f si="31" t="shared"/>
        <v>1264.2000000009648</v>
      </c>
      <c r="GV14" s="123">
        <f si="32" t="shared"/>
        <v>789.33600000000001</v>
      </c>
      <c r="GW14" s="127">
        <f si="33" t="shared"/>
        <v>27.620937091427525</v>
      </c>
      <c r="GX14" s="123">
        <v>31.9</v>
      </c>
      <c r="GY14" s="144">
        <f si="34" t="shared"/>
        <v>4.2790629085724738</v>
      </c>
      <c r="GZ14" s="141"/>
      <c r="HA14" s="125">
        <f si="35" t="shared"/>
        <v>51149.739999999205</v>
      </c>
      <c r="HB14" s="386">
        <v>53341.39</v>
      </c>
      <c r="HC14" s="31">
        <f si="36" t="shared"/>
        <v>2191.6500000007945</v>
      </c>
      <c r="HE14" s="23" t="s">
        <v>65</v>
      </c>
      <c r="HF14" s="46">
        <f>HF4</f>
        <v>91490.760000000024</v>
      </c>
      <c r="HG14" s="23"/>
      <c r="HH14" s="24">
        <f ref="HH14:HH19" si="110" t="shared">HF14-HG14</f>
        <v>91490.760000000024</v>
      </c>
      <c r="HI14" s="20"/>
      <c r="HJ14" s="290"/>
      <c r="HK14" s="39">
        <f ref="HK14:HK19" si="111" t="shared">HG14/31</f>
        <v>0</v>
      </c>
      <c r="HL14" s="4">
        <f ref="HL14:HL19" si="112" t="shared">HK14/2</f>
        <v>0</v>
      </c>
      <c r="HO14" s="346">
        <v>42741</v>
      </c>
      <c r="HP14" s="379">
        <v>1003.866</v>
      </c>
      <c r="HQ14" s="455">
        <f si="37" t="shared"/>
        <v>94.639999999999418</v>
      </c>
      <c r="HR14" s="453">
        <f>HQ14+HQ13</f>
        <v>137.55999999999858</v>
      </c>
      <c r="HS14" s="379">
        <v>49080</v>
      </c>
      <c r="HT14" s="455">
        <f si="57" t="shared"/>
        <v>27</v>
      </c>
      <c r="HU14" s="369">
        <f ref="HU14" si="113" t="shared">HT14+HT13</f>
        <v>38</v>
      </c>
      <c r="HV14" s="379">
        <v>77815</v>
      </c>
      <c r="HW14" s="455">
        <f si="58" t="shared"/>
        <v>42</v>
      </c>
      <c r="HX14" s="369">
        <f ref="HX14" si="114" t="shared">HW14+HW13</f>
        <v>53</v>
      </c>
      <c r="HY14" s="379">
        <v>1283.05</v>
      </c>
      <c r="HZ14" s="455">
        <f si="38" t="shared"/>
        <v>18.599999999996726</v>
      </c>
      <c r="IA14" s="409">
        <f ref="IA14" si="115" t="shared">HZ14+HZ13</f>
        <v>26.69999999999618</v>
      </c>
      <c r="IB14" s="379">
        <v>211149</v>
      </c>
      <c r="IC14" s="455">
        <f si="39" t="shared"/>
        <v>1644</v>
      </c>
      <c r="ID14" s="409">
        <f>IC14+IC13</f>
        <v>3336</v>
      </c>
    </row>
    <row ht="15.75" r="15" spans="1:244" x14ac:dyDescent="0.25">
      <c r="A15" s="199">
        <v>11</v>
      </c>
      <c r="B15" s="346">
        <v>42741</v>
      </c>
      <c r="C15" s="349">
        <v>3006.5680000000002</v>
      </c>
      <c r="D15" s="288">
        <v>3115.91</v>
      </c>
      <c r="E15" s="350"/>
      <c r="F15" s="347">
        <f>((C15-C14)+(D15-D14))*4800</f>
        <v>13780.800000000454</v>
      </c>
      <c r="G15" s="354"/>
      <c r="H15" s="357">
        <v>2071.4749999999999</v>
      </c>
      <c r="I15" s="292">
        <v>2012.4</v>
      </c>
      <c r="J15" s="358"/>
      <c r="K15" s="455">
        <f si="5" t="shared"/>
        <v>12508.799999999974</v>
      </c>
      <c r="L15" s="409"/>
      <c r="M15" s="354"/>
      <c r="N15" s="475">
        <v>688.74</v>
      </c>
      <c r="O15" s="217">
        <v>1004.359</v>
      </c>
      <c r="P15" s="370">
        <f si="60" t="shared"/>
        <v>1870.1999999999771</v>
      </c>
      <c r="Q15" s="453"/>
      <c r="R15" s="357">
        <v>71008</v>
      </c>
      <c r="S15" s="358">
        <v>37759</v>
      </c>
      <c r="T15" s="455">
        <f si="6" t="shared"/>
        <v>288</v>
      </c>
      <c r="U15" s="453"/>
      <c r="V15" s="357">
        <v>174698</v>
      </c>
      <c r="W15" s="358">
        <v>344613</v>
      </c>
      <c r="X15" s="455">
        <f si="7" t="shared"/>
        <v>1584</v>
      </c>
      <c r="Y15" s="409"/>
      <c r="Z15" s="409"/>
      <c r="AA15" s="453"/>
      <c r="AB15" s="363">
        <v>354.41300000000001</v>
      </c>
      <c r="AC15" s="358">
        <v>163.45599999999999</v>
      </c>
      <c r="AD15" s="455">
        <f si="8" t="shared"/>
        <v>639.00000000003274</v>
      </c>
      <c r="AE15" s="453"/>
      <c r="AF15" s="364">
        <v>3302.7330000000002</v>
      </c>
      <c r="AG15" s="289"/>
      <c r="AH15" s="358"/>
      <c r="AI15" s="455">
        <f si="40" t="shared"/>
        <v>9888.0000000008295</v>
      </c>
      <c r="AJ15" s="409"/>
      <c r="AK15" s="371"/>
      <c r="AL15" s="387">
        <v>29571</v>
      </c>
      <c r="AM15" s="388">
        <v>41092</v>
      </c>
      <c r="AN15" s="455">
        <f si="9" t="shared"/>
        <v>0</v>
      </c>
      <c r="AO15" s="217"/>
      <c r="AP15" s="387">
        <v>22329</v>
      </c>
      <c r="AQ15" s="388">
        <v>23340</v>
      </c>
      <c r="AR15" s="455">
        <f si="10" t="shared"/>
        <v>0</v>
      </c>
      <c r="AS15" s="409"/>
      <c r="AT15" s="409"/>
      <c r="AU15" s="210">
        <f si="11" t="shared"/>
        <v>11557.800000000421</v>
      </c>
      <c r="AV15" s="211"/>
      <c r="AW15" s="197">
        <v>11282.301725806452</v>
      </c>
      <c r="AX15" s="397">
        <f si="41" t="shared"/>
        <v>-275.49827419396934</v>
      </c>
      <c r="AY15" s="196">
        <v>361.89</v>
      </c>
      <c r="AZ15" s="196">
        <f si="61" t="shared"/>
        <v>31.937329022632351</v>
      </c>
      <c r="BA15" s="196">
        <v>31.87</v>
      </c>
      <c r="BB15" s="397">
        <f si="62" t="shared"/>
        <v>-6.7329022632350188E-2</v>
      </c>
      <c r="BC15" s="199">
        <v>11</v>
      </c>
      <c r="BD15" s="346">
        <v>42741</v>
      </c>
      <c r="BE15" s="357">
        <v>11556.638000000001</v>
      </c>
      <c r="BF15" s="292">
        <v>77.662000000000006</v>
      </c>
      <c r="BG15" s="358">
        <v>5464.0450000000001</v>
      </c>
      <c r="BH15" s="496">
        <f si="42" t="shared"/>
        <v>1665.9600000002843</v>
      </c>
      <c r="BI15" s="453"/>
      <c r="BJ15" s="370">
        <v>809.25099999999998</v>
      </c>
      <c r="BK15" s="371">
        <v>657.40700000000004</v>
      </c>
      <c r="BL15" s="291">
        <f si="12" t="shared"/>
        <v>116.23999999999796</v>
      </c>
      <c r="BM15" s="409"/>
      <c r="BN15" s="409">
        <f si="13" t="shared"/>
        <v>1549.7200000002863</v>
      </c>
      <c r="BO15" s="483"/>
      <c r="BP15" s="195">
        <v>1798.5</v>
      </c>
      <c r="BQ15" s="196">
        <f si="43" t="shared"/>
        <v>248.77999999971371</v>
      </c>
      <c r="BR15" s="196">
        <v>301.44</v>
      </c>
      <c r="BS15" s="196">
        <f si="63" t="shared"/>
        <v>5.1410562632705892</v>
      </c>
      <c r="BT15" s="196">
        <v>4.97</v>
      </c>
      <c r="BU15" s="196">
        <f si="64" t="shared"/>
        <v>-0.17105626327058943</v>
      </c>
      <c r="BV15" s="199">
        <v>11</v>
      </c>
      <c r="BW15" s="346">
        <v>42741</v>
      </c>
      <c r="BX15" s="357">
        <v>12025.32</v>
      </c>
      <c r="BY15" s="358">
        <v>23.84</v>
      </c>
      <c r="BZ15" s="347">
        <f si="44" t="shared"/>
        <v>245.19999999999342</v>
      </c>
      <c r="CA15" s="210"/>
      <c r="CB15" s="292"/>
      <c r="CC15" s="213">
        <f si="65" t="shared"/>
        <v>116.23999999999796</v>
      </c>
      <c r="CD15" s="409"/>
      <c r="CE15" s="211">
        <f si="66" t="shared"/>
        <v>361.43999999999141</v>
      </c>
      <c r="CF15" s="211"/>
      <c r="CG15" s="195">
        <v>488.4</v>
      </c>
      <c r="CH15" s="210">
        <f si="45" t="shared"/>
        <v>126.96000000000856</v>
      </c>
      <c r="CI15" s="196">
        <v>196.43</v>
      </c>
      <c r="CJ15" s="196">
        <f si="67" t="shared"/>
        <v>1.8400447996741405</v>
      </c>
      <c r="CK15" s="196">
        <v>2.4900000000000002</v>
      </c>
      <c r="CL15" s="196">
        <f si="68" t="shared"/>
        <v>0.64995520032585974</v>
      </c>
      <c r="CM15" s="199">
        <v>11</v>
      </c>
      <c r="CN15" s="346">
        <v>42741</v>
      </c>
      <c r="CO15" s="357">
        <v>10849.049000000001</v>
      </c>
      <c r="CP15" s="358">
        <v>7359.6970000000001</v>
      </c>
      <c r="CQ15" s="455">
        <f si="14" t="shared"/>
        <v>1309.0800000000672</v>
      </c>
      <c r="CR15" s="409"/>
      <c r="CS15" s="409">
        <f si="46" t="shared"/>
        <v>174698</v>
      </c>
      <c r="CT15" s="409">
        <f si="46" t="shared"/>
        <v>344613</v>
      </c>
      <c r="CU15" s="409">
        <f si="46" t="shared"/>
        <v>1584</v>
      </c>
      <c r="CV15" s="453"/>
      <c r="CW15" s="379">
        <v>328.59</v>
      </c>
      <c r="CX15" s="376">
        <f si="15" t="shared"/>
        <v>11.579999999999018</v>
      </c>
      <c r="CY15" s="409"/>
      <c r="CZ15" s="409">
        <f si="69" t="shared"/>
        <v>2904.6600000000662</v>
      </c>
      <c r="DA15" s="204"/>
      <c r="DB15" s="195">
        <v>2638</v>
      </c>
      <c r="DC15" s="421">
        <f si="95" t="shared"/>
        <v>-266.66000000006625</v>
      </c>
      <c r="DD15" s="195">
        <v>361.89499999999998</v>
      </c>
      <c r="DE15" s="196">
        <f si="70" t="shared"/>
        <v>8.0262507080784928</v>
      </c>
      <c r="DF15" s="195">
        <v>7.29</v>
      </c>
      <c r="DG15" s="397">
        <f si="71" t="shared"/>
        <v>-0.7362507080784928</v>
      </c>
      <c r="DH15" s="199">
        <v>11</v>
      </c>
      <c r="DI15" s="346">
        <v>42741</v>
      </c>
      <c r="DJ15" s="366">
        <v>347.81</v>
      </c>
      <c r="DK15" s="381">
        <v>324.42099999999999</v>
      </c>
      <c r="DL15" s="455">
        <f si="16" t="shared"/>
        <v>743.40000000001965</v>
      </c>
      <c r="DM15" s="453"/>
      <c r="DN15" s="370"/>
      <c r="DO15" s="409"/>
      <c r="DP15" s="409"/>
      <c r="DQ15" s="371">
        <v>1849.511</v>
      </c>
      <c r="DR15" s="455">
        <f si="17" t="shared"/>
        <v>3410.9999999999673</v>
      </c>
      <c r="DS15" s="453"/>
      <c r="DT15" s="409">
        <f si="18" t="shared"/>
        <v>5870.3999999999869</v>
      </c>
      <c r="DU15" s="204"/>
      <c r="DV15" s="195">
        <v>5989.9</v>
      </c>
      <c r="DW15" s="409">
        <f si="47" t="shared"/>
        <v>119.50000000001273</v>
      </c>
      <c r="DX15" s="195">
        <v>14653</v>
      </c>
      <c r="DY15" s="431">
        <f si="72" t="shared"/>
        <v>0.40062785777656362</v>
      </c>
      <c r="DZ15" s="409">
        <v>0.40899999999999997</v>
      </c>
      <c r="EA15" s="431">
        <f si="73" t="shared"/>
        <v>8.3721422234363518E-3</v>
      </c>
      <c r="EB15" s="199">
        <v>11</v>
      </c>
      <c r="EC15" s="346">
        <v>42741</v>
      </c>
      <c r="ED15" s="357"/>
      <c r="EE15" s="292"/>
      <c r="EF15" s="358">
        <v>1961.269</v>
      </c>
      <c r="EG15" s="455">
        <f si="48" t="shared"/>
        <v>4069.7999999999411</v>
      </c>
      <c r="EH15" s="453"/>
      <c r="EI15" s="370">
        <v>27.631</v>
      </c>
      <c r="EJ15" s="383">
        <v>1218.9849999999999</v>
      </c>
      <c r="EK15" s="455">
        <f si="99" t="shared"/>
        <v>446.31999999999181</v>
      </c>
      <c r="EL15" s="453"/>
      <c r="EM15" s="370">
        <v>2982.819</v>
      </c>
      <c r="EN15" s="371"/>
      <c r="EO15" s="455">
        <f si="74" t="shared"/>
        <v>34.031999999997424</v>
      </c>
      <c r="EP15" s="453"/>
      <c r="EQ15" s="379">
        <v>373.24900000000002</v>
      </c>
      <c r="ER15" s="455">
        <f si="19" t="shared"/>
        <v>19.480000000000928</v>
      </c>
      <c r="ES15" s="409"/>
      <c r="ET15" s="409">
        <f si="49" t="shared"/>
        <v>4123.3119999999399</v>
      </c>
      <c r="EU15" s="204"/>
      <c r="EV15" s="195">
        <v>4222.7</v>
      </c>
      <c r="EW15" s="195">
        <f si="50" t="shared"/>
        <v>99.388000000059947</v>
      </c>
      <c r="EX15" s="431">
        <v>361.89499999999998</v>
      </c>
      <c r="EY15" s="431">
        <f si="75" t="shared"/>
        <v>11.393669434504318</v>
      </c>
      <c r="EZ15" s="290">
        <v>11.6683</v>
      </c>
      <c r="FA15" s="432">
        <f si="76" t="shared"/>
        <v>0.27463056549568243</v>
      </c>
      <c r="FC15" s="293">
        <v>42778</v>
      </c>
      <c r="FD15" s="417">
        <v>42779</v>
      </c>
      <c r="FE15" s="130">
        <f>BO30</f>
        <v>3148.7599999998451</v>
      </c>
      <c r="FF15" s="127">
        <v>3597</v>
      </c>
      <c r="FG15" s="32">
        <f si="51" t="shared"/>
        <v>448.24000000015485</v>
      </c>
      <c r="FH15" s="290">
        <v>796.84799999999996</v>
      </c>
      <c r="FI15" s="123">
        <f si="20" t="shared"/>
        <v>3.9515189847999181</v>
      </c>
      <c r="FJ15" s="126">
        <v>4.97</v>
      </c>
      <c r="FK15" s="131">
        <f si="21" t="shared"/>
        <v>1.0184810152000816</v>
      </c>
      <c r="FL15" s="140">
        <f>HR28</f>
        <v>136.19999999999891</v>
      </c>
      <c r="FM15" s="296">
        <f>EU28</f>
        <v>7990.8519999998143</v>
      </c>
      <c r="FN15" s="123">
        <v>8445.4</v>
      </c>
      <c r="FO15" s="32">
        <f si="22" t="shared"/>
        <v>454.54800000018531</v>
      </c>
      <c r="FP15" s="120">
        <f si="23" t="shared"/>
        <v>796.84799999999996</v>
      </c>
      <c r="FQ15" s="123">
        <f si="52" t="shared"/>
        <v>10.02807561793443</v>
      </c>
      <c r="FR15" s="120">
        <v>11.67</v>
      </c>
      <c r="FS15" s="142">
        <f si="24" t="shared"/>
        <v>1.6419243820655698</v>
      </c>
      <c r="FT15" s="141"/>
      <c r="FU15" s="130">
        <f>DA28</f>
        <v>5747.3200000000634</v>
      </c>
      <c r="FV15" s="123">
        <v>5276</v>
      </c>
      <c r="FW15" s="435">
        <f si="25" t="shared"/>
        <v>-471.32000000006337</v>
      </c>
      <c r="FX15" s="120">
        <f si="26" t="shared"/>
        <v>796.84799999999996</v>
      </c>
      <c r="FY15" s="120">
        <f si="27" t="shared"/>
        <v>7.2125675160131717</v>
      </c>
      <c r="FZ15" s="126">
        <v>7.2889999999999997</v>
      </c>
      <c r="GA15" s="142">
        <f si="28" t="shared"/>
        <v>7.6432483986828004E-2</v>
      </c>
      <c r="GB15" s="393"/>
      <c r="GC15" s="122">
        <f>CF28</f>
        <v>585.57999999996252</v>
      </c>
      <c r="GD15" s="123">
        <v>976.8</v>
      </c>
      <c r="GE15" s="120">
        <f si="53" t="shared"/>
        <v>391.22000000003743</v>
      </c>
      <c r="GF15" s="17">
        <v>341</v>
      </c>
      <c r="GG15" s="127">
        <f si="29" t="shared"/>
        <v>1.7172434017594209</v>
      </c>
      <c r="GH15" s="126">
        <v>2.4900000000000002</v>
      </c>
      <c r="GI15" s="144">
        <f si="30" t="shared"/>
        <v>0.7727565982405793</v>
      </c>
      <c r="GJ15" s="393"/>
      <c r="GK15" s="122">
        <f>DU28</f>
        <v>11467.199999999899</v>
      </c>
      <c r="GL15" s="120">
        <v>11979.7</v>
      </c>
      <c r="GM15" s="33">
        <f si="54" t="shared"/>
        <v>512.50000000010186</v>
      </c>
      <c r="GN15" s="169">
        <v>21600</v>
      </c>
      <c r="GO15" s="128">
        <v>0.55000000000000004</v>
      </c>
      <c r="GP15" s="126">
        <v>0.41</v>
      </c>
      <c r="GQ15" s="424">
        <f si="55" t="shared"/>
        <v>-0.14000000000000007</v>
      </c>
      <c r="GR15" s="393"/>
      <c r="GS15" s="122">
        <f>AV28</f>
        <v>22116.20000000035</v>
      </c>
      <c r="GT15" s="123">
        <v>23066.400000000001</v>
      </c>
      <c r="GU15" s="425">
        <f si="31" t="shared"/>
        <v>950.19999999965148</v>
      </c>
      <c r="GV15" s="123">
        <f si="32" t="shared"/>
        <v>796.84799999999996</v>
      </c>
      <c r="GW15" s="127">
        <f si="33" t="shared"/>
        <v>27.754603136357687</v>
      </c>
      <c r="GX15" s="123">
        <v>31.9</v>
      </c>
      <c r="GY15" s="144">
        <f si="34" t="shared"/>
        <v>4.1453968636423113</v>
      </c>
      <c r="GZ15" s="141"/>
      <c r="HA15" s="125">
        <f si="35" t="shared"/>
        <v>51055.911999999938</v>
      </c>
      <c r="HB15" s="386">
        <v>53341.39</v>
      </c>
      <c r="HC15" s="31">
        <f si="36" t="shared"/>
        <v>2285.478000000061</v>
      </c>
      <c r="HE15" s="23" t="s">
        <v>41</v>
      </c>
      <c r="HF15" s="46">
        <f ref="HF15:HF20" si="116" t="shared">HF5</f>
        <v>226080.78799999983</v>
      </c>
      <c r="HG15" s="23"/>
      <c r="HH15" s="24">
        <f si="110" t="shared"/>
        <v>226080.78799999983</v>
      </c>
      <c r="HI15" s="20"/>
      <c r="HJ15" s="290"/>
      <c r="HK15" s="39">
        <f si="111" t="shared"/>
        <v>0</v>
      </c>
      <c r="HL15" s="4">
        <f si="112" t="shared"/>
        <v>0</v>
      </c>
      <c r="HO15" s="346">
        <v>42741</v>
      </c>
      <c r="HP15" s="379">
        <v>1005.038</v>
      </c>
      <c r="HQ15" s="455">
        <f si="37" t="shared"/>
        <v>46.880000000001019</v>
      </c>
      <c r="HR15" s="453"/>
      <c r="HS15" s="379">
        <v>49100</v>
      </c>
      <c r="HT15" s="455">
        <f si="57" t="shared"/>
        <v>20</v>
      </c>
      <c r="HU15" s="369"/>
      <c r="HV15" s="379">
        <v>77824</v>
      </c>
      <c r="HW15" s="455">
        <f si="58" t="shared"/>
        <v>9</v>
      </c>
      <c r="HX15" s="369"/>
      <c r="HY15" s="379">
        <v>1283.94</v>
      </c>
      <c r="HZ15" s="455">
        <f si="38" t="shared"/>
        <v>26.700000000003001</v>
      </c>
      <c r="IA15" s="409"/>
      <c r="IB15" s="379">
        <v>211292</v>
      </c>
      <c r="IC15" s="455">
        <f si="39" t="shared"/>
        <v>1716</v>
      </c>
      <c r="ID15" s="409"/>
    </row>
    <row ht="15.75" r="16" spans="1:244" x14ac:dyDescent="0.25">
      <c r="A16" s="199">
        <v>12</v>
      </c>
      <c r="B16" s="346">
        <v>42742</v>
      </c>
      <c r="C16" s="349">
        <v>3008.7330000000002</v>
      </c>
      <c r="D16" s="288">
        <v>3116.4110000000001</v>
      </c>
      <c r="E16" s="350"/>
      <c r="F16" s="347">
        <f si="4" t="shared"/>
        <v>12796.800000000803</v>
      </c>
      <c r="G16" s="354">
        <f>F15+F16</f>
        <v>26577.600000001257</v>
      </c>
      <c r="H16" s="357">
        <v>2073.5990000000002</v>
      </c>
      <c r="I16" s="292">
        <v>2012.902</v>
      </c>
      <c r="J16" s="358"/>
      <c r="K16" s="455">
        <f si="5" t="shared"/>
        <v>12604.800000000978</v>
      </c>
      <c r="L16" s="409">
        <f si="78" t="shared"/>
        <v>25113.600000000952</v>
      </c>
      <c r="M16" s="354">
        <f si="79" t="shared"/>
        <v>-1464.0000000003056</v>
      </c>
      <c r="N16" s="357">
        <v>688.74</v>
      </c>
      <c r="O16" s="358">
        <v>1005.516</v>
      </c>
      <c r="P16" s="455">
        <f si="60" t="shared"/>
        <v>2082.5999999998658</v>
      </c>
      <c r="Q16" s="453">
        <f si="80" t="shared"/>
        <v>3952.7999999998428</v>
      </c>
      <c r="R16" s="357">
        <v>71039</v>
      </c>
      <c r="S16" s="358">
        <v>37764</v>
      </c>
      <c r="T16" s="455">
        <f si="6" t="shared"/>
        <v>432</v>
      </c>
      <c r="U16" s="453">
        <f si="81" t="shared"/>
        <v>720</v>
      </c>
      <c r="V16" s="357">
        <v>174702</v>
      </c>
      <c r="W16" s="358">
        <v>344708</v>
      </c>
      <c r="X16" s="455">
        <f si="7" t="shared"/>
        <v>1584</v>
      </c>
      <c r="Y16" s="409">
        <f si="82" t="shared"/>
        <v>3168</v>
      </c>
      <c r="Z16" s="409">
        <f si="83" t="shared"/>
        <v>3888</v>
      </c>
      <c r="AA16" s="427">
        <f si="84" t="shared"/>
        <v>64.799999999842839</v>
      </c>
      <c r="AB16" s="363">
        <v>354.608</v>
      </c>
      <c r="AC16" s="358">
        <v>163.607</v>
      </c>
      <c r="AD16" s="455">
        <f si="8" t="shared"/>
        <v>622.80000000000655</v>
      </c>
      <c r="AE16" s="453">
        <f si="85" t="shared"/>
        <v>1261.8000000000393</v>
      </c>
      <c r="AF16" s="364">
        <v>3306.7809999999999</v>
      </c>
      <c r="AG16" s="289"/>
      <c r="AH16" s="358"/>
      <c r="AI16" s="455">
        <f si="40" t="shared"/>
        <v>9715.1999999994587</v>
      </c>
      <c r="AJ16" s="409">
        <f>AI16+AI15</f>
        <v>19603.200000000288</v>
      </c>
      <c r="AK16" s="371">
        <f si="86" t="shared"/>
        <v>20323.200000000288</v>
      </c>
      <c r="AL16" s="387">
        <v>29571</v>
      </c>
      <c r="AM16" s="388">
        <v>41092</v>
      </c>
      <c r="AN16" s="455">
        <f si="9" t="shared"/>
        <v>0</v>
      </c>
      <c r="AO16" s="217">
        <f si="87" t="shared"/>
        <v>0</v>
      </c>
      <c r="AP16" s="387">
        <v>22329</v>
      </c>
      <c r="AQ16" s="388">
        <v>23340</v>
      </c>
      <c r="AR16" s="455">
        <f si="10" t="shared"/>
        <v>0</v>
      </c>
      <c r="AS16" s="409">
        <f si="88" t="shared"/>
        <v>0</v>
      </c>
      <c r="AT16" s="409">
        <f si="89" t="shared"/>
        <v>20683.800000000912</v>
      </c>
      <c r="AU16" s="210">
        <f si="11" t="shared"/>
        <v>10590.000000000797</v>
      </c>
      <c r="AV16" s="211">
        <f>(G16-Y16-AE16-AO16)+AS16</f>
        <v>22147.800000001218</v>
      </c>
      <c r="AW16" s="197">
        <v>11282.301725806452</v>
      </c>
      <c r="AX16" s="196">
        <f si="41" t="shared"/>
        <v>692.30172580565522</v>
      </c>
      <c r="AY16" s="196">
        <v>361.89</v>
      </c>
      <c r="AZ16" s="196">
        <f si="61" t="shared"/>
        <v>29.263035729091154</v>
      </c>
      <c r="BA16" s="196">
        <v>31.87</v>
      </c>
      <c r="BB16" s="196">
        <f si="62" t="shared"/>
        <v>2.606964270908847</v>
      </c>
      <c r="BC16" s="199">
        <v>12</v>
      </c>
      <c r="BD16" s="346">
        <v>42742</v>
      </c>
      <c r="BE16" s="357">
        <v>11559.755999999999</v>
      </c>
      <c r="BF16" s="292">
        <v>77.745999999999995</v>
      </c>
      <c r="BG16" s="358">
        <v>5467.424</v>
      </c>
      <c r="BH16" s="496">
        <f si="42" t="shared"/>
        <v>1787.6399999996852</v>
      </c>
      <c r="BI16" s="453">
        <f>BH16+BH15</f>
        <v>3453.5999999999694</v>
      </c>
      <c r="BJ16" s="370">
        <v>809.84699999999998</v>
      </c>
      <c r="BK16" s="371">
        <v>658.12300000000005</v>
      </c>
      <c r="BL16" s="291">
        <f si="12" t="shared"/>
        <v>104.96000000000095</v>
      </c>
      <c r="BM16" s="409">
        <f>BL16+BL15</f>
        <v>221.19999999999891</v>
      </c>
      <c r="BN16" s="409">
        <f>BH16-BL16</f>
        <v>1682.6799999996842</v>
      </c>
      <c r="BO16" s="483">
        <f>BI16-BM16</f>
        <v>3232.3999999999705</v>
      </c>
      <c r="BP16" s="195">
        <v>1798.5</v>
      </c>
      <c r="BQ16" s="196">
        <f si="43" t="shared"/>
        <v>115.82000000031576</v>
      </c>
      <c r="BR16" s="196">
        <v>301.44</v>
      </c>
      <c r="BS16" s="196">
        <f si="63" t="shared"/>
        <v>5.5821390658163619</v>
      </c>
      <c r="BT16" s="196">
        <v>4.97</v>
      </c>
      <c r="BU16" s="196">
        <f si="64" t="shared"/>
        <v>-0.61213906581636213</v>
      </c>
      <c r="BV16" s="199">
        <v>12</v>
      </c>
      <c r="BW16" s="346">
        <v>42742</v>
      </c>
      <c r="BX16" s="357">
        <v>12033.11</v>
      </c>
      <c r="BY16" s="358">
        <v>24.178000000000001</v>
      </c>
      <c r="BZ16" s="347">
        <f si="44" t="shared"/>
        <v>247.22000000002623</v>
      </c>
      <c r="CA16" s="210">
        <f si="91" t="shared"/>
        <v>492.42000000001963</v>
      </c>
      <c r="CB16" s="292"/>
      <c r="CC16" s="213">
        <f si="65" t="shared"/>
        <v>104.96000000000095</v>
      </c>
      <c r="CD16" s="409">
        <f si="65" t="shared"/>
        <v>221.19999999999891</v>
      </c>
      <c r="CE16" s="211">
        <f si="66" t="shared"/>
        <v>352.18000000002718</v>
      </c>
      <c r="CF16" s="211">
        <f si="66" t="shared"/>
        <v>713.62000000001854</v>
      </c>
      <c r="CG16" s="195">
        <v>488.4</v>
      </c>
      <c r="CH16" s="210">
        <f si="45" t="shared"/>
        <v>136.2199999999728</v>
      </c>
      <c r="CI16" s="196">
        <v>196.43</v>
      </c>
      <c r="CJ16" s="196">
        <f si="67" t="shared"/>
        <v>1.7929033243395975</v>
      </c>
      <c r="CK16" s="196">
        <v>2.4900000000000002</v>
      </c>
      <c r="CL16" s="196">
        <f si="68" t="shared"/>
        <v>0.69709667566040268</v>
      </c>
      <c r="CM16" s="199">
        <v>12</v>
      </c>
      <c r="CN16" s="346">
        <v>42742</v>
      </c>
      <c r="CO16" s="357">
        <v>10856.892</v>
      </c>
      <c r="CP16" s="358">
        <v>7362.8239999999996</v>
      </c>
      <c r="CQ16" s="455">
        <f si="14" t="shared"/>
        <v>1316.3999999998123</v>
      </c>
      <c r="CR16" s="409">
        <f si="92" t="shared"/>
        <v>2625.4799999998795</v>
      </c>
      <c r="CS16" s="409">
        <f si="46" t="shared"/>
        <v>174702</v>
      </c>
      <c r="CT16" s="409">
        <f si="46" t="shared"/>
        <v>344708</v>
      </c>
      <c r="CU16" s="409">
        <f si="46" t="shared"/>
        <v>1584</v>
      </c>
      <c r="CV16" s="453">
        <f si="46" t="shared"/>
        <v>3168</v>
      </c>
      <c r="CW16" s="379">
        <v>328.721</v>
      </c>
      <c r="CX16" s="376">
        <f si="15" t="shared"/>
        <v>7.8600000000017189</v>
      </c>
      <c r="CY16" s="409">
        <f si="93" t="shared"/>
        <v>19.440000000000737</v>
      </c>
      <c r="CZ16" s="409">
        <f si="69" t="shared"/>
        <v>2908.2599999998138</v>
      </c>
      <c r="DA16" s="204">
        <f si="94" t="shared"/>
        <v>5812.91999999988</v>
      </c>
      <c r="DB16" s="195">
        <v>2638</v>
      </c>
      <c r="DC16" s="421">
        <f si="95" t="shared"/>
        <v>-270.25999999981377</v>
      </c>
      <c r="DD16" s="195">
        <v>361.89499999999998</v>
      </c>
      <c r="DE16" s="196">
        <f si="70" t="shared"/>
        <v>8.0361983448232603</v>
      </c>
      <c r="DF16" s="195">
        <v>7.29</v>
      </c>
      <c r="DG16" s="397">
        <f si="71" t="shared"/>
        <v>-0.74619834482326031</v>
      </c>
      <c r="DH16" s="199">
        <v>12</v>
      </c>
      <c r="DI16" s="346">
        <v>42742</v>
      </c>
      <c r="DJ16" s="366">
        <v>348.20800000000003</v>
      </c>
      <c r="DK16" s="381">
        <v>324.447</v>
      </c>
      <c r="DL16" s="455">
        <f si="16" t="shared"/>
        <v>763.20000000006303</v>
      </c>
      <c r="DM16" s="453">
        <f si="96" t="shared"/>
        <v>1506.6000000000827</v>
      </c>
      <c r="DN16" s="370"/>
      <c r="DO16" s="409"/>
      <c r="DP16" s="409"/>
      <c r="DQ16" s="371">
        <v>1851.3820000000001</v>
      </c>
      <c r="DR16" s="455">
        <f si="17" t="shared"/>
        <v>3367.8000000001703</v>
      </c>
      <c r="DS16" s="453">
        <f si="97" t="shared"/>
        <v>6778.8000000001375</v>
      </c>
      <c r="DT16" s="409">
        <f si="18" t="shared"/>
        <v>5811.0000000002328</v>
      </c>
      <c r="DU16" s="204">
        <f>DM16+DS16+ID16</f>
        <v>11681.40000000022</v>
      </c>
      <c r="DV16" s="195">
        <v>5989.9</v>
      </c>
      <c r="DW16" s="409">
        <f si="47" t="shared"/>
        <v>178.89999999976681</v>
      </c>
      <c r="DX16" s="195">
        <v>14653</v>
      </c>
      <c r="DY16" s="431">
        <f si="72" t="shared"/>
        <v>0.39657408039310943</v>
      </c>
      <c r="DZ16" s="409">
        <v>0.40899999999999997</v>
      </c>
      <c r="EA16" s="431">
        <f si="73" t="shared"/>
        <v>1.2425919606890545E-2</v>
      </c>
      <c r="EB16" s="199">
        <v>12</v>
      </c>
      <c r="EC16" s="346">
        <v>42742</v>
      </c>
      <c r="ED16" s="357"/>
      <c r="EE16" s="292"/>
      <c r="EF16" s="358">
        <v>1963.4490000000001</v>
      </c>
      <c r="EG16" s="455">
        <f si="48" t="shared"/>
        <v>3924.0000000001146</v>
      </c>
      <c r="EH16" s="453">
        <f si="98" t="shared"/>
        <v>7993.8000000000557</v>
      </c>
      <c r="EI16" s="370">
        <v>27.649000000000001</v>
      </c>
      <c r="EJ16" s="383">
        <v>1224.385</v>
      </c>
      <c r="EK16" s="455">
        <f si="99" t="shared"/>
        <v>433.44000000000733</v>
      </c>
      <c r="EL16" s="453">
        <f si="100" t="shared"/>
        <v>879.75999999999908</v>
      </c>
      <c r="EM16" s="370">
        <v>2985.201</v>
      </c>
      <c r="EN16" s="371"/>
      <c r="EO16" s="455">
        <f si="74" t="shared"/>
        <v>28.584000000000742</v>
      </c>
      <c r="EP16" s="453">
        <f si="101" t="shared"/>
        <v>62.615999999998166</v>
      </c>
      <c r="EQ16" s="379">
        <v>373.42099999999999</v>
      </c>
      <c r="ER16" s="455">
        <f si="19" t="shared"/>
        <v>6.8799999999987449</v>
      </c>
      <c r="ES16" s="409">
        <f si="102" t="shared"/>
        <v>26.359999999999673</v>
      </c>
      <c r="ET16" s="409">
        <f si="49" t="shared"/>
        <v>3959.4640000001141</v>
      </c>
      <c r="EU16" s="204">
        <f>EH16+EP16+ES16</f>
        <v>8082.7760000000535</v>
      </c>
      <c r="EV16" s="195">
        <v>4222.7</v>
      </c>
      <c r="EW16" s="195">
        <f si="50" t="shared"/>
        <v>263.23599999988573</v>
      </c>
      <c r="EX16" s="431">
        <v>361.89499999999998</v>
      </c>
      <c r="EY16" s="431">
        <f si="75" t="shared"/>
        <v>10.940919327429542</v>
      </c>
      <c r="EZ16" s="290">
        <v>11.6683</v>
      </c>
      <c r="FA16" s="432">
        <f si="76" t="shared"/>
        <v>0.72738067257045813</v>
      </c>
      <c r="FC16" s="293">
        <v>42779</v>
      </c>
      <c r="FD16" s="417">
        <v>42780</v>
      </c>
      <c r="FE16" s="130">
        <f>BO30</f>
        <v>3148.7599999998451</v>
      </c>
      <c r="FF16" s="127">
        <v>3597</v>
      </c>
      <c r="FG16" s="32">
        <f si="51" t="shared"/>
        <v>448.24000000015485</v>
      </c>
      <c r="FH16" s="290">
        <v>787.41600000000005</v>
      </c>
      <c r="FI16" s="123">
        <f si="20" t="shared"/>
        <v>3.9988519410322434</v>
      </c>
      <c r="FJ16" s="126">
        <v>4.97</v>
      </c>
      <c r="FK16" s="131">
        <f si="21" t="shared"/>
        <v>0.97114805896775636</v>
      </c>
      <c r="FL16" s="140">
        <f>HR30</f>
        <v>161.44000000000233</v>
      </c>
      <c r="FM16" s="296">
        <f>EU30</f>
        <v>8110.9360000002598</v>
      </c>
      <c r="FN16" s="123">
        <v>8445.4</v>
      </c>
      <c r="FO16" s="32">
        <f si="22" t="shared"/>
        <v>334.46399999973983</v>
      </c>
      <c r="FP16" s="120">
        <f si="23" t="shared"/>
        <v>787.41600000000005</v>
      </c>
      <c r="FQ16" s="123">
        <f si="52" t="shared"/>
        <v>10.300700011176124</v>
      </c>
      <c r="FR16" s="120">
        <v>11.67</v>
      </c>
      <c r="FS16" s="142">
        <f si="24" t="shared"/>
        <v>1.3692999888238759</v>
      </c>
      <c r="FT16" s="141"/>
      <c r="FU16" s="130">
        <f>DA30</f>
        <v>5831.8800000000574</v>
      </c>
      <c r="FV16" s="123">
        <v>5276</v>
      </c>
      <c r="FW16" s="435">
        <f si="25" t="shared"/>
        <v>-555.88000000005741</v>
      </c>
      <c r="FX16" s="120">
        <f si="26" t="shared"/>
        <v>787.41600000000005</v>
      </c>
      <c r="FY16" s="120">
        <f si="27" t="shared"/>
        <v>7.4063519156329782</v>
      </c>
      <c r="FZ16" s="126">
        <v>7.2889999999999997</v>
      </c>
      <c r="GA16" s="422">
        <f si="28" t="shared"/>
        <v>-0.11735191563297853</v>
      </c>
      <c r="GB16" s="393"/>
      <c r="GC16" s="122">
        <f>CF30</f>
        <v>604.57999999998606</v>
      </c>
      <c r="GD16" s="123">
        <v>976.8</v>
      </c>
      <c r="GE16" s="120">
        <f si="53" t="shared"/>
        <v>372.2200000000139</v>
      </c>
      <c r="GF16" s="17">
        <v>355</v>
      </c>
      <c r="GG16" s="127">
        <f si="29" t="shared"/>
        <v>1.7030422535210874</v>
      </c>
      <c r="GH16" s="126">
        <v>2.4900000000000002</v>
      </c>
      <c r="GI16" s="144">
        <f si="30" t="shared"/>
        <v>0.78695774647891281</v>
      </c>
      <c r="GJ16" s="393"/>
      <c r="GK16" s="122">
        <f>DU30</f>
        <v>11370.599999999997</v>
      </c>
      <c r="GL16" s="120">
        <v>11979.7</v>
      </c>
      <c r="GM16" s="33">
        <f si="54" t="shared"/>
        <v>609.100000000004</v>
      </c>
      <c r="GN16" s="169">
        <v>21600</v>
      </c>
      <c r="GO16" s="128">
        <v>0.55000000000000004</v>
      </c>
      <c r="GP16" s="126">
        <v>0.41</v>
      </c>
      <c r="GQ16" s="424">
        <f si="55" t="shared"/>
        <v>-0.14000000000000007</v>
      </c>
      <c r="GR16" s="393"/>
      <c r="GS16" s="122">
        <f>AV30</f>
        <v>22038.000000000211</v>
      </c>
      <c r="GT16" s="123">
        <v>23066.400000000001</v>
      </c>
      <c r="GU16" s="425">
        <f si="31" t="shared"/>
        <v>1028.3999999997905</v>
      </c>
      <c r="GV16" s="123">
        <f si="32" t="shared"/>
        <v>787.41600000000005</v>
      </c>
      <c r="GW16" s="127">
        <f si="33" t="shared"/>
        <v>27.987747264470382</v>
      </c>
      <c r="GX16" s="123">
        <v>31.9</v>
      </c>
      <c r="GY16" s="144">
        <f si="34" t="shared"/>
        <v>3.9122527355296164</v>
      </c>
      <c r="GZ16" s="141"/>
      <c r="HA16" s="125">
        <f si="35" t="shared"/>
        <v>51104.756000000358</v>
      </c>
      <c r="HB16" s="386">
        <v>53341.39</v>
      </c>
      <c r="HC16" s="31">
        <f si="36" t="shared"/>
        <v>2236.6339999996417</v>
      </c>
      <c r="HE16" s="23" t="s">
        <v>66</v>
      </c>
      <c r="HF16" s="46">
        <f si="116" t="shared"/>
        <v>161843.5199999999</v>
      </c>
      <c r="HG16" s="23"/>
      <c r="HH16" s="24">
        <f si="110" t="shared"/>
        <v>161843.5199999999</v>
      </c>
      <c r="HI16" s="20"/>
      <c r="HJ16" s="290"/>
      <c r="HK16" s="39">
        <f si="111" t="shared"/>
        <v>0</v>
      </c>
      <c r="HL16" s="4">
        <f si="112" t="shared"/>
        <v>0</v>
      </c>
      <c r="HO16" s="346">
        <v>42742</v>
      </c>
      <c r="HP16" s="379">
        <v>1007.652</v>
      </c>
      <c r="HQ16" s="455">
        <f si="37" t="shared"/>
        <v>104.56000000000131</v>
      </c>
      <c r="HR16" s="453">
        <f>HQ16+HQ15</f>
        <v>151.44000000000233</v>
      </c>
      <c r="HS16" s="379">
        <v>49127</v>
      </c>
      <c r="HT16" s="455">
        <f si="57" t="shared"/>
        <v>27</v>
      </c>
      <c r="HU16" s="369">
        <f ref="HU16" si="117" t="shared">HT16+HT15</f>
        <v>47</v>
      </c>
      <c r="HV16" s="379">
        <v>77863</v>
      </c>
      <c r="HW16" s="455">
        <f si="58" t="shared"/>
        <v>39</v>
      </c>
      <c r="HX16" s="369">
        <f ref="HX16" si="118" t="shared">HW16+HW15</f>
        <v>48</v>
      </c>
      <c r="HY16" s="379">
        <v>1284.45</v>
      </c>
      <c r="HZ16" s="455">
        <f si="38" t="shared"/>
        <v>15.299999999999727</v>
      </c>
      <c r="IA16" s="409">
        <f ref="IA16" si="119" t="shared">HZ16+HZ15</f>
        <v>42.000000000002728</v>
      </c>
      <c r="IB16" s="379">
        <v>211432</v>
      </c>
      <c r="IC16" s="455">
        <f si="39" t="shared"/>
        <v>1680</v>
      </c>
      <c r="ID16" s="409">
        <f>IC16+IC15</f>
        <v>3396</v>
      </c>
    </row>
    <row ht="15.75" r="17" spans="1:238" x14ac:dyDescent="0.25">
      <c r="A17" s="199">
        <v>13</v>
      </c>
      <c r="B17" s="346">
        <v>42742</v>
      </c>
      <c r="C17" s="349">
        <v>3010.9540000000002</v>
      </c>
      <c r="D17" s="288">
        <v>3116.8780000000002</v>
      </c>
      <c r="E17" s="350"/>
      <c r="F17" s="347">
        <f si="4" t="shared"/>
        <v>12902.400000000489</v>
      </c>
      <c r="G17" s="354"/>
      <c r="H17" s="357">
        <v>2075.8240000000001</v>
      </c>
      <c r="I17" s="292">
        <v>2013.3969999999999</v>
      </c>
      <c r="J17" s="358"/>
      <c r="K17" s="455">
        <f si="5" t="shared"/>
        <v>13055.99999999904</v>
      </c>
      <c r="L17" s="409"/>
      <c r="M17" s="354"/>
      <c r="N17" s="357">
        <v>688.74</v>
      </c>
      <c r="O17" s="358">
        <v>1006.641</v>
      </c>
      <c r="P17" s="455">
        <f si="60" t="shared"/>
        <v>2025</v>
      </c>
      <c r="Q17" s="453"/>
      <c r="R17" s="357">
        <v>71066</v>
      </c>
      <c r="S17" s="358">
        <v>37765</v>
      </c>
      <c r="T17" s="455">
        <f si="6" t="shared"/>
        <v>336</v>
      </c>
      <c r="U17" s="453"/>
      <c r="V17" s="357">
        <v>174703</v>
      </c>
      <c r="W17" s="358">
        <v>344812</v>
      </c>
      <c r="X17" s="455">
        <f si="7" t="shared"/>
        <v>1680</v>
      </c>
      <c r="Y17" s="409"/>
      <c r="Z17" s="409"/>
      <c r="AA17" s="453"/>
      <c r="AB17" s="363">
        <v>354.79500000000002</v>
      </c>
      <c r="AC17" s="358">
        <v>163.77099999999999</v>
      </c>
      <c r="AD17" s="455">
        <f si="8" t="shared"/>
        <v>631.79999999999836</v>
      </c>
      <c r="AE17" s="453"/>
      <c r="AF17" s="364">
        <v>3311.0949999999998</v>
      </c>
      <c r="AG17" s="289"/>
      <c r="AH17" s="358"/>
      <c r="AI17" s="455">
        <f si="40" t="shared"/>
        <v>10353.599999999642</v>
      </c>
      <c r="AJ17" s="409"/>
      <c r="AK17" s="371"/>
      <c r="AL17" s="387">
        <v>29571</v>
      </c>
      <c r="AM17" s="388">
        <v>41092</v>
      </c>
      <c r="AN17" s="455">
        <f si="9" t="shared"/>
        <v>0</v>
      </c>
      <c r="AO17" s="217"/>
      <c r="AP17" s="387">
        <v>22329</v>
      </c>
      <c r="AQ17" s="388">
        <v>23340</v>
      </c>
      <c r="AR17" s="455">
        <f si="10" t="shared"/>
        <v>0</v>
      </c>
      <c r="AS17" s="409"/>
      <c r="AT17" s="409"/>
      <c r="AU17" s="210">
        <f si="11" t="shared"/>
        <v>10590.60000000049</v>
      </c>
      <c r="AV17" s="211"/>
      <c r="AW17" s="197">
        <v>11282.301725806452</v>
      </c>
      <c r="AX17" s="196">
        <f si="41" t="shared"/>
        <v>691.70172580596227</v>
      </c>
      <c r="AY17" s="196">
        <v>361.89</v>
      </c>
      <c r="AZ17" s="196">
        <f si="61" t="shared"/>
        <v>29.264693691454557</v>
      </c>
      <c r="BA17" s="196">
        <v>31.87</v>
      </c>
      <c r="BB17" s="196">
        <f si="62" t="shared"/>
        <v>2.605306308545444</v>
      </c>
      <c r="BC17" s="199">
        <v>13</v>
      </c>
      <c r="BD17" s="346">
        <v>42742</v>
      </c>
      <c r="BE17" s="357">
        <v>11562.51</v>
      </c>
      <c r="BF17" s="292">
        <v>77.828000000000003</v>
      </c>
      <c r="BG17" s="358">
        <v>5470.9979999999996</v>
      </c>
      <c r="BH17" s="496">
        <f si="42" t="shared"/>
        <v>1743.3600000001456</v>
      </c>
      <c r="BI17" s="453"/>
      <c r="BJ17" s="370">
        <v>810.56200000000001</v>
      </c>
      <c r="BK17" s="371">
        <v>658.97199999999998</v>
      </c>
      <c r="BL17" s="291">
        <f si="12" t="shared"/>
        <v>125.11999999999716</v>
      </c>
      <c r="BM17" s="409"/>
      <c r="BN17" s="409">
        <f si="13" t="shared"/>
        <v>1618.2400000001485</v>
      </c>
      <c r="BO17" s="483"/>
      <c r="BP17" s="195">
        <v>1798.5</v>
      </c>
      <c r="BQ17" s="196">
        <f si="43" t="shared"/>
        <v>180.25999999985152</v>
      </c>
      <c r="BR17" s="196">
        <v>301.44</v>
      </c>
      <c r="BS17" s="196">
        <f si="63" t="shared"/>
        <v>5.3683651804675838</v>
      </c>
      <c r="BT17" s="196">
        <v>4.97</v>
      </c>
      <c r="BU17" s="196">
        <f si="64" t="shared"/>
        <v>-0.39836518046758407</v>
      </c>
      <c r="BV17" s="199">
        <v>13</v>
      </c>
      <c r="BW17" s="346">
        <v>42742</v>
      </c>
      <c r="BX17" s="357">
        <v>12040.94</v>
      </c>
      <c r="BY17" s="358">
        <v>24.530999999999999</v>
      </c>
      <c r="BZ17" s="347">
        <f si="44" t="shared"/>
        <v>249.01999999999774</v>
      </c>
      <c r="CA17" s="210"/>
      <c r="CB17" s="292"/>
      <c r="CC17" s="213">
        <f si="65" t="shared"/>
        <v>125.11999999999716</v>
      </c>
      <c r="CD17" s="409"/>
      <c r="CE17" s="211">
        <f>BZ17+CC17</f>
        <v>374.13999999999487</v>
      </c>
      <c r="CF17" s="211"/>
      <c r="CG17" s="195">
        <v>488.4</v>
      </c>
      <c r="CH17" s="210">
        <f si="45" t="shared"/>
        <v>114.26000000000511</v>
      </c>
      <c r="CI17" s="196">
        <v>196.43</v>
      </c>
      <c r="CJ17" s="196">
        <f si="67" t="shared"/>
        <v>1.9046988749172471</v>
      </c>
      <c r="CK17" s="196">
        <v>2.4900000000000002</v>
      </c>
      <c r="CL17" s="196">
        <f si="68" t="shared"/>
        <v>0.58530112508275312</v>
      </c>
      <c r="CM17" s="199">
        <v>13</v>
      </c>
      <c r="CN17" s="346">
        <v>42742</v>
      </c>
      <c r="CO17" s="357">
        <v>10864.721</v>
      </c>
      <c r="CP17" s="358">
        <v>7366.0259999999998</v>
      </c>
      <c r="CQ17" s="455">
        <f si="14" t="shared"/>
        <v>1323.7199999999939</v>
      </c>
      <c r="CR17" s="409"/>
      <c r="CS17" s="409">
        <f si="46" t="shared"/>
        <v>174703</v>
      </c>
      <c r="CT17" s="409">
        <f si="46" t="shared"/>
        <v>344812</v>
      </c>
      <c r="CU17" s="409">
        <f si="46" t="shared"/>
        <v>1680</v>
      </c>
      <c r="CV17" s="453"/>
      <c r="CW17" s="379">
        <v>329.01400000000001</v>
      </c>
      <c r="CX17" s="376">
        <f si="15" t="shared"/>
        <v>17.580000000000382</v>
      </c>
      <c r="CY17" s="409"/>
      <c r="CZ17" s="409">
        <f si="69" t="shared"/>
        <v>3021.2999999999943</v>
      </c>
      <c r="DA17" s="204"/>
      <c r="DB17" s="195">
        <v>2638</v>
      </c>
      <c r="DC17" s="421">
        <f si="95" t="shared"/>
        <v>-383.29999999999427</v>
      </c>
      <c r="DD17" s="195">
        <v>361.89499999999998</v>
      </c>
      <c r="DE17" s="196">
        <f si="70" t="shared"/>
        <v>8.3485541386313553</v>
      </c>
      <c r="DF17" s="195">
        <v>7.29</v>
      </c>
      <c r="DG17" s="397">
        <f si="71" t="shared"/>
        <v>-1.0585541386313553</v>
      </c>
      <c r="DH17" s="199">
        <v>13</v>
      </c>
      <c r="DI17" s="346">
        <v>42742</v>
      </c>
      <c r="DJ17" s="366">
        <v>348.6</v>
      </c>
      <c r="DK17" s="381">
        <v>324.47300000000001</v>
      </c>
      <c r="DL17" s="455">
        <f si="16" t="shared"/>
        <v>752.40000000001146</v>
      </c>
      <c r="DM17" s="453"/>
      <c r="DN17" s="370"/>
      <c r="DO17" s="409"/>
      <c r="DP17" s="409"/>
      <c r="DQ17" s="371">
        <v>1853.269</v>
      </c>
      <c r="DR17" s="455">
        <f si="17" t="shared"/>
        <v>3396.5999999998985</v>
      </c>
      <c r="DS17" s="453"/>
      <c r="DT17" s="409">
        <f si="18" t="shared"/>
        <v>5852.99999999991</v>
      </c>
      <c r="DU17" s="204"/>
      <c r="DV17" s="195">
        <v>5989.9</v>
      </c>
      <c r="DW17" s="409">
        <f si="47" t="shared"/>
        <v>136.90000000008968</v>
      </c>
      <c r="DX17" s="195">
        <v>14653</v>
      </c>
      <c r="DY17" s="431">
        <f si="72" t="shared"/>
        <v>0.39944038763392548</v>
      </c>
      <c r="DZ17" s="409">
        <v>0.40899999999999997</v>
      </c>
      <c r="EA17" s="431">
        <f si="73" t="shared"/>
        <v>9.5596123660744992E-3</v>
      </c>
      <c r="EB17" s="199">
        <v>13</v>
      </c>
      <c r="EC17" s="346">
        <v>42742</v>
      </c>
      <c r="ED17" s="357"/>
      <c r="EE17" s="292"/>
      <c r="EF17" s="358">
        <v>1965.694</v>
      </c>
      <c r="EG17" s="455">
        <f si="48" t="shared"/>
        <v>4040.9999999998035</v>
      </c>
      <c r="EH17" s="453"/>
      <c r="EI17" s="370">
        <v>27.667000000000002</v>
      </c>
      <c r="EJ17" s="383">
        <v>1229.6199999999999</v>
      </c>
      <c r="EK17" s="455">
        <f si="99" t="shared"/>
        <v>420.23999999999205</v>
      </c>
      <c r="EL17" s="453"/>
      <c r="EM17" s="370">
        <v>2987.7930000000001</v>
      </c>
      <c r="EN17" s="371"/>
      <c r="EO17" s="455">
        <f si="74" t="shared"/>
        <v>31.104000000001179</v>
      </c>
      <c r="EP17" s="453"/>
      <c r="EQ17" s="379">
        <v>373.74299999999999</v>
      </c>
      <c r="ER17" s="455">
        <f si="19" t="shared"/>
        <v>12.880000000000109</v>
      </c>
      <c r="ES17" s="409"/>
      <c r="ET17" s="409">
        <f si="49" t="shared"/>
        <v>4084.9839999998048</v>
      </c>
      <c r="EU17" s="204"/>
      <c r="EV17" s="195">
        <v>4222.7</v>
      </c>
      <c r="EW17" s="195">
        <f si="50" t="shared"/>
        <v>137.71600000019498</v>
      </c>
      <c r="EX17" s="431">
        <v>361.89499999999998</v>
      </c>
      <c r="EY17" s="431">
        <f si="75" t="shared"/>
        <v>11.287760261953895</v>
      </c>
      <c r="EZ17" s="290">
        <v>11.6683</v>
      </c>
      <c r="FA17" s="432">
        <f si="76" t="shared"/>
        <v>0.38053973804610486</v>
      </c>
      <c r="FC17" s="293">
        <v>42780</v>
      </c>
      <c r="FD17" s="417">
        <v>42781</v>
      </c>
      <c r="FE17" s="130">
        <f>BO32</f>
        <v>3644.4400000000928</v>
      </c>
      <c r="FF17" s="127">
        <v>3597</v>
      </c>
      <c r="FG17" s="32">
        <f si="51" t="shared"/>
        <v>-47.440000000092823</v>
      </c>
      <c r="FH17" s="290">
        <v>787.70399999999995</v>
      </c>
      <c r="FI17" s="123">
        <f si="20" t="shared"/>
        <v>4.6266617917391466</v>
      </c>
      <c r="FJ17" s="126">
        <v>4.97</v>
      </c>
      <c r="FK17" s="131">
        <f si="21" t="shared"/>
        <v>0.34333820826085315</v>
      </c>
      <c r="FL17" s="140">
        <f>HR32</f>
        <v>168.91999999999825</v>
      </c>
      <c r="FM17" s="296">
        <f>EU32</f>
        <v>8436.372000000054</v>
      </c>
      <c r="FN17" s="123">
        <v>8445.4</v>
      </c>
      <c r="FO17" s="127">
        <f si="22" t="shared"/>
        <v>9.0279999999456777</v>
      </c>
      <c r="FP17" s="120">
        <f si="23" t="shared"/>
        <v>787.70399999999995</v>
      </c>
      <c r="FQ17" s="123">
        <f si="52" t="shared"/>
        <v>10.710078912891206</v>
      </c>
      <c r="FR17" s="120">
        <v>11.67</v>
      </c>
      <c r="FS17" s="142">
        <f si="24" t="shared"/>
        <v>0.95992108710879442</v>
      </c>
      <c r="FT17" s="141"/>
      <c r="FU17" s="130">
        <f>DA32</f>
        <v>5774.139999999933</v>
      </c>
      <c r="FV17" s="123">
        <v>5276</v>
      </c>
      <c r="FW17" s="435">
        <f si="25" t="shared"/>
        <v>-498.13999999993302</v>
      </c>
      <c r="FX17" s="120">
        <f si="26" t="shared"/>
        <v>787.70399999999995</v>
      </c>
      <c r="FY17" s="120">
        <f si="27" t="shared"/>
        <v>7.330342362105478</v>
      </c>
      <c r="FZ17" s="126">
        <v>7.2889999999999997</v>
      </c>
      <c r="GA17" s="142">
        <f si="28" t="shared"/>
        <v>-4.1342362105478259E-2</v>
      </c>
      <c r="GB17" s="393"/>
      <c r="GC17" s="122">
        <f>CF32</f>
        <v>599.88000000001239</v>
      </c>
      <c r="GD17" s="123">
        <v>976.8</v>
      </c>
      <c r="GE17" s="120">
        <f si="53" t="shared"/>
        <v>376.91999999998757</v>
      </c>
      <c r="GF17" s="17">
        <v>264</v>
      </c>
      <c r="GG17" s="127">
        <f si="29" t="shared"/>
        <v>2.2722727272727741</v>
      </c>
      <c r="GH17" s="126">
        <v>2.4900000000000002</v>
      </c>
      <c r="GI17" s="144">
        <f si="30" t="shared"/>
        <v>0.21772727272722614</v>
      </c>
      <c r="GJ17" s="393"/>
      <c r="GK17" s="122">
        <f>DU32</f>
        <v>11476.800000000248</v>
      </c>
      <c r="GL17" s="120">
        <v>11979.7</v>
      </c>
      <c r="GM17" s="33">
        <f si="54" t="shared"/>
        <v>502.89999999975225</v>
      </c>
      <c r="GN17" s="169">
        <v>21600</v>
      </c>
      <c r="GO17" s="128">
        <v>0.55000000000000004</v>
      </c>
      <c r="GP17" s="126">
        <v>0.41</v>
      </c>
      <c r="GQ17" s="424">
        <f si="55" t="shared"/>
        <v>-0.14000000000000007</v>
      </c>
      <c r="GR17" s="393"/>
      <c r="GS17" s="122">
        <f>AV32</f>
        <v>20714.000000000637</v>
      </c>
      <c r="GT17" s="123">
        <v>23066.400000000001</v>
      </c>
      <c r="GU17" s="425">
        <f si="31" t="shared"/>
        <v>2352.3999999993648</v>
      </c>
      <c r="GV17" s="123">
        <f si="32" t="shared"/>
        <v>787.70399999999995</v>
      </c>
      <c r="GW17" s="127">
        <f si="33" t="shared"/>
        <v>26.296679971157488</v>
      </c>
      <c r="GX17" s="123">
        <v>31.9</v>
      </c>
      <c r="GY17" s="144">
        <f si="34" t="shared"/>
        <v>5.6033200288425107</v>
      </c>
      <c r="GZ17" s="141"/>
      <c r="HA17" s="125">
        <f si="35" t="shared"/>
        <v>50645.632000000973</v>
      </c>
      <c r="HB17" s="386">
        <v>53341.39</v>
      </c>
      <c r="HC17" s="31">
        <f si="36" t="shared"/>
        <v>2695.7579999990267</v>
      </c>
      <c r="HE17" s="23" t="s">
        <v>67</v>
      </c>
      <c r="HF17" s="46">
        <f si="116" t="shared"/>
        <v>17868.059999999976</v>
      </c>
      <c r="HG17" s="23"/>
      <c r="HH17" s="24">
        <f si="110" t="shared"/>
        <v>17868.059999999976</v>
      </c>
      <c r="HI17" s="20"/>
      <c r="HJ17" s="290"/>
      <c r="HK17" s="39">
        <f si="111" t="shared"/>
        <v>0</v>
      </c>
      <c r="HL17" s="4">
        <f si="112" t="shared"/>
        <v>0</v>
      </c>
      <c r="HO17" s="346">
        <v>42742</v>
      </c>
      <c r="HP17" s="379">
        <v>1009.157</v>
      </c>
      <c r="HQ17" s="455">
        <f si="37" t="shared"/>
        <v>60.199999999999818</v>
      </c>
      <c r="HR17" s="453"/>
      <c r="HS17" s="379">
        <v>49141</v>
      </c>
      <c r="HT17" s="455">
        <f si="57" t="shared"/>
        <v>14</v>
      </c>
      <c r="HU17" s="369"/>
      <c r="HV17" s="379">
        <v>77880</v>
      </c>
      <c r="HW17" s="455">
        <f si="58" t="shared"/>
        <v>17</v>
      </c>
      <c r="HX17" s="369"/>
      <c r="HY17" s="379">
        <v>1285.17</v>
      </c>
      <c r="HZ17" s="455">
        <f si="38" t="shared"/>
        <v>21.600000000000819</v>
      </c>
      <c r="IA17" s="409"/>
      <c r="IB17" s="379">
        <v>211574</v>
      </c>
      <c r="IC17" s="455">
        <f si="39" t="shared"/>
        <v>1704</v>
      </c>
      <c r="ID17" s="409"/>
    </row>
    <row ht="15.75" r="18" spans="1:238" x14ac:dyDescent="0.25">
      <c r="A18" s="199">
        <v>14</v>
      </c>
      <c r="B18" s="346">
        <v>42743</v>
      </c>
      <c r="C18" s="349">
        <v>3013.12</v>
      </c>
      <c r="D18" s="288">
        <v>3117.395</v>
      </c>
      <c r="E18" s="350"/>
      <c r="F18" s="347">
        <f si="4" t="shared"/>
        <v>12878.399999997782</v>
      </c>
      <c r="G18" s="354">
        <f si="77" t="shared"/>
        <v>25780.799999998271</v>
      </c>
      <c r="H18" s="357">
        <v>2077.9520000000002</v>
      </c>
      <c r="I18" s="292">
        <v>2013.922</v>
      </c>
      <c r="J18" s="358"/>
      <c r="K18" s="455">
        <f si="5" t="shared"/>
        <v>12734.400000001187</v>
      </c>
      <c r="L18" s="409">
        <f si="78" t="shared"/>
        <v>25790.400000000227</v>
      </c>
      <c r="M18" s="354">
        <f si="79" t="shared"/>
        <v>9.6000000019557774</v>
      </c>
      <c r="N18" s="357">
        <v>688.74</v>
      </c>
      <c r="O18" s="358">
        <v>1007.854</v>
      </c>
      <c r="P18" s="455">
        <f si="60" t="shared"/>
        <v>2183.4000000001424</v>
      </c>
      <c r="Q18" s="453">
        <f si="80" t="shared"/>
        <v>4208.4000000001424</v>
      </c>
      <c r="R18" s="357">
        <v>71104</v>
      </c>
      <c r="S18" s="358">
        <v>37771</v>
      </c>
      <c r="T18" s="455">
        <f si="6" t="shared"/>
        <v>528</v>
      </c>
      <c r="U18" s="453">
        <f si="81" t="shared"/>
        <v>864</v>
      </c>
      <c r="V18" s="357">
        <v>174708</v>
      </c>
      <c r="W18" s="358">
        <v>344911</v>
      </c>
      <c r="X18" s="455">
        <f si="7" t="shared"/>
        <v>1664</v>
      </c>
      <c r="Y18" s="409">
        <f si="82" t="shared"/>
        <v>3344</v>
      </c>
      <c r="Z18" s="409">
        <f si="83" t="shared"/>
        <v>4208</v>
      </c>
      <c r="AA18" s="453">
        <f si="84" t="shared"/>
        <v>0.40000000014242687</v>
      </c>
      <c r="AB18" s="363">
        <v>354.98899999999998</v>
      </c>
      <c r="AC18" s="358">
        <v>163.93199999999999</v>
      </c>
      <c r="AD18" s="455">
        <f si="8" t="shared"/>
        <v>638.99999999993042</v>
      </c>
      <c r="AE18" s="453">
        <f si="85" t="shared"/>
        <v>1270.7999999999288</v>
      </c>
      <c r="AF18" s="364">
        <v>3315.1840000000002</v>
      </c>
      <c r="AG18" s="289"/>
      <c r="AH18" s="358"/>
      <c r="AI18" s="455">
        <f si="40" t="shared"/>
        <v>9813.6000000009517</v>
      </c>
      <c r="AJ18" s="409">
        <f>AI18+AI17</f>
        <v>20167.200000000594</v>
      </c>
      <c r="AK18" s="371">
        <f si="86" t="shared"/>
        <v>21031.200000000594</v>
      </c>
      <c r="AL18" s="387">
        <v>29571</v>
      </c>
      <c r="AM18" s="388">
        <v>41092</v>
      </c>
      <c r="AN18" s="455">
        <f si="9" t="shared"/>
        <v>0</v>
      </c>
      <c r="AO18" s="217">
        <f si="87" t="shared"/>
        <v>0</v>
      </c>
      <c r="AP18" s="387">
        <v>22329</v>
      </c>
      <c r="AQ18" s="388">
        <v>23340</v>
      </c>
      <c r="AR18" s="455">
        <f si="10" t="shared"/>
        <v>0</v>
      </c>
      <c r="AS18" s="409">
        <f si="88" t="shared"/>
        <v>0</v>
      </c>
      <c r="AT18" s="409">
        <f si="89" t="shared"/>
        <v>21175.600000000297</v>
      </c>
      <c r="AU18" s="210">
        <f si="11" t="shared"/>
        <v>10575.399999997851</v>
      </c>
      <c r="AV18" s="211">
        <f>(G18-Y18-AE18-AO18)+AS18</f>
        <v>21165.999999998341</v>
      </c>
      <c r="AW18" s="197">
        <v>11282.301725806452</v>
      </c>
      <c r="AX18" s="196">
        <f si="41" t="shared"/>
        <v>706.90172580860053</v>
      </c>
      <c r="AY18" s="196">
        <v>361.89</v>
      </c>
      <c r="AZ18" s="196">
        <f si="61" t="shared"/>
        <v>29.22269197821949</v>
      </c>
      <c r="BA18" s="196">
        <v>31.87</v>
      </c>
      <c r="BB18" s="196">
        <f si="62" t="shared"/>
        <v>2.6473080217805105</v>
      </c>
      <c r="BC18" s="199">
        <v>14</v>
      </c>
      <c r="BD18" s="346">
        <v>42743</v>
      </c>
      <c r="BE18" s="357">
        <v>11565.946</v>
      </c>
      <c r="BF18" s="292">
        <v>77.912999999999997</v>
      </c>
      <c r="BG18" s="358">
        <v>5474.5460000000003</v>
      </c>
      <c r="BH18" s="496">
        <f si="42" t="shared"/>
        <v>1858.0799999999704</v>
      </c>
      <c r="BI18" s="453">
        <f>BH18+BH17</f>
        <v>3601.440000000116</v>
      </c>
      <c r="BJ18" s="370">
        <v>811.25</v>
      </c>
      <c r="BK18" s="371">
        <v>659.77700000000004</v>
      </c>
      <c r="BL18" s="291">
        <f si="12" t="shared"/>
        <v>119.44000000000415</v>
      </c>
      <c r="BM18" s="409">
        <f si="90" t="shared"/>
        <v>244.56000000000131</v>
      </c>
      <c r="BN18" s="409">
        <f>BH18-BL18</f>
        <v>1738.6399999999662</v>
      </c>
      <c r="BO18" s="483">
        <f>BI18-BM18</f>
        <v>3356.8800000001147</v>
      </c>
      <c r="BP18" s="195">
        <v>1798.5</v>
      </c>
      <c r="BQ18" s="196">
        <f si="43" t="shared"/>
        <v>59.860000000033779</v>
      </c>
      <c r="BR18" s="196">
        <v>301.44</v>
      </c>
      <c r="BS18" s="196">
        <f si="63" t="shared"/>
        <v>5.7677813163480831</v>
      </c>
      <c r="BT18" s="196">
        <v>4.97</v>
      </c>
      <c r="BU18" s="196">
        <f si="64" t="shared"/>
        <v>-0.79778131634808336</v>
      </c>
      <c r="BV18" s="199">
        <v>14</v>
      </c>
      <c r="BW18" s="346">
        <v>42743</v>
      </c>
      <c r="BX18" s="357">
        <v>12048.8</v>
      </c>
      <c r="BY18" s="358">
        <v>24.875</v>
      </c>
      <c r="BZ18" s="347">
        <f si="44" t="shared"/>
        <v>249.55999999996294</v>
      </c>
      <c r="CA18" s="210">
        <f si="91" t="shared"/>
        <v>498.57999999996071</v>
      </c>
      <c r="CB18" s="292"/>
      <c r="CC18" s="213">
        <f si="65" t="shared"/>
        <v>119.44000000000415</v>
      </c>
      <c r="CD18" s="409">
        <f si="65" t="shared"/>
        <v>244.56000000000131</v>
      </c>
      <c r="CE18" s="211">
        <f si="66" t="shared"/>
        <v>368.99999999996709</v>
      </c>
      <c r="CF18" s="211">
        <f si="66" t="shared"/>
        <v>743.13999999996201</v>
      </c>
      <c r="CG18" s="195">
        <v>488.4</v>
      </c>
      <c r="CH18" s="210">
        <f si="45" t="shared"/>
        <v>119.40000000003289</v>
      </c>
      <c r="CI18" s="196">
        <v>196.43</v>
      </c>
      <c r="CJ18" s="196">
        <f si="67" t="shared"/>
        <v>1.8785317924958869</v>
      </c>
      <c r="CK18" s="196">
        <v>2.4900000000000002</v>
      </c>
      <c r="CL18" s="196">
        <f si="68" t="shared"/>
        <v>0.61146820750411335</v>
      </c>
      <c r="CM18" s="199">
        <v>14</v>
      </c>
      <c r="CN18" s="346">
        <v>42743</v>
      </c>
      <c r="CO18" s="357">
        <v>10872.216</v>
      </c>
      <c r="CP18" s="358">
        <v>7369.06</v>
      </c>
      <c r="CQ18" s="455">
        <f si="14" t="shared"/>
        <v>1263.4800000001633</v>
      </c>
      <c r="CR18" s="409">
        <f si="92" t="shared"/>
        <v>2587.2000000001572</v>
      </c>
      <c r="CS18" s="409">
        <f si="46" t="shared"/>
        <v>174708</v>
      </c>
      <c r="CT18" s="409">
        <f si="46" t="shared"/>
        <v>344911</v>
      </c>
      <c r="CU18" s="409">
        <f si="46" t="shared"/>
        <v>1664</v>
      </c>
      <c r="CV18" s="453">
        <f si="46" t="shared"/>
        <v>3344</v>
      </c>
      <c r="CW18" s="379">
        <v>329.101</v>
      </c>
      <c r="CX18" s="376">
        <f si="15" t="shared"/>
        <v>5.2199999999993452</v>
      </c>
      <c r="CY18" s="409">
        <f si="93" t="shared"/>
        <v>22.799999999999727</v>
      </c>
      <c r="CZ18" s="409">
        <f si="69" t="shared"/>
        <v>2932.7000000001626</v>
      </c>
      <c r="DA18" s="204">
        <f si="94" t="shared"/>
        <v>5954.0000000001564</v>
      </c>
      <c r="DB18" s="195">
        <v>2638</v>
      </c>
      <c r="DC18" s="421">
        <f si="95" t="shared"/>
        <v>-294.70000000016262</v>
      </c>
      <c r="DD18" s="195">
        <v>361.89499999999998</v>
      </c>
      <c r="DE18" s="196">
        <f si="70" t="shared"/>
        <v>8.1037317453962139</v>
      </c>
      <c r="DF18" s="195">
        <v>7.29</v>
      </c>
      <c r="DG18" s="397">
        <f si="71" t="shared"/>
        <v>-0.81373174539621385</v>
      </c>
      <c r="DH18" s="199">
        <v>14</v>
      </c>
      <c r="DI18" s="346">
        <v>42743</v>
      </c>
      <c r="DJ18" s="366">
        <v>349.02300000000002</v>
      </c>
      <c r="DK18" s="381">
        <v>324.5</v>
      </c>
      <c r="DL18" s="455">
        <f si="16" t="shared"/>
        <v>809.99999999997954</v>
      </c>
      <c r="DM18" s="453">
        <f si="96" t="shared"/>
        <v>1562.399999999991</v>
      </c>
      <c r="DN18" s="370"/>
      <c r="DO18" s="409"/>
      <c r="DP18" s="409"/>
      <c r="DQ18" s="371">
        <v>1855.146</v>
      </c>
      <c r="DR18" s="455">
        <f si="17" t="shared"/>
        <v>3378.5999999999149</v>
      </c>
      <c r="DS18" s="453">
        <f si="97" t="shared"/>
        <v>6775.1999999998134</v>
      </c>
      <c r="DT18" s="409">
        <f si="18" t="shared"/>
        <v>5844.5999999998949</v>
      </c>
      <c r="DU18" s="204">
        <f>DM18+DS18+ID18</f>
        <v>11697.599999999804</v>
      </c>
      <c r="DV18" s="195">
        <v>5989.9</v>
      </c>
      <c r="DW18" s="409">
        <f si="47" t="shared"/>
        <v>145.30000000010477</v>
      </c>
      <c r="DX18" s="195">
        <v>14653</v>
      </c>
      <c r="DY18" s="431">
        <f si="72" t="shared"/>
        <v>0.39886712618575682</v>
      </c>
      <c r="DZ18" s="409">
        <v>0.40899999999999997</v>
      </c>
      <c r="EA18" s="431">
        <f si="73" t="shared"/>
        <v>1.013287381424316E-2</v>
      </c>
      <c r="EB18" s="199">
        <v>14</v>
      </c>
      <c r="EC18" s="346">
        <v>42743</v>
      </c>
      <c r="ED18" s="357"/>
      <c r="EE18" s="292"/>
      <c r="EF18" s="358">
        <v>1967.93</v>
      </c>
      <c r="EG18" s="455">
        <f si="48" t="shared"/>
        <v>4024.8000000001866</v>
      </c>
      <c r="EH18" s="453">
        <f si="98" t="shared"/>
        <v>8065.7999999999902</v>
      </c>
      <c r="EI18" s="370">
        <v>27.684000000000001</v>
      </c>
      <c r="EJ18" s="383">
        <v>1234.529</v>
      </c>
      <c r="EK18" s="455">
        <f si="99" t="shared"/>
        <v>394.0800000000084</v>
      </c>
      <c r="EL18" s="453">
        <f si="100" t="shared"/>
        <v>814.32000000000039</v>
      </c>
      <c r="EM18" s="370">
        <v>2990.2379999999998</v>
      </c>
      <c r="EN18" s="371"/>
      <c r="EO18" s="455">
        <f si="74" t="shared"/>
        <v>29.339999999996508</v>
      </c>
      <c r="EP18" s="453">
        <f si="101" t="shared"/>
        <v>60.443999999997686</v>
      </c>
      <c r="EQ18" s="379">
        <v>373.90800000000002</v>
      </c>
      <c r="ER18" s="455">
        <f si="19" t="shared"/>
        <v>6.6000000000008185</v>
      </c>
      <c r="ES18" s="409">
        <f si="102" t="shared"/>
        <v>19.480000000000928</v>
      </c>
      <c r="ET18" s="409">
        <f si="49" t="shared"/>
        <v>4060.740000000184</v>
      </c>
      <c r="EU18" s="204">
        <f>EH18+EP18+ES18</f>
        <v>8145.7239999999892</v>
      </c>
      <c r="EV18" s="195">
        <v>4222.7</v>
      </c>
      <c r="EW18" s="195">
        <f si="50" t="shared"/>
        <v>161.95999999981586</v>
      </c>
      <c r="EX18" s="431">
        <v>361.89499999999998</v>
      </c>
      <c r="EY18" s="431">
        <f si="75" t="shared"/>
        <v>11.220768454939096</v>
      </c>
      <c r="EZ18" s="290">
        <v>11.6683</v>
      </c>
      <c r="FA18" s="432">
        <f si="76" t="shared"/>
        <v>0.44753154506090453</v>
      </c>
      <c r="FC18" s="293">
        <v>42781</v>
      </c>
      <c r="FD18" s="417">
        <v>42782</v>
      </c>
      <c r="FE18" s="130">
        <f>BO34</f>
        <v>3094.4799999998304</v>
      </c>
      <c r="FF18" s="127">
        <v>3597</v>
      </c>
      <c r="FG18" s="32">
        <f si="51" t="shared"/>
        <v>502.5200000001696</v>
      </c>
      <c r="FH18" s="290">
        <v>633.43200000000002</v>
      </c>
      <c r="FI18" s="123">
        <f si="20" t="shared"/>
        <v>4.8852599805501304</v>
      </c>
      <c r="FJ18" s="126">
        <v>4.97</v>
      </c>
      <c r="FK18" s="131">
        <f si="21" t="shared"/>
        <v>8.4740019449869308E-2</v>
      </c>
      <c r="FL18" s="140">
        <f>HR34</f>
        <v>140.47999999999774</v>
      </c>
      <c r="FM18" s="296">
        <f>EU34</f>
        <v>8238.9159999996082</v>
      </c>
      <c r="FN18" s="123">
        <v>8445.4</v>
      </c>
      <c r="FO18" s="33">
        <f si="22" t="shared"/>
        <v>206.48400000039146</v>
      </c>
      <c r="FP18" s="120">
        <f si="23" t="shared"/>
        <v>633.43200000000002</v>
      </c>
      <c r="FQ18" s="123">
        <f si="52" t="shared"/>
        <v>13.006788416119816</v>
      </c>
      <c r="FR18" s="120">
        <v>11.67</v>
      </c>
      <c r="FS18" s="422">
        <f si="24" t="shared"/>
        <v>-1.3367884161198162</v>
      </c>
      <c r="FT18" s="141"/>
      <c r="FU18" s="130">
        <f>DA34</f>
        <v>5794.3799999999619</v>
      </c>
      <c r="FV18" s="123">
        <v>5276</v>
      </c>
      <c r="FW18" s="434">
        <f si="25" t="shared"/>
        <v>-518.37999999996191</v>
      </c>
      <c r="FX18" s="120">
        <f si="26" t="shared"/>
        <v>633.43200000000002</v>
      </c>
      <c r="FY18" s="120">
        <f si="27" t="shared"/>
        <v>9.147595953472452</v>
      </c>
      <c r="FZ18" s="126">
        <v>7.2889999999999997</v>
      </c>
      <c r="GA18" s="422">
        <f si="28" t="shared"/>
        <v>-1.8585959534724523</v>
      </c>
      <c r="GB18" s="393"/>
      <c r="GC18" s="122">
        <f>CF34</f>
        <v>612.55999999999869</v>
      </c>
      <c r="GD18" s="123">
        <v>976.8</v>
      </c>
      <c r="GE18" s="120">
        <f si="53" t="shared"/>
        <v>364.24000000000126</v>
      </c>
      <c r="GF18" s="17">
        <v>324</v>
      </c>
      <c r="GG18" s="127">
        <f si="29" t="shared"/>
        <v>1.8906172839506132</v>
      </c>
      <c r="GH18" s="126">
        <v>2.4900000000000002</v>
      </c>
      <c r="GI18" s="144">
        <f si="30" t="shared"/>
        <v>0.59938271604938698</v>
      </c>
      <c r="GJ18" s="393"/>
      <c r="GK18" s="122">
        <f>DU34</f>
        <v>11428.200000000033</v>
      </c>
      <c r="GL18" s="120">
        <v>11979.7</v>
      </c>
      <c r="GM18" s="33">
        <f si="54" t="shared"/>
        <v>551.49999999996726</v>
      </c>
      <c r="GN18" s="169">
        <v>21600</v>
      </c>
      <c r="GO18" s="128">
        <v>0.55000000000000004</v>
      </c>
      <c r="GP18" s="126">
        <v>0.41</v>
      </c>
      <c r="GQ18" s="424">
        <f si="55" t="shared"/>
        <v>-0.14000000000000007</v>
      </c>
      <c r="GR18" s="393"/>
      <c r="GS18" s="122">
        <f>AV34</f>
        <v>20954.400000000045</v>
      </c>
      <c r="GT18" s="123">
        <v>23066.400000000001</v>
      </c>
      <c r="GU18" s="425">
        <f si="31" t="shared"/>
        <v>2111.9999999999563</v>
      </c>
      <c r="GV18" s="123">
        <f si="32" t="shared"/>
        <v>633.43200000000002</v>
      </c>
      <c r="GW18" s="127">
        <f si="33" t="shared"/>
        <v>33.080741105596253</v>
      </c>
      <c r="GX18" s="123">
        <v>31.9</v>
      </c>
      <c r="GY18" s="423">
        <f si="34" t="shared"/>
        <v>-1.1807411055962547</v>
      </c>
      <c r="GZ18" s="141"/>
      <c r="HA18" s="125">
        <f si="35" t="shared"/>
        <v>50122.935999999478</v>
      </c>
      <c r="HB18" s="386">
        <v>53341.39</v>
      </c>
      <c r="HC18" s="31">
        <f si="36" t="shared"/>
        <v>3218.4540000005218</v>
      </c>
      <c r="HE18" s="23" t="s">
        <v>68</v>
      </c>
      <c r="HF18" s="46">
        <f si="116" t="shared"/>
        <v>299312.39999999979</v>
      </c>
      <c r="HG18" s="23"/>
      <c r="HH18" s="24">
        <f si="110" t="shared"/>
        <v>299312.39999999979</v>
      </c>
      <c r="HI18" s="20"/>
      <c r="HJ18" s="290"/>
      <c r="HK18" s="39">
        <f si="111" t="shared"/>
        <v>0</v>
      </c>
      <c r="HL18" s="4">
        <f si="112" t="shared"/>
        <v>0</v>
      </c>
      <c r="HO18" s="346">
        <v>42743</v>
      </c>
      <c r="HP18" s="379">
        <v>1011.827</v>
      </c>
      <c r="HQ18" s="455">
        <f si="37" t="shared"/>
        <v>106.79999999999836</v>
      </c>
      <c r="HR18" s="453">
        <f>HQ18+HQ17</f>
        <v>166.99999999999818</v>
      </c>
      <c r="HS18" s="379">
        <v>49165</v>
      </c>
      <c r="HT18" s="455">
        <f si="57" t="shared"/>
        <v>24</v>
      </c>
      <c r="HU18" s="369">
        <f ref="HU18" si="120" t="shared">HT18+HT17</f>
        <v>38</v>
      </c>
      <c r="HV18" s="379">
        <v>77921</v>
      </c>
      <c r="HW18" s="455">
        <f si="58" t="shared"/>
        <v>41</v>
      </c>
      <c r="HX18" s="369">
        <f ref="HX18" si="121" t="shared">HW18+HW17</f>
        <v>58</v>
      </c>
      <c r="HY18" s="379">
        <v>1285.8499999999999</v>
      </c>
      <c r="HZ18" s="455">
        <f si="38" t="shared"/>
        <v>20.399999999995089</v>
      </c>
      <c r="IA18" s="409">
        <f ref="IA18" si="122" t="shared">HZ18+HZ17</f>
        <v>41.999999999995907</v>
      </c>
      <c r="IB18" s="379">
        <v>211712</v>
      </c>
      <c r="IC18" s="455">
        <f si="39" t="shared"/>
        <v>1656</v>
      </c>
      <c r="ID18" s="409">
        <f>IC18+IC17</f>
        <v>3360</v>
      </c>
    </row>
    <row ht="16.5" r="19" spans="1:238" thickBot="1" x14ac:dyDescent="0.3">
      <c r="A19" s="199">
        <v>15</v>
      </c>
      <c r="B19" s="346">
        <v>42743</v>
      </c>
      <c r="C19" s="349">
        <v>3015.3159999999998</v>
      </c>
      <c r="D19" s="288">
        <v>3117.873</v>
      </c>
      <c r="E19" s="350"/>
      <c r="F19" s="347">
        <f si="4" t="shared"/>
        <v>12835.199999999895</v>
      </c>
      <c r="G19" s="354"/>
      <c r="H19" s="357">
        <v>2080.1729999999998</v>
      </c>
      <c r="I19" s="292">
        <v>2014.425</v>
      </c>
      <c r="J19" s="358"/>
      <c r="K19" s="455">
        <f si="5" t="shared"/>
        <v>13075.199999997494</v>
      </c>
      <c r="L19" s="409"/>
      <c r="M19" s="354"/>
      <c r="N19" s="357">
        <v>688.74</v>
      </c>
      <c r="O19" s="358">
        <v>1009.003</v>
      </c>
      <c r="P19" s="455">
        <f si="60" t="shared"/>
        <v>2068.2000000000016</v>
      </c>
      <c r="Q19" s="453"/>
      <c r="R19" s="357">
        <v>71135</v>
      </c>
      <c r="S19" s="358">
        <v>37773</v>
      </c>
      <c r="T19" s="455">
        <f si="6" t="shared"/>
        <v>396</v>
      </c>
      <c r="U19" s="453"/>
      <c r="V19" s="357">
        <v>174711</v>
      </c>
      <c r="W19" s="358">
        <v>345014</v>
      </c>
      <c r="X19" s="455">
        <f si="7" t="shared"/>
        <v>1696</v>
      </c>
      <c r="Y19" s="409"/>
      <c r="Z19" s="409"/>
      <c r="AA19" s="453"/>
      <c r="AB19" s="363">
        <v>355.19299999999998</v>
      </c>
      <c r="AC19" s="358">
        <v>164.09399999999999</v>
      </c>
      <c r="AD19" s="455">
        <f si="8" t="shared"/>
        <v>658.80000000002497</v>
      </c>
      <c r="AE19" s="453"/>
      <c r="AF19" s="364">
        <v>3319.4490000000001</v>
      </c>
      <c r="AG19" s="289"/>
      <c r="AH19" s="358"/>
      <c r="AI19" s="455">
        <f si="40" t="shared"/>
        <v>10235.999999999694</v>
      </c>
      <c r="AJ19" s="409"/>
      <c r="AK19" s="371"/>
      <c r="AL19" s="387">
        <v>29571</v>
      </c>
      <c r="AM19" s="388">
        <v>41092</v>
      </c>
      <c r="AN19" s="455">
        <f si="9" t="shared"/>
        <v>0</v>
      </c>
      <c r="AO19" s="217"/>
      <c r="AP19" s="387">
        <v>22329</v>
      </c>
      <c r="AQ19" s="388">
        <v>23340</v>
      </c>
      <c r="AR19" s="455">
        <f si="10" t="shared"/>
        <v>0</v>
      </c>
      <c r="AS19" s="409"/>
      <c r="AT19" s="409"/>
      <c r="AU19" s="210">
        <f si="11" t="shared"/>
        <v>10480.39999999987</v>
      </c>
      <c r="AV19" s="211"/>
      <c r="AW19" s="197">
        <v>11282.301725806452</v>
      </c>
      <c r="AX19" s="196">
        <f si="41" t="shared"/>
        <v>801.90172580658145</v>
      </c>
      <c r="AY19" s="196">
        <v>361.89</v>
      </c>
      <c r="AZ19" s="196">
        <f si="61" t="shared"/>
        <v>28.96018127055147</v>
      </c>
      <c r="BA19" s="196">
        <v>31.87</v>
      </c>
      <c r="BB19" s="196">
        <f si="62" t="shared"/>
        <v>2.9098187294485314</v>
      </c>
      <c r="BC19" s="199">
        <v>15</v>
      </c>
      <c r="BD19" s="346">
        <v>42743</v>
      </c>
      <c r="BE19" s="357">
        <v>11568.564</v>
      </c>
      <c r="BF19" s="292">
        <v>77.998999999999995</v>
      </c>
      <c r="BG19" s="358">
        <v>5477.3689999999997</v>
      </c>
      <c r="BH19" s="496">
        <f si="42" t="shared"/>
        <v>1684.9199999999587</v>
      </c>
      <c r="BI19" s="453"/>
      <c r="BJ19" s="370">
        <v>811.90200000000004</v>
      </c>
      <c r="BK19" s="371">
        <v>660.59699999999998</v>
      </c>
      <c r="BL19" s="291">
        <f si="12" t="shared"/>
        <v>117.7599999999984</v>
      </c>
      <c r="BM19" s="409"/>
      <c r="BN19" s="409">
        <f si="13" t="shared"/>
        <v>1567.1599999999603</v>
      </c>
      <c r="BO19" s="483"/>
      <c r="BP19" s="195">
        <v>1798.5</v>
      </c>
      <c r="BQ19" s="196">
        <f si="43" t="shared"/>
        <v>231.34000000003971</v>
      </c>
      <c r="BR19" s="196">
        <v>301.44</v>
      </c>
      <c r="BS19" s="196">
        <f si="63" t="shared"/>
        <v>5.198911889596471</v>
      </c>
      <c r="BT19" s="196">
        <v>4.97</v>
      </c>
      <c r="BU19" s="196">
        <f si="64" t="shared"/>
        <v>-0.22891188959647124</v>
      </c>
      <c r="BV19" s="199">
        <v>15</v>
      </c>
      <c r="BW19" s="346">
        <v>42743</v>
      </c>
      <c r="BX19" s="357">
        <v>12057.12</v>
      </c>
      <c r="BY19" s="358">
        <v>25.234000000000002</v>
      </c>
      <c r="BZ19" s="347">
        <f si="44" t="shared"/>
        <v>263.96000000004591</v>
      </c>
      <c r="CA19" s="210"/>
      <c r="CB19" s="292"/>
      <c r="CC19" s="213">
        <f si="65" t="shared"/>
        <v>117.7599999999984</v>
      </c>
      <c r="CD19" s="409"/>
      <c r="CE19" s="211">
        <f si="66" t="shared"/>
        <v>381.72000000004431</v>
      </c>
      <c r="CF19" s="211"/>
      <c r="CG19" s="195">
        <v>488.4</v>
      </c>
      <c r="CH19" s="210">
        <f si="45" t="shared"/>
        <v>106.67999999995567</v>
      </c>
      <c r="CI19" s="196">
        <v>196.43</v>
      </c>
      <c r="CJ19" s="196">
        <f si="67" t="shared"/>
        <v>1.9432876851806968</v>
      </c>
      <c r="CK19" s="196">
        <v>2.4900000000000002</v>
      </c>
      <c r="CL19" s="196">
        <f si="68" t="shared"/>
        <v>0.54671231481930338</v>
      </c>
      <c r="CM19" s="199">
        <v>15</v>
      </c>
      <c r="CN19" s="346">
        <v>42743</v>
      </c>
      <c r="CO19" s="357">
        <v>10879.782999999999</v>
      </c>
      <c r="CP19" s="358">
        <v>7372.0889999999999</v>
      </c>
      <c r="CQ19" s="455">
        <f si="14" t="shared"/>
        <v>1271.5199999998367</v>
      </c>
      <c r="CR19" s="409"/>
      <c r="CS19" s="409">
        <f si="46" t="shared"/>
        <v>174711</v>
      </c>
      <c r="CT19" s="409">
        <f si="46" t="shared"/>
        <v>345014</v>
      </c>
      <c r="CU19" s="409">
        <f si="46" t="shared"/>
        <v>1696</v>
      </c>
      <c r="CV19" s="453"/>
      <c r="CW19" s="379">
        <v>329.92099999999999</v>
      </c>
      <c r="CX19" s="376">
        <f si="15" t="shared"/>
        <v>49.199999999999591</v>
      </c>
      <c r="CY19" s="409"/>
      <c r="CZ19" s="409">
        <f si="69" t="shared"/>
        <v>3016.7199999998365</v>
      </c>
      <c r="DA19" s="204"/>
      <c r="DB19" s="195">
        <v>2638</v>
      </c>
      <c r="DC19" s="421">
        <f si="95" t="shared"/>
        <v>-378.71999999983655</v>
      </c>
      <c r="DD19" s="195">
        <v>361.89499999999998</v>
      </c>
      <c r="DE19" s="196">
        <f si="70" t="shared"/>
        <v>8.3358985341047447</v>
      </c>
      <c r="DF19" s="195">
        <v>7.29</v>
      </c>
      <c r="DG19" s="397">
        <f si="71" t="shared"/>
        <v>-1.0458985341047446</v>
      </c>
      <c r="DH19" s="199">
        <v>15</v>
      </c>
      <c r="DI19" s="346">
        <v>42743</v>
      </c>
      <c r="DJ19" s="366">
        <v>349.36099999999999</v>
      </c>
      <c r="DK19" s="358">
        <v>324.52600000000001</v>
      </c>
      <c r="DL19" s="455">
        <f si="16" t="shared"/>
        <v>655.19999999995662</v>
      </c>
      <c r="DM19" s="453"/>
      <c r="DN19" s="370"/>
      <c r="DO19" s="409"/>
      <c r="DP19" s="409"/>
      <c r="DQ19" s="371">
        <v>1857.0119999999999</v>
      </c>
      <c r="DR19" s="455">
        <f si="17" t="shared"/>
        <v>3358.7999999999738</v>
      </c>
      <c r="DS19" s="453"/>
      <c r="DT19" s="409">
        <f si="18" t="shared"/>
        <v>5681.9999999999309</v>
      </c>
      <c r="DU19" s="204"/>
      <c r="DV19" s="195">
        <v>5989.9</v>
      </c>
      <c r="DW19" s="409">
        <f si="47" t="shared"/>
        <v>307.90000000006876</v>
      </c>
      <c r="DX19" s="195">
        <v>14653</v>
      </c>
      <c r="DY19" s="431">
        <f si="72" t="shared"/>
        <v>0.38777042243908627</v>
      </c>
      <c r="DZ19" s="409">
        <v>0.40899999999999997</v>
      </c>
      <c r="EA19" s="431">
        <f si="73" t="shared"/>
        <v>2.1229577560913704E-2</v>
      </c>
      <c r="EB19" s="199">
        <v>15</v>
      </c>
      <c r="EC19" s="346">
        <v>42743</v>
      </c>
      <c r="ED19" s="357"/>
      <c r="EE19" s="292"/>
      <c r="EF19" s="358">
        <v>1970.116</v>
      </c>
      <c r="EG19" s="455">
        <f>((EF19-EF18)*1800)+((EE19-EE18)*1800)</f>
        <v>3934.7999999998592</v>
      </c>
      <c r="EH19" s="453"/>
      <c r="EI19" s="370">
        <v>27.701000000000001</v>
      </c>
      <c r="EJ19" s="383">
        <v>1239.3689999999999</v>
      </c>
      <c r="EK19" s="455">
        <f si="99" t="shared"/>
        <v>388.55999999999341</v>
      </c>
      <c r="EL19" s="453"/>
      <c r="EM19" s="370">
        <v>2992.3420000000001</v>
      </c>
      <c r="EN19" s="371"/>
      <c r="EO19" s="455">
        <f si="74" t="shared"/>
        <v>25.248000000003231</v>
      </c>
      <c r="EP19" s="453"/>
      <c r="EQ19" s="379">
        <v>374.25799999999998</v>
      </c>
      <c r="ER19" s="455">
        <f si="19" t="shared"/>
        <v>13.999999999998636</v>
      </c>
      <c r="ES19" s="409"/>
      <c r="ET19" s="409">
        <f si="49" t="shared"/>
        <v>3974.0479999998611</v>
      </c>
      <c r="EU19" s="204"/>
      <c r="EV19" s="195">
        <v>4222.7</v>
      </c>
      <c r="EW19" s="195">
        <f si="50" t="shared"/>
        <v>248.65200000013874</v>
      </c>
      <c r="EX19" s="431">
        <v>361.89499999999998</v>
      </c>
      <c r="EY19" s="431">
        <f si="75" t="shared"/>
        <v>10.981218309177693</v>
      </c>
      <c r="EZ19" s="290">
        <v>11.6683</v>
      </c>
      <c r="FA19" s="432">
        <f si="76" t="shared"/>
        <v>0.68708169082230697</v>
      </c>
      <c r="FC19" s="293">
        <v>42782</v>
      </c>
      <c r="FD19" s="417">
        <v>42783</v>
      </c>
      <c r="FE19" s="130">
        <f>BO36</f>
        <v>3452.8000000002339</v>
      </c>
      <c r="FF19" s="127">
        <v>3597</v>
      </c>
      <c r="FG19" s="32">
        <f si="51" t="shared"/>
        <v>144.19999999976608</v>
      </c>
      <c r="FH19" s="410">
        <v>703</v>
      </c>
      <c r="FI19" s="123">
        <f si="20" t="shared"/>
        <v>4.9115220483644864</v>
      </c>
      <c r="FJ19" s="126">
        <v>4.97</v>
      </c>
      <c r="FK19" s="131">
        <f si="21" t="shared"/>
        <v>5.8477951635513392E-2</v>
      </c>
      <c r="FL19" s="140">
        <f>HR36</f>
        <v>130.95999999999549</v>
      </c>
      <c r="FM19" s="296">
        <f>EU36</f>
        <v>8081.2120000000732</v>
      </c>
      <c r="FN19" s="123">
        <v>8445.4</v>
      </c>
      <c r="FO19" s="32">
        <f si="22" t="shared"/>
        <v>364.18799999992643</v>
      </c>
      <c r="FP19" s="120">
        <f si="23" t="shared"/>
        <v>703</v>
      </c>
      <c r="FQ19" s="123">
        <f si="52" t="shared"/>
        <v>11.495322901849322</v>
      </c>
      <c r="FR19" s="120">
        <v>11.67</v>
      </c>
      <c r="FS19" s="142">
        <f si="24" t="shared"/>
        <v>0.17467709815067778</v>
      </c>
      <c r="FT19" s="141"/>
      <c r="FU19" s="130">
        <f>DA36</f>
        <v>5881.7199999999812</v>
      </c>
      <c r="FV19" s="123">
        <v>5276</v>
      </c>
      <c r="FW19" s="434">
        <f si="25" t="shared"/>
        <v>-605.71999999998116</v>
      </c>
      <c r="FX19" s="120">
        <f si="26" t="shared"/>
        <v>703</v>
      </c>
      <c r="FY19" s="120">
        <f si="27" t="shared"/>
        <v>8.3666002844949947</v>
      </c>
      <c r="FZ19" s="126">
        <v>7.2889999999999997</v>
      </c>
      <c r="GA19" s="422">
        <f si="28" t="shared"/>
        <v>-1.077600284494995</v>
      </c>
      <c r="GB19" s="393"/>
      <c r="GC19" s="122">
        <f>CF36</f>
        <v>609.86000000001252</v>
      </c>
      <c r="GD19" s="123">
        <v>976.8</v>
      </c>
      <c r="GE19" s="120">
        <f si="53" t="shared"/>
        <v>366.93999999998744</v>
      </c>
      <c r="GF19" s="17">
        <v>379</v>
      </c>
      <c r="GG19" s="127">
        <f si="29" t="shared"/>
        <v>1.6091292875989776</v>
      </c>
      <c r="GH19" s="126">
        <v>2.4900000000000002</v>
      </c>
      <c r="GI19" s="144">
        <f si="30" t="shared"/>
        <v>0.88087071240102266</v>
      </c>
      <c r="GJ19" s="393"/>
      <c r="GK19" s="122">
        <f>DU36</f>
        <v>11229.599999999866</v>
      </c>
      <c r="GL19" s="120">
        <v>11979.7</v>
      </c>
      <c r="GM19" s="33">
        <f si="54" t="shared"/>
        <v>750.10000000013497</v>
      </c>
      <c r="GN19" s="169">
        <v>21600</v>
      </c>
      <c r="GO19" s="128">
        <v>0.55000000000000004</v>
      </c>
      <c r="GP19" s="126">
        <v>0.41</v>
      </c>
      <c r="GQ19" s="424">
        <f si="55" t="shared"/>
        <v>-0.14000000000000007</v>
      </c>
      <c r="GR19" s="393"/>
      <c r="GS19" s="122">
        <f>AV36</f>
        <v>20487.199999998989</v>
      </c>
      <c r="GT19" s="123">
        <v>23066.400000000001</v>
      </c>
      <c r="GU19" s="425">
        <f si="31" t="shared"/>
        <v>2579.2000000010121</v>
      </c>
      <c r="GV19" s="123">
        <f si="32" t="shared"/>
        <v>703</v>
      </c>
      <c r="GW19" s="127">
        <f si="33" t="shared"/>
        <v>29.142532005688462</v>
      </c>
      <c r="GX19" s="123">
        <v>31.9</v>
      </c>
      <c r="GY19" s="144">
        <f si="34" t="shared"/>
        <v>2.7574679943115363</v>
      </c>
      <c r="GZ19" s="141"/>
      <c r="HA19" s="125">
        <f si="35" t="shared"/>
        <v>49742.391999999149</v>
      </c>
      <c r="HB19" s="386">
        <v>53341.39</v>
      </c>
      <c r="HC19" s="31">
        <f si="36" t="shared"/>
        <v>3598.9980000008509</v>
      </c>
      <c r="HE19" s="25" t="s">
        <v>69</v>
      </c>
      <c r="HF19" s="47">
        <f si="116" t="shared"/>
        <v>588414.80000000121</v>
      </c>
      <c r="HG19" s="25"/>
      <c r="HH19" s="26">
        <f si="110" t="shared"/>
        <v>588414.80000000121</v>
      </c>
      <c r="HI19" s="11"/>
      <c r="HJ19" s="5"/>
      <c r="HK19" s="39">
        <f si="111" t="shared"/>
        <v>0</v>
      </c>
      <c r="HL19" s="4">
        <f si="112" t="shared"/>
        <v>0</v>
      </c>
      <c r="HO19" s="346">
        <v>42743</v>
      </c>
      <c r="HP19" s="379">
        <v>1012.827</v>
      </c>
      <c r="HQ19" s="455">
        <f si="37" t="shared"/>
        <v>40</v>
      </c>
      <c r="HR19" s="453"/>
      <c r="HS19" s="379">
        <v>49179</v>
      </c>
      <c r="HT19" s="455">
        <f si="57" t="shared"/>
        <v>14</v>
      </c>
      <c r="HU19" s="369"/>
      <c r="HV19" s="379">
        <v>77935</v>
      </c>
      <c r="HW19" s="455">
        <f si="58" t="shared"/>
        <v>14</v>
      </c>
      <c r="HX19" s="369"/>
      <c r="HY19" s="379">
        <v>1286.6099999999999</v>
      </c>
      <c r="HZ19" s="455">
        <f si="38" t="shared"/>
        <v>22.799999999999727</v>
      </c>
      <c r="IA19" s="409"/>
      <c r="IB19" s="379">
        <v>211851</v>
      </c>
      <c r="IC19" s="455">
        <f si="39" t="shared"/>
        <v>1668</v>
      </c>
      <c r="ID19" s="409"/>
    </row>
    <row ht="18.75" r="20" spans="1:238" thickBot="1" x14ac:dyDescent="0.3">
      <c r="A20" s="199">
        <v>16</v>
      </c>
      <c r="B20" s="346">
        <v>42744</v>
      </c>
      <c r="C20" s="349">
        <v>3017.6149999999998</v>
      </c>
      <c r="D20" s="288">
        <v>3118.373</v>
      </c>
      <c r="E20" s="350"/>
      <c r="F20" s="347">
        <f si="4" t="shared"/>
        <v>13435.199999999895</v>
      </c>
      <c r="G20" s="354">
        <f si="77" t="shared"/>
        <v>26270.39999999979</v>
      </c>
      <c r="H20" s="357">
        <v>2082.3939999999998</v>
      </c>
      <c r="I20" s="292">
        <v>2014.9259999999999</v>
      </c>
      <c r="J20" s="358"/>
      <c r="K20" s="455">
        <f si="5" t="shared"/>
        <v>13065.599999999904</v>
      </c>
      <c r="L20" s="409">
        <f si="78" t="shared"/>
        <v>26140.799999997398</v>
      </c>
      <c r="M20" s="354">
        <f si="79" t="shared"/>
        <v>-129.60000000239233</v>
      </c>
      <c r="N20" s="357">
        <v>688.74</v>
      </c>
      <c r="O20" s="358">
        <v>1010.164</v>
      </c>
      <c r="P20" s="455">
        <f si="60" t="shared"/>
        <v>2089.7999999999001</v>
      </c>
      <c r="Q20" s="453">
        <f si="80" t="shared"/>
        <v>4157.9999999999018</v>
      </c>
      <c r="R20" s="357">
        <v>71167</v>
      </c>
      <c r="S20" s="358">
        <v>37778</v>
      </c>
      <c r="T20" s="455">
        <f si="6" t="shared"/>
        <v>444</v>
      </c>
      <c r="U20" s="453">
        <f si="81" t="shared"/>
        <v>840</v>
      </c>
      <c r="V20" s="357">
        <v>174714</v>
      </c>
      <c r="W20" s="358">
        <v>345106</v>
      </c>
      <c r="X20" s="455">
        <f si="7" t="shared"/>
        <v>1520</v>
      </c>
      <c r="Y20" s="409">
        <f si="82" t="shared"/>
        <v>3216</v>
      </c>
      <c r="Z20" s="409">
        <f si="83" t="shared"/>
        <v>4056</v>
      </c>
      <c r="AA20" s="453">
        <f si="84" t="shared"/>
        <v>101.99999999990177</v>
      </c>
      <c r="AB20" s="363">
        <v>355.363</v>
      </c>
      <c r="AC20" s="358">
        <v>164.239</v>
      </c>
      <c r="AD20" s="455">
        <f si="8" t="shared"/>
        <v>567.00000000004707</v>
      </c>
      <c r="AE20" s="453">
        <f si="85" t="shared"/>
        <v>1225.800000000072</v>
      </c>
      <c r="AF20" s="364">
        <v>3323.739</v>
      </c>
      <c r="AG20" s="289"/>
      <c r="AH20" s="358"/>
      <c r="AI20" s="455">
        <f si="40" t="shared"/>
        <v>10295.999999999913</v>
      </c>
      <c r="AJ20" s="409">
        <f>AI20+AI19</f>
        <v>20531.999999999607</v>
      </c>
      <c r="AK20" s="371">
        <f si="86" t="shared"/>
        <v>21371.999999999607</v>
      </c>
      <c r="AL20" s="387">
        <v>29571</v>
      </c>
      <c r="AM20" s="388">
        <v>41092</v>
      </c>
      <c r="AN20" s="455">
        <f si="9" t="shared"/>
        <v>0</v>
      </c>
      <c r="AO20" s="217">
        <f si="87" t="shared"/>
        <v>0</v>
      </c>
      <c r="AP20" s="387">
        <v>22329</v>
      </c>
      <c r="AQ20" s="388">
        <v>23340</v>
      </c>
      <c r="AR20" s="455">
        <f si="10" t="shared"/>
        <v>0</v>
      </c>
      <c r="AS20" s="409">
        <f si="88" t="shared"/>
        <v>0</v>
      </c>
      <c r="AT20" s="409">
        <f si="89" t="shared"/>
        <v>21698.999999997326</v>
      </c>
      <c r="AU20" s="210">
        <f si="11" t="shared"/>
        <v>11348.199999999848</v>
      </c>
      <c r="AV20" s="211">
        <f>(G20-Y20-AE20-AO20)+AS20</f>
        <v>21828.599999999718</v>
      </c>
      <c r="AW20" s="197">
        <v>11282.301725806452</v>
      </c>
      <c r="AX20" s="397">
        <f si="41" t="shared"/>
        <v>-65.898274193395991</v>
      </c>
      <c r="AY20" s="196">
        <v>361.89</v>
      </c>
      <c r="AZ20" s="196">
        <f si="61" t="shared"/>
        <v>31.358147503384586</v>
      </c>
      <c r="BA20" s="196">
        <v>31.87</v>
      </c>
      <c r="BB20" s="196">
        <f si="62" t="shared"/>
        <v>0.51185249661541476</v>
      </c>
      <c r="BC20" s="199">
        <v>16</v>
      </c>
      <c r="BD20" s="346">
        <v>42744</v>
      </c>
      <c r="BE20" s="357">
        <v>11571.263999999999</v>
      </c>
      <c r="BF20" s="292">
        <v>78.037000000000006</v>
      </c>
      <c r="BG20" s="358">
        <v>5479.8429999999998</v>
      </c>
      <c r="BH20" s="496">
        <f si="42" t="shared"/>
        <v>1076.8800000000192</v>
      </c>
      <c r="BI20" s="453">
        <f>BH20+BH19</f>
        <v>2761.7999999999779</v>
      </c>
      <c r="BJ20" s="370">
        <v>812.51099999999997</v>
      </c>
      <c r="BK20" s="371">
        <v>661.44799999999998</v>
      </c>
      <c r="BL20" s="291">
        <f si="12" t="shared"/>
        <v>116.79999999999382</v>
      </c>
      <c r="BM20" s="409">
        <f si="90" t="shared"/>
        <v>234.55999999999221</v>
      </c>
      <c r="BN20" s="409">
        <f si="13" t="shared"/>
        <v>960.08000000002539</v>
      </c>
      <c r="BO20" s="483">
        <f>BI20-BM20</f>
        <v>2527.2399999999857</v>
      </c>
      <c r="BP20" s="195">
        <v>1798.5</v>
      </c>
      <c r="BQ20" s="196">
        <f si="43" t="shared"/>
        <v>838.41999999997461</v>
      </c>
      <c r="BR20" s="196">
        <v>301.44</v>
      </c>
      <c r="BS20" s="196">
        <f si="63" t="shared"/>
        <v>3.184978768577579</v>
      </c>
      <c r="BT20" s="196">
        <v>4.97</v>
      </c>
      <c r="BU20" s="196">
        <f si="64" t="shared"/>
        <v>1.7850212314224208</v>
      </c>
      <c r="BV20" s="199">
        <v>16</v>
      </c>
      <c r="BW20" s="346">
        <v>42744</v>
      </c>
      <c r="BX20" s="357">
        <v>12064.45</v>
      </c>
      <c r="BY20" s="358">
        <v>25.565999999999999</v>
      </c>
      <c r="BZ20" s="347">
        <f si="44" t="shared"/>
        <v>233.1799999999977</v>
      </c>
      <c r="CA20" s="210">
        <f si="91" t="shared"/>
        <v>497.14000000004364</v>
      </c>
      <c r="CB20" s="292"/>
      <c r="CC20" s="213">
        <f si="65" t="shared"/>
        <v>116.79999999999382</v>
      </c>
      <c r="CD20" s="409">
        <f si="65" t="shared"/>
        <v>234.55999999999221</v>
      </c>
      <c r="CE20" s="211">
        <f si="66" t="shared"/>
        <v>349.97999999999149</v>
      </c>
      <c r="CF20" s="211">
        <f si="66" t="shared"/>
        <v>731.70000000003586</v>
      </c>
      <c r="CG20" s="195">
        <v>488.4</v>
      </c>
      <c r="CH20" s="210">
        <f si="45" t="shared"/>
        <v>138.42000000000849</v>
      </c>
      <c r="CI20" s="196">
        <v>196.43</v>
      </c>
      <c r="CJ20" s="196">
        <f si="67" t="shared"/>
        <v>1.7817034057933689</v>
      </c>
      <c r="CK20" s="196">
        <v>2.4900000000000002</v>
      </c>
      <c r="CL20" s="196">
        <f si="68" t="shared"/>
        <v>0.70829659420663127</v>
      </c>
      <c r="CM20" s="199">
        <v>16</v>
      </c>
      <c r="CN20" s="346">
        <v>42744</v>
      </c>
      <c r="CO20" s="357">
        <v>10887.498</v>
      </c>
      <c r="CP20" s="358">
        <v>7375.0460000000003</v>
      </c>
      <c r="CQ20" s="455">
        <f si="14" t="shared"/>
        <v>1280.6400000000576</v>
      </c>
      <c r="CR20" s="409">
        <f si="92" t="shared"/>
        <v>2552.1599999998944</v>
      </c>
      <c r="CS20" s="409">
        <f si="46" t="shared"/>
        <v>174714</v>
      </c>
      <c r="CT20" s="409">
        <f si="46" t="shared"/>
        <v>345106</v>
      </c>
      <c r="CU20" s="409">
        <f si="46" t="shared"/>
        <v>1520</v>
      </c>
      <c r="CV20" s="453">
        <f si="46" t="shared"/>
        <v>3216</v>
      </c>
      <c r="CW20" s="379">
        <v>330.45</v>
      </c>
      <c r="CX20" s="376">
        <f si="15" t="shared"/>
        <v>31.739999999999782</v>
      </c>
      <c r="CY20" s="409">
        <f si="93" t="shared"/>
        <v>80.939999999999372</v>
      </c>
      <c r="CZ20" s="409">
        <f si="69" t="shared"/>
        <v>2832.3800000000574</v>
      </c>
      <c r="DA20" s="204">
        <f si="94" t="shared"/>
        <v>5849.099999999894</v>
      </c>
      <c r="DB20" s="195">
        <v>2638</v>
      </c>
      <c r="DC20" s="421">
        <f si="95" t="shared"/>
        <v>-194.38000000005741</v>
      </c>
      <c r="DD20" s="195">
        <v>361.89499999999998</v>
      </c>
      <c r="DE20" s="196">
        <f si="70" t="shared"/>
        <v>7.8265242680889697</v>
      </c>
      <c r="DF20" s="195">
        <v>7.29</v>
      </c>
      <c r="DG20" s="397">
        <f si="71" t="shared"/>
        <v>-0.53652426808896969</v>
      </c>
      <c r="DH20" s="199">
        <v>16</v>
      </c>
      <c r="DI20" s="346">
        <v>42744</v>
      </c>
      <c r="DJ20" s="366">
        <v>349.71899999999999</v>
      </c>
      <c r="DK20" s="358">
        <v>324.55200000000002</v>
      </c>
      <c r="DL20" s="455">
        <f si="16" t="shared"/>
        <v>691.20000000002619</v>
      </c>
      <c r="DM20" s="453">
        <f si="96" t="shared"/>
        <v>1346.3999999999828</v>
      </c>
      <c r="DN20" s="370"/>
      <c r="DO20" s="409"/>
      <c r="DP20" s="409"/>
      <c r="DQ20" s="371">
        <v>1858.905</v>
      </c>
      <c r="DR20" s="455">
        <f si="17" t="shared"/>
        <v>3407.4000000000524</v>
      </c>
      <c r="DS20" s="453">
        <f si="97" t="shared"/>
        <v>6766.2000000000262</v>
      </c>
      <c r="DT20" s="409">
        <f si="18" t="shared"/>
        <v>5790.6000000000786</v>
      </c>
      <c r="DU20" s="204">
        <f>DM20+DS20+ID20</f>
        <v>11472.600000000009</v>
      </c>
      <c r="DV20" s="195">
        <v>5989.9</v>
      </c>
      <c r="DW20" s="409">
        <f si="47" t="shared"/>
        <v>199.29999999992106</v>
      </c>
      <c r="DX20" s="195">
        <v>14653</v>
      </c>
      <c r="DY20" s="431">
        <f si="72" t="shared"/>
        <v>0.39518187401897759</v>
      </c>
      <c r="DZ20" s="409">
        <v>0.40899999999999997</v>
      </c>
      <c r="EA20" s="431">
        <f si="73" t="shared"/>
        <v>1.3818125981022389E-2</v>
      </c>
      <c r="EB20" s="199">
        <v>16</v>
      </c>
      <c r="EC20" s="346">
        <v>42744</v>
      </c>
      <c r="ED20" s="357"/>
      <c r="EE20" s="292"/>
      <c r="EF20" s="358">
        <v>1972.3209999999999</v>
      </c>
      <c r="EG20" s="455">
        <f>((EF20-EF19)*1800)+((EE20-EE19)*1800)</f>
        <v>3968.999999999869</v>
      </c>
      <c r="EH20" s="453">
        <f si="98" t="shared"/>
        <v>7903.7999999997282</v>
      </c>
      <c r="EI20" s="370">
        <v>27.718</v>
      </c>
      <c r="EJ20" s="383">
        <v>1244.5050000000001</v>
      </c>
      <c r="EK20" s="455">
        <f si="99" t="shared"/>
        <v>412.24000000001553</v>
      </c>
      <c r="EL20" s="453">
        <f si="100" t="shared"/>
        <v>800.80000000000894</v>
      </c>
      <c r="EM20" s="370">
        <v>2994.7420000000002</v>
      </c>
      <c r="EN20" s="371"/>
      <c r="EO20" s="455">
        <f si="74" t="shared"/>
        <v>28.800000000001091</v>
      </c>
      <c r="EP20" s="453">
        <f si="101" t="shared"/>
        <v>54.048000000004322</v>
      </c>
      <c r="EQ20" s="379">
        <v>374.41800000000001</v>
      </c>
      <c r="ER20" s="455">
        <f si="19" t="shared"/>
        <v>6.4000000000010004</v>
      </c>
      <c r="ES20" s="409">
        <f si="102" t="shared"/>
        <v>20.399999999999636</v>
      </c>
      <c r="ET20" s="409">
        <f si="49" t="shared"/>
        <v>4004.1999999998711</v>
      </c>
      <c r="EU20" s="204">
        <f>EH20+EP20+ES20</f>
        <v>7978.2479999997322</v>
      </c>
      <c r="EV20" s="195">
        <v>4222.7</v>
      </c>
      <c r="EW20" s="195">
        <f si="50" t="shared"/>
        <v>218.50000000012869</v>
      </c>
      <c r="EX20" s="431">
        <v>361.89499999999998</v>
      </c>
      <c r="EY20" s="431">
        <f si="75" t="shared"/>
        <v>11.064535293385848</v>
      </c>
      <c r="EZ20" s="290">
        <v>11.6683</v>
      </c>
      <c r="FA20" s="432">
        <f si="76" t="shared"/>
        <v>0.60376470661415205</v>
      </c>
      <c r="FC20" s="293">
        <v>42783</v>
      </c>
      <c r="FD20" s="417">
        <v>42784</v>
      </c>
      <c r="FE20" s="130">
        <f>BO38</f>
        <v>3300.759999999791</v>
      </c>
      <c r="FF20" s="127">
        <v>3597</v>
      </c>
      <c r="FG20" s="32">
        <f si="51" t="shared"/>
        <v>296.24000000020897</v>
      </c>
      <c r="FH20" s="410">
        <v>740</v>
      </c>
      <c r="FI20" s="123">
        <f si="20" t="shared"/>
        <v>4.4604864864862037</v>
      </c>
      <c r="FJ20" s="126">
        <v>4.97</v>
      </c>
      <c r="FK20" s="131">
        <f si="21" t="shared"/>
        <v>0.50951351351379603</v>
      </c>
      <c r="FL20" s="140">
        <f>HR38</f>
        <v>164.52000000000226</v>
      </c>
      <c r="FM20" s="296">
        <f>EU38</f>
        <v>8155.0280000002267</v>
      </c>
      <c r="FN20" s="123">
        <v>8445.4</v>
      </c>
      <c r="FO20" s="32">
        <f si="22" t="shared"/>
        <v>290.37199999977292</v>
      </c>
      <c r="FP20" s="120">
        <f si="23" t="shared"/>
        <v>740</v>
      </c>
      <c r="FQ20" s="123">
        <f si="52" t="shared"/>
        <v>11.020308108108415</v>
      </c>
      <c r="FR20" s="120">
        <v>11.67</v>
      </c>
      <c r="FS20" s="142">
        <f si="24" t="shared"/>
        <v>0.64969189189158527</v>
      </c>
      <c r="FT20" s="141"/>
      <c r="FU20" s="130">
        <f>DA38</f>
        <v>5842.7800000001098</v>
      </c>
      <c r="FV20" s="123">
        <v>5276</v>
      </c>
      <c r="FW20" s="434">
        <f si="25" t="shared"/>
        <v>-566.78000000010979</v>
      </c>
      <c r="FX20" s="120">
        <f si="26" t="shared"/>
        <v>740</v>
      </c>
      <c r="FY20" s="120">
        <f si="27" t="shared"/>
        <v>7.8956486486487973</v>
      </c>
      <c r="FZ20" s="126">
        <v>7.2889999999999997</v>
      </c>
      <c r="GA20" s="142">
        <f si="28" t="shared"/>
        <v>-0.60664864864879764</v>
      </c>
      <c r="GB20" s="393"/>
      <c r="GC20" s="122">
        <f>CF38</f>
        <v>619.55999999997107</v>
      </c>
      <c r="GD20" s="123">
        <v>976.8</v>
      </c>
      <c r="GE20" s="120">
        <f si="53" t="shared"/>
        <v>357.24000000002889</v>
      </c>
      <c r="GF20" s="33">
        <v>324</v>
      </c>
      <c r="GG20" s="127">
        <f si="29" t="shared"/>
        <v>1.912222222222133</v>
      </c>
      <c r="GH20" s="126">
        <v>2.4900000000000002</v>
      </c>
      <c r="GI20" s="144">
        <f si="30" t="shared"/>
        <v>0.57777777777786721</v>
      </c>
      <c r="GJ20" s="393"/>
      <c r="GK20" s="122">
        <f>DU38</f>
        <v>11084.399999999856</v>
      </c>
      <c r="GL20" s="120">
        <v>11979.7</v>
      </c>
      <c r="GM20" s="33">
        <f si="54" t="shared"/>
        <v>895.30000000014479</v>
      </c>
      <c r="GN20" s="169">
        <v>21600</v>
      </c>
      <c r="GO20" s="128">
        <v>0.55000000000000004</v>
      </c>
      <c r="GP20" s="126">
        <v>0.41</v>
      </c>
      <c r="GQ20" s="424">
        <f si="55" t="shared"/>
        <v>-0.14000000000000007</v>
      </c>
      <c r="GR20" s="393"/>
      <c r="GS20" s="122">
        <f>AV38</f>
        <v>21037.399999999296</v>
      </c>
      <c r="GT20" s="123">
        <v>23066.400000000001</v>
      </c>
      <c r="GU20" s="425">
        <f si="31" t="shared"/>
        <v>2029.0000000007058</v>
      </c>
      <c r="GV20" s="123">
        <f si="32" t="shared"/>
        <v>740</v>
      </c>
      <c r="GW20" s="127">
        <f si="33" t="shared"/>
        <v>28.428918918917969</v>
      </c>
      <c r="GX20" s="123">
        <v>31.9</v>
      </c>
      <c r="GY20" s="423">
        <f si="34" t="shared"/>
        <v>3.4710810810820298</v>
      </c>
      <c r="GZ20" s="141"/>
      <c r="HA20" s="125">
        <f si="35" t="shared"/>
        <v>50039.927999999258</v>
      </c>
      <c r="HB20" s="386">
        <v>53341.39</v>
      </c>
      <c r="HC20" s="31">
        <f si="36" t="shared"/>
        <v>3301.4620000007417</v>
      </c>
      <c r="HE20" s="27" t="s">
        <v>70</v>
      </c>
      <c r="HF20" s="48">
        <f si="116" t="shared"/>
        <v>1385010.3280000007</v>
      </c>
      <c r="HG20" s="28">
        <v>0</v>
      </c>
      <c r="HH20" s="29">
        <f>SUM(HH14:HH19)</f>
        <v>1385010.3280000007</v>
      </c>
      <c r="HI20" s="30"/>
      <c r="HJ20" s="21"/>
      <c r="HK20" s="42"/>
      <c r="HL20" s="41"/>
      <c r="HO20" s="346">
        <v>42744</v>
      </c>
      <c r="HP20" s="379">
        <v>1015.133</v>
      </c>
      <c r="HQ20" s="455">
        <f si="37" t="shared"/>
        <v>92.240000000001601</v>
      </c>
      <c r="HR20" s="453">
        <f>HQ20+HQ19</f>
        <v>132.2400000000016</v>
      </c>
      <c r="HS20" s="379">
        <v>49201</v>
      </c>
      <c r="HT20" s="455">
        <f si="57" t="shared"/>
        <v>22</v>
      </c>
      <c r="HU20" s="369">
        <f ref="HU20" si="123" t="shared">HT20+HT19</f>
        <v>36</v>
      </c>
      <c r="HV20" s="379">
        <v>77970</v>
      </c>
      <c r="HW20" s="455">
        <f si="58" t="shared"/>
        <v>35</v>
      </c>
      <c r="HX20" s="369">
        <f ref="HX20" si="124" t="shared">HW20+HW19</f>
        <v>49</v>
      </c>
      <c r="HY20" s="379">
        <v>1287.0899999999999</v>
      </c>
      <c r="HZ20" s="455">
        <f si="38" t="shared"/>
        <v>14.400000000000546</v>
      </c>
      <c r="IA20" s="409">
        <f ref="IA20" si="125" t="shared">HZ20+HZ19</f>
        <v>37.200000000000273</v>
      </c>
      <c r="IB20" s="379">
        <v>211992</v>
      </c>
      <c r="IC20" s="455">
        <f si="39" t="shared"/>
        <v>1692</v>
      </c>
      <c r="ID20" s="409">
        <f>IC20+IC19</f>
        <v>3360</v>
      </c>
    </row>
    <row ht="18" r="21" spans="1:238" x14ac:dyDescent="0.25">
      <c r="A21" s="199">
        <v>17</v>
      </c>
      <c r="B21" s="346">
        <v>42744</v>
      </c>
      <c r="C21" s="349">
        <v>3019.9259999999999</v>
      </c>
      <c r="D21" s="288">
        <v>3118.8519999999999</v>
      </c>
      <c r="E21" s="350"/>
      <c r="F21" s="347">
        <f si="4" t="shared"/>
        <v>13391.999999999825</v>
      </c>
      <c r="G21" s="354"/>
      <c r="H21" s="357">
        <v>2084.6759999999999</v>
      </c>
      <c r="I21" s="292">
        <v>2015.4169999999999</v>
      </c>
      <c r="J21" s="358"/>
      <c r="K21" s="455">
        <f si="5" t="shared"/>
        <v>13310.400000000664</v>
      </c>
      <c r="L21" s="409"/>
      <c r="M21" s="354"/>
      <c r="N21" s="357">
        <v>688.74</v>
      </c>
      <c r="O21" s="358">
        <v>1011.258</v>
      </c>
      <c r="P21" s="455">
        <f si="60" t="shared"/>
        <v>1969.2000000000917</v>
      </c>
      <c r="Q21" s="453"/>
      <c r="R21" s="357">
        <v>71197</v>
      </c>
      <c r="S21" s="358">
        <v>37779</v>
      </c>
      <c r="T21" s="455">
        <f si="6" t="shared"/>
        <v>372</v>
      </c>
      <c r="U21" s="453"/>
      <c r="V21" s="357">
        <v>174715</v>
      </c>
      <c r="W21" s="358">
        <v>345208</v>
      </c>
      <c r="X21" s="455">
        <f si="7" t="shared"/>
        <v>1648</v>
      </c>
      <c r="Y21" s="409"/>
      <c r="Z21" s="409"/>
      <c r="AA21" s="453"/>
      <c r="AB21" s="363">
        <v>355.57600000000002</v>
      </c>
      <c r="AC21" s="358">
        <v>164.42099999999999</v>
      </c>
      <c r="AD21" s="455">
        <f si="8" t="shared"/>
        <v>711.00000000001842</v>
      </c>
      <c r="AE21" s="453"/>
      <c r="AF21" s="364">
        <v>3328.1179999999999</v>
      </c>
      <c r="AG21" s="289"/>
      <c r="AH21" s="358"/>
      <c r="AI21" s="455">
        <f si="40" t="shared"/>
        <v>10509.599999999773</v>
      </c>
      <c r="AJ21" s="409"/>
      <c r="AK21" s="371"/>
      <c r="AL21" s="387">
        <v>29571</v>
      </c>
      <c r="AM21" s="388">
        <v>41092</v>
      </c>
      <c r="AN21" s="455">
        <f si="9" t="shared"/>
        <v>0</v>
      </c>
      <c r="AO21" s="217"/>
      <c r="AP21" s="387">
        <v>22329</v>
      </c>
      <c r="AQ21" s="388">
        <v>23340</v>
      </c>
      <c r="AR21" s="455">
        <f si="10" t="shared"/>
        <v>0</v>
      </c>
      <c r="AS21" s="409"/>
      <c r="AT21" s="409"/>
      <c r="AU21" s="210">
        <f si="11" t="shared"/>
        <v>11032.999999999807</v>
      </c>
      <c r="AV21" s="211"/>
      <c r="AW21" s="197">
        <v>11282.301725806452</v>
      </c>
      <c r="AX21" s="196">
        <f si="41" t="shared"/>
        <v>249.30172580664475</v>
      </c>
      <c r="AY21" s="196">
        <v>361.89</v>
      </c>
      <c r="AZ21" s="196">
        <f si="61" t="shared"/>
        <v>30.487164608029534</v>
      </c>
      <c r="BA21" s="196">
        <v>31.87</v>
      </c>
      <c r="BB21" s="196">
        <f si="62" t="shared"/>
        <v>1.3828353919704668</v>
      </c>
      <c r="BC21" s="199">
        <v>17</v>
      </c>
      <c r="BD21" s="346">
        <v>42744</v>
      </c>
      <c r="BE21" s="357">
        <v>11575.257</v>
      </c>
      <c r="BF21" s="292">
        <v>78.126000000000005</v>
      </c>
      <c r="BG21" s="358">
        <v>5483.3739999999998</v>
      </c>
      <c r="BH21" s="496">
        <f si="42" t="shared"/>
        <v>1970.8800000000247</v>
      </c>
      <c r="BI21" s="453"/>
      <c r="BJ21" s="370">
        <v>813.10400000000004</v>
      </c>
      <c r="BK21" s="371">
        <v>662.29100000000005</v>
      </c>
      <c r="BL21" s="291">
        <f si="12" t="shared"/>
        <v>114.88000000001193</v>
      </c>
      <c r="BM21" s="409"/>
      <c r="BN21" s="409">
        <f si="13" t="shared"/>
        <v>1856.0000000000127</v>
      </c>
      <c r="BO21" s="483"/>
      <c r="BP21" s="195">
        <v>1798.5</v>
      </c>
      <c r="BQ21" s="196">
        <f si="43" t="shared"/>
        <v>-57.500000000012733</v>
      </c>
      <c r="BR21" s="196">
        <v>301.44</v>
      </c>
      <c r="BS21" s="196">
        <f si="63" t="shared"/>
        <v>6.1571125265393203</v>
      </c>
      <c r="BT21" s="196">
        <v>4.97</v>
      </c>
      <c r="BU21" s="196">
        <f si="64" t="shared"/>
        <v>-1.1871125265393205</v>
      </c>
      <c r="BV21" s="199">
        <v>17</v>
      </c>
      <c r="BW21" s="346">
        <v>42744</v>
      </c>
      <c r="BX21" s="357">
        <v>12072.52</v>
      </c>
      <c r="BY21" s="358">
        <v>25.911999999999999</v>
      </c>
      <c r="BZ21" s="347">
        <f si="44" t="shared"/>
        <v>255.93999999999127</v>
      </c>
      <c r="CA21" s="210"/>
      <c r="CB21" s="292"/>
      <c r="CC21" s="213">
        <f si="65" t="shared"/>
        <v>114.88000000001193</v>
      </c>
      <c r="CD21" s="409"/>
      <c r="CE21" s="211">
        <f si="66" t="shared"/>
        <v>370.82000000000323</v>
      </c>
      <c r="CF21" s="211"/>
      <c r="CG21" s="195">
        <v>488.4</v>
      </c>
      <c r="CH21" s="210">
        <f si="45" t="shared"/>
        <v>117.57999999999674</v>
      </c>
      <c r="CI21" s="196">
        <v>196.43</v>
      </c>
      <c r="CJ21" s="196">
        <f si="67" t="shared"/>
        <v>1.8877971796568915</v>
      </c>
      <c r="CK21" s="196">
        <v>2.4900000000000002</v>
      </c>
      <c r="CL21" s="196">
        <f si="68" t="shared"/>
        <v>0.60220282034310868</v>
      </c>
      <c r="CM21" s="199">
        <v>17</v>
      </c>
      <c r="CN21" s="346">
        <v>42744</v>
      </c>
      <c r="CO21" s="357">
        <v>10894.736999999999</v>
      </c>
      <c r="CP21" s="358">
        <v>7378</v>
      </c>
      <c r="CQ21" s="455">
        <f si="14" t="shared"/>
        <v>1223.1599999999162</v>
      </c>
      <c r="CR21" s="409"/>
      <c r="CS21" s="409">
        <f si="46" t="shared"/>
        <v>174715</v>
      </c>
      <c r="CT21" s="409">
        <f si="46" t="shared"/>
        <v>345208</v>
      </c>
      <c r="CU21" s="409">
        <f si="46" t="shared"/>
        <v>1648</v>
      </c>
      <c r="CV21" s="453"/>
      <c r="CW21" s="379">
        <v>331.62900000000002</v>
      </c>
      <c r="CX21" s="376">
        <v>12.2</v>
      </c>
      <c r="CY21" s="409"/>
      <c r="CZ21" s="409">
        <f si="69" t="shared"/>
        <v>2883.359999999916</v>
      </c>
      <c r="DA21" s="204"/>
      <c r="DB21" s="195">
        <v>2638</v>
      </c>
      <c r="DC21" s="421">
        <f si="95" t="shared"/>
        <v>-245.359999999916</v>
      </c>
      <c r="DD21" s="195">
        <v>361.89499999999998</v>
      </c>
      <c r="DE21" s="196">
        <f si="70" t="shared"/>
        <v>7.9673938573340779</v>
      </c>
      <c r="DF21" s="195">
        <v>7.29</v>
      </c>
      <c r="DG21" s="397">
        <f si="71" t="shared"/>
        <v>-0.67739385733407786</v>
      </c>
      <c r="DH21" s="199">
        <v>17</v>
      </c>
      <c r="DI21" s="346">
        <v>42744</v>
      </c>
      <c r="DJ21" s="366">
        <v>350.13499999999999</v>
      </c>
      <c r="DK21" s="323">
        <v>324.57900000000001</v>
      </c>
      <c r="DL21" s="455">
        <f si="16" t="shared"/>
        <v>797.39999999997053</v>
      </c>
      <c r="DM21" s="453"/>
      <c r="DN21" s="370"/>
      <c r="DO21" s="409"/>
      <c r="DP21" s="409"/>
      <c r="DQ21" s="371">
        <v>1860.798</v>
      </c>
      <c r="DR21" s="455">
        <f si="17" t="shared"/>
        <v>3407.4000000000524</v>
      </c>
      <c r="DS21" s="453"/>
      <c r="DT21" s="409">
        <f si="18" t="shared"/>
        <v>5920.8000000000229</v>
      </c>
      <c r="DU21" s="204"/>
      <c r="DV21" s="195">
        <v>5989.9</v>
      </c>
      <c r="DW21" s="409">
        <f si="47" t="shared"/>
        <v>69.099999999976717</v>
      </c>
      <c r="DX21" s="195">
        <v>14653</v>
      </c>
      <c r="DY21" s="431">
        <f si="72" t="shared"/>
        <v>0.40406742646557176</v>
      </c>
      <c r="DZ21" s="409">
        <v>0.40899999999999997</v>
      </c>
      <c r="EA21" s="431">
        <f si="73" t="shared"/>
        <v>4.9325735344282196E-3</v>
      </c>
      <c r="EB21" s="199">
        <v>17</v>
      </c>
      <c r="EC21" s="346">
        <v>42744</v>
      </c>
      <c r="ED21" s="357"/>
      <c r="EE21" s="292"/>
      <c r="EF21" s="358">
        <v>1974.5229999999999</v>
      </c>
      <c r="EG21" s="455">
        <f>((EF21-EF20)*1800)+((EE21-EE20)*1800)</f>
        <v>3963.5999999999967</v>
      </c>
      <c r="EH21" s="453"/>
      <c r="EI21" s="370">
        <v>27.736000000000001</v>
      </c>
      <c r="EJ21" s="371">
        <v>1249.6420000000001</v>
      </c>
      <c r="EK21" s="455">
        <f si="99" t="shared"/>
        <v>412.39999999999554</v>
      </c>
      <c r="EL21" s="453"/>
      <c r="EM21" s="370">
        <v>2996.9639999999999</v>
      </c>
      <c r="EN21" s="371"/>
      <c r="EO21" s="455">
        <f si="74" t="shared"/>
        <v>26.663999999997031</v>
      </c>
      <c r="EP21" s="453"/>
      <c r="EQ21" s="379">
        <v>374.66800000000001</v>
      </c>
      <c r="ER21" s="455">
        <f si="19" t="shared"/>
        <v>10</v>
      </c>
      <c r="ES21" s="409"/>
      <c r="ET21" s="409">
        <f si="49" t="shared"/>
        <v>4000.2639999999938</v>
      </c>
      <c r="EU21" s="204"/>
      <c r="EV21" s="195">
        <v>4222.7</v>
      </c>
      <c r="EW21" s="195">
        <f si="50" t="shared"/>
        <v>222.43600000000606</v>
      </c>
      <c r="EX21" s="431">
        <v>361.89499999999998</v>
      </c>
      <c r="EY21" s="431">
        <f si="75" t="shared"/>
        <v>11.053659210544478</v>
      </c>
      <c r="EZ21" s="290">
        <v>11.6683</v>
      </c>
      <c r="FA21" s="432">
        <f si="76" t="shared"/>
        <v>0.61464078945552281</v>
      </c>
      <c r="FC21" s="293">
        <v>42784</v>
      </c>
      <c r="FD21" s="417">
        <v>42785</v>
      </c>
      <c r="FE21" s="130">
        <f>BO40</f>
        <v>3395.3200000001061</v>
      </c>
      <c r="FF21" s="127">
        <v>3597</v>
      </c>
      <c r="FG21" s="32">
        <f si="51" t="shared"/>
        <v>201.67999999989388</v>
      </c>
      <c r="FH21" s="410">
        <v>725</v>
      </c>
      <c r="FI21" s="123">
        <f si="20" t="shared"/>
        <v>4.6832000000001468</v>
      </c>
      <c r="FJ21" s="126">
        <v>4.97</v>
      </c>
      <c r="FK21" s="131">
        <f si="21" t="shared"/>
        <v>0.28679999999985295</v>
      </c>
      <c r="FL21" s="140">
        <f>HR40</f>
        <v>145.12000000000626</v>
      </c>
      <c r="FM21" s="296">
        <f>EU40</f>
        <v>7976.7519999999249</v>
      </c>
      <c r="FN21" s="123">
        <v>8445.4</v>
      </c>
      <c r="FO21" s="32">
        <f si="22" t="shared"/>
        <v>468.64800000007472</v>
      </c>
      <c r="FP21" s="120">
        <f si="23" t="shared"/>
        <v>725</v>
      </c>
      <c r="FQ21" s="123">
        <f si="52" t="shared"/>
        <v>11.002416551724034</v>
      </c>
      <c r="FR21" s="120">
        <v>11.67</v>
      </c>
      <c r="FS21" s="142">
        <f si="24" t="shared"/>
        <v>0.66758344827596616</v>
      </c>
      <c r="FT21" s="141"/>
      <c r="FU21" s="130">
        <f>DA40</f>
        <v>5785.0799999998644</v>
      </c>
      <c r="FV21" s="123">
        <v>5276</v>
      </c>
      <c r="FW21" s="434">
        <f si="25" t="shared"/>
        <v>-509.07999999986441</v>
      </c>
      <c r="FX21" s="120">
        <f si="26" t="shared"/>
        <v>725</v>
      </c>
      <c r="FY21" s="120">
        <f si="27" t="shared"/>
        <v>7.9794206896549857</v>
      </c>
      <c r="FZ21" s="126">
        <v>7.2889999999999997</v>
      </c>
      <c r="GA21" s="142">
        <f si="28" t="shared"/>
        <v>-0.69042068965498604</v>
      </c>
      <c r="GB21" s="393"/>
      <c r="GC21" s="122">
        <f>CF40</f>
        <v>570.92000000000962</v>
      </c>
      <c r="GD21" s="123">
        <v>976.8</v>
      </c>
      <c r="GE21" s="120">
        <f si="53" t="shared"/>
        <v>405.87999999999033</v>
      </c>
      <c r="GF21" s="33">
        <v>324</v>
      </c>
      <c r="GG21" s="127">
        <f si="29" t="shared"/>
        <v>1.7620987654321285</v>
      </c>
      <c r="GH21" s="126">
        <v>2.4900000000000002</v>
      </c>
      <c r="GI21" s="144">
        <f si="30" t="shared"/>
        <v>0.7279012345678717</v>
      </c>
      <c r="GJ21" s="393"/>
      <c r="GK21" s="122">
        <f>DU40</f>
        <v>8346.5999999999312</v>
      </c>
      <c r="GL21" s="120">
        <v>11979.7</v>
      </c>
      <c r="GM21" s="33">
        <f si="54" t="shared"/>
        <v>3633.1000000000695</v>
      </c>
      <c r="GN21" s="169">
        <v>21600</v>
      </c>
      <c r="GO21" s="128">
        <v>0.55000000000000004</v>
      </c>
      <c r="GP21" s="126">
        <v>0.41</v>
      </c>
      <c r="GQ21" s="424">
        <f si="55" t="shared"/>
        <v>-0.14000000000000007</v>
      </c>
      <c r="GR21" s="393"/>
      <c r="GS21" s="122">
        <f>AV40</f>
        <v>20181.599999999697</v>
      </c>
      <c r="GT21" s="123">
        <v>23066.400000000001</v>
      </c>
      <c r="GU21" s="425">
        <f si="31" t="shared"/>
        <v>2884.8000000003049</v>
      </c>
      <c r="GV21" s="123">
        <f si="32" t="shared"/>
        <v>725</v>
      </c>
      <c r="GW21" s="127">
        <f si="33" t="shared"/>
        <v>27.836689655171995</v>
      </c>
      <c r="GX21" s="123">
        <v>31.9</v>
      </c>
      <c r="GY21" s="144">
        <f si="34" t="shared"/>
        <v>4.0633103448280039</v>
      </c>
      <c r="GZ21" s="141"/>
      <c r="HA21" s="125">
        <f si="35" t="shared"/>
        <v>46256.271999999532</v>
      </c>
      <c r="HB21" s="386">
        <v>53341.39</v>
      </c>
      <c r="HC21" s="31">
        <f si="36" t="shared"/>
        <v>7085.1180000004679</v>
      </c>
      <c r="HE21" s="7"/>
      <c r="HF21" s="44"/>
      <c r="HG21" s="8"/>
      <c r="HH21" s="7"/>
      <c r="HI21" s="9"/>
      <c r="HJ21" s="15"/>
      <c r="HO21" s="346">
        <v>42744</v>
      </c>
      <c r="HP21" s="379">
        <v>1016.468</v>
      </c>
      <c r="HQ21" s="455">
        <f si="37" t="shared"/>
        <v>53.399999999996908</v>
      </c>
      <c r="HR21" s="453"/>
      <c r="HS21" s="379">
        <v>49217</v>
      </c>
      <c r="HT21" s="455">
        <f si="57" t="shared"/>
        <v>16</v>
      </c>
      <c r="HU21" s="369"/>
      <c r="HV21" s="379">
        <v>77986</v>
      </c>
      <c r="HW21" s="455">
        <f si="58" t="shared"/>
        <v>16</v>
      </c>
      <c r="HX21" s="369"/>
      <c r="HY21" s="379">
        <v>1287.79</v>
      </c>
      <c r="HZ21" s="455">
        <f si="38" t="shared"/>
        <v>21.000000000001364</v>
      </c>
      <c r="IA21" s="409"/>
      <c r="IB21" s="379">
        <v>212135</v>
      </c>
      <c r="IC21" s="455">
        <f si="39" t="shared"/>
        <v>1716</v>
      </c>
      <c r="ID21" s="409"/>
    </row>
    <row r="22" spans="1:238" x14ac:dyDescent="0.25">
      <c r="A22" s="199">
        <v>18</v>
      </c>
      <c r="B22" s="346">
        <v>42745</v>
      </c>
      <c r="C22" s="349">
        <v>3022.1709999999998</v>
      </c>
      <c r="D22" s="288">
        <v>3119.3449999999998</v>
      </c>
      <c r="E22" s="350"/>
      <c r="F22" s="347">
        <f si="4" t="shared"/>
        <v>13142.399999999179</v>
      </c>
      <c r="G22" s="354">
        <f si="77" t="shared"/>
        <v>26534.399999999005</v>
      </c>
      <c r="H22" s="357">
        <v>2086.9630000000002</v>
      </c>
      <c r="I22" s="292">
        <v>2015.9380000000001</v>
      </c>
      <c r="J22" s="358"/>
      <c r="K22" s="455">
        <f si="5" t="shared"/>
        <v>13478.400000002148</v>
      </c>
      <c r="L22" s="409">
        <f si="78" t="shared"/>
        <v>26788.800000002811</v>
      </c>
      <c r="M22" s="466">
        <f si="79" t="shared"/>
        <v>254.40000000380678</v>
      </c>
      <c r="N22" s="357">
        <v>688.74</v>
      </c>
      <c r="O22" s="358">
        <v>1012.461</v>
      </c>
      <c r="P22" s="455">
        <f si="60" t="shared"/>
        <v>2165.3999999999542</v>
      </c>
      <c r="Q22" s="453">
        <f si="80" t="shared"/>
        <v>4134.6000000000458</v>
      </c>
      <c r="R22" s="357">
        <v>71231</v>
      </c>
      <c r="S22" s="358">
        <v>37785</v>
      </c>
      <c r="T22" s="455">
        <f si="6" t="shared"/>
        <v>480</v>
      </c>
      <c r="U22" s="453">
        <f si="81" t="shared"/>
        <v>852</v>
      </c>
      <c r="V22" s="357">
        <v>174720</v>
      </c>
      <c r="W22" s="358">
        <v>345308</v>
      </c>
      <c r="X22" s="455">
        <f si="7" t="shared"/>
        <v>1680</v>
      </c>
      <c r="Y22" s="409">
        <f si="82" t="shared"/>
        <v>3328</v>
      </c>
      <c r="Z22" s="409">
        <f si="83" t="shared"/>
        <v>4180</v>
      </c>
      <c r="AA22" s="453">
        <f si="84" t="shared"/>
        <v>-45.399999999954161</v>
      </c>
      <c r="AB22" s="363">
        <v>355.77100000000002</v>
      </c>
      <c r="AC22" s="358">
        <v>164.57900000000001</v>
      </c>
      <c r="AD22" s="455">
        <f si="8" t="shared"/>
        <v>635.40000000001555</v>
      </c>
      <c r="AE22" s="453">
        <f si="85" t="shared"/>
        <v>1346.400000000034</v>
      </c>
      <c r="AF22" s="364">
        <v>3332.52</v>
      </c>
      <c r="AG22" s="289"/>
      <c r="AH22" s="358"/>
      <c r="AI22" s="455">
        <f si="40" t="shared"/>
        <v>10564.800000000105</v>
      </c>
      <c r="AJ22" s="409">
        <f>AI22+AI21</f>
        <v>21074.399999999878</v>
      </c>
      <c r="AK22" s="371">
        <f si="86" t="shared"/>
        <v>21926.399999999878</v>
      </c>
      <c r="AL22" s="387">
        <v>29571</v>
      </c>
      <c r="AM22" s="388">
        <v>41092</v>
      </c>
      <c r="AN22" s="455">
        <f si="9" t="shared"/>
        <v>0</v>
      </c>
      <c r="AO22" s="217">
        <f si="87" t="shared"/>
        <v>0</v>
      </c>
      <c r="AP22" s="387">
        <v>22329</v>
      </c>
      <c r="AQ22" s="388">
        <v>23340</v>
      </c>
      <c r="AR22" s="455">
        <f si="10" t="shared"/>
        <v>0</v>
      </c>
      <c r="AS22" s="409">
        <f si="88" t="shared"/>
        <v>0</v>
      </c>
      <c r="AT22" s="409">
        <f si="89" t="shared"/>
        <v>22114.400000002777</v>
      </c>
      <c r="AU22" s="210">
        <f si="11" t="shared"/>
        <v>10826.999999999163</v>
      </c>
      <c r="AV22" s="211">
        <f>(G22-Y22-AE22-AO22)+AS22</f>
        <v>21859.99999999897</v>
      </c>
      <c r="AW22" s="197">
        <v>11282.301725806452</v>
      </c>
      <c r="AX22" s="196">
        <f si="41" t="shared"/>
        <v>455.30172580728868</v>
      </c>
      <c r="AY22" s="196">
        <v>361.89</v>
      </c>
      <c r="AZ22" s="196">
        <f si="61" t="shared"/>
        <v>29.917930862967101</v>
      </c>
      <c r="BA22" s="196">
        <v>31.87</v>
      </c>
      <c r="BB22" s="196">
        <f si="62" t="shared"/>
        <v>1.9520691370329004</v>
      </c>
      <c r="BC22" s="199">
        <v>18</v>
      </c>
      <c r="BD22" s="346">
        <v>42745</v>
      </c>
      <c r="BE22" s="357">
        <v>11579.013000000001</v>
      </c>
      <c r="BF22" s="292">
        <v>78.210999999999999</v>
      </c>
      <c r="BG22" s="358">
        <v>5486.3739999999998</v>
      </c>
      <c r="BH22" s="496">
        <f si="42" t="shared"/>
        <v>1830.7200000000716</v>
      </c>
      <c r="BI22" s="453">
        <f>BH22+BH21</f>
        <v>3801.6000000000963</v>
      </c>
      <c r="BJ22" s="370">
        <v>813.75300000000004</v>
      </c>
      <c r="BK22" s="371">
        <v>662.553</v>
      </c>
      <c r="BL22" s="291">
        <f si="12" t="shared"/>
        <v>72.879999999995562</v>
      </c>
      <c r="BM22" s="409">
        <f si="90" t="shared"/>
        <v>187.76000000000749</v>
      </c>
      <c r="BN22" s="409">
        <f si="13" t="shared"/>
        <v>1757.8400000000761</v>
      </c>
      <c r="BO22" s="483">
        <f>BI22-BM22</f>
        <v>3613.8400000000888</v>
      </c>
      <c r="BP22" s="195">
        <v>1798.5</v>
      </c>
      <c r="BQ22" s="196">
        <f si="43" t="shared"/>
        <v>40.659999999923912</v>
      </c>
      <c r="BR22" s="196">
        <v>301.44</v>
      </c>
      <c r="BS22" s="196">
        <f si="63" t="shared"/>
        <v>5.8314755838643713</v>
      </c>
      <c r="BT22" s="196">
        <v>4.97</v>
      </c>
      <c r="BU22" s="196">
        <f si="64" t="shared"/>
        <v>-0.86147558386437151</v>
      </c>
      <c r="BV22" s="199">
        <v>18</v>
      </c>
      <c r="BW22" s="346">
        <v>42745</v>
      </c>
      <c r="BX22" s="357">
        <v>12080.86</v>
      </c>
      <c r="BY22" s="358">
        <v>26.265000000000001</v>
      </c>
      <c r="BZ22" s="347">
        <f si="44" t="shared"/>
        <v>264.32000000000443</v>
      </c>
      <c r="CA22" s="210">
        <f si="91" t="shared"/>
        <v>520.25999999999567</v>
      </c>
      <c r="CB22" s="292"/>
      <c r="CC22" s="213">
        <f si="65" t="shared"/>
        <v>72.879999999995562</v>
      </c>
      <c r="CD22" s="409">
        <f si="65" t="shared"/>
        <v>187.76000000000749</v>
      </c>
      <c r="CE22" s="211">
        <f si="66" t="shared"/>
        <v>337.2</v>
      </c>
      <c r="CF22" s="211">
        <f si="66" t="shared"/>
        <v>708.02000000000317</v>
      </c>
      <c r="CG22" s="195">
        <v>488.4</v>
      </c>
      <c r="CH22" s="210">
        <f si="45" t="shared"/>
        <v>151.19999999999999</v>
      </c>
      <c r="CI22" s="196">
        <v>196.43</v>
      </c>
      <c r="CJ22" s="196">
        <f si="67" t="shared"/>
        <v>1.7166420607850124</v>
      </c>
      <c r="CK22" s="196">
        <v>2.4900000000000002</v>
      </c>
      <c r="CL22" s="196">
        <f si="68" t="shared"/>
        <v>0.77335793921498786</v>
      </c>
      <c r="CM22" s="199">
        <v>18</v>
      </c>
      <c r="CN22" s="346">
        <v>42745</v>
      </c>
      <c r="CO22" s="357">
        <v>10902.14</v>
      </c>
      <c r="CP22" s="358">
        <v>7381.0169999999998</v>
      </c>
      <c r="CQ22" s="455">
        <f si="14" t="shared"/>
        <v>1250.4000000000087</v>
      </c>
      <c r="CR22" s="409">
        <f si="92" t="shared"/>
        <v>2473.5599999999249</v>
      </c>
      <c r="CS22" s="409">
        <f si="46" t="shared"/>
        <v>174720</v>
      </c>
      <c r="CT22" s="409">
        <f si="46" t="shared"/>
        <v>345308</v>
      </c>
      <c r="CU22" s="409">
        <f si="46" t="shared"/>
        <v>1680</v>
      </c>
      <c r="CV22" s="453">
        <f si="46" t="shared"/>
        <v>3328</v>
      </c>
      <c r="CW22" s="379">
        <v>331.82100000000003</v>
      </c>
      <c r="CX22" s="376">
        <f si="15" t="shared"/>
        <v>11.520000000000437</v>
      </c>
      <c r="CY22" s="409">
        <f si="93" t="shared"/>
        <v>23.720000000000436</v>
      </c>
      <c r="CZ22" s="409">
        <f si="69" t="shared"/>
        <v>2941.9200000000092</v>
      </c>
      <c r="DA22" s="204">
        <f si="94" t="shared"/>
        <v>5825.2799999999252</v>
      </c>
      <c r="DB22" s="195">
        <v>2638</v>
      </c>
      <c r="DC22" s="421">
        <f si="95" t="shared"/>
        <v>-303.92000000000917</v>
      </c>
      <c r="DD22" s="195">
        <v>361.89499999999998</v>
      </c>
      <c r="DE22" s="196">
        <f si="70" t="shared"/>
        <v>8.1292087483938964</v>
      </c>
      <c r="DF22" s="195">
        <v>7.29</v>
      </c>
      <c r="DG22" s="397">
        <f si="71" t="shared"/>
        <v>-0.83920874839389636</v>
      </c>
      <c r="DH22" s="199">
        <v>18</v>
      </c>
      <c r="DI22" s="346">
        <v>42745</v>
      </c>
      <c r="DJ22" s="366">
        <v>350.54399999999998</v>
      </c>
      <c r="DK22" s="323">
        <v>324.60500000000002</v>
      </c>
      <c r="DL22" s="455">
        <f si="16" t="shared"/>
        <v>783.00000000000409</v>
      </c>
      <c r="DM22" s="453">
        <f si="96" t="shared"/>
        <v>1580.3999999999746</v>
      </c>
      <c r="DN22" s="370"/>
      <c r="DO22" s="409"/>
      <c r="DP22" s="409"/>
      <c r="DQ22" s="371">
        <v>1862.673</v>
      </c>
      <c r="DR22" s="455">
        <f si="17" t="shared"/>
        <v>3375</v>
      </c>
      <c r="DS22" s="453">
        <f si="97" t="shared"/>
        <v>6782.4000000000524</v>
      </c>
      <c r="DT22" s="409">
        <f si="18" t="shared"/>
        <v>5814.0000000000036</v>
      </c>
      <c r="DU22" s="204">
        <f>DM22+DS22+ID22</f>
        <v>11734.800000000027</v>
      </c>
      <c r="DV22" s="195">
        <v>5989.9</v>
      </c>
      <c r="DW22" s="409">
        <f si="47" t="shared"/>
        <v>175.899999999996</v>
      </c>
      <c r="DX22" s="195">
        <v>14653</v>
      </c>
      <c r="DY22" s="431">
        <f si="72" t="shared"/>
        <v>0.39677881662458225</v>
      </c>
      <c r="DZ22" s="409">
        <v>0.40899999999999997</v>
      </c>
      <c r="EA22" s="431">
        <f si="73" t="shared"/>
        <v>1.2221183375417721E-2</v>
      </c>
      <c r="EB22" s="199">
        <v>18</v>
      </c>
      <c r="EC22" s="346">
        <v>42745</v>
      </c>
      <c r="ED22" s="357"/>
      <c r="EE22" s="292"/>
      <c r="EF22" s="358">
        <v>1976.68</v>
      </c>
      <c r="EG22" s="455">
        <f>((EF22-EF21)*1800)+((EE22-EE21)*1800)</f>
        <v>3882.600000000275</v>
      </c>
      <c r="EH22" s="453">
        <f si="98" t="shared"/>
        <v>7846.2000000002718</v>
      </c>
      <c r="EI22" s="370">
        <v>27.754000000000001</v>
      </c>
      <c r="EJ22" s="371">
        <v>1254.596</v>
      </c>
      <c r="EK22" s="455">
        <f si="99" t="shared"/>
        <v>397.75999999999613</v>
      </c>
      <c r="EL22" s="453">
        <f si="100" t="shared"/>
        <v>810.15999999999167</v>
      </c>
      <c r="EM22" s="370">
        <v>2999.1109999999999</v>
      </c>
      <c r="EN22" s="371"/>
      <c r="EO22" s="455">
        <f si="74" t="shared"/>
        <v>25.763999999999214</v>
      </c>
      <c r="EP22" s="453">
        <f si="101" t="shared"/>
        <v>52.427999999996246</v>
      </c>
      <c r="EQ22" s="379">
        <v>374.83</v>
      </c>
      <c r="ER22" s="455">
        <f si="19" t="shared"/>
        <v>6.4799999999991087</v>
      </c>
      <c r="ES22" s="409">
        <f si="102" t="shared"/>
        <v>16.479999999999109</v>
      </c>
      <c r="ET22" s="409">
        <f si="49" t="shared"/>
        <v>3914.8440000002734</v>
      </c>
      <c r="EU22" s="204">
        <f>EH22+EP22+ES22</f>
        <v>7915.1080000002676</v>
      </c>
      <c r="EV22" s="195">
        <v>4222.7</v>
      </c>
      <c r="EW22" s="195">
        <f si="50" t="shared"/>
        <v>307.85599999972646</v>
      </c>
      <c r="EX22" s="431">
        <v>361.89499999999998</v>
      </c>
      <c r="EY22" s="431">
        <f si="75" t="shared"/>
        <v>10.817623896434805</v>
      </c>
      <c r="EZ22" s="290">
        <v>11.6683</v>
      </c>
      <c r="FA22" s="432">
        <f si="76" t="shared"/>
        <v>0.85067610356519552</v>
      </c>
      <c r="FC22" s="293">
        <v>42785</v>
      </c>
      <c r="FD22" s="417">
        <v>42786</v>
      </c>
      <c r="FE22" s="130">
        <f>BO42</f>
        <v>3453.1200000000058</v>
      </c>
      <c r="FF22" s="127">
        <v>3597</v>
      </c>
      <c r="FG22" s="32">
        <f si="51" t="shared"/>
        <v>143.8799999999942</v>
      </c>
      <c r="FH22" s="410">
        <v>721</v>
      </c>
      <c r="FI22" s="123">
        <f si="20" t="shared"/>
        <v>4.7893481276005625</v>
      </c>
      <c r="FJ22" s="126">
        <v>4.97</v>
      </c>
      <c r="FK22" s="131">
        <f si="21" t="shared"/>
        <v>0.18065187239943725</v>
      </c>
      <c r="FL22" s="140">
        <f>HR42</f>
        <v>141.11999999999171</v>
      </c>
      <c r="FM22" s="296">
        <f>EU42</f>
        <v>8037.6400000000267</v>
      </c>
      <c r="FN22" s="123">
        <v>8445.4</v>
      </c>
      <c r="FO22" s="32">
        <f si="22" t="shared"/>
        <v>407.75999999997293</v>
      </c>
      <c r="FP22" s="120">
        <f si="23" t="shared"/>
        <v>721</v>
      </c>
      <c r="FQ22" s="123">
        <f si="52" t="shared"/>
        <v>11.147905686546501</v>
      </c>
      <c r="FR22" s="120">
        <v>11.67</v>
      </c>
      <c r="FS22" s="142">
        <f si="24" t="shared"/>
        <v>0.52209431345349877</v>
      </c>
      <c r="FT22" s="141"/>
      <c r="FU22" s="130">
        <f>DA42</f>
        <v>5889.8400000000793</v>
      </c>
      <c r="FV22" s="123">
        <v>5276</v>
      </c>
      <c r="FW22" s="434">
        <f si="25" t="shared"/>
        <v>-613.84000000007927</v>
      </c>
      <c r="FX22" s="120">
        <f si="26" t="shared"/>
        <v>721</v>
      </c>
      <c r="FY22" s="120">
        <f si="27" t="shared"/>
        <v>8.1689875173371416</v>
      </c>
      <c r="FZ22" s="126">
        <v>7.2889999999999997</v>
      </c>
      <c r="GA22" s="142">
        <f si="28" t="shared"/>
        <v>-0.87998751733714187</v>
      </c>
      <c r="GB22" s="393"/>
      <c r="GC22" s="122">
        <f>CF42</f>
        <v>632.03999999999041</v>
      </c>
      <c r="GD22" s="123">
        <v>976.8</v>
      </c>
      <c r="GE22" s="120">
        <f si="53" t="shared"/>
        <v>344.76000000000954</v>
      </c>
      <c r="GF22" s="33">
        <v>360</v>
      </c>
      <c r="GG22" s="127">
        <f si="29" t="shared"/>
        <v>1.7556666666666401</v>
      </c>
      <c r="GH22" s="126">
        <v>2.4900000000000002</v>
      </c>
      <c r="GI22" s="144">
        <f si="30" t="shared"/>
        <v>0.73433333333336015</v>
      </c>
      <c r="GJ22" s="393"/>
      <c r="GK22" s="122">
        <f>DU42</f>
        <v>8253.0000000000655</v>
      </c>
      <c r="GL22" s="120">
        <v>11979.7</v>
      </c>
      <c r="GM22" s="33">
        <f si="54" t="shared"/>
        <v>3726.6999999999352</v>
      </c>
      <c r="GN22" s="169">
        <v>21600</v>
      </c>
      <c r="GO22" s="128">
        <v>0.55000000000000004</v>
      </c>
      <c r="GP22" s="126">
        <v>0.41</v>
      </c>
      <c r="GQ22" s="424">
        <f si="55" t="shared"/>
        <v>-0.14000000000000007</v>
      </c>
      <c r="GR22" s="393"/>
      <c r="GS22" s="122">
        <f>AV42</f>
        <v>21039.600000000479</v>
      </c>
      <c r="GT22" s="123">
        <v>23066.400000000001</v>
      </c>
      <c r="GU22" s="425">
        <f si="31" t="shared"/>
        <v>2026.7999999995227</v>
      </c>
      <c r="GV22" s="123">
        <f si="32" t="shared"/>
        <v>721</v>
      </c>
      <c r="GW22" s="127">
        <f si="33" t="shared"/>
        <v>29.181137309293312</v>
      </c>
      <c r="GX22" s="123">
        <v>31.9</v>
      </c>
      <c r="GY22" s="144">
        <f si="34" t="shared"/>
        <v>2.7188626907066862</v>
      </c>
      <c r="GZ22" s="141"/>
      <c r="HA22" s="125">
        <f si="35" t="shared"/>
        <v>47305.240000000646</v>
      </c>
      <c r="HB22" s="386">
        <v>53341.39</v>
      </c>
      <c r="HC22" s="31">
        <f si="36" t="shared"/>
        <v>6036.1499999993539</v>
      </c>
      <c r="HE22" s="10"/>
      <c r="HF22" s="45"/>
      <c r="HG22" s="10"/>
      <c r="HH22" s="10"/>
      <c r="HI22" s="10"/>
      <c r="HO22" s="346">
        <v>42745</v>
      </c>
      <c r="HP22" s="379">
        <v>1019.034</v>
      </c>
      <c r="HQ22" s="455">
        <f si="37" t="shared"/>
        <v>102.64000000000124</v>
      </c>
      <c r="HR22" s="453">
        <f>HQ22+HQ21</f>
        <v>156.03999999999814</v>
      </c>
      <c r="HS22" s="379">
        <v>49242</v>
      </c>
      <c r="HT22" s="455">
        <f si="57" t="shared"/>
        <v>25</v>
      </c>
      <c r="HU22" s="369">
        <f ref="HU22" si="126" t="shared">HT22+HT21</f>
        <v>41</v>
      </c>
      <c r="HV22" s="379">
        <v>78027</v>
      </c>
      <c r="HW22" s="455">
        <f si="58" t="shared"/>
        <v>41</v>
      </c>
      <c r="HX22" s="369">
        <f ref="HX22" si="127" t="shared">HW22+HW21</f>
        <v>57</v>
      </c>
      <c r="HY22" s="379">
        <v>1288.45</v>
      </c>
      <c r="HZ22" s="455">
        <f si="38" t="shared"/>
        <v>19.800000000002456</v>
      </c>
      <c r="IA22" s="409">
        <f ref="IA22" si="128" t="shared">HZ22+HZ21</f>
        <v>40.80000000000382</v>
      </c>
      <c r="IB22" s="379">
        <v>212273</v>
      </c>
      <c r="IC22" s="455">
        <f si="39" t="shared"/>
        <v>1656</v>
      </c>
      <c r="ID22" s="409">
        <f>IC22+IC21</f>
        <v>3372</v>
      </c>
    </row>
    <row customHeight="1" ht="18.75" r="23" spans="1:238" x14ac:dyDescent="0.25">
      <c r="A23" s="199">
        <v>19</v>
      </c>
      <c r="B23" s="346">
        <v>42745</v>
      </c>
      <c r="C23" s="349">
        <v>3024.2809999999999</v>
      </c>
      <c r="D23" s="288">
        <v>3119.799</v>
      </c>
      <c r="E23" s="350"/>
      <c r="F23" s="347">
        <f si="4" t="shared"/>
        <v>12307.200000001467</v>
      </c>
      <c r="G23" s="354"/>
      <c r="H23" s="357">
        <v>2089.0709999999999</v>
      </c>
      <c r="I23" s="292">
        <v>2016.412</v>
      </c>
      <c r="J23" s="358"/>
      <c r="K23" s="455">
        <f si="5" t="shared"/>
        <v>12393.599999998332</v>
      </c>
      <c r="L23" s="409"/>
      <c r="M23" s="354"/>
      <c r="N23" s="357">
        <v>688.74</v>
      </c>
      <c r="O23" s="358">
        <v>1013.54</v>
      </c>
      <c r="P23" s="455">
        <f si="60" t="shared"/>
        <v>1942.1999999999116</v>
      </c>
      <c r="Q23" s="453"/>
      <c r="R23" s="357">
        <v>71260</v>
      </c>
      <c r="S23" s="358">
        <v>37785</v>
      </c>
      <c r="T23" s="455">
        <f si="6" t="shared"/>
        <v>348</v>
      </c>
      <c r="U23" s="453"/>
      <c r="V23" s="357">
        <v>174721</v>
      </c>
      <c r="W23" s="358">
        <v>345403</v>
      </c>
      <c r="X23" s="455">
        <f si="7" t="shared"/>
        <v>1536</v>
      </c>
      <c r="Y23" s="409"/>
      <c r="Z23" s="409"/>
      <c r="AA23" s="453"/>
      <c r="AB23" s="363">
        <v>355.947</v>
      </c>
      <c r="AC23" s="358">
        <v>164.738</v>
      </c>
      <c r="AD23" s="455">
        <f si="8" t="shared"/>
        <v>602.99999999996317</v>
      </c>
      <c r="AE23" s="453"/>
      <c r="AF23" s="364">
        <v>3336.5819999999999</v>
      </c>
      <c r="AG23" s="289"/>
      <c r="AH23" s="358"/>
      <c r="AI23" s="455">
        <f si="40" t="shared"/>
        <v>9748.7999999997555</v>
      </c>
      <c r="AJ23" s="409"/>
      <c r="AK23" s="371"/>
      <c r="AL23" s="387">
        <v>29571</v>
      </c>
      <c r="AM23" s="388">
        <v>41092</v>
      </c>
      <c r="AN23" s="455">
        <f si="9" t="shared"/>
        <v>0</v>
      </c>
      <c r="AO23" s="217"/>
      <c r="AP23" s="387">
        <v>22329</v>
      </c>
      <c r="AQ23" s="388">
        <v>23340</v>
      </c>
      <c r="AR23" s="455">
        <f si="10" t="shared"/>
        <v>0</v>
      </c>
      <c r="AS23" s="409"/>
      <c r="AT23" s="409"/>
      <c r="AU23" s="210">
        <f si="11" t="shared"/>
        <v>10168.200000001503</v>
      </c>
      <c r="AV23" s="211"/>
      <c r="AW23" s="197">
        <v>11282.301725806452</v>
      </c>
      <c r="AX23" s="196">
        <f si="41" t="shared"/>
        <v>1114.1017258049487</v>
      </c>
      <c r="AY23" s="196">
        <v>361.89</v>
      </c>
      <c r="AZ23" s="196">
        <f si="61" t="shared"/>
        <v>28.097488187022311</v>
      </c>
      <c r="BA23" s="196">
        <v>31.87</v>
      </c>
      <c r="BB23" s="196">
        <f si="62" t="shared"/>
        <v>3.7725118129776902</v>
      </c>
      <c r="BC23" s="199">
        <v>19</v>
      </c>
      <c r="BD23" s="346">
        <v>42745</v>
      </c>
      <c r="BE23" s="357">
        <v>11581.18</v>
      </c>
      <c r="BF23" s="292">
        <v>78.272000000000006</v>
      </c>
      <c r="BG23" s="358">
        <v>5488.2539999999999</v>
      </c>
      <c r="BH23" s="496">
        <f si="42" t="shared"/>
        <v>1217.6400000000331</v>
      </c>
      <c r="BI23" s="453"/>
      <c r="BJ23" s="370">
        <v>814.36400000000003</v>
      </c>
      <c r="BK23" s="371">
        <v>662.57899999999995</v>
      </c>
      <c r="BL23" s="291">
        <f si="12" t="shared"/>
        <v>50.959999999995489</v>
      </c>
      <c r="BM23" s="409"/>
      <c r="BN23" s="409">
        <f si="13" t="shared"/>
        <v>1166.6800000000376</v>
      </c>
      <c r="BO23" s="483"/>
      <c r="BP23" s="195">
        <v>1798.5</v>
      </c>
      <c r="BQ23" s="196">
        <f si="43" t="shared"/>
        <v>631.81999999996242</v>
      </c>
      <c r="BR23" s="196">
        <v>301.44</v>
      </c>
      <c r="BS23" s="196">
        <f si="63" t="shared"/>
        <v>3.8703556263270884</v>
      </c>
      <c r="BT23" s="196">
        <v>4.97</v>
      </c>
      <c r="BU23" s="196">
        <f si="64" t="shared"/>
        <v>1.0996443736729113</v>
      </c>
      <c r="BV23" s="199">
        <v>19</v>
      </c>
      <c r="BW23" s="346">
        <v>42745</v>
      </c>
      <c r="BX23" s="357">
        <v>12089.2</v>
      </c>
      <c r="BY23" s="358">
        <v>26.606000000000002</v>
      </c>
      <c r="BZ23" s="347">
        <f si="44" t="shared"/>
        <v>263.84000000000441</v>
      </c>
      <c r="CA23" s="210"/>
      <c r="CB23" s="292"/>
      <c r="CC23" s="213">
        <f si="65" t="shared"/>
        <v>50.959999999995489</v>
      </c>
      <c r="CD23" s="409"/>
      <c r="CE23" s="211">
        <f si="66" t="shared"/>
        <v>314.7999999999999</v>
      </c>
      <c r="CF23" s="211"/>
      <c r="CG23" s="195">
        <v>488.4</v>
      </c>
      <c r="CH23" s="210">
        <f si="45" t="shared"/>
        <v>173.60000000000008</v>
      </c>
      <c r="CI23" s="196">
        <v>196.43</v>
      </c>
      <c r="CJ23" s="196">
        <f si="67" t="shared"/>
        <v>1.6026065264979885</v>
      </c>
      <c r="CK23" s="196">
        <v>2.4900000000000002</v>
      </c>
      <c r="CL23" s="196">
        <f si="68" t="shared"/>
        <v>0.8873934735020117</v>
      </c>
      <c r="CM23" s="199">
        <v>19</v>
      </c>
      <c r="CN23" s="346">
        <v>42745</v>
      </c>
      <c r="CO23" s="357">
        <v>10910.255999999999</v>
      </c>
      <c r="CP23" s="358">
        <v>7384.38</v>
      </c>
      <c r="CQ23" s="455">
        <f si="14" t="shared"/>
        <v>1377.4800000000323</v>
      </c>
      <c r="CR23" s="409"/>
      <c r="CS23" s="409">
        <f si="46" t="shared"/>
        <v>174721</v>
      </c>
      <c r="CT23" s="409">
        <f si="46" t="shared"/>
        <v>345403</v>
      </c>
      <c r="CU23" s="409">
        <f si="46" t="shared"/>
        <v>1536</v>
      </c>
      <c r="CV23" s="453"/>
      <c r="CW23" s="379">
        <v>332.983</v>
      </c>
      <c r="CX23" s="376">
        <f si="15" t="shared"/>
        <v>69.719999999998663</v>
      </c>
      <c r="CY23" s="409"/>
      <c r="CZ23" s="409">
        <f si="69" t="shared"/>
        <v>2983.2000000000307</v>
      </c>
      <c r="DA23" s="204"/>
      <c r="DB23" s="195">
        <v>2638</v>
      </c>
      <c r="DC23" s="421">
        <f si="95" t="shared"/>
        <v>-345.20000000003074</v>
      </c>
      <c r="DD23" s="195">
        <v>361.89499999999998</v>
      </c>
      <c r="DE23" s="196">
        <f si="70" t="shared"/>
        <v>8.2432749830752865</v>
      </c>
      <c r="DF23" s="195">
        <v>7.29</v>
      </c>
      <c r="DG23" s="397">
        <f si="71" t="shared"/>
        <v>-0.95327498307528646</v>
      </c>
      <c r="DH23" s="199">
        <v>19</v>
      </c>
      <c r="DI23" s="346">
        <v>42745</v>
      </c>
      <c r="DJ23" s="366">
        <v>351.05200000000002</v>
      </c>
      <c r="DK23" s="323">
        <v>324.63099999999997</v>
      </c>
      <c r="DL23" s="455">
        <f si="16" t="shared"/>
        <v>961.19999999998527</v>
      </c>
      <c r="DM23" s="453"/>
      <c r="DN23" s="370"/>
      <c r="DO23" s="409"/>
      <c r="DP23" s="409"/>
      <c r="DQ23" s="371">
        <v>1864.5719999999999</v>
      </c>
      <c r="DR23" s="455">
        <f si="17" t="shared"/>
        <v>3418.199999999797</v>
      </c>
      <c r="DS23" s="453"/>
      <c r="DT23" s="409">
        <f si="18" t="shared"/>
        <v>6095.3999999997823</v>
      </c>
      <c r="DU23" s="204"/>
      <c r="DV23" s="195">
        <v>5989.9</v>
      </c>
      <c r="DW23" s="421">
        <f si="47" t="shared"/>
        <v>-105.49999999978263</v>
      </c>
      <c r="DX23" s="195">
        <v>14653</v>
      </c>
      <c r="DY23" s="431">
        <f si="72" t="shared"/>
        <v>0.41598307513818211</v>
      </c>
      <c r="DZ23" s="409">
        <v>0.40899999999999997</v>
      </c>
      <c r="EA23" s="433">
        <f si="73" t="shared"/>
        <v>-6.9830751381821377E-3</v>
      </c>
      <c r="EB23" s="199">
        <v>19</v>
      </c>
      <c r="EC23" s="346">
        <v>42745</v>
      </c>
      <c r="ED23" s="357"/>
      <c r="EE23" s="292"/>
      <c r="EF23" s="358">
        <v>1978.8630000000001</v>
      </c>
      <c r="EG23" s="455">
        <f>((EF23-EF22)*1800)+((EE23-EE22)*1800)</f>
        <v>3929.3999999999869</v>
      </c>
      <c r="EH23" s="453"/>
      <c r="EI23" s="370">
        <v>27.771000000000001</v>
      </c>
      <c r="EJ23" s="371">
        <v>1259.5830000000001</v>
      </c>
      <c r="EK23" s="455">
        <f si="99" t="shared"/>
        <v>400.32000000000636</v>
      </c>
      <c r="EL23" s="453"/>
      <c r="EM23" s="370">
        <v>3001.1930000000002</v>
      </c>
      <c r="EN23" s="371"/>
      <c r="EO23" s="455">
        <f si="74" t="shared"/>
        <v>24.984000000004016</v>
      </c>
      <c r="EP23" s="453"/>
      <c r="EQ23" s="379">
        <v>375.23399999999998</v>
      </c>
      <c r="ER23" s="455">
        <f si="19" t="shared"/>
        <v>16.159999999999854</v>
      </c>
      <c r="ES23" s="409"/>
      <c r="ET23" s="409">
        <f si="49" t="shared"/>
        <v>3970.5439999999908</v>
      </c>
      <c r="EU23" s="204"/>
      <c r="EV23" s="195">
        <v>4222.7</v>
      </c>
      <c r="EW23" s="195">
        <f si="50" t="shared"/>
        <v>252.15600000000904</v>
      </c>
      <c r="EX23" s="431">
        <v>361.89499999999998</v>
      </c>
      <c r="EY23" s="431">
        <f si="75" t="shared"/>
        <v>10.971535942745799</v>
      </c>
      <c r="EZ23" s="290">
        <v>11.6683</v>
      </c>
      <c r="FA23" s="432">
        <f si="76" t="shared"/>
        <v>0.69676405725420132</v>
      </c>
      <c r="FC23" s="293">
        <v>42786</v>
      </c>
      <c r="FD23" s="417">
        <v>42787</v>
      </c>
      <c r="FE23" s="130">
        <f>BO44</f>
        <v>3004.8000000000161</v>
      </c>
      <c r="FF23" s="127">
        <v>3597</v>
      </c>
      <c r="FG23" s="32">
        <f si="51" t="shared"/>
        <v>592.1999999999839</v>
      </c>
      <c r="FH23" s="32">
        <v>724</v>
      </c>
      <c r="FI23" s="123">
        <f si="20" t="shared"/>
        <v>4.1502762430939448</v>
      </c>
      <c r="FJ23" s="126">
        <v>4.97</v>
      </c>
      <c r="FK23" s="131">
        <f si="21" t="shared"/>
        <v>0.81972375690605492</v>
      </c>
      <c r="FL23" s="140">
        <f>HR44</f>
        <v>149.16000000000167</v>
      </c>
      <c r="FM23" s="296">
        <f>EU44</f>
        <v>8101.7439999999133</v>
      </c>
      <c r="FN23" s="123">
        <v>8445.4</v>
      </c>
      <c r="FO23" s="32">
        <f si="22" t="shared"/>
        <v>343.65600000008635</v>
      </c>
      <c r="FP23" s="120">
        <f si="23" t="shared"/>
        <v>724</v>
      </c>
      <c r="FQ23" s="123">
        <f si="52" t="shared"/>
        <v>11.190254143646289</v>
      </c>
      <c r="FR23" s="120">
        <v>11.67</v>
      </c>
      <c r="FS23" s="142">
        <f si="24" t="shared"/>
        <v>0.47974585635371092</v>
      </c>
      <c r="FT23" s="141"/>
      <c r="FU23" s="130">
        <f>DA44</f>
        <v>5918.3800000000901</v>
      </c>
      <c r="FV23" s="123">
        <v>5276</v>
      </c>
      <c r="FW23" s="32">
        <f si="25" t="shared"/>
        <v>-642.38000000009015</v>
      </c>
      <c r="FX23" s="120">
        <f si="26" t="shared"/>
        <v>724</v>
      </c>
      <c r="FY23" s="120">
        <f si="27" t="shared"/>
        <v>8.1745580110498484</v>
      </c>
      <c r="FZ23" s="126">
        <v>7.2889999999999997</v>
      </c>
      <c r="GA23" s="142">
        <f si="28" t="shared"/>
        <v>-0.88555801104984866</v>
      </c>
      <c r="GB23" s="393"/>
      <c r="GC23" s="122">
        <f>CF44</f>
        <v>574.50000000001046</v>
      </c>
      <c r="GD23" s="123">
        <v>976.8</v>
      </c>
      <c r="GE23" s="120">
        <f si="53" t="shared"/>
        <v>402.2999999999895</v>
      </c>
      <c r="GF23" s="33">
        <v>384</v>
      </c>
      <c r="GG23" s="127">
        <f si="29" t="shared"/>
        <v>1.4960937500000273</v>
      </c>
      <c r="GH23" s="126">
        <v>2.4900000000000002</v>
      </c>
      <c r="GI23" s="144">
        <f si="30" t="shared"/>
        <v>0.9939062499999729</v>
      </c>
      <c r="GJ23" s="393"/>
      <c r="GK23" s="122">
        <f>DU44</f>
        <v>8200.800000000072</v>
      </c>
      <c r="GL23" s="120">
        <v>11979.7</v>
      </c>
      <c r="GM23" s="33">
        <f si="54" t="shared"/>
        <v>3778.8999999999287</v>
      </c>
      <c r="GN23" s="169">
        <v>21600</v>
      </c>
      <c r="GO23" s="128">
        <v>0.55000000000000004</v>
      </c>
      <c r="GP23" s="126">
        <v>0.41</v>
      </c>
      <c r="GQ23" s="225">
        <f si="55" t="shared"/>
        <v>-0.14000000000000007</v>
      </c>
      <c r="GR23" s="393"/>
      <c r="GS23" s="122">
        <f>AV44</f>
        <v>20610.200000002093</v>
      </c>
      <c r="GT23" s="123">
        <v>23066.400000000001</v>
      </c>
      <c r="GU23" s="33">
        <f si="31" t="shared"/>
        <v>2456.1999999979089</v>
      </c>
      <c r="GV23" s="123">
        <f si="32" t="shared"/>
        <v>724</v>
      </c>
      <c r="GW23" s="127">
        <f si="33" t="shared"/>
        <v>28.467127071826095</v>
      </c>
      <c r="GX23" s="123">
        <v>31.9</v>
      </c>
      <c r="GY23" s="144">
        <f si="34" t="shared"/>
        <v>3.4328729281739037</v>
      </c>
      <c r="GZ23" s="141"/>
      <c r="HA23" s="125">
        <f si="35" t="shared"/>
        <v>46410.424000002196</v>
      </c>
      <c r="HB23" s="386">
        <v>53341.39</v>
      </c>
      <c r="HC23" s="22">
        <f si="36" t="shared"/>
        <v>6930.965999997803</v>
      </c>
      <c r="HE23" s="35" t="s">
        <v>60</v>
      </c>
      <c r="HF23" s="35" t="s">
        <v>61</v>
      </c>
      <c r="HG23" s="37" t="s">
        <v>74</v>
      </c>
      <c r="HH23" s="35" t="s">
        <v>20</v>
      </c>
      <c r="HI23" s="34" t="s">
        <v>63</v>
      </c>
      <c r="HJ23" s="38" t="s">
        <v>64</v>
      </c>
      <c r="HO23" s="346">
        <v>42745</v>
      </c>
      <c r="HP23" s="379">
        <v>1020.244</v>
      </c>
      <c r="HQ23" s="455">
        <f si="37" t="shared"/>
        <v>48.400000000001455</v>
      </c>
      <c r="HR23" s="453"/>
      <c r="HS23" s="379">
        <v>49258</v>
      </c>
      <c r="HT23" s="455">
        <f si="57" t="shared"/>
        <v>16</v>
      </c>
      <c r="HU23" s="369"/>
      <c r="HV23" s="379">
        <v>78033</v>
      </c>
      <c r="HW23" s="455">
        <f si="58" t="shared"/>
        <v>6</v>
      </c>
      <c r="HX23" s="369"/>
      <c r="HY23" s="379">
        <v>1289.27</v>
      </c>
      <c r="HZ23" s="455">
        <f si="38" t="shared"/>
        <v>24.59999999999809</v>
      </c>
      <c r="IA23" s="409"/>
      <c r="IB23" s="379">
        <v>212416</v>
      </c>
      <c r="IC23" s="455">
        <f si="39" t="shared"/>
        <v>1716</v>
      </c>
      <c r="ID23" s="409"/>
    </row>
    <row ht="15.75" r="24" spans="1:238" x14ac:dyDescent="0.25">
      <c r="A24" s="199">
        <v>20</v>
      </c>
      <c r="B24" s="346">
        <v>42746</v>
      </c>
      <c r="C24" s="349">
        <v>3026.5909999999999</v>
      </c>
      <c r="D24" s="288">
        <v>3120.3090000000002</v>
      </c>
      <c r="E24" s="350"/>
      <c r="F24" s="347">
        <f si="4" t="shared"/>
        <v>13536.000000000786</v>
      </c>
      <c r="G24" s="354">
        <f si="77" t="shared"/>
        <v>25843.200000002253</v>
      </c>
      <c r="H24" s="357">
        <v>2091.248</v>
      </c>
      <c r="I24" s="292">
        <v>2016.912</v>
      </c>
      <c r="J24" s="358"/>
      <c r="K24" s="455">
        <f si="5" t="shared"/>
        <v>12849.600000000646</v>
      </c>
      <c r="L24" s="409">
        <f si="78" t="shared"/>
        <v>25243.199999998978</v>
      </c>
      <c r="M24" s="354">
        <f si="79" t="shared"/>
        <v>-600.00000000327418</v>
      </c>
      <c r="N24" s="357">
        <v>688.74</v>
      </c>
      <c r="O24" s="381">
        <v>1014.705</v>
      </c>
      <c r="P24" s="455">
        <f si="60" t="shared"/>
        <v>2097.0000000001392</v>
      </c>
      <c r="Q24" s="453">
        <f si="80" t="shared"/>
        <v>4039.2000000000507</v>
      </c>
      <c r="R24" s="357">
        <v>71294</v>
      </c>
      <c r="S24" s="358">
        <v>37791</v>
      </c>
      <c r="T24" s="455">
        <f si="6" t="shared"/>
        <v>480</v>
      </c>
      <c r="U24" s="453">
        <f si="81" t="shared"/>
        <v>828</v>
      </c>
      <c r="V24" s="357">
        <v>174726</v>
      </c>
      <c r="W24" s="358">
        <v>345500</v>
      </c>
      <c r="X24" s="455">
        <f si="7" t="shared"/>
        <v>1632</v>
      </c>
      <c r="Y24" s="409">
        <f si="82" t="shared"/>
        <v>3168</v>
      </c>
      <c r="Z24" s="409">
        <f si="83" t="shared"/>
        <v>3996</v>
      </c>
      <c r="AA24" s="453">
        <f si="84" t="shared"/>
        <v>43.20000000005075</v>
      </c>
      <c r="AB24" s="363">
        <v>356.14699999999999</v>
      </c>
      <c r="AC24" s="358">
        <v>164.881</v>
      </c>
      <c r="AD24" s="455">
        <f si="8" t="shared"/>
        <v>617.39999999998076</v>
      </c>
      <c r="AE24" s="453">
        <f si="85" t="shared"/>
        <v>1220.3999999999439</v>
      </c>
      <c r="AF24" s="364">
        <v>3340.7620000000002</v>
      </c>
      <c r="AG24" s="289"/>
      <c r="AH24" s="358"/>
      <c r="AI24" s="455">
        <f si="40" t="shared"/>
        <v>10032.000000000698</v>
      </c>
      <c r="AJ24" s="409">
        <f>AI24+AI23</f>
        <v>19780.800000000454</v>
      </c>
      <c r="AK24" s="453">
        <f si="86" t="shared"/>
        <v>20608.800000000454</v>
      </c>
      <c r="AL24" s="387">
        <v>29571</v>
      </c>
      <c r="AM24" s="388">
        <v>41092</v>
      </c>
      <c r="AN24" s="455">
        <f si="9" t="shared"/>
        <v>0</v>
      </c>
      <c r="AO24" s="217">
        <f si="87" t="shared"/>
        <v>0</v>
      </c>
      <c r="AP24" s="387">
        <v>22329</v>
      </c>
      <c r="AQ24" s="388">
        <v>23340</v>
      </c>
      <c r="AR24" s="455">
        <f si="10" t="shared"/>
        <v>0</v>
      </c>
      <c r="AS24" s="409">
        <f si="88" t="shared"/>
        <v>0</v>
      </c>
      <c r="AT24" s="409">
        <f si="89" t="shared"/>
        <v>20854.799999999035</v>
      </c>
      <c r="AU24" s="210">
        <f si="11" t="shared"/>
        <v>11286.600000000804</v>
      </c>
      <c r="AV24" s="211">
        <f>(G24-Y24-AE24-AO24)+AS24</f>
        <v>21454.800000002309</v>
      </c>
      <c r="AW24" s="197">
        <v>11282.301725806452</v>
      </c>
      <c r="AX24" s="397">
        <f si="41" t="shared"/>
        <v>-4.2982741943524161</v>
      </c>
      <c r="AY24" s="196">
        <v>361.89</v>
      </c>
      <c r="AZ24" s="196">
        <f si="61" t="shared"/>
        <v>31.187930033990451</v>
      </c>
      <c r="BA24" s="196">
        <v>31.87</v>
      </c>
      <c r="BB24" s="196">
        <f si="62" t="shared"/>
        <v>0.68206996600954994</v>
      </c>
      <c r="BC24" s="199">
        <v>20</v>
      </c>
      <c r="BD24" s="346">
        <v>42746</v>
      </c>
      <c r="BE24" s="357">
        <v>11588.152</v>
      </c>
      <c r="BF24" s="292">
        <v>78.317999999999998</v>
      </c>
      <c r="BG24" s="358">
        <v>5490.7730000000001</v>
      </c>
      <c r="BH24" s="496">
        <f si="42" t="shared"/>
        <v>1690.9199999999055</v>
      </c>
      <c r="BI24" s="453">
        <f>BH24+BH23</f>
        <v>2908.5599999999386</v>
      </c>
      <c r="BJ24" s="370">
        <v>814.93899999999996</v>
      </c>
      <c r="BK24" s="371">
        <v>662.57899999999995</v>
      </c>
      <c r="BL24" s="291">
        <f si="12" t="shared"/>
        <v>45.999999999994543</v>
      </c>
      <c r="BM24" s="409">
        <f si="90" t="shared"/>
        <v>96.959999999990032</v>
      </c>
      <c r="BN24" s="409">
        <f si="13" t="shared"/>
        <v>1644.9199999999109</v>
      </c>
      <c r="BO24" s="483">
        <f>BI24-BM24</f>
        <v>2811.5999999999485</v>
      </c>
      <c r="BP24" s="195">
        <v>1798.5</v>
      </c>
      <c r="BQ24" s="196">
        <f si="43" t="shared"/>
        <v>153.58000000008906</v>
      </c>
      <c r="BR24" s="196">
        <v>301.44</v>
      </c>
      <c r="BS24" s="196">
        <f si="63" t="shared"/>
        <v>5.4568736730357976</v>
      </c>
      <c r="BT24" s="196">
        <v>4.97</v>
      </c>
      <c r="BU24" s="196">
        <f si="64" t="shared"/>
        <v>-0.48687367303579787</v>
      </c>
      <c r="BV24" s="199">
        <v>20</v>
      </c>
      <c r="BW24" s="346">
        <v>42746</v>
      </c>
      <c r="BX24" s="357">
        <v>12096.88</v>
      </c>
      <c r="BY24" s="358">
        <v>26.946000000000002</v>
      </c>
      <c r="BZ24" s="347">
        <f si="44" t="shared"/>
        <v>243.99999999995416</v>
      </c>
      <c r="CA24" s="210">
        <f si="91" t="shared"/>
        <v>507.83999999995854</v>
      </c>
      <c r="CB24" s="292"/>
      <c r="CC24" s="213">
        <f si="65" t="shared"/>
        <v>45.999999999994543</v>
      </c>
      <c r="CD24" s="409">
        <f si="65" t="shared"/>
        <v>96.959999999990032</v>
      </c>
      <c r="CE24" s="211">
        <f si="66" t="shared"/>
        <v>289.99999999994873</v>
      </c>
      <c r="CF24" s="211">
        <f si="66" t="shared"/>
        <v>604.79999999994857</v>
      </c>
      <c r="CG24" s="195">
        <v>488.4</v>
      </c>
      <c r="CH24" s="210">
        <f si="45" t="shared"/>
        <v>198.40000000005125</v>
      </c>
      <c r="CI24" s="196">
        <v>196.43</v>
      </c>
      <c r="CJ24" s="196">
        <f si="67" t="shared"/>
        <v>1.4763528992513808</v>
      </c>
      <c r="CK24" s="196">
        <v>2.4900000000000002</v>
      </c>
      <c r="CL24" s="196">
        <f si="68" t="shared"/>
        <v>1.0136471007486194</v>
      </c>
      <c r="CM24" s="199">
        <v>20</v>
      </c>
      <c r="CN24" s="346">
        <v>42746</v>
      </c>
      <c r="CO24" s="357">
        <v>10917.397999999999</v>
      </c>
      <c r="CP24" s="358">
        <v>7387.2780000000002</v>
      </c>
      <c r="CQ24" s="455">
        <f si="14" t="shared"/>
        <v>1204.7999999999956</v>
      </c>
      <c r="CR24" s="409">
        <f si="92" t="shared"/>
        <v>2582.2800000000279</v>
      </c>
      <c r="CS24" s="409">
        <f si="46" t="shared"/>
        <v>174726</v>
      </c>
      <c r="CT24" s="409">
        <f si="46" t="shared"/>
        <v>345500</v>
      </c>
      <c r="CU24" s="409">
        <f si="46" t="shared"/>
        <v>1632</v>
      </c>
      <c r="CV24" s="453">
        <f si="46" t="shared"/>
        <v>3168</v>
      </c>
      <c r="CW24" s="379">
        <v>333.14</v>
      </c>
      <c r="CX24" s="376">
        <f si="15" t="shared"/>
        <v>9.4199999999989359</v>
      </c>
      <c r="CY24" s="409">
        <f si="93" t="shared"/>
        <v>79.139999999997599</v>
      </c>
      <c r="CZ24" s="409">
        <f si="69" t="shared"/>
        <v>2846.2199999999948</v>
      </c>
      <c r="DA24" s="204">
        <f si="94" t="shared"/>
        <v>5829.4200000000255</v>
      </c>
      <c r="DB24" s="195">
        <v>2638</v>
      </c>
      <c r="DC24" s="421">
        <f si="95" t="shared"/>
        <v>-208.2199999999948</v>
      </c>
      <c r="DD24" s="195">
        <v>361.89499999999998</v>
      </c>
      <c r="DE24" s="196">
        <f si="70" t="shared"/>
        <v>7.8647674049102498</v>
      </c>
      <c r="DF24" s="195">
        <v>7.29</v>
      </c>
      <c r="DG24" s="397">
        <f si="71" t="shared"/>
        <v>-0.5747674049102498</v>
      </c>
      <c r="DH24" s="199">
        <v>20</v>
      </c>
      <c r="DI24" s="346">
        <v>42746</v>
      </c>
      <c r="DJ24" s="366">
        <v>351.51400000000001</v>
      </c>
      <c r="DK24" s="358">
        <v>324.65800000000002</v>
      </c>
      <c r="DL24" s="455">
        <f si="16" t="shared"/>
        <v>880.20000000005894</v>
      </c>
      <c r="DM24" s="453">
        <f si="96" t="shared"/>
        <v>1841.4000000000442</v>
      </c>
      <c r="DN24" s="370"/>
      <c r="DO24" s="409"/>
      <c r="DP24" s="409"/>
      <c r="DQ24" s="371">
        <v>1866.4390000000001</v>
      </c>
      <c r="DR24" s="455">
        <f si="17" t="shared"/>
        <v>3360.6000000003405</v>
      </c>
      <c r="DS24" s="453">
        <f si="97" t="shared"/>
        <v>6778.8000000001375</v>
      </c>
      <c r="DT24" s="409">
        <f si="18" t="shared"/>
        <v>5908.8000000003995</v>
      </c>
      <c r="DU24" s="204">
        <f>DM24+DS24+ID24</f>
        <v>12004.200000000183</v>
      </c>
      <c r="DV24" s="195">
        <v>5989.9</v>
      </c>
      <c r="DW24" s="409">
        <f si="47" t="shared"/>
        <v>81.099999999600186</v>
      </c>
      <c r="DX24" s="195">
        <v>14653</v>
      </c>
      <c r="DY24" s="431">
        <f si="72" t="shared"/>
        <v>0.40324848153964371</v>
      </c>
      <c r="DZ24" s="409">
        <v>0.40899999999999997</v>
      </c>
      <c r="EA24" s="431">
        <f si="73" t="shared"/>
        <v>5.7515184603562641E-3</v>
      </c>
      <c r="EB24" s="199">
        <v>20</v>
      </c>
      <c r="EC24" s="346">
        <v>42746</v>
      </c>
      <c r="ED24" s="357"/>
      <c r="EE24" s="292"/>
      <c r="EF24" s="358">
        <v>1981.0239999999999</v>
      </c>
      <c r="EG24" s="455">
        <f si="48" t="shared"/>
        <v>3889.7999999996955</v>
      </c>
      <c r="EH24" s="453">
        <f si="98" t="shared"/>
        <v>7819.1999999996824</v>
      </c>
      <c r="EI24" s="370">
        <v>27.788</v>
      </c>
      <c r="EJ24" s="371">
        <v>1264.4380000000001</v>
      </c>
      <c r="EK24" s="455">
        <f si="99" t="shared"/>
        <v>389.76000000000141</v>
      </c>
      <c r="EL24" s="453">
        <f si="100" t="shared"/>
        <v>790.08000000000777</v>
      </c>
      <c r="EM24" s="370">
        <v>3003.3029999999999</v>
      </c>
      <c r="EN24" s="371"/>
      <c r="EO24" s="455">
        <f si="74" t="shared"/>
        <v>25.319999999996071</v>
      </c>
      <c r="EP24" s="453">
        <f si="101" t="shared"/>
        <v>50.304000000000087</v>
      </c>
      <c r="EQ24" s="379">
        <v>375.44</v>
      </c>
      <c r="ER24" s="455">
        <f si="19" t="shared"/>
        <v>8.2400000000006912</v>
      </c>
      <c r="ES24" s="409">
        <f si="102" t="shared"/>
        <v>24.400000000000546</v>
      </c>
      <c r="ET24" s="409">
        <f si="49" t="shared"/>
        <v>3923.3599999996923</v>
      </c>
      <c r="EU24" s="204">
        <f>EH24+EP24+ES24</f>
        <v>7893.903999999683</v>
      </c>
      <c r="EV24" s="195">
        <v>4222.7</v>
      </c>
      <c r="EW24" s="195">
        <f si="50" t="shared"/>
        <v>299.34000000030755</v>
      </c>
      <c r="EX24" s="431">
        <v>361.89499999999998</v>
      </c>
      <c r="EY24" s="431">
        <f si="75" t="shared"/>
        <v>10.841155583801081</v>
      </c>
      <c r="EZ24" s="290">
        <v>11.6683</v>
      </c>
      <c r="FA24" s="432">
        <f si="76" t="shared"/>
        <v>0.82714441619891943</v>
      </c>
      <c r="FC24" s="293">
        <v>42787</v>
      </c>
      <c r="FD24" s="417">
        <v>42788</v>
      </c>
      <c r="FE24" s="130">
        <f>BO46</f>
        <v>3285.1199999999017</v>
      </c>
      <c r="FF24" s="127">
        <v>3597</v>
      </c>
      <c r="FG24" s="32">
        <f si="51" t="shared"/>
        <v>311.88000000009833</v>
      </c>
      <c r="FH24" s="32">
        <v>722</v>
      </c>
      <c r="FI24" s="123">
        <f si="20" t="shared"/>
        <v>4.5500277008308885</v>
      </c>
      <c r="FJ24" s="126">
        <v>4.97</v>
      </c>
      <c r="FK24" s="131">
        <f si="21" t="shared"/>
        <v>0.41997229916911127</v>
      </c>
      <c r="FL24" s="140">
        <f>HR46</f>
        <v>157.7599999999984</v>
      </c>
      <c r="FM24" s="296">
        <f>EU46</f>
        <v>8039.8199999999779</v>
      </c>
      <c r="FN24" s="123">
        <v>8445.4</v>
      </c>
      <c r="FO24" s="32">
        <f si="22" t="shared"/>
        <v>405.58000000002176</v>
      </c>
      <c r="FP24" s="120">
        <f si="23" t="shared"/>
        <v>722</v>
      </c>
      <c r="FQ24" s="123">
        <f si="52" t="shared"/>
        <v>11.135484764542905</v>
      </c>
      <c r="FR24" s="120">
        <v>11.67</v>
      </c>
      <c r="FS24" s="142">
        <f si="24" t="shared"/>
        <v>0.53451523545709456</v>
      </c>
      <c r="FT24" s="141"/>
      <c r="FU24" s="130">
        <f>DA46</f>
        <v>5726.4799999998104</v>
      </c>
      <c r="FV24" s="123">
        <v>5276</v>
      </c>
      <c r="FW24" s="32">
        <f si="25" t="shared"/>
        <v>-450.47999999981039</v>
      </c>
      <c r="FX24" s="120">
        <f si="26" t="shared"/>
        <v>722</v>
      </c>
      <c r="FY24" s="120">
        <f si="27" t="shared"/>
        <v>7.9314127423820091</v>
      </c>
      <c r="FZ24" s="126">
        <v>7.2889999999999997</v>
      </c>
      <c r="GA24" s="142">
        <f si="28" t="shared"/>
        <v>-0.64241274238200941</v>
      </c>
      <c r="GB24" s="393"/>
      <c r="GC24" s="122">
        <f>CF46</f>
        <v>484.33999999999259</v>
      </c>
      <c r="GD24" s="123">
        <v>976.8</v>
      </c>
      <c r="GE24" s="120">
        <f si="53" t="shared"/>
        <v>492.46000000000737</v>
      </c>
      <c r="GF24" s="33">
        <v>360</v>
      </c>
      <c r="GG24" s="127">
        <f si="29" t="shared"/>
        <v>1.3453888888888683</v>
      </c>
      <c r="GH24" s="126">
        <v>2.4900000000000002</v>
      </c>
      <c r="GI24" s="144">
        <f si="30" t="shared"/>
        <v>1.1446111111111319</v>
      </c>
      <c r="GJ24" s="393"/>
      <c r="GK24" s="122">
        <f>DU46</f>
        <v>8179.2000000000717</v>
      </c>
      <c r="GL24" s="120">
        <v>11979.7</v>
      </c>
      <c r="GM24" s="33">
        <f si="54" t="shared"/>
        <v>3800.4999999999291</v>
      </c>
      <c r="GN24" s="169">
        <v>21600</v>
      </c>
      <c r="GO24" s="128">
        <v>0.55000000000000004</v>
      </c>
      <c r="GP24" s="126">
        <v>0.41</v>
      </c>
      <c r="GQ24" s="225">
        <f si="55" t="shared"/>
        <v>-0.14000000000000007</v>
      </c>
      <c r="GR24" s="393"/>
      <c r="GS24" s="122">
        <f>AV46</f>
        <v>20735.799999999159</v>
      </c>
      <c r="GT24" s="123">
        <v>23066.400000000001</v>
      </c>
      <c r="GU24" s="33">
        <f si="31" t="shared"/>
        <v>2330.6000000008426</v>
      </c>
      <c r="GV24" s="123">
        <f si="32" t="shared"/>
        <v>722</v>
      </c>
      <c r="GW24" s="127">
        <f si="33" t="shared"/>
        <v>28.719944598336784</v>
      </c>
      <c r="GX24" s="123">
        <v>31.9</v>
      </c>
      <c r="GY24" s="144">
        <f si="34" t="shared"/>
        <v>3.1800554016632141</v>
      </c>
      <c r="GZ24" s="141"/>
      <c r="HA24" s="125">
        <f si="35" t="shared"/>
        <v>46450.759999998911</v>
      </c>
      <c r="HB24" s="386">
        <v>53341.39</v>
      </c>
      <c r="HC24" s="31">
        <f si="36" t="shared"/>
        <v>6890.6300000010888</v>
      </c>
      <c r="HE24" s="23" t="s">
        <v>65</v>
      </c>
      <c r="HF24" s="46">
        <f>HF4</f>
        <v>91490.760000000024</v>
      </c>
      <c r="HG24" s="23"/>
      <c r="HH24" s="24">
        <f ref="HH24:HH29" si="129" t="shared">HF24-HG24</f>
        <v>91490.760000000024</v>
      </c>
      <c r="HI24" s="20"/>
      <c r="HJ24" s="290"/>
      <c r="HO24" s="346">
        <v>42746</v>
      </c>
      <c r="HP24" s="379">
        <v>1022.8</v>
      </c>
      <c r="HQ24" s="455">
        <f si="37" t="shared"/>
        <v>102.23999999999705</v>
      </c>
      <c r="HR24" s="453">
        <f>HQ24+HQ23</f>
        <v>150.63999999999851</v>
      </c>
      <c r="HS24" s="379">
        <v>49283</v>
      </c>
      <c r="HT24" s="455">
        <f si="57" t="shared"/>
        <v>25</v>
      </c>
      <c r="HU24" s="369">
        <f ref="HU24" si="130" t="shared">HT24+HT23</f>
        <v>41</v>
      </c>
      <c r="HV24" s="379">
        <v>78073</v>
      </c>
      <c r="HW24" s="455">
        <f si="58" t="shared"/>
        <v>40</v>
      </c>
      <c r="HX24" s="369">
        <f ref="HX24" si="131" t="shared">HW24+HW23</f>
        <v>46</v>
      </c>
      <c r="HY24" s="379">
        <v>1289.79</v>
      </c>
      <c r="HZ24" s="455">
        <f si="38" t="shared"/>
        <v>15.599999999999454</v>
      </c>
      <c r="IA24" s="409">
        <f ref="IA24" si="132" t="shared">HZ24+HZ23</f>
        <v>40.199999999997544</v>
      </c>
      <c r="IB24" s="379">
        <v>212555</v>
      </c>
      <c r="IC24" s="455">
        <f si="39" t="shared"/>
        <v>1668</v>
      </c>
      <c r="ID24" s="409">
        <f>IC24+IC23</f>
        <v>3384</v>
      </c>
    </row>
    <row ht="15.75" r="25" spans="1:238" x14ac:dyDescent="0.25">
      <c r="A25" s="199">
        <v>21</v>
      </c>
      <c r="B25" s="346">
        <v>42746</v>
      </c>
      <c r="C25" s="349">
        <v>3028.8620000000001</v>
      </c>
      <c r="D25" s="288">
        <v>3120.7660000000001</v>
      </c>
      <c r="E25" s="350"/>
      <c r="F25" s="347">
        <f si="4" t="shared"/>
        <v>13094.400000000314</v>
      </c>
      <c r="G25" s="354"/>
      <c r="H25" s="357">
        <v>2093.5329999999999</v>
      </c>
      <c r="I25" s="292">
        <v>2017.3920000000001</v>
      </c>
      <c r="J25" s="358"/>
      <c r="K25" s="455">
        <f si="5" t="shared"/>
        <v>13271.999999999389</v>
      </c>
      <c r="L25" s="409"/>
      <c r="M25" s="354"/>
      <c r="N25" s="357">
        <v>688.74</v>
      </c>
      <c r="O25" s="381">
        <v>1015.824</v>
      </c>
      <c r="P25" s="455">
        <f si="60" t="shared"/>
        <v>2014.1999999998461</v>
      </c>
      <c r="Q25" s="453"/>
      <c r="R25" s="357">
        <v>71321</v>
      </c>
      <c r="S25" s="358">
        <v>37792</v>
      </c>
      <c r="T25" s="455">
        <f si="6" t="shared"/>
        <v>336</v>
      </c>
      <c r="U25" s="453"/>
      <c r="V25" s="357">
        <v>174727</v>
      </c>
      <c r="W25" s="358">
        <v>345599</v>
      </c>
      <c r="X25" s="455">
        <f si="7" t="shared"/>
        <v>1600</v>
      </c>
      <c r="Y25" s="409"/>
      <c r="Z25" s="409"/>
      <c r="AA25" s="453"/>
      <c r="AB25" s="363">
        <v>356.33800000000002</v>
      </c>
      <c r="AC25" s="358">
        <v>165.00899999999999</v>
      </c>
      <c r="AD25" s="455">
        <f si="8" t="shared"/>
        <v>574.20000000003029</v>
      </c>
      <c r="AE25" s="453"/>
      <c r="AF25" s="364">
        <v>3345.1640000000002</v>
      </c>
      <c r="AG25" s="289"/>
      <c r="AH25" s="358"/>
      <c r="AI25" s="455">
        <f si="40" t="shared"/>
        <v>10564.800000000105</v>
      </c>
      <c r="AJ25" s="409"/>
      <c r="AK25" s="453"/>
      <c r="AL25" s="387">
        <v>29571</v>
      </c>
      <c r="AM25" s="388">
        <v>41092</v>
      </c>
      <c r="AN25" s="455">
        <f si="9" t="shared"/>
        <v>0</v>
      </c>
      <c r="AO25" s="217"/>
      <c r="AP25" s="387">
        <v>22329</v>
      </c>
      <c r="AQ25" s="388">
        <v>23340</v>
      </c>
      <c r="AR25" s="455">
        <f si="10" t="shared"/>
        <v>0</v>
      </c>
      <c r="AS25" s="409"/>
      <c r="AT25" s="409"/>
      <c r="AU25" s="210">
        <f si="11" t="shared"/>
        <v>10920.200000000284</v>
      </c>
      <c r="AV25" s="211"/>
      <c r="AW25" s="197">
        <v>11282.301725806452</v>
      </c>
      <c r="AX25" s="196">
        <f si="41" t="shared"/>
        <v>362.10172580616745</v>
      </c>
      <c r="AY25" s="196">
        <v>361.89</v>
      </c>
      <c r="AZ25" s="196">
        <f si="61" t="shared"/>
        <v>30.175467683551037</v>
      </c>
      <c r="BA25" s="196">
        <v>31.87</v>
      </c>
      <c r="BB25" s="196">
        <f si="62" t="shared"/>
        <v>1.6945323164489636</v>
      </c>
      <c r="BC25" s="199">
        <v>21</v>
      </c>
      <c r="BD25" s="346">
        <v>42746</v>
      </c>
      <c r="BE25" s="357">
        <v>11590.683000000001</v>
      </c>
      <c r="BF25" s="292">
        <v>78.403000000000006</v>
      </c>
      <c r="BG25" s="358">
        <v>5493.3050000000003</v>
      </c>
      <c r="BH25" s="496">
        <f si="42" t="shared"/>
        <v>1627.5600000002169</v>
      </c>
      <c r="BI25" s="453"/>
      <c r="BJ25" s="370">
        <v>815.58699999999999</v>
      </c>
      <c r="BK25" s="371">
        <v>662.62199999999996</v>
      </c>
      <c r="BL25" s="291">
        <f si="12" t="shared"/>
        <v>55.280000000002474</v>
      </c>
      <c r="BM25" s="409"/>
      <c r="BN25" s="409">
        <f>BH25-BL25</f>
        <v>1572.2800000002144</v>
      </c>
      <c r="BO25" s="483"/>
      <c r="BP25" s="195">
        <v>1798.5</v>
      </c>
      <c r="BQ25" s="196">
        <f si="43" t="shared"/>
        <v>226.21999999978561</v>
      </c>
      <c r="BR25" s="196">
        <v>301.44</v>
      </c>
      <c r="BS25" s="196">
        <f si="63" t="shared"/>
        <v>5.2158970276015602</v>
      </c>
      <c r="BT25" s="196">
        <v>4.97</v>
      </c>
      <c r="BU25" s="196">
        <f si="64" t="shared"/>
        <v>-0.2458970276015604</v>
      </c>
      <c r="BV25" s="199">
        <v>21</v>
      </c>
      <c r="BW25" s="346">
        <v>42746</v>
      </c>
      <c r="BX25" s="357">
        <v>12104.35</v>
      </c>
      <c r="BY25" s="358">
        <v>27.294</v>
      </c>
      <c r="BZ25" s="347">
        <f si="44" t="shared"/>
        <v>238.02000000003488</v>
      </c>
      <c r="CA25" s="210"/>
      <c r="CB25" s="292"/>
      <c r="CC25" s="213">
        <f si="65" t="shared"/>
        <v>55.280000000002474</v>
      </c>
      <c r="CD25" s="409"/>
      <c r="CE25" s="211">
        <f si="66" t="shared"/>
        <v>293.30000000003736</v>
      </c>
      <c r="CF25" s="211"/>
      <c r="CG25" s="195">
        <v>488.4</v>
      </c>
      <c r="CH25" s="210">
        <f si="45" t="shared"/>
        <v>195.09999999996262</v>
      </c>
      <c r="CI25" s="196">
        <v>196.43</v>
      </c>
      <c r="CJ25" s="196">
        <f si="67" t="shared"/>
        <v>1.4931527770709023</v>
      </c>
      <c r="CK25" s="196">
        <v>2.4900000000000002</v>
      </c>
      <c r="CL25" s="196">
        <f si="68" t="shared"/>
        <v>0.99684722292909789</v>
      </c>
      <c r="CM25" s="199">
        <v>21</v>
      </c>
      <c r="CN25" s="346">
        <v>42746</v>
      </c>
      <c r="CO25" s="357">
        <v>10924.233</v>
      </c>
      <c r="CP25" s="358">
        <v>7390.0590000000002</v>
      </c>
      <c r="CQ25" s="455">
        <f si="14" t="shared"/>
        <v>1153.9200000001074</v>
      </c>
      <c r="CR25" s="409"/>
      <c r="CS25" s="409">
        <f si="46" t="shared"/>
        <v>174727</v>
      </c>
      <c r="CT25" s="409">
        <f si="46" t="shared"/>
        <v>345599</v>
      </c>
      <c r="CU25" s="409">
        <f si="46" t="shared"/>
        <v>1600</v>
      </c>
      <c r="CV25" s="453"/>
      <c r="CW25" s="379">
        <v>333.43099999999998</v>
      </c>
      <c r="CX25" s="376">
        <f si="15" t="shared"/>
        <v>17.459999999999809</v>
      </c>
      <c r="CY25" s="409"/>
      <c r="CZ25" s="409">
        <f si="69" t="shared"/>
        <v>2771.3800000001074</v>
      </c>
      <c r="DA25" s="204"/>
      <c r="DB25" s="195">
        <v>2638</v>
      </c>
      <c r="DC25" s="421">
        <f si="95" t="shared"/>
        <v>-133.38000000010743</v>
      </c>
      <c r="DD25" s="195">
        <v>361.89499999999998</v>
      </c>
      <c r="DE25" s="196">
        <f si="70" t="shared"/>
        <v>7.6579670899020647</v>
      </c>
      <c r="DF25" s="195">
        <v>7.29</v>
      </c>
      <c r="DG25" s="397">
        <f si="71" t="shared"/>
        <v>-0.36796708990206461</v>
      </c>
      <c r="DH25" s="199">
        <v>21</v>
      </c>
      <c r="DI25" s="346">
        <v>42746</v>
      </c>
      <c r="DJ25" s="366">
        <v>351.88200000000001</v>
      </c>
      <c r="DK25" s="358">
        <v>324.68200000000002</v>
      </c>
      <c r="DL25" s="455">
        <f si="16" t="shared"/>
        <v>705.59999999999263</v>
      </c>
      <c r="DM25" s="453"/>
      <c r="DN25" s="370"/>
      <c r="DO25" s="409"/>
      <c r="DP25" s="409"/>
      <c r="DQ25" s="371">
        <v>1868.2159999999999</v>
      </c>
      <c r="DR25" s="455">
        <f si="17" t="shared"/>
        <v>3198.5999999996693</v>
      </c>
      <c r="DS25" s="453"/>
      <c r="DT25" s="409">
        <f si="18" t="shared"/>
        <v>5524.1999999996624</v>
      </c>
      <c r="DU25" s="204"/>
      <c r="DV25" s="195">
        <v>5989.9</v>
      </c>
      <c r="DW25" s="409">
        <f si="47" t="shared"/>
        <v>465.70000000033724</v>
      </c>
      <c r="DX25" s="195">
        <v>14653</v>
      </c>
      <c r="DY25" s="431">
        <f si="72" t="shared"/>
        <v>0.37700129666277638</v>
      </c>
      <c r="DZ25" s="409">
        <v>0.40899999999999997</v>
      </c>
      <c r="EA25" s="431">
        <f si="73" t="shared"/>
        <v>3.19987033372236E-2</v>
      </c>
      <c r="EB25" s="199">
        <v>21</v>
      </c>
      <c r="EC25" s="346">
        <v>42746</v>
      </c>
      <c r="ED25" s="357"/>
      <c r="EE25" s="292"/>
      <c r="EF25" s="358">
        <v>1983.1849999999999</v>
      </c>
      <c r="EG25" s="455">
        <f si="48" t="shared"/>
        <v>3889.8000000001048</v>
      </c>
      <c r="EH25" s="453"/>
      <c r="EI25" s="370">
        <v>27.805</v>
      </c>
      <c r="EJ25" s="371">
        <v>1269.229</v>
      </c>
      <c r="EK25" s="455">
        <f si="99" t="shared"/>
        <v>384.63999999999515</v>
      </c>
      <c r="EL25" s="453"/>
      <c r="EM25" s="370">
        <v>3005.47</v>
      </c>
      <c r="EN25" s="371"/>
      <c r="EO25" s="455">
        <f si="74" t="shared"/>
        <v>26.003999999998996</v>
      </c>
      <c r="EP25" s="453"/>
      <c r="EQ25" s="379">
        <v>375.63299999999998</v>
      </c>
      <c r="ER25" s="455">
        <f si="19" t="shared"/>
        <v>7.7199999999993452</v>
      </c>
      <c r="ES25" s="409"/>
      <c r="ET25" s="409">
        <f si="49" t="shared"/>
        <v>3923.5240000001031</v>
      </c>
      <c r="EU25" s="204"/>
      <c r="EV25" s="195">
        <v>4222.7</v>
      </c>
      <c r="EW25" s="195">
        <f si="50" t="shared"/>
        <v>299.1759999998967</v>
      </c>
      <c r="EX25" s="431">
        <v>361.89499999999998</v>
      </c>
      <c r="EY25" s="431">
        <f si="75" t="shared"/>
        <v>10.841608753920621</v>
      </c>
      <c r="EZ25" s="290">
        <v>11.6683</v>
      </c>
      <c r="FA25" s="432">
        <f si="76" t="shared"/>
        <v>0.82669124607937938</v>
      </c>
      <c r="FC25" s="293">
        <v>42788</v>
      </c>
      <c r="FD25" s="417">
        <v>42789</v>
      </c>
      <c r="FE25" s="130">
        <f>BO48</f>
        <v>3214.9200000001861</v>
      </c>
      <c r="FF25" s="127">
        <v>3597</v>
      </c>
      <c r="FG25" s="32">
        <f si="51" t="shared"/>
        <v>382.07999999981394</v>
      </c>
      <c r="FH25" s="32">
        <v>703</v>
      </c>
      <c r="FI25" s="123">
        <f si="20" t="shared"/>
        <v>4.5731436699860399</v>
      </c>
      <c r="FJ25" s="126">
        <v>4.97</v>
      </c>
      <c r="FK25" s="131">
        <f si="21" t="shared"/>
        <v>0.39685633001395981</v>
      </c>
      <c r="FL25" s="140">
        <f>HR48</f>
        <v>159.08000000000357</v>
      </c>
      <c r="FM25" s="296">
        <f>EU48</f>
        <v>7947.9039999999595</v>
      </c>
      <c r="FN25" s="123">
        <v>8445.4</v>
      </c>
      <c r="FO25" s="32">
        <f si="22" t="shared"/>
        <v>497.49600000004011</v>
      </c>
      <c r="FP25" s="120">
        <f si="23" t="shared"/>
        <v>703</v>
      </c>
      <c r="FQ25" s="123">
        <f si="52" t="shared"/>
        <v>11.305695590327112</v>
      </c>
      <c r="FR25" s="120">
        <v>11.67</v>
      </c>
      <c r="FS25" s="142">
        <f si="24" t="shared"/>
        <v>0.36430440967288824</v>
      </c>
      <c r="FT25" s="141"/>
      <c r="FU25" s="130">
        <f>DA48</f>
        <v>5521.1200000002118</v>
      </c>
      <c r="FV25" s="123">
        <v>5276</v>
      </c>
      <c r="FW25" s="32">
        <f si="25" t="shared"/>
        <v>-245.1200000002118</v>
      </c>
      <c r="FX25" s="120">
        <f si="26" t="shared"/>
        <v>703</v>
      </c>
      <c r="FY25" s="120">
        <f si="27" t="shared"/>
        <v>7.8536557610244833</v>
      </c>
      <c r="FZ25" s="126">
        <v>7.2889999999999997</v>
      </c>
      <c r="GA25" s="142">
        <f si="28" t="shared"/>
        <v>-0.56465576102448356</v>
      </c>
      <c r="GB25" s="393"/>
      <c r="GC25" s="122">
        <f>CF48</f>
        <v>610.16000000001804</v>
      </c>
      <c r="GD25" s="123">
        <v>976.8</v>
      </c>
      <c r="GE25" s="120">
        <f si="53" t="shared"/>
        <v>366.63999999998191</v>
      </c>
      <c r="GF25" s="33">
        <v>282</v>
      </c>
      <c r="GG25" s="127">
        <f si="29" t="shared"/>
        <v>2.1636879432624752</v>
      </c>
      <c r="GH25" s="126">
        <v>2.4900000000000002</v>
      </c>
      <c r="GI25" s="144">
        <f si="30" t="shared"/>
        <v>0.32631205673752506</v>
      </c>
      <c r="GJ25" s="393"/>
      <c r="GK25" s="122">
        <f>DU48</f>
        <v>8154.0000000001555</v>
      </c>
      <c r="GL25" s="120">
        <v>11979.7</v>
      </c>
      <c r="GM25" s="33">
        <f si="54" t="shared"/>
        <v>3825.6999999998452</v>
      </c>
      <c r="GN25" s="169">
        <v>21600</v>
      </c>
      <c r="GO25" s="128">
        <v>0.55000000000000004</v>
      </c>
      <c r="GP25" s="126">
        <v>0.41</v>
      </c>
      <c r="GQ25" s="225">
        <f si="55" t="shared"/>
        <v>-0.14000000000000007</v>
      </c>
      <c r="GR25" s="393"/>
      <c r="GS25" s="122">
        <f>AV48</f>
        <v>20110.999999999949</v>
      </c>
      <c r="GT25" s="123">
        <v>23066.400000000001</v>
      </c>
      <c r="GU25" s="33">
        <f si="31" t="shared"/>
        <v>2955.4000000000524</v>
      </c>
      <c r="GV25" s="123">
        <f>GR205</f>
        <v>0</v>
      </c>
      <c r="GW25" s="127" t="e">
        <f si="33" t="shared"/>
        <v>#DIV/0!</v>
      </c>
      <c r="GX25" s="123">
        <v>31.9</v>
      </c>
      <c r="GY25" s="144" t="e">
        <f si="34" t="shared"/>
        <v>#DIV/0!</v>
      </c>
      <c r="GZ25" s="141"/>
      <c r="HA25" s="125">
        <f si="35" t="shared"/>
        <v>45559.104000000487</v>
      </c>
      <c r="HB25" s="386">
        <v>53341.39</v>
      </c>
      <c r="HC25" s="31">
        <f si="36" t="shared"/>
        <v>7782.2859999995126</v>
      </c>
      <c r="HE25" s="23" t="s">
        <v>41</v>
      </c>
      <c r="HF25" s="46">
        <f ref="HF25:HF30" si="133" t="shared">HF5</f>
        <v>226080.78799999983</v>
      </c>
      <c r="HG25" s="23"/>
      <c r="HH25" s="24">
        <f si="129" t="shared"/>
        <v>226080.78799999983</v>
      </c>
      <c r="HI25" s="20"/>
      <c r="HJ25" s="290"/>
      <c r="HO25" s="346">
        <v>42746</v>
      </c>
      <c r="HP25" s="379">
        <v>1023.86</v>
      </c>
      <c r="HQ25" s="455">
        <f si="37" t="shared"/>
        <v>42.400000000002365</v>
      </c>
      <c r="HR25" s="453"/>
      <c r="HS25" s="379">
        <v>49291</v>
      </c>
      <c r="HT25" s="455">
        <f si="57" t="shared"/>
        <v>8</v>
      </c>
      <c r="HU25" s="369"/>
      <c r="HV25" s="379">
        <v>78088</v>
      </c>
      <c r="HW25" s="455">
        <f si="58" t="shared"/>
        <v>15</v>
      </c>
      <c r="HX25" s="369"/>
      <c r="HY25" s="379">
        <v>1290.03</v>
      </c>
      <c r="HZ25" s="455">
        <f si="38" t="shared"/>
        <v>7.2000000000002728</v>
      </c>
      <c r="IA25" s="409"/>
      <c r="IB25" s="379">
        <v>212690</v>
      </c>
      <c r="IC25" s="455">
        <f si="39" t="shared"/>
        <v>1620</v>
      </c>
      <c r="ID25" s="409"/>
    </row>
    <row ht="15.75" r="26" spans="1:238" x14ac:dyDescent="0.25">
      <c r="A26" s="199">
        <v>22</v>
      </c>
      <c r="B26" s="346">
        <v>42747</v>
      </c>
      <c r="C26" s="349">
        <v>3031.114</v>
      </c>
      <c r="D26" s="288">
        <v>3121.2559999999999</v>
      </c>
      <c r="E26" s="350"/>
      <c r="F26" s="347">
        <f si="4" t="shared"/>
        <v>13161.599999998725</v>
      </c>
      <c r="G26" s="354">
        <f si="77" t="shared"/>
        <v>26255.99999999904</v>
      </c>
      <c r="H26" s="357">
        <v>2095.7829999999999</v>
      </c>
      <c r="I26" s="292">
        <v>2017.8979999999999</v>
      </c>
      <c r="J26" s="358"/>
      <c r="K26" s="455">
        <f si="5" t="shared"/>
        <v>13228.799999999319</v>
      </c>
      <c r="L26" s="409">
        <f si="78" t="shared"/>
        <v>26500.799999998708</v>
      </c>
      <c r="M26" s="354">
        <f si="79" t="shared"/>
        <v>244.79999999966822</v>
      </c>
      <c r="N26" s="357">
        <v>688.74</v>
      </c>
      <c r="O26" s="381">
        <v>1017.014</v>
      </c>
      <c r="P26" s="455">
        <f si="60" t="shared"/>
        <v>2142.0000000000982</v>
      </c>
      <c r="Q26" s="453">
        <f si="80" t="shared"/>
        <v>4156.1999999999443</v>
      </c>
      <c r="R26" s="357">
        <v>71356</v>
      </c>
      <c r="S26" s="358">
        <v>37798</v>
      </c>
      <c r="T26" s="455">
        <f si="6" t="shared"/>
        <v>492</v>
      </c>
      <c r="U26" s="453">
        <f si="81" t="shared"/>
        <v>828</v>
      </c>
      <c r="V26" s="357">
        <v>174730</v>
      </c>
      <c r="W26" s="358">
        <v>345700</v>
      </c>
      <c r="X26" s="455">
        <f si="7" t="shared"/>
        <v>1664</v>
      </c>
      <c r="Y26" s="409">
        <f si="82" t="shared"/>
        <v>3264</v>
      </c>
      <c r="Z26" s="409">
        <f si="83" t="shared"/>
        <v>4092</v>
      </c>
      <c r="AA26" s="453">
        <f si="84" t="shared"/>
        <v>64.199999999944339</v>
      </c>
      <c r="AB26" s="363">
        <v>356.54599999999999</v>
      </c>
      <c r="AC26" s="358">
        <v>165.143</v>
      </c>
      <c r="AD26" s="455">
        <f si="8" t="shared"/>
        <v>615.59999999997217</v>
      </c>
      <c r="AE26" s="453">
        <f si="85" t="shared"/>
        <v>1189.8000000000025</v>
      </c>
      <c r="AF26" s="364">
        <v>3349.4830000000002</v>
      </c>
      <c r="AG26" s="289"/>
      <c r="AH26" s="358"/>
      <c r="AI26" s="455">
        <f si="40" t="shared"/>
        <v>10365.599999999904</v>
      </c>
      <c r="AJ26" s="409">
        <f>AI26+AI25</f>
        <v>20930.400000000009</v>
      </c>
      <c r="AK26" s="453">
        <f si="86" t="shared"/>
        <v>21758.400000000009</v>
      </c>
      <c r="AL26" s="387">
        <v>29571</v>
      </c>
      <c r="AM26" s="388">
        <v>41092</v>
      </c>
      <c r="AN26" s="455">
        <f si="9" t="shared"/>
        <v>0</v>
      </c>
      <c r="AO26" s="217">
        <f si="87" t="shared"/>
        <v>0</v>
      </c>
      <c r="AP26" s="387">
        <v>22329</v>
      </c>
      <c r="AQ26" s="388">
        <v>23340</v>
      </c>
      <c r="AR26" s="455">
        <f si="10" t="shared"/>
        <v>0</v>
      </c>
      <c r="AS26" s="409">
        <f si="88" t="shared"/>
        <v>0</v>
      </c>
      <c r="AT26" s="409">
        <f si="89" t="shared"/>
        <v>22046.999999998705</v>
      </c>
      <c r="AU26" s="210">
        <f si="11" t="shared"/>
        <v>10881.999999998752</v>
      </c>
      <c r="AV26" s="211">
        <f>(G26-Y26-AE26-AO26)+AS26</f>
        <v>21802.199999999037</v>
      </c>
      <c r="AW26" s="197">
        <v>11282.301725806452</v>
      </c>
      <c r="AX26" s="196">
        <f si="41" t="shared"/>
        <v>400.30172580769977</v>
      </c>
      <c r="AY26" s="196">
        <v>361.89</v>
      </c>
      <c r="AZ26" s="196">
        <f si="61" t="shared"/>
        <v>30.069910746355944</v>
      </c>
      <c r="BA26" s="196">
        <v>31.87</v>
      </c>
      <c r="BB26" s="196">
        <f si="62" t="shared"/>
        <v>1.8000892536440567</v>
      </c>
      <c r="BC26" s="199">
        <v>22</v>
      </c>
      <c r="BD26" s="346">
        <v>42747</v>
      </c>
      <c r="BE26" s="357">
        <v>11593.162</v>
      </c>
      <c r="BF26" s="292">
        <v>78.498000000000005</v>
      </c>
      <c r="BG26" s="358">
        <v>5497.433</v>
      </c>
      <c r="BH26" s="496">
        <f si="42" t="shared"/>
        <v>1932.8399999998737</v>
      </c>
      <c r="BI26" s="453">
        <f>BH26+BH25</f>
        <v>3560.4000000000906</v>
      </c>
      <c r="BJ26" s="370">
        <v>816.22400000000005</v>
      </c>
      <c r="BK26" s="371">
        <v>662.62300000000005</v>
      </c>
      <c r="BL26" s="291">
        <f si="12" t="shared"/>
        <v>51.040000000011787</v>
      </c>
      <c r="BM26" s="409">
        <f si="90" t="shared"/>
        <v>106.32000000001426</v>
      </c>
      <c r="BN26" s="409">
        <f si="13" t="shared"/>
        <v>1881.7999999998619</v>
      </c>
      <c r="BO26" s="483">
        <f>BI26-BM26</f>
        <v>3454.0800000000763</v>
      </c>
      <c r="BP26" s="195">
        <v>1798.5</v>
      </c>
      <c r="BQ26" s="196">
        <f si="43" t="shared"/>
        <v>-83.299999999861939</v>
      </c>
      <c r="BR26" s="196">
        <v>301.44</v>
      </c>
      <c r="BS26" s="196">
        <f si="63" t="shared"/>
        <v>6.2427016985133426</v>
      </c>
      <c r="BT26" s="196">
        <v>4.97</v>
      </c>
      <c r="BU26" s="196">
        <f si="64" t="shared"/>
        <v>-1.2727016985133428</v>
      </c>
      <c r="BV26" s="199">
        <v>22</v>
      </c>
      <c r="BW26" s="346">
        <v>42747</v>
      </c>
      <c r="BX26" s="357">
        <v>12112.54</v>
      </c>
      <c r="BY26" s="358">
        <v>27.640999999999998</v>
      </c>
      <c r="BZ26" s="347">
        <f si="44" t="shared"/>
        <v>259.58000000001516</v>
      </c>
      <c r="CA26" s="210">
        <f si="91" t="shared"/>
        <v>497.60000000005004</v>
      </c>
      <c r="CB26" s="292"/>
      <c r="CC26" s="213">
        <f si="65" t="shared"/>
        <v>51.040000000011787</v>
      </c>
      <c r="CD26" s="409">
        <f si="65" t="shared"/>
        <v>106.32000000001426</v>
      </c>
      <c r="CE26" s="211">
        <f si="66" t="shared"/>
        <v>310.62000000002695</v>
      </c>
      <c r="CF26" s="211">
        <f si="66" t="shared"/>
        <v>603.92000000006431</v>
      </c>
      <c r="CG26" s="195">
        <v>488.4</v>
      </c>
      <c r="CH26" s="210">
        <f si="45" t="shared"/>
        <v>177.77999999997303</v>
      </c>
      <c r="CI26" s="196">
        <v>196.43</v>
      </c>
      <c r="CJ26" s="196">
        <f si="67" t="shared"/>
        <v>1.581326681260637</v>
      </c>
      <c r="CK26" s="196">
        <v>2.4900000000000002</v>
      </c>
      <c r="CL26" s="196">
        <f si="68" t="shared"/>
        <v>0.90867331873936319</v>
      </c>
      <c r="CM26" s="199">
        <v>22</v>
      </c>
      <c r="CN26" s="346">
        <v>42747</v>
      </c>
      <c r="CO26" s="357">
        <v>10931.569</v>
      </c>
      <c r="CP26" s="358">
        <v>7393.027</v>
      </c>
      <c r="CQ26" s="455">
        <f si="14" t="shared"/>
        <v>1236.4799999999013</v>
      </c>
      <c r="CR26" s="409">
        <f si="92" t="shared"/>
        <v>2390.4000000000087</v>
      </c>
      <c r="CS26" s="409">
        <f si="46" t="shared"/>
        <v>174730</v>
      </c>
      <c r="CT26" s="409">
        <f si="46" t="shared"/>
        <v>345700</v>
      </c>
      <c r="CU26" s="409">
        <f si="46" t="shared"/>
        <v>1664</v>
      </c>
      <c r="CV26" s="453">
        <f si="46" t="shared"/>
        <v>3264</v>
      </c>
      <c r="CW26" s="379">
        <v>333.43900000000002</v>
      </c>
      <c r="CX26" s="376">
        <f si="15" t="shared"/>
        <v>0.48000000000229193</v>
      </c>
      <c r="CY26" s="409">
        <f si="93" t="shared"/>
        <v>17.940000000002101</v>
      </c>
      <c r="CZ26" s="409">
        <f si="69" t="shared"/>
        <v>2900.9599999999036</v>
      </c>
      <c r="DA26" s="204">
        <f si="94" t="shared"/>
        <v>5672.3400000000111</v>
      </c>
      <c r="DB26" s="195">
        <v>2638</v>
      </c>
      <c r="DC26" s="421">
        <f si="95" t="shared"/>
        <v>-262.95999999990363</v>
      </c>
      <c r="DD26" s="195">
        <v>361.89499999999998</v>
      </c>
      <c r="DE26" s="196">
        <f si="70" t="shared"/>
        <v>8.016026748089649</v>
      </c>
      <c r="DF26" s="195">
        <v>7.29</v>
      </c>
      <c r="DG26" s="397">
        <f si="71" t="shared"/>
        <v>-0.72602674808964895</v>
      </c>
      <c r="DH26" s="199">
        <v>22</v>
      </c>
      <c r="DI26" s="346">
        <v>42747</v>
      </c>
      <c r="DJ26" s="366">
        <v>352.291</v>
      </c>
      <c r="DK26" s="358">
        <v>324.70999999999998</v>
      </c>
      <c r="DL26" s="455">
        <f si="16" t="shared"/>
        <v>786.59999999991896</v>
      </c>
      <c r="DM26" s="453">
        <f si="96" t="shared"/>
        <v>1492.1999999999116</v>
      </c>
      <c r="DN26" s="370"/>
      <c r="DO26" s="409"/>
      <c r="DP26" s="409"/>
      <c r="DQ26" s="371">
        <v>1870.182</v>
      </c>
      <c r="DR26" s="455">
        <f si="17" t="shared"/>
        <v>3538.8000000002194</v>
      </c>
      <c r="DS26" s="453">
        <f si="97" t="shared"/>
        <v>6737.3999999998887</v>
      </c>
      <c r="DT26" s="409">
        <f si="18" t="shared"/>
        <v>6077.4000000001379</v>
      </c>
      <c r="DU26" s="204">
        <f>DM26+DS26+ID26</f>
        <v>11601.5999999998</v>
      </c>
      <c r="DV26" s="195">
        <v>5989.9</v>
      </c>
      <c r="DW26" s="421">
        <f si="47" t="shared"/>
        <v>-87.500000000138243</v>
      </c>
      <c r="DX26" s="195">
        <v>14653</v>
      </c>
      <c r="DY26" s="431">
        <f si="72" t="shared"/>
        <v>0.41475465774927578</v>
      </c>
      <c r="DZ26" s="409">
        <v>0.40899999999999997</v>
      </c>
      <c r="EA26" s="433">
        <f si="73" t="shared"/>
        <v>-5.7546577492758044E-3</v>
      </c>
      <c r="EB26" s="199">
        <v>22</v>
      </c>
      <c r="EC26" s="346">
        <v>42747</v>
      </c>
      <c r="ED26" s="357"/>
      <c r="EE26" s="292"/>
      <c r="EF26" s="358">
        <v>1985.431</v>
      </c>
      <c r="EG26" s="455">
        <f si="48" t="shared"/>
        <v>4042.8000000001703</v>
      </c>
      <c r="EH26" s="453">
        <f>EG26+EG25</f>
        <v>7932.600000000275</v>
      </c>
      <c r="EI26" s="370">
        <v>27.823</v>
      </c>
      <c r="EJ26" s="371">
        <v>1274.4280000000001</v>
      </c>
      <c r="EK26" s="455">
        <f si="99" t="shared"/>
        <v>417.36000000000558</v>
      </c>
      <c r="EL26" s="453">
        <f si="100" t="shared"/>
        <v>802.00000000000068</v>
      </c>
      <c r="EM26" s="370">
        <v>3011.0230000000001</v>
      </c>
      <c r="EN26" s="371"/>
      <c r="EO26" s="455">
        <f si="74" t="shared"/>
        <v>66.63600000000406</v>
      </c>
      <c r="EP26" s="453">
        <f si="101" t="shared"/>
        <v>92.640000000003056</v>
      </c>
      <c r="EQ26" s="379">
        <v>375.851</v>
      </c>
      <c r="ER26" s="455">
        <f si="19" t="shared"/>
        <v>8.7200000000007094</v>
      </c>
      <c r="ES26" s="409">
        <f si="102" t="shared"/>
        <v>16.440000000000055</v>
      </c>
      <c r="ET26" s="409">
        <f si="49" t="shared"/>
        <v>4118.1560000001755</v>
      </c>
      <c r="EU26" s="204">
        <f>EH26+EP26+ES26</f>
        <v>8041.6800000002786</v>
      </c>
      <c r="EV26" s="195">
        <v>4222.7</v>
      </c>
      <c r="EW26" s="195">
        <f si="50" t="shared"/>
        <v>104.54399999982434</v>
      </c>
      <c r="EX26" s="431">
        <v>361.89499999999998</v>
      </c>
      <c r="EY26" s="431">
        <f si="75" t="shared"/>
        <v>11.37942220809952</v>
      </c>
      <c r="EZ26" s="290">
        <v>11.6683</v>
      </c>
      <c r="FA26" s="432">
        <f si="76" t="shared"/>
        <v>0.28887779190048057</v>
      </c>
      <c r="FC26" s="293">
        <v>42789</v>
      </c>
      <c r="FD26" s="417">
        <v>42790</v>
      </c>
      <c r="FE26" s="130">
        <f>BO50</f>
        <v>3485.8799999999655</v>
      </c>
      <c r="FF26" s="127">
        <v>3597</v>
      </c>
      <c r="FG26" s="32">
        <f si="51" t="shared"/>
        <v>111.12000000003445</v>
      </c>
      <c r="FH26" s="32">
        <v>690</v>
      </c>
      <c r="FI26" s="123">
        <f si="20" t="shared"/>
        <v>5.0519999999999499</v>
      </c>
      <c r="FJ26" s="126">
        <v>4.97</v>
      </c>
      <c r="FK26" s="131">
        <f si="21" t="shared"/>
        <v>-8.1999999999950113E-2</v>
      </c>
      <c r="FL26" s="140">
        <f>HR50</f>
        <v>141.99999999999818</v>
      </c>
      <c r="FM26" s="296">
        <f>EU50</f>
        <v>8329.9479999998912</v>
      </c>
      <c r="FN26" s="123">
        <v>8445.4</v>
      </c>
      <c r="FO26" s="32">
        <f si="22" t="shared"/>
        <v>115.45200000010846</v>
      </c>
      <c r="FP26" s="120">
        <f si="23" t="shared"/>
        <v>690</v>
      </c>
      <c r="FQ26" s="123">
        <f si="52" t="shared"/>
        <v>12.072388405796945</v>
      </c>
      <c r="FR26" s="120">
        <v>11.67</v>
      </c>
      <c r="FS26" s="142">
        <f si="24" t="shared"/>
        <v>-0.40238840579694468</v>
      </c>
      <c r="FT26" s="141"/>
      <c r="FU26" s="130">
        <f>DA50</f>
        <v>5793.2799999998479</v>
      </c>
      <c r="FV26" s="123">
        <v>5276</v>
      </c>
      <c r="FW26" s="32">
        <f si="25" t="shared"/>
        <v>-517.27999999984786</v>
      </c>
      <c r="FX26" s="120">
        <f si="26" t="shared"/>
        <v>690</v>
      </c>
      <c r="FY26" s="120">
        <f si="27" t="shared"/>
        <v>8.3960579710142724</v>
      </c>
      <c r="FZ26" s="126">
        <v>7.2889999999999997</v>
      </c>
      <c r="GA26" s="142">
        <f si="28" t="shared"/>
        <v>-1.1070579710142727</v>
      </c>
      <c r="GB26" s="393"/>
      <c r="GC26" s="122">
        <f>CF50</f>
        <v>564.4000000000193</v>
      </c>
      <c r="GD26" s="123">
        <v>976.8</v>
      </c>
      <c r="GE26" s="120">
        <f si="53" t="shared"/>
        <v>412.39999999998065</v>
      </c>
      <c r="GF26" s="33">
        <v>384</v>
      </c>
      <c r="GG26" s="127">
        <f si="29" t="shared"/>
        <v>1.469791666666717</v>
      </c>
      <c r="GH26" s="126">
        <v>2.4900000000000002</v>
      </c>
      <c r="GI26" s="144">
        <f si="30" t="shared"/>
        <v>1.0202083333332832</v>
      </c>
      <c r="GJ26" s="393"/>
      <c r="GK26" s="122">
        <f>DU50</f>
        <v>8161.1999999996788</v>
      </c>
      <c r="GL26" s="120">
        <v>11979.7</v>
      </c>
      <c r="GM26" s="33">
        <f si="54" t="shared"/>
        <v>3818.500000000322</v>
      </c>
      <c r="GN26" s="169">
        <v>21600</v>
      </c>
      <c r="GO26" s="128">
        <v>0.55000000000000004</v>
      </c>
      <c r="GP26" s="126">
        <v>0.41</v>
      </c>
      <c r="GQ26" s="225">
        <f si="55" t="shared"/>
        <v>-0.14000000000000007</v>
      </c>
      <c r="GR26" s="393"/>
      <c r="GS26" s="122">
        <f>AV50</f>
        <v>20555.000000001186</v>
      </c>
      <c r="GT26" s="123">
        <v>23066.400000000001</v>
      </c>
      <c r="GU26" s="33">
        <f si="31" t="shared"/>
        <v>2511.3999999988155</v>
      </c>
      <c r="GV26" s="123">
        <f si="32" t="shared"/>
        <v>690</v>
      </c>
      <c r="GW26" s="127">
        <f si="33" t="shared"/>
        <v>29.789855072465485</v>
      </c>
      <c r="GX26" s="123">
        <v>31.9</v>
      </c>
      <c r="GY26" s="144">
        <f si="34" t="shared"/>
        <v>2.1101449275345132</v>
      </c>
      <c r="GZ26" s="141"/>
      <c r="HA26" s="125">
        <f si="35" t="shared"/>
        <v>46889.708000000588</v>
      </c>
      <c r="HB26" s="386">
        <v>53341.39</v>
      </c>
      <c r="HC26" s="31">
        <f si="36" t="shared"/>
        <v>6451.6819999994113</v>
      </c>
      <c r="HE26" s="23" t="s">
        <v>66</v>
      </c>
      <c r="HF26" s="46">
        <f si="133" t="shared"/>
        <v>161843.5199999999</v>
      </c>
      <c r="HG26" s="23"/>
      <c r="HH26" s="24">
        <f si="129" t="shared"/>
        <v>161843.5199999999</v>
      </c>
      <c r="HI26" s="20"/>
      <c r="HJ26" s="290"/>
      <c r="HO26" s="346">
        <v>42747</v>
      </c>
      <c r="HP26" s="379">
        <v>1026.17</v>
      </c>
      <c r="HQ26" s="455">
        <f si="37" t="shared"/>
        <v>92.400000000002365</v>
      </c>
      <c r="HR26" s="453">
        <f>HQ26+HQ25</f>
        <v>134.80000000000473</v>
      </c>
      <c r="HS26" s="379">
        <v>49314</v>
      </c>
      <c r="HT26" s="455">
        <f si="57" t="shared"/>
        <v>23</v>
      </c>
      <c r="HU26" s="369">
        <f ref="HU26" si="134" t="shared">HT26+HT25</f>
        <v>31</v>
      </c>
      <c r="HV26" s="379">
        <v>78104</v>
      </c>
      <c r="HW26" s="455">
        <f si="58" t="shared"/>
        <v>16</v>
      </c>
      <c r="HX26" s="369">
        <f ref="HX26" si="135" t="shared">HW26+HW25</f>
        <v>31</v>
      </c>
      <c r="HY26" s="379">
        <v>1290.76</v>
      </c>
      <c r="HZ26" s="455">
        <f si="38" t="shared"/>
        <v>21.900000000000546</v>
      </c>
      <c r="IA26" s="409">
        <f ref="IA26" si="136" t="shared">HZ26+HZ25</f>
        <v>29.100000000000819</v>
      </c>
      <c r="IB26" s="379">
        <v>212836</v>
      </c>
      <c r="IC26" s="455">
        <f si="39" t="shared"/>
        <v>1752</v>
      </c>
      <c r="ID26" s="409">
        <f>IC26+IC25</f>
        <v>3372</v>
      </c>
    </row>
    <row ht="15.75" r="27" spans="1:238" x14ac:dyDescent="0.25">
      <c r="A27" s="199">
        <v>23</v>
      </c>
      <c r="B27" s="346">
        <v>42747</v>
      </c>
      <c r="C27" s="349">
        <v>3033.4110000000001</v>
      </c>
      <c r="D27" s="288">
        <v>3121.7069999999999</v>
      </c>
      <c r="E27" s="350"/>
      <c r="F27" s="347">
        <f si="4" t="shared"/>
        <v>13190.400000000227</v>
      </c>
      <c r="G27" s="354"/>
      <c r="H27" s="357">
        <v>2098.0590000000002</v>
      </c>
      <c r="I27" s="292">
        <v>2018.365</v>
      </c>
      <c r="J27" s="358"/>
      <c r="K27" s="455">
        <f si="5" t="shared"/>
        <v>13166.400000001886</v>
      </c>
      <c r="L27" s="409"/>
      <c r="M27" s="354"/>
      <c r="N27" s="357">
        <v>688.74</v>
      </c>
      <c r="O27" s="381">
        <v>1018.105</v>
      </c>
      <c r="P27" s="455">
        <f si="60" t="shared"/>
        <v>1963.8000000000147</v>
      </c>
      <c r="Q27" s="453"/>
      <c r="R27" s="357">
        <v>71382</v>
      </c>
      <c r="S27" s="358">
        <v>37800</v>
      </c>
      <c r="T27" s="455">
        <f si="6" t="shared"/>
        <v>336</v>
      </c>
      <c r="U27" s="453"/>
      <c r="V27" s="357">
        <v>174731</v>
      </c>
      <c r="W27" s="358">
        <v>345801</v>
      </c>
      <c r="X27" s="455">
        <f si="7" t="shared"/>
        <v>1632</v>
      </c>
      <c r="Y27" s="409"/>
      <c r="Z27" s="409"/>
      <c r="AA27" s="453"/>
      <c r="AB27" s="363">
        <v>356.72</v>
      </c>
      <c r="AC27" s="358">
        <v>165.262</v>
      </c>
      <c r="AD27" s="455">
        <f si="8" t="shared"/>
        <v>527.40000000006262</v>
      </c>
      <c r="AE27" s="453"/>
      <c r="AF27" s="364">
        <v>3353.8789999999999</v>
      </c>
      <c r="AG27" s="289"/>
      <c r="AH27" s="358"/>
      <c r="AI27" s="455">
        <f si="40" t="shared"/>
        <v>10550.399999999354</v>
      </c>
      <c r="AJ27" s="409"/>
      <c r="AK27" s="453"/>
      <c r="AL27" s="387">
        <v>29571</v>
      </c>
      <c r="AM27" s="388">
        <v>41092</v>
      </c>
      <c r="AN27" s="455">
        <f si="9" t="shared"/>
        <v>0</v>
      </c>
      <c r="AO27" s="217"/>
      <c r="AP27" s="387">
        <v>22329</v>
      </c>
      <c r="AQ27" s="388">
        <v>23340</v>
      </c>
      <c r="AR27" s="455">
        <f si="10" t="shared"/>
        <v>0</v>
      </c>
      <c r="AS27" s="409"/>
      <c r="AT27" s="409"/>
      <c r="AU27" s="210">
        <f si="11" t="shared"/>
        <v>11031.000000000164</v>
      </c>
      <c r="AV27" s="211"/>
      <c r="AW27" s="197">
        <v>11282.301725806452</v>
      </c>
      <c r="AX27" s="196">
        <f si="41" t="shared"/>
        <v>251.30172580628823</v>
      </c>
      <c r="AY27" s="196">
        <v>361.89</v>
      </c>
      <c r="AZ27" s="196">
        <f si="61" t="shared"/>
        <v>30.481638066816338</v>
      </c>
      <c r="BA27" s="196">
        <v>31.87</v>
      </c>
      <c r="BB27" s="196">
        <f si="62" t="shared"/>
        <v>1.3883619331836634</v>
      </c>
      <c r="BC27" s="199">
        <v>23</v>
      </c>
      <c r="BD27" s="346">
        <v>42747</v>
      </c>
      <c r="BE27" s="357">
        <v>11595.056</v>
      </c>
      <c r="BF27" s="292">
        <v>78.587999999999994</v>
      </c>
      <c r="BG27" s="358">
        <v>5501.0129999999999</v>
      </c>
      <c r="BH27" s="496">
        <f si="42" t="shared"/>
        <v>1736.8799999998896</v>
      </c>
      <c r="BI27" s="453"/>
      <c r="BJ27" s="370">
        <v>816.851</v>
      </c>
      <c r="BK27" s="371">
        <v>662.62300000000005</v>
      </c>
      <c r="BL27" s="291">
        <f si="12" t="shared"/>
        <v>50.159999999996217</v>
      </c>
      <c r="BM27" s="409"/>
      <c r="BN27" s="409">
        <f si="13" t="shared"/>
        <v>1686.7199999998934</v>
      </c>
      <c r="BO27" s="483"/>
      <c r="BP27" s="195">
        <v>1798.5</v>
      </c>
      <c r="BQ27" s="196">
        <f si="43" t="shared"/>
        <v>111.78000000010661</v>
      </c>
      <c r="BR27" s="196">
        <v>301.44</v>
      </c>
      <c r="BS27" s="196">
        <f si="63" t="shared"/>
        <v>5.5955414012735316</v>
      </c>
      <c r="BT27" s="196">
        <v>4.97</v>
      </c>
      <c r="BU27" s="196">
        <f si="64" t="shared"/>
        <v>-0.62554140127353186</v>
      </c>
      <c r="BV27" s="199">
        <v>23</v>
      </c>
      <c r="BW27" s="346">
        <v>42747</v>
      </c>
      <c r="BX27" s="357">
        <v>12120.22</v>
      </c>
      <c r="BY27" s="358">
        <v>27.977</v>
      </c>
      <c r="BZ27" s="347">
        <f si="44" t="shared"/>
        <v>243.83999999995424</v>
      </c>
      <c r="CA27" s="210"/>
      <c r="CB27" s="292"/>
      <c r="CC27" s="213">
        <f si="65" t="shared"/>
        <v>50.159999999996217</v>
      </c>
      <c r="CD27" s="409"/>
      <c r="CE27" s="211">
        <f si="66" t="shared"/>
        <v>293.99999999995043</v>
      </c>
      <c r="CF27" s="211"/>
      <c r="CG27" s="195">
        <v>488.4</v>
      </c>
      <c r="CH27" s="210">
        <f si="45" t="shared"/>
        <v>194.40000000004954</v>
      </c>
      <c r="CI27" s="196">
        <v>196.43</v>
      </c>
      <c r="CJ27" s="196">
        <f si="67" t="shared"/>
        <v>1.4967163875169294</v>
      </c>
      <c r="CK27" s="196">
        <v>2.4900000000000002</v>
      </c>
      <c r="CL27" s="196">
        <f si="68" t="shared"/>
        <v>0.99328361248307084</v>
      </c>
      <c r="CM27" s="199">
        <v>23</v>
      </c>
      <c r="CN27" s="346">
        <v>42747</v>
      </c>
      <c r="CO27" s="357">
        <v>10939.073</v>
      </c>
      <c r="CP27" s="358">
        <v>7395.8540000000003</v>
      </c>
      <c r="CQ27" s="455">
        <f si="14" t="shared"/>
        <v>1239.7200000001249</v>
      </c>
      <c r="CR27" s="409"/>
      <c r="CS27" s="409">
        <f si="46" t="shared"/>
        <v>174731</v>
      </c>
      <c r="CT27" s="409">
        <f si="46" t="shared"/>
        <v>345801</v>
      </c>
      <c r="CU27" s="409">
        <f si="46" t="shared"/>
        <v>1632</v>
      </c>
      <c r="CV27" s="453"/>
      <c r="CW27" s="379">
        <v>333.44200000000001</v>
      </c>
      <c r="CX27" s="376">
        <f si="15" t="shared"/>
        <v>0.17999999999915417</v>
      </c>
      <c r="CY27" s="409"/>
      <c r="CZ27" s="409">
        <f si="69" t="shared"/>
        <v>2871.9000000001242</v>
      </c>
      <c r="DA27" s="204"/>
      <c r="DB27" s="195">
        <v>2638</v>
      </c>
      <c r="DC27" s="421">
        <f si="95" t="shared"/>
        <v>-233.90000000012424</v>
      </c>
      <c r="DD27" s="195">
        <v>361.89499999999998</v>
      </c>
      <c r="DE27" s="196">
        <f si="70" t="shared"/>
        <v>7.935727213694924</v>
      </c>
      <c r="DF27" s="195">
        <v>7.29</v>
      </c>
      <c r="DG27" s="397">
        <f si="71" t="shared"/>
        <v>-0.64572721369492392</v>
      </c>
      <c r="DH27" s="199">
        <v>23</v>
      </c>
      <c r="DI27" s="346">
        <v>42747</v>
      </c>
      <c r="DJ27" s="366">
        <v>352.66500000000002</v>
      </c>
      <c r="DK27" s="358">
        <v>324.73599999999999</v>
      </c>
      <c r="DL27" s="455">
        <f si="16" t="shared"/>
        <v>720.00000000006139</v>
      </c>
      <c r="DM27" s="453"/>
      <c r="DN27" s="370"/>
      <c r="DO27" s="409"/>
      <c r="DP27" s="409"/>
      <c r="DQ27" s="371">
        <v>1872.046</v>
      </c>
      <c r="DR27" s="455">
        <f si="17" t="shared"/>
        <v>3355.2000000000589</v>
      </c>
      <c r="DS27" s="453"/>
      <c r="DT27" s="409">
        <f si="18" t="shared"/>
        <v>5743.2000000001208</v>
      </c>
      <c r="DU27" s="204"/>
      <c r="DV27" s="195">
        <v>5989.9</v>
      </c>
      <c r="DW27" s="409">
        <f si="47" t="shared"/>
        <v>246.69999999987886</v>
      </c>
      <c r="DX27" s="195">
        <v>14653</v>
      </c>
      <c r="DY27" s="431">
        <f si="72" t="shared"/>
        <v>0.39194704156146326</v>
      </c>
      <c r="DZ27" s="409">
        <v>0.40899999999999997</v>
      </c>
      <c r="EA27" s="431">
        <f si="73" t="shared"/>
        <v>1.7052958438536714E-2</v>
      </c>
      <c r="EB27" s="199">
        <v>23</v>
      </c>
      <c r="EC27" s="346">
        <v>42747</v>
      </c>
      <c r="ED27" s="357"/>
      <c r="EE27" s="292"/>
      <c r="EF27" s="358">
        <v>1987.6420000000001</v>
      </c>
      <c r="EG27" s="455">
        <f si="48" t="shared"/>
        <v>3979.8000000000229</v>
      </c>
      <c r="EH27" s="453"/>
      <c r="EI27" s="370">
        <v>27.84</v>
      </c>
      <c r="EJ27" s="371">
        <v>1279.365</v>
      </c>
      <c r="EK27" s="455">
        <f si="99" t="shared"/>
        <v>396.31999999999181</v>
      </c>
      <c r="EL27" s="453"/>
      <c r="EM27" s="370">
        <v>3014.085</v>
      </c>
      <c r="EN27" s="371"/>
      <c r="EO27" s="455">
        <f si="74" t="shared"/>
        <v>36.743999999998778</v>
      </c>
      <c r="EP27" s="453"/>
      <c r="EQ27" s="379">
        <v>376.05900000000003</v>
      </c>
      <c r="ER27" s="455">
        <f si="19" t="shared"/>
        <v>8.3200000000010732</v>
      </c>
      <c r="ES27" s="409"/>
      <c r="ET27" s="409">
        <f si="49" t="shared"/>
        <v>4024.8640000000228</v>
      </c>
      <c r="EU27" s="204"/>
      <c r="EV27" s="195">
        <v>4222.7</v>
      </c>
      <c r="EW27" s="195">
        <f si="50" t="shared"/>
        <v>197.83599999997705</v>
      </c>
      <c r="EX27" s="431">
        <v>361.89499999999998</v>
      </c>
      <c r="EY27" s="431">
        <f si="75" t="shared"/>
        <v>11.121634728305235</v>
      </c>
      <c r="EZ27" s="290">
        <v>11.6683</v>
      </c>
      <c r="FA27" s="432">
        <f si="76" t="shared"/>
        <v>0.54666527169476531</v>
      </c>
      <c r="FC27" s="293">
        <v>42790</v>
      </c>
      <c r="FD27" s="417">
        <v>42791</v>
      </c>
      <c r="FE27" s="130">
        <f>BO52</f>
        <v>3483.5600000000318</v>
      </c>
      <c r="FF27" s="127">
        <v>3597</v>
      </c>
      <c r="FG27" s="32">
        <f si="51" t="shared"/>
        <v>113.43999999996822</v>
      </c>
      <c r="FH27" s="146">
        <v>704</v>
      </c>
      <c r="FI27" s="123">
        <f>FE27/FH27</f>
        <v>4.9482386363636817</v>
      </c>
      <c r="FJ27" s="126">
        <v>4.97</v>
      </c>
      <c r="FK27" s="131">
        <f si="21" t="shared"/>
        <v>2.1761363636318087E-2</v>
      </c>
      <c r="FL27" s="140">
        <f>HR52</f>
        <v>133.8799999999992</v>
      </c>
      <c r="FM27" s="296">
        <f>EU52</f>
        <v>8075.3840000002947</v>
      </c>
      <c r="FN27" s="123">
        <v>8445.4</v>
      </c>
      <c r="FO27" s="32">
        <f si="22" t="shared"/>
        <v>370.01599999970495</v>
      </c>
      <c r="FP27" s="120">
        <f si="23" t="shared"/>
        <v>704</v>
      </c>
      <c r="FQ27" s="123">
        <f si="52" t="shared"/>
        <v>11.470715909091327</v>
      </c>
      <c r="FR27" s="120">
        <v>11.67</v>
      </c>
      <c r="FS27" s="142">
        <f si="24" t="shared"/>
        <v>0.19928409090867305</v>
      </c>
      <c r="FT27" s="141"/>
      <c r="FU27" s="130">
        <f>DA52</f>
        <v>5854.700000000028</v>
      </c>
      <c r="FV27" s="123">
        <v>5276</v>
      </c>
      <c r="FW27" s="32">
        <f si="25" t="shared"/>
        <v>-578.70000000002801</v>
      </c>
      <c r="FX27" s="120">
        <f si="26" t="shared"/>
        <v>704</v>
      </c>
      <c r="FY27" s="120">
        <f si="27" t="shared"/>
        <v>8.3163352272727664</v>
      </c>
      <c r="FZ27" s="126">
        <v>7.2889999999999997</v>
      </c>
      <c r="GA27" s="142">
        <f si="28" t="shared"/>
        <v>-1.0273352272727667</v>
      </c>
      <c r="GB27" s="393"/>
      <c r="GC27" s="122">
        <f>CF52</f>
        <v>605.95999999998753</v>
      </c>
      <c r="GD27" s="123">
        <v>976.8</v>
      </c>
      <c r="GE27" s="120">
        <f si="53" t="shared"/>
        <v>370.84000000001242</v>
      </c>
      <c r="GF27" s="33">
        <v>285</v>
      </c>
      <c r="GG27" s="127">
        <f si="29" t="shared"/>
        <v>2.1261754385964475</v>
      </c>
      <c r="GH27" s="126">
        <v>2.4900000000000002</v>
      </c>
      <c r="GI27" s="144">
        <f si="30" t="shared"/>
        <v>0.36382456140355268</v>
      </c>
      <c r="GJ27" s="393"/>
      <c r="GK27" s="122">
        <f>DU52</f>
        <v>9289.8000000001302</v>
      </c>
      <c r="GL27" s="120">
        <v>11979.7</v>
      </c>
      <c r="GM27" s="33">
        <f si="54" t="shared"/>
        <v>2689.8999999998705</v>
      </c>
      <c r="GN27" s="169">
        <v>21600</v>
      </c>
      <c r="GO27" s="128">
        <v>0.55000000000000004</v>
      </c>
      <c r="GP27" s="126">
        <v>0.41</v>
      </c>
      <c r="GQ27" s="225">
        <f si="55" t="shared"/>
        <v>-0.14000000000000007</v>
      </c>
      <c r="GR27" s="393"/>
      <c r="GS27" s="122">
        <f>AV52</f>
        <v>19469.799999999617</v>
      </c>
      <c r="GT27" s="123">
        <v>23066.400000000001</v>
      </c>
      <c r="GU27" s="33">
        <f si="31" t="shared"/>
        <v>3596.6000000003842</v>
      </c>
      <c r="GV27" s="123">
        <f si="32" t="shared"/>
        <v>704</v>
      </c>
      <c r="GW27" s="127">
        <f si="33" t="shared"/>
        <v>27.655965909090366</v>
      </c>
      <c r="GX27" s="123">
        <v>31.9</v>
      </c>
      <c r="GY27" s="144">
        <f si="34" t="shared"/>
        <v>4.2440340909096328</v>
      </c>
      <c r="GZ27" s="141"/>
      <c r="HA27" s="125">
        <f si="35" t="shared"/>
        <v>46779.204000000092</v>
      </c>
      <c r="HB27" s="386">
        <v>53341.39</v>
      </c>
      <c r="HC27" s="31">
        <f si="36" t="shared"/>
        <v>6562.1859999999069</v>
      </c>
      <c r="HE27" s="23" t="s">
        <v>67</v>
      </c>
      <c r="HF27" s="46">
        <f si="133" t="shared"/>
        <v>17868.059999999976</v>
      </c>
      <c r="HG27" s="23"/>
      <c r="HH27" s="24">
        <f si="129" t="shared"/>
        <v>17868.059999999976</v>
      </c>
      <c r="HI27" s="20"/>
      <c r="HJ27" s="290"/>
      <c r="HO27" s="346">
        <v>42747</v>
      </c>
      <c r="HP27" s="379">
        <v>1026.789</v>
      </c>
      <c r="HQ27" s="455">
        <f si="37" t="shared"/>
        <v>24.75999999999658</v>
      </c>
      <c r="HR27" s="453"/>
      <c r="HS27" s="379">
        <v>49328</v>
      </c>
      <c r="HT27" s="455">
        <f si="57" t="shared"/>
        <v>14</v>
      </c>
      <c r="HU27" s="369"/>
      <c r="HV27" s="379">
        <v>78128</v>
      </c>
      <c r="HW27" s="455">
        <f si="58" t="shared"/>
        <v>24</v>
      </c>
      <c r="HX27" s="369"/>
      <c r="HY27" s="379">
        <v>1291</v>
      </c>
      <c r="HZ27" s="455">
        <f si="38" t="shared"/>
        <v>7.2000000000002728</v>
      </c>
      <c r="IA27" s="409"/>
      <c r="IB27" s="379">
        <v>212975</v>
      </c>
      <c r="IC27" s="455">
        <f si="39" t="shared"/>
        <v>1668</v>
      </c>
      <c r="ID27" s="409"/>
    </row>
    <row ht="15.75" r="28" spans="1:238" x14ac:dyDescent="0.25">
      <c r="A28" s="199">
        <v>24</v>
      </c>
      <c r="B28" s="346">
        <v>42748</v>
      </c>
      <c r="C28" s="349">
        <v>3035.6880000000001</v>
      </c>
      <c r="D28" s="288">
        <v>3122.1979999999999</v>
      </c>
      <c r="E28" s="350"/>
      <c r="F28" s="347">
        <f si="4" t="shared"/>
        <v>13286.40000000014</v>
      </c>
      <c r="G28" s="354">
        <f si="77" t="shared"/>
        <v>26476.800000000367</v>
      </c>
      <c r="H28" s="357">
        <v>2100.279</v>
      </c>
      <c r="I28" s="292">
        <v>2018.8630000000001</v>
      </c>
      <c r="J28" s="358"/>
      <c r="K28" s="455">
        <f si="5" t="shared"/>
        <v>13046.399999999267</v>
      </c>
      <c r="L28" s="409">
        <f si="78" t="shared"/>
        <v>26212.800000001153</v>
      </c>
      <c r="M28" s="354">
        <f si="79" t="shared"/>
        <v>-263.9999999992142</v>
      </c>
      <c r="N28" s="357">
        <v>688.74</v>
      </c>
      <c r="O28" s="381">
        <v>1019.273</v>
      </c>
      <c r="P28" s="455">
        <f si="60" t="shared"/>
        <v>2102.4000000000115</v>
      </c>
      <c r="Q28" s="453">
        <f si="80" t="shared"/>
        <v>4066.2000000000262</v>
      </c>
      <c r="R28" s="357">
        <v>71411</v>
      </c>
      <c r="S28" s="358">
        <v>37806</v>
      </c>
      <c r="T28" s="455">
        <f si="6" t="shared"/>
        <v>420</v>
      </c>
      <c r="U28" s="453">
        <f si="81" t="shared"/>
        <v>756</v>
      </c>
      <c r="V28" s="357">
        <v>174735</v>
      </c>
      <c r="W28" s="358">
        <v>345897</v>
      </c>
      <c r="X28" s="455">
        <f si="7" t="shared"/>
        <v>1600</v>
      </c>
      <c r="Y28" s="409">
        <f si="82" t="shared"/>
        <v>3232</v>
      </c>
      <c r="Z28" s="409">
        <f si="83" t="shared"/>
        <v>3988</v>
      </c>
      <c r="AA28" s="453">
        <f si="84" t="shared"/>
        <v>78.200000000026193</v>
      </c>
      <c r="AB28" s="363">
        <v>356.916</v>
      </c>
      <c r="AC28" s="358">
        <v>165.4</v>
      </c>
      <c r="AD28" s="455">
        <f si="8" t="shared"/>
        <v>601.19999999995457</v>
      </c>
      <c r="AE28" s="453">
        <f si="85" t="shared"/>
        <v>1128.6000000000172</v>
      </c>
      <c r="AF28" s="364">
        <v>3358.1480000000001</v>
      </c>
      <c r="AG28" s="289"/>
      <c r="AH28" s="358"/>
      <c r="AI28" s="455">
        <f si="40" t="shared"/>
        <v>10245.600000000559</v>
      </c>
      <c r="AJ28" s="409">
        <f>AI28+AI27</f>
        <v>20795.999999999913</v>
      </c>
      <c r="AK28" s="453">
        <f si="86" t="shared"/>
        <v>21551.999999999913</v>
      </c>
      <c r="AL28" s="387">
        <v>29571</v>
      </c>
      <c r="AM28" s="388">
        <v>41092</v>
      </c>
      <c r="AN28" s="455">
        <f si="9" t="shared"/>
        <v>0</v>
      </c>
      <c r="AO28" s="217">
        <f si="87" t="shared"/>
        <v>0</v>
      </c>
      <c r="AP28" s="387">
        <v>22329</v>
      </c>
      <c r="AQ28" s="388">
        <v>23340</v>
      </c>
      <c r="AR28" s="455">
        <f si="10" t="shared"/>
        <v>0</v>
      </c>
      <c r="AS28" s="409">
        <f si="88" t="shared"/>
        <v>0</v>
      </c>
      <c r="AT28" s="409">
        <f si="89" t="shared"/>
        <v>21852.200000001136</v>
      </c>
      <c r="AU28" s="210">
        <f si="11" t="shared"/>
        <v>11085.200000000184</v>
      </c>
      <c r="AV28" s="211">
        <f>(G28-Y28-AE28-AO28)+AS28</f>
        <v>22116.20000000035</v>
      </c>
      <c r="AW28" s="197">
        <v>11282.301725806452</v>
      </c>
      <c r="AX28" s="196">
        <f si="41" t="shared"/>
        <v>197.1017258062675</v>
      </c>
      <c r="AY28" s="196">
        <v>361.89</v>
      </c>
      <c r="AZ28" s="196">
        <f si="61" t="shared"/>
        <v>30.631407333720702</v>
      </c>
      <c r="BA28" s="196">
        <v>31.87</v>
      </c>
      <c r="BB28" s="196">
        <f si="62" t="shared"/>
        <v>1.238592666279299</v>
      </c>
      <c r="BC28" s="199">
        <v>24</v>
      </c>
      <c r="BD28" s="346">
        <v>42748</v>
      </c>
      <c r="BE28" s="357">
        <v>11596.973</v>
      </c>
      <c r="BF28" s="292">
        <v>78.680000000000007</v>
      </c>
      <c r="BG28" s="358">
        <v>5504.7820000000002</v>
      </c>
      <c r="BH28" s="496">
        <f si="42" t="shared"/>
        <v>1786.3200000001189</v>
      </c>
      <c r="BI28" s="453">
        <f>BH28+BH27</f>
        <v>3523.2000000000085</v>
      </c>
      <c r="BJ28" s="370">
        <v>817.41399999999999</v>
      </c>
      <c r="BK28" s="371">
        <v>662.62300000000005</v>
      </c>
      <c r="BL28" s="291">
        <f si="12" t="shared"/>
        <v>45.039999999999054</v>
      </c>
      <c r="BM28" s="409">
        <f si="90" t="shared"/>
        <v>95.199999999995271</v>
      </c>
      <c r="BN28" s="409">
        <f si="13" t="shared"/>
        <v>1741.2800000001198</v>
      </c>
      <c r="BO28" s="483">
        <f>BI28-BM28</f>
        <v>3428.0000000000132</v>
      </c>
      <c r="BP28" s="195">
        <v>1798.5</v>
      </c>
      <c r="BQ28" s="196">
        <f si="43" t="shared"/>
        <v>57.219999999880201</v>
      </c>
      <c r="BR28" s="196">
        <v>301.44</v>
      </c>
      <c r="BS28" s="196">
        <f si="63" t="shared"/>
        <v>5.7765392781320326</v>
      </c>
      <c r="BT28" s="196">
        <v>4.97</v>
      </c>
      <c r="BU28" s="196">
        <f si="64" t="shared"/>
        <v>-0.80653927813203286</v>
      </c>
      <c r="BV28" s="199">
        <v>24</v>
      </c>
      <c r="BW28" s="346">
        <v>42748</v>
      </c>
      <c r="BX28" s="357">
        <v>12127.99</v>
      </c>
      <c r="BY28" s="358">
        <v>28.312999999999999</v>
      </c>
      <c r="BZ28" s="347">
        <f si="44" t="shared"/>
        <v>246.54000000001304</v>
      </c>
      <c r="CA28" s="210">
        <f si="91" t="shared"/>
        <v>490.37999999996725</v>
      </c>
      <c r="CB28" s="292"/>
      <c r="CC28" s="213">
        <f si="65" t="shared"/>
        <v>45.039999999999054</v>
      </c>
      <c r="CD28" s="409">
        <f si="65" t="shared"/>
        <v>95.199999999995271</v>
      </c>
      <c r="CE28" s="211">
        <f si="66" t="shared"/>
        <v>291.58000000001209</v>
      </c>
      <c r="CF28" s="211">
        <f si="66" t="shared"/>
        <v>585.57999999996252</v>
      </c>
      <c r="CG28" s="195">
        <v>488.4</v>
      </c>
      <c r="CH28" s="210">
        <f si="45" t="shared"/>
        <v>196.81999999998789</v>
      </c>
      <c r="CI28" s="196">
        <v>196.43</v>
      </c>
      <c r="CJ28" s="196">
        <f si="67" t="shared"/>
        <v>1.4843964771165916</v>
      </c>
      <c r="CK28" s="196">
        <v>2.4900000000000002</v>
      </c>
      <c r="CL28" s="196">
        <f si="68" t="shared"/>
        <v>1.0056035228834086</v>
      </c>
      <c r="CM28" s="199">
        <v>24</v>
      </c>
      <c r="CN28" s="346">
        <v>42748</v>
      </c>
      <c r="CO28" s="357">
        <v>10946.538</v>
      </c>
      <c r="CP28" s="358">
        <v>7398.8819999999996</v>
      </c>
      <c r="CQ28" s="455">
        <f si="14" t="shared"/>
        <v>1259.159999999938</v>
      </c>
      <c r="CR28" s="409">
        <f si="92" t="shared"/>
        <v>2498.8800000000629</v>
      </c>
      <c r="CS28" s="409">
        <f si="46" t="shared"/>
        <v>174735</v>
      </c>
      <c r="CT28" s="409">
        <f si="46" t="shared"/>
        <v>345897</v>
      </c>
      <c r="CU28" s="409">
        <f si="46" t="shared"/>
        <v>1600</v>
      </c>
      <c r="CV28" s="453">
        <f si="46" t="shared"/>
        <v>3232</v>
      </c>
      <c r="CW28" s="379">
        <v>333.71300000000002</v>
      </c>
      <c r="CX28" s="376">
        <f si="15" t="shared"/>
        <v>16.2600000000009</v>
      </c>
      <c r="CY28" s="409">
        <f si="93" t="shared"/>
        <v>16.440000000000055</v>
      </c>
      <c r="CZ28" s="409">
        <f si="69" t="shared"/>
        <v>2875.4199999999391</v>
      </c>
      <c r="DA28" s="204">
        <f si="94" t="shared"/>
        <v>5747.3200000000634</v>
      </c>
      <c r="DB28" s="195">
        <v>2638</v>
      </c>
      <c r="DC28" s="421">
        <f si="95" t="shared"/>
        <v>-237.41999999993914</v>
      </c>
      <c r="DD28" s="195">
        <v>361.89499999999998</v>
      </c>
      <c r="DE28" s="196">
        <f si="70" t="shared"/>
        <v>7.9454537918455337</v>
      </c>
      <c r="DF28" s="195">
        <v>7.29</v>
      </c>
      <c r="DG28" s="397">
        <f si="71" t="shared"/>
        <v>-0.65545379184553365</v>
      </c>
      <c r="DH28" s="199">
        <v>24</v>
      </c>
      <c r="DI28" s="346">
        <v>42748</v>
      </c>
      <c r="DJ28" s="366">
        <v>353.04899999999998</v>
      </c>
      <c r="DK28" s="358">
        <v>324.76299999999998</v>
      </c>
      <c r="DL28" s="455">
        <f si="16" t="shared"/>
        <v>739.79999999990014</v>
      </c>
      <c r="DM28" s="453">
        <f si="96" t="shared"/>
        <v>1459.7999999999615</v>
      </c>
      <c r="DN28" s="370"/>
      <c r="DO28" s="409"/>
      <c r="DP28" s="409"/>
      <c r="DQ28" s="371">
        <v>1873.895</v>
      </c>
      <c r="DR28" s="455">
        <f si="17" t="shared"/>
        <v>3328.1999999998789</v>
      </c>
      <c r="DS28" s="453">
        <f si="97" t="shared"/>
        <v>6683.3999999999378</v>
      </c>
      <c r="DT28" s="409">
        <f si="18" t="shared"/>
        <v>5723.999999999779</v>
      </c>
      <c r="DU28" s="204">
        <f>DM28+DS28+ID28</f>
        <v>11467.199999999899</v>
      </c>
      <c r="DV28" s="195">
        <v>5989.9</v>
      </c>
      <c r="DW28" s="409">
        <f si="47" t="shared"/>
        <v>265.90000000022064</v>
      </c>
      <c r="DX28" s="195">
        <v>14653</v>
      </c>
      <c r="DY28" s="431">
        <f si="72" t="shared"/>
        <v>0.39063672967991392</v>
      </c>
      <c r="DZ28" s="409">
        <v>0.40899999999999997</v>
      </c>
      <c r="EA28" s="431">
        <f si="73" t="shared"/>
        <v>1.8363270320086056E-2</v>
      </c>
      <c r="EB28" s="199">
        <v>24</v>
      </c>
      <c r="EC28" s="346">
        <v>42748</v>
      </c>
      <c r="ED28" s="357"/>
      <c r="EE28" s="292"/>
      <c r="EF28" s="358">
        <v>1989.82</v>
      </c>
      <c r="EG28" s="455">
        <f si="48" t="shared"/>
        <v>3920.3999999997905</v>
      </c>
      <c r="EH28" s="453">
        <f si="98" t="shared"/>
        <v>7900.1999999998134</v>
      </c>
      <c r="EI28" s="370">
        <v>27.856999999999999</v>
      </c>
      <c r="EJ28" s="371">
        <v>1284.0550000000001</v>
      </c>
      <c r="EK28" s="455">
        <f si="99" t="shared"/>
        <v>376.56000000000432</v>
      </c>
      <c r="EL28" s="453">
        <f si="100" t="shared"/>
        <v>772.87999999999613</v>
      </c>
      <c r="EM28" s="370">
        <v>3017.1840000000002</v>
      </c>
      <c r="EN28" s="371"/>
      <c r="EO28" s="455">
        <f si="74" t="shared"/>
        <v>37.188000000001921</v>
      </c>
      <c r="EP28" s="453">
        <f si="101" t="shared"/>
        <v>73.932000000000698</v>
      </c>
      <c r="EQ28" s="379">
        <v>376.26900000000001</v>
      </c>
      <c r="ER28" s="455">
        <f si="19" t="shared"/>
        <v>8.3999999999991815</v>
      </c>
      <c r="ES28" s="409">
        <f si="102" t="shared"/>
        <v>16.720000000000255</v>
      </c>
      <c r="ET28" s="409">
        <f si="49" t="shared"/>
        <v>3965.9879999997916</v>
      </c>
      <c r="EU28" s="204">
        <f>EH28+EP28+ES28</f>
        <v>7990.8519999998143</v>
      </c>
      <c r="EV28" s="195">
        <v>4222.7</v>
      </c>
      <c r="EW28" s="195">
        <f si="50" t="shared"/>
        <v>256.71200000020826</v>
      </c>
      <c r="EX28" s="431">
        <v>361.89499999999998</v>
      </c>
      <c r="EY28" s="431">
        <f si="75" t="shared"/>
        <v>10.958946655797376</v>
      </c>
      <c r="EZ28" s="290">
        <v>11.6683</v>
      </c>
      <c r="FA28" s="432">
        <f si="76" t="shared"/>
        <v>0.70935334420262386</v>
      </c>
      <c r="FC28" s="293">
        <v>42791</v>
      </c>
      <c r="FD28" s="417">
        <v>42792</v>
      </c>
      <c r="FE28" s="130">
        <f>BO54</f>
        <v>3641.4399999997613</v>
      </c>
      <c r="FF28" s="127">
        <v>3597</v>
      </c>
      <c r="FG28" s="32">
        <f si="51" t="shared"/>
        <v>-44.439999999761312</v>
      </c>
      <c r="FH28" s="32">
        <v>720</v>
      </c>
      <c r="FI28" s="123">
        <f si="20" t="shared"/>
        <v>5.0575555555552238</v>
      </c>
      <c r="FJ28" s="126">
        <v>4.97</v>
      </c>
      <c r="FK28" s="131">
        <f si="21" t="shared"/>
        <v>-8.7555555555224096E-2</v>
      </c>
      <c r="FL28" s="140">
        <f>HR54</f>
        <v>128.00000000000182</v>
      </c>
      <c r="FM28" s="296">
        <f>EU54</f>
        <v>8177.3159999997006</v>
      </c>
      <c r="FN28" s="123">
        <v>8445.4</v>
      </c>
      <c r="FO28" s="32">
        <f si="22" t="shared"/>
        <v>268.08400000029906</v>
      </c>
      <c r="FP28" s="120">
        <f si="23" t="shared"/>
        <v>720</v>
      </c>
      <c r="FQ28" s="123">
        <f si="52" t="shared"/>
        <v>11.357383333332917</v>
      </c>
      <c r="FR28" s="120">
        <v>11.67</v>
      </c>
      <c r="FS28" s="142">
        <f si="24" t="shared"/>
        <v>0.31261666666708265</v>
      </c>
      <c r="FT28" s="141"/>
      <c r="FU28" s="130">
        <f>DA54</f>
        <v>5911.360000000067</v>
      </c>
      <c r="FV28" s="123">
        <v>5276</v>
      </c>
      <c r="FW28" s="32">
        <f si="25" t="shared"/>
        <v>-635.36000000006698</v>
      </c>
      <c r="FX28" s="120">
        <f si="26" t="shared"/>
        <v>720</v>
      </c>
      <c r="FY28" s="120">
        <f si="27" t="shared"/>
        <v>8.2102222222223151</v>
      </c>
      <c r="FZ28" s="126">
        <v>7.2889999999999997</v>
      </c>
      <c r="GA28" s="142">
        <f si="28" t="shared"/>
        <v>-0.92122222222231542</v>
      </c>
      <c r="GB28" s="393"/>
      <c r="GC28" s="122">
        <f>CF54</f>
        <v>627.40000000002601</v>
      </c>
      <c r="GD28" s="123">
        <v>976.8</v>
      </c>
      <c r="GE28" s="120">
        <f si="53" t="shared"/>
        <v>349.39999999997394</v>
      </c>
      <c r="GF28" s="33">
        <v>384</v>
      </c>
      <c r="GG28" s="127">
        <f si="29" t="shared"/>
        <v>1.6338541666667343</v>
      </c>
      <c r="GH28" s="126">
        <v>2.4900000000000002</v>
      </c>
      <c r="GI28" s="144">
        <f si="30" t="shared"/>
        <v>0.85614583333326588</v>
      </c>
      <c r="GJ28" s="393"/>
      <c r="GK28" s="122">
        <f>DU54</f>
        <v>11154.600000000131</v>
      </c>
      <c r="GL28" s="120">
        <v>11979.7</v>
      </c>
      <c r="GM28" s="33">
        <f si="54" t="shared"/>
        <v>825.0999999998694</v>
      </c>
      <c r="GN28" s="169">
        <v>21600</v>
      </c>
      <c r="GO28" s="128">
        <v>0.55000000000000004</v>
      </c>
      <c r="GP28" s="126">
        <v>0.41</v>
      </c>
      <c r="GQ28" s="225">
        <f si="55" t="shared"/>
        <v>-0.14000000000000007</v>
      </c>
      <c r="GR28" s="393"/>
      <c r="GS28" s="122">
        <f>AV54</f>
        <v>20109.199999999488</v>
      </c>
      <c r="GT28" s="123">
        <v>23066.400000000001</v>
      </c>
      <c r="GU28" s="33">
        <f si="31" t="shared"/>
        <v>2957.2000000005137</v>
      </c>
      <c r="GV28" s="123">
        <f si="32" t="shared"/>
        <v>720</v>
      </c>
      <c r="GW28" s="127">
        <f si="33" t="shared"/>
        <v>27.929444444443732</v>
      </c>
      <c r="GX28" s="123">
        <v>31.9</v>
      </c>
      <c r="GY28" s="144">
        <f si="34" t="shared"/>
        <v>3.9705555555562668</v>
      </c>
      <c r="GZ28" s="141"/>
      <c r="HA28" s="125">
        <f si="35" t="shared"/>
        <v>49621.315999999177</v>
      </c>
      <c r="HB28" s="386">
        <v>53341.39</v>
      </c>
      <c r="HC28" s="31">
        <f si="36" t="shared"/>
        <v>3720.0740000008227</v>
      </c>
      <c r="HE28" s="23" t="s">
        <v>68</v>
      </c>
      <c r="HF28" s="46">
        <f si="133" t="shared"/>
        <v>299312.39999999979</v>
      </c>
      <c r="HG28" s="23"/>
      <c r="HH28" s="24">
        <f si="129" t="shared"/>
        <v>299312.39999999979</v>
      </c>
      <c r="HI28" s="20"/>
      <c r="HJ28" s="290"/>
      <c r="HO28" s="346">
        <v>42748</v>
      </c>
      <c r="HP28" s="379">
        <v>1029.575</v>
      </c>
      <c r="HQ28" s="455">
        <f si="37" t="shared"/>
        <v>111.44000000000233</v>
      </c>
      <c r="HR28" s="453">
        <f>HQ28+HQ27</f>
        <v>136.19999999999891</v>
      </c>
      <c r="HS28" s="379">
        <v>49343</v>
      </c>
      <c r="HT28" s="455">
        <f si="57" t="shared"/>
        <v>15</v>
      </c>
      <c r="HU28" s="369">
        <f ref="HU28" si="137" t="shared">HT28+HT27</f>
        <v>29</v>
      </c>
      <c r="HV28" s="379">
        <v>78167</v>
      </c>
      <c r="HW28" s="455">
        <f si="58" t="shared"/>
        <v>39</v>
      </c>
      <c r="HX28" s="369">
        <f ref="HX28" si="138" t="shared">HW28+HW27</f>
        <v>63</v>
      </c>
      <c r="HY28" s="379">
        <v>1291.67</v>
      </c>
      <c r="HZ28" s="455">
        <f si="38" t="shared"/>
        <v>20.100000000002183</v>
      </c>
      <c r="IA28" s="409">
        <f ref="IA28" si="139" t="shared">HZ28+HZ27</f>
        <v>27.300000000002456</v>
      </c>
      <c r="IB28" s="379">
        <v>213113</v>
      </c>
      <c r="IC28" s="455">
        <f si="39" t="shared"/>
        <v>1656</v>
      </c>
      <c r="ID28" s="409">
        <f>IC28+IC27</f>
        <v>3324</v>
      </c>
    </row>
    <row ht="16.5" r="29" spans="1:238" thickBot="1" x14ac:dyDescent="0.3">
      <c r="A29" s="199">
        <v>25</v>
      </c>
      <c r="B29" s="346">
        <v>42748</v>
      </c>
      <c r="C29" s="349">
        <v>3038.002</v>
      </c>
      <c r="D29" s="288">
        <v>3122.6669999999999</v>
      </c>
      <c r="E29" s="350"/>
      <c r="F29" s="347">
        <f si="4" t="shared"/>
        <v>13358.399999999529</v>
      </c>
      <c r="G29" s="354"/>
      <c r="H29" s="357">
        <v>2102.5709999999999</v>
      </c>
      <c r="I29" s="292">
        <v>2019.345</v>
      </c>
      <c r="J29" s="358"/>
      <c r="K29" s="455">
        <f si="5" t="shared"/>
        <v>13315.199999999459</v>
      </c>
      <c r="L29" s="409"/>
      <c r="M29" s="354"/>
      <c r="N29" s="357">
        <v>688.74</v>
      </c>
      <c r="O29" s="357">
        <v>1020.359</v>
      </c>
      <c r="P29" s="455">
        <f si="60" t="shared"/>
        <v>1954.8000000000229</v>
      </c>
      <c r="Q29" s="453"/>
      <c r="R29" s="357">
        <v>71438</v>
      </c>
      <c r="S29" s="358">
        <v>37807</v>
      </c>
      <c r="T29" s="455">
        <f si="6" t="shared"/>
        <v>336</v>
      </c>
      <c r="U29" s="453"/>
      <c r="V29" s="357">
        <v>174736</v>
      </c>
      <c r="W29" s="358">
        <v>345998</v>
      </c>
      <c r="X29" s="455">
        <f si="7" t="shared"/>
        <v>1632</v>
      </c>
      <c r="Y29" s="409"/>
      <c r="Z29" s="409"/>
      <c r="AA29" s="453"/>
      <c r="AB29" s="363">
        <v>357.142</v>
      </c>
      <c r="AC29" s="358">
        <v>165.56700000000001</v>
      </c>
      <c r="AD29" s="455">
        <f si="8" t="shared"/>
        <v>707.40000000000123</v>
      </c>
      <c r="AE29" s="453"/>
      <c r="AF29" s="364">
        <v>3362.5410000000002</v>
      </c>
      <c r="AG29" s="289"/>
      <c r="AH29" s="358"/>
      <c r="AI29" s="455">
        <f si="40" t="shared"/>
        <v>10543.20000000007</v>
      </c>
      <c r="AJ29" s="409"/>
      <c r="AK29" s="453"/>
      <c r="AL29" s="387">
        <v>29571</v>
      </c>
      <c r="AM29" s="388">
        <v>41092</v>
      </c>
      <c r="AN29" s="455">
        <f si="9" t="shared"/>
        <v>0</v>
      </c>
      <c r="AO29" s="217"/>
      <c r="AP29" s="387">
        <v>22329</v>
      </c>
      <c r="AQ29" s="388">
        <v>23340</v>
      </c>
      <c r="AR29" s="455">
        <f si="10" t="shared"/>
        <v>0</v>
      </c>
      <c r="AS29" s="409"/>
      <c r="AT29" s="409"/>
      <c r="AU29" s="210">
        <f si="11" t="shared"/>
        <v>11018.999999999527</v>
      </c>
      <c r="AV29" s="211"/>
      <c r="AW29" s="197">
        <v>11282.301725806452</v>
      </c>
      <c r="AX29" s="196">
        <f si="41" t="shared"/>
        <v>263.30172580692488</v>
      </c>
      <c r="AY29" s="196">
        <v>361.89</v>
      </c>
      <c r="AZ29" s="196">
        <f si="61" t="shared"/>
        <v>30.448478819529491</v>
      </c>
      <c r="BA29" s="196">
        <v>31.87</v>
      </c>
      <c r="BB29" s="196">
        <f si="62" t="shared"/>
        <v>1.4215211804705099</v>
      </c>
      <c r="BC29" s="199">
        <v>25</v>
      </c>
      <c r="BD29" s="346">
        <v>42748</v>
      </c>
      <c r="BE29" s="357">
        <v>11598.19</v>
      </c>
      <c r="BF29" s="292">
        <v>78.760999999999996</v>
      </c>
      <c r="BG29" s="358">
        <v>5507.6440000000002</v>
      </c>
      <c r="BH29" s="496">
        <f si="42" t="shared"/>
        <v>1461.4799999999423</v>
      </c>
      <c r="BI29" s="453"/>
      <c r="BJ29" s="370">
        <v>818.04899999999998</v>
      </c>
      <c r="BK29" s="371">
        <v>662.62300000000005</v>
      </c>
      <c r="BL29" s="291">
        <f si="12" t="shared"/>
        <v>50.799999999999272</v>
      </c>
      <c r="BM29" s="409"/>
      <c r="BN29" s="409">
        <f si="13" t="shared"/>
        <v>1410.679999999943</v>
      </c>
      <c r="BO29" s="483"/>
      <c r="BP29" s="195">
        <v>1798.5</v>
      </c>
      <c r="BQ29" s="196">
        <f si="43" t="shared"/>
        <v>387.82000000005701</v>
      </c>
      <c r="BR29" s="196">
        <v>301.44</v>
      </c>
      <c r="BS29" s="196">
        <f>BN29/BR29</f>
        <v>4.6798036093416364</v>
      </c>
      <c r="BT29" s="196">
        <v>4.97</v>
      </c>
      <c r="BU29" s="196">
        <f si="64" t="shared"/>
        <v>0.29019639065836333</v>
      </c>
      <c r="BV29" s="199">
        <v>25</v>
      </c>
      <c r="BW29" s="346">
        <v>42748</v>
      </c>
      <c r="BX29" s="357">
        <v>12135.74</v>
      </c>
      <c r="BY29" s="358">
        <v>28.655999999999999</v>
      </c>
      <c r="BZ29" s="347">
        <f si="44" t="shared"/>
        <v>246.22</v>
      </c>
      <c r="CA29" s="210"/>
      <c r="CB29" s="292"/>
      <c r="CC29" s="213">
        <f si="65" t="shared"/>
        <v>50.799999999999272</v>
      </c>
      <c r="CD29" s="409"/>
      <c r="CE29" s="211">
        <f si="66" t="shared"/>
        <v>297.0199999999993</v>
      </c>
      <c r="CF29" s="211"/>
      <c r="CG29" s="195">
        <v>488.4</v>
      </c>
      <c r="CH29" s="210">
        <f si="45" t="shared"/>
        <v>191.38000000000068</v>
      </c>
      <c r="CI29" s="196">
        <v>196.43</v>
      </c>
      <c r="CJ29" s="196">
        <f si="67" t="shared"/>
        <v>1.5120908211576607</v>
      </c>
      <c r="CK29" s="196">
        <v>2.4900000000000002</v>
      </c>
      <c r="CL29" s="196">
        <f si="68" t="shared"/>
        <v>0.97790917884233952</v>
      </c>
      <c r="CM29" s="199">
        <v>25</v>
      </c>
      <c r="CN29" s="346">
        <v>42748</v>
      </c>
      <c r="CO29" s="357">
        <v>10953.897000000001</v>
      </c>
      <c r="CP29" s="358">
        <v>7401.9030000000002</v>
      </c>
      <c r="CQ29" s="455">
        <f si="14" t="shared"/>
        <v>1245.6000000001222</v>
      </c>
      <c r="CR29" s="409"/>
      <c r="CS29" s="409">
        <f si="46" t="shared"/>
        <v>174736</v>
      </c>
      <c r="CT29" s="409">
        <f si="46" t="shared"/>
        <v>345998</v>
      </c>
      <c r="CU29" s="409">
        <f si="46" t="shared"/>
        <v>1632</v>
      </c>
      <c r="CV29" s="453"/>
      <c r="CW29" s="379">
        <v>333.91</v>
      </c>
      <c r="CX29" s="376">
        <f si="15" t="shared"/>
        <v>11.820000000000164</v>
      </c>
      <c r="CY29" s="409"/>
      <c r="CZ29" s="409">
        <f si="69" t="shared"/>
        <v>2889.4200000001224</v>
      </c>
      <c r="DA29" s="204"/>
      <c r="DB29" s="195">
        <v>2638</v>
      </c>
      <c r="DC29" s="421">
        <f si="95" t="shared"/>
        <v>-251.4200000001224</v>
      </c>
      <c r="DD29" s="195">
        <v>361.89499999999998</v>
      </c>
      <c r="DE29" s="196">
        <f si="70" t="shared"/>
        <v>7.9841390458561809</v>
      </c>
      <c r="DF29" s="195">
        <v>7.29</v>
      </c>
      <c r="DG29" s="397">
        <f si="71" t="shared"/>
        <v>-0.69413904585618091</v>
      </c>
      <c r="DH29" s="199">
        <v>25</v>
      </c>
      <c r="DI29" s="346">
        <v>42748</v>
      </c>
      <c r="DJ29" s="366">
        <v>353.45</v>
      </c>
      <c r="DK29" s="381">
        <v>324.78899999999999</v>
      </c>
      <c r="DL29" s="455">
        <f si="16" t="shared"/>
        <v>768.60000000003765</v>
      </c>
      <c r="DM29" s="453"/>
      <c r="DN29" s="370"/>
      <c r="DO29" s="409"/>
      <c r="DP29" s="409"/>
      <c r="DQ29" s="371">
        <v>1875.78</v>
      </c>
      <c r="DR29" s="455">
        <f si="17" t="shared"/>
        <v>3392.9999999999836</v>
      </c>
      <c r="DS29" s="453"/>
      <c r="DT29" s="409">
        <f si="18" t="shared"/>
        <v>5805.6000000000213</v>
      </c>
      <c r="DU29" s="204"/>
      <c r="DV29" s="195">
        <v>5989.9</v>
      </c>
      <c r="DW29" s="409">
        <f si="47" t="shared"/>
        <v>184.29999999997835</v>
      </c>
      <c r="DX29" s="195">
        <v>14653</v>
      </c>
      <c r="DY29" s="431">
        <f si="72" t="shared"/>
        <v>0.39620555517641581</v>
      </c>
      <c r="DZ29" s="409">
        <v>0.40899999999999997</v>
      </c>
      <c r="EA29" s="431">
        <f si="73" t="shared"/>
        <v>1.2794444823584161E-2</v>
      </c>
      <c r="EB29" s="199">
        <v>25</v>
      </c>
      <c r="EC29" s="346">
        <v>42748</v>
      </c>
      <c r="ED29" s="357"/>
      <c r="EE29" s="292"/>
      <c r="EF29" s="358">
        <v>1992.0709999999999</v>
      </c>
      <c r="EG29" s="455">
        <f si="48" t="shared"/>
        <v>4051.7999999999574</v>
      </c>
      <c r="EH29" s="453"/>
      <c r="EI29" s="370">
        <v>27.875</v>
      </c>
      <c r="EJ29" s="371">
        <v>1288.586</v>
      </c>
      <c r="EK29" s="455">
        <f si="99" t="shared"/>
        <v>363.91999999999598</v>
      </c>
      <c r="EL29" s="453"/>
      <c r="EM29" s="370">
        <v>3019.1880000000001</v>
      </c>
      <c r="EN29" s="371"/>
      <c r="EO29" s="455">
        <f si="74" t="shared"/>
        <v>24.047999999998865</v>
      </c>
      <c r="EP29" s="453"/>
      <c r="EQ29" s="379">
        <v>376.70100000000002</v>
      </c>
      <c r="ER29" s="455">
        <f si="19" t="shared"/>
        <v>17.280000000000655</v>
      </c>
      <c r="ES29" s="409"/>
      <c r="ET29" s="409">
        <f si="49" t="shared"/>
        <v>4093.127999999957</v>
      </c>
      <c r="EU29" s="204"/>
      <c r="EV29" s="195">
        <v>4222.7</v>
      </c>
      <c r="EW29" s="195">
        <f si="50" t="shared"/>
        <v>129.57200000004286</v>
      </c>
      <c r="EX29" s="431">
        <v>361.89499999999998</v>
      </c>
      <c r="EY29" s="431">
        <f si="75" t="shared"/>
        <v>11.310264026858501</v>
      </c>
      <c r="EZ29" s="290">
        <v>11.6683</v>
      </c>
      <c r="FA29" s="432">
        <f si="76" t="shared"/>
        <v>0.35803597314149904</v>
      </c>
      <c r="FC29" s="293">
        <v>42792</v>
      </c>
      <c r="FD29" s="417">
        <v>42793</v>
      </c>
      <c r="FE29" s="130">
        <f>BO56</f>
        <v>3543.6800000001654</v>
      </c>
      <c r="FF29" s="127">
        <v>3597</v>
      </c>
      <c r="FG29" s="32">
        <f si="51" t="shared"/>
        <v>53.319999999834636</v>
      </c>
      <c r="FH29" s="32">
        <v>726</v>
      </c>
      <c r="FI29" s="123">
        <f si="20" t="shared"/>
        <v>4.8811019283748838</v>
      </c>
      <c r="FJ29" s="126">
        <v>4.97</v>
      </c>
      <c r="FK29" s="131">
        <f si="21" t="shared"/>
        <v>8.8898071625115982E-2</v>
      </c>
      <c r="FL29" s="140">
        <f>HR56</f>
        <v>112.92000000000371</v>
      </c>
      <c r="FM29" s="296">
        <f>EU56</f>
        <v>8189.632000000368</v>
      </c>
      <c r="FN29" s="123">
        <v>8445.4</v>
      </c>
      <c r="FO29" s="32">
        <f si="22" t="shared"/>
        <v>255.76799999963168</v>
      </c>
      <c r="FP29" s="120">
        <f si="23" t="shared"/>
        <v>726</v>
      </c>
      <c r="FQ29" s="123">
        <f si="52" t="shared"/>
        <v>11.280484848485356</v>
      </c>
      <c r="FR29" s="120">
        <v>11.67</v>
      </c>
      <c r="FS29" s="142">
        <f si="24" t="shared"/>
        <v>0.38951515151464378</v>
      </c>
      <c r="FT29" s="141"/>
      <c r="FU29" s="130">
        <f>DA56</f>
        <v>5990.139999999963</v>
      </c>
      <c r="FV29" s="123">
        <v>5276</v>
      </c>
      <c r="FW29" s="32">
        <f si="25" t="shared"/>
        <v>-714.13999999996304</v>
      </c>
      <c r="FX29" s="120">
        <f si="26" t="shared"/>
        <v>726</v>
      </c>
      <c r="FY29" s="120">
        <f si="27" t="shared"/>
        <v>8.2508815426996733</v>
      </c>
      <c r="FZ29" s="126">
        <v>7.2889999999999997</v>
      </c>
      <c r="GA29" s="142">
        <f si="28" t="shared"/>
        <v>-0.96188154269967363</v>
      </c>
      <c r="GB29" s="141"/>
      <c r="GC29" s="122">
        <f>CF56</f>
        <v>648.59999999999241</v>
      </c>
      <c r="GD29" s="123">
        <v>976.8</v>
      </c>
      <c r="GE29" s="120">
        <f si="53" t="shared"/>
        <v>328.20000000000755</v>
      </c>
      <c r="GF29" s="33">
        <v>383</v>
      </c>
      <c r="GG29" s="127">
        <f si="29" t="shared"/>
        <v>1.693472584856377</v>
      </c>
      <c r="GH29" s="126">
        <v>2.4900000000000002</v>
      </c>
      <c r="GI29" s="148">
        <f si="30" t="shared"/>
        <v>0.79652741514362324</v>
      </c>
      <c r="GJ29" s="141"/>
      <c r="GK29" s="122">
        <f>DU56</f>
        <v>11159.999999999833</v>
      </c>
      <c r="GL29" s="120">
        <v>11979.7</v>
      </c>
      <c r="GM29" s="33">
        <f si="54" t="shared"/>
        <v>819.70000000016807</v>
      </c>
      <c r="GN29" s="169">
        <v>21600</v>
      </c>
      <c r="GO29" s="128">
        <v>0.55000000000000004</v>
      </c>
      <c r="GP29" s="126">
        <v>0.41</v>
      </c>
      <c r="GQ29" s="225">
        <f si="55" t="shared"/>
        <v>-0.14000000000000007</v>
      </c>
      <c r="GR29" s="141"/>
      <c r="GS29" s="122">
        <f>AV56</f>
        <v>19735.3999999997</v>
      </c>
      <c r="GT29" s="123">
        <v>23066.400000000001</v>
      </c>
      <c r="GU29" s="33">
        <f si="31" t="shared"/>
        <v>3331.000000000302</v>
      </c>
      <c r="GV29" s="123">
        <f si="32" t="shared"/>
        <v>726</v>
      </c>
      <c r="GW29" s="127">
        <f si="33" t="shared"/>
        <v>27.183746556473416</v>
      </c>
      <c r="GX29" s="123">
        <v>31.9</v>
      </c>
      <c r="GY29" s="144">
        <f si="34" t="shared"/>
        <v>4.7162534435265826</v>
      </c>
      <c r="GZ29" s="141"/>
      <c r="HA29" s="125">
        <f si="35" t="shared"/>
        <v>49267.452000000019</v>
      </c>
      <c r="HB29" s="386">
        <v>53341.39</v>
      </c>
      <c r="HC29" s="31">
        <f si="36" t="shared"/>
        <v>4073.9379999999801</v>
      </c>
      <c r="HE29" s="25" t="s">
        <v>69</v>
      </c>
      <c r="HF29" s="47">
        <f si="133" t="shared"/>
        <v>588414.80000000121</v>
      </c>
      <c r="HG29" s="25"/>
      <c r="HH29" s="26">
        <f si="129" t="shared"/>
        <v>588414.80000000121</v>
      </c>
      <c r="HI29" s="11"/>
      <c r="HJ29" s="5"/>
      <c r="HO29" s="346">
        <v>42748</v>
      </c>
      <c r="HP29" s="379">
        <v>1030.8420000000001</v>
      </c>
      <c r="HQ29" s="455">
        <f si="37" t="shared"/>
        <v>50.68000000000211</v>
      </c>
      <c r="HR29" s="453"/>
      <c r="HS29" s="379">
        <v>49352</v>
      </c>
      <c r="HT29" s="455">
        <f si="57" t="shared"/>
        <v>9</v>
      </c>
      <c r="HU29" s="369"/>
      <c r="HV29" s="379">
        <v>78179</v>
      </c>
      <c r="HW29" s="455">
        <f si="58" t="shared"/>
        <v>12</v>
      </c>
      <c r="HX29" s="369"/>
      <c r="HY29" s="379">
        <v>1292.3399999999999</v>
      </c>
      <c r="HZ29" s="455">
        <f si="38" t="shared"/>
        <v>20.099999999995362</v>
      </c>
      <c r="IA29" s="409"/>
      <c r="IB29" s="379">
        <v>213250</v>
      </c>
      <c r="IC29" s="455">
        <f si="39" t="shared"/>
        <v>1644</v>
      </c>
      <c r="ID29" s="409"/>
    </row>
    <row customHeight="1" ht="15" r="30" spans="1:238" thickBot="1" x14ac:dyDescent="0.3">
      <c r="A30" s="199">
        <v>26</v>
      </c>
      <c r="B30" s="346">
        <v>42749</v>
      </c>
      <c r="C30" s="349">
        <v>3040.2919999999999</v>
      </c>
      <c r="D30" s="288">
        <v>3123.15</v>
      </c>
      <c r="E30" s="350"/>
      <c r="F30" s="347">
        <f si="4" t="shared"/>
        <v>13310.400000000664</v>
      </c>
      <c r="G30" s="354">
        <f si="77" t="shared"/>
        <v>26668.800000000192</v>
      </c>
      <c r="H30" s="357">
        <v>2104.873</v>
      </c>
      <c r="I30" s="292">
        <v>2019.856</v>
      </c>
      <c r="J30" s="358"/>
      <c r="K30" s="455">
        <f si="5" t="shared"/>
        <v>13502.400000000489</v>
      </c>
      <c r="L30" s="409">
        <f si="78" t="shared"/>
        <v>26817.599999999948</v>
      </c>
      <c r="M30" s="354">
        <f si="79" t="shared"/>
        <v>148.79999999975553</v>
      </c>
      <c r="N30" s="357">
        <v>688.74</v>
      </c>
      <c r="O30" s="381">
        <v>1021.563</v>
      </c>
      <c r="P30" s="455">
        <f si="60" t="shared"/>
        <v>2167.1999999999116</v>
      </c>
      <c r="Q30" s="453">
        <f si="80" t="shared"/>
        <v>4121.9999999999345</v>
      </c>
      <c r="R30" s="357">
        <v>71468</v>
      </c>
      <c r="S30" s="358">
        <v>37812</v>
      </c>
      <c r="T30" s="455">
        <f si="6" t="shared"/>
        <v>420</v>
      </c>
      <c r="U30" s="453">
        <f si="81" t="shared"/>
        <v>756</v>
      </c>
      <c r="V30" s="357">
        <v>174740</v>
      </c>
      <c r="W30" s="358">
        <v>346102</v>
      </c>
      <c r="X30" s="455">
        <f si="7" t="shared"/>
        <v>1728</v>
      </c>
      <c r="Y30" s="409">
        <f si="82" t="shared"/>
        <v>3360</v>
      </c>
      <c r="Z30" s="409">
        <f si="83" t="shared"/>
        <v>4116</v>
      </c>
      <c r="AA30" s="427">
        <f si="84" t="shared"/>
        <v>5.9999999999345164</v>
      </c>
      <c r="AB30" s="363">
        <v>357.32299999999998</v>
      </c>
      <c r="AC30" s="358">
        <v>165.69900000000001</v>
      </c>
      <c r="AD30" s="455">
        <f si="8" t="shared"/>
        <v>563.39999999997872</v>
      </c>
      <c r="AE30" s="453">
        <f si="85" t="shared"/>
        <v>1270.7999999999799</v>
      </c>
      <c r="AF30" s="364">
        <v>3366.9810000000002</v>
      </c>
      <c r="AG30" s="289"/>
      <c r="AH30" s="358"/>
      <c r="AI30" s="455">
        <f si="40" t="shared"/>
        <v>10656.000000000131</v>
      </c>
      <c r="AJ30" s="409">
        <f>AI30+AI29</f>
        <v>21199.200000000201</v>
      </c>
      <c r="AK30" s="453">
        <f si="86" t="shared"/>
        <v>21955.200000000201</v>
      </c>
      <c r="AL30" s="387">
        <v>29571</v>
      </c>
      <c r="AM30" s="388">
        <v>41092</v>
      </c>
      <c r="AN30" s="455">
        <f si="9" t="shared"/>
        <v>0</v>
      </c>
      <c r="AO30" s="217">
        <f si="87" t="shared"/>
        <v>0</v>
      </c>
      <c r="AP30" s="387">
        <v>22329</v>
      </c>
      <c r="AQ30" s="388">
        <v>23340</v>
      </c>
      <c r="AR30" s="455">
        <f si="10" t="shared"/>
        <v>0</v>
      </c>
      <c r="AS30" s="409">
        <f si="88" t="shared"/>
        <v>0</v>
      </c>
      <c r="AT30" s="409">
        <f si="89" t="shared"/>
        <v>22186.799999999967</v>
      </c>
      <c r="AU30" s="210">
        <f si="11" t="shared"/>
        <v>11019.000000000684</v>
      </c>
      <c r="AV30" s="211">
        <f>(G30-Y30-AE30-AO30)+AS30</f>
        <v>22038.000000000211</v>
      </c>
      <c r="AW30" s="197">
        <v>11282.301725806452</v>
      </c>
      <c r="AX30" s="196">
        <f si="41" t="shared"/>
        <v>263.301725805768</v>
      </c>
      <c r="AY30" s="196">
        <v>361.89</v>
      </c>
      <c r="AZ30" s="196">
        <f si="61" t="shared"/>
        <v>30.448478819532689</v>
      </c>
      <c r="BA30" s="196">
        <v>31.87</v>
      </c>
      <c r="BB30" s="196">
        <f si="62" t="shared"/>
        <v>1.4215211804673125</v>
      </c>
      <c r="BC30" s="199">
        <v>26</v>
      </c>
      <c r="BD30" s="346">
        <v>42749</v>
      </c>
      <c r="BE30" s="357">
        <v>11600.706</v>
      </c>
      <c r="BF30" s="292">
        <v>78.846999999999994</v>
      </c>
      <c r="BG30" s="358">
        <v>5511.424</v>
      </c>
      <c r="BH30" s="496">
        <f si="42" t="shared"/>
        <v>1787.5199999999063</v>
      </c>
      <c r="BI30" s="453">
        <f>BH30+BH29</f>
        <v>3248.9999999998486</v>
      </c>
      <c r="BJ30" s="370">
        <v>818.66700000000003</v>
      </c>
      <c r="BK30" s="371">
        <v>662.62300000000005</v>
      </c>
      <c r="BL30" s="291">
        <f si="12" t="shared"/>
        <v>49.440000000004147</v>
      </c>
      <c r="BM30" s="409">
        <f si="90" t="shared"/>
        <v>100.24000000000342</v>
      </c>
      <c r="BN30" s="409">
        <f si="13" t="shared"/>
        <v>1738.0799999999022</v>
      </c>
      <c r="BO30" s="483">
        <f>BI30-BM30</f>
        <v>3148.7599999998451</v>
      </c>
      <c r="BP30" s="195">
        <v>1798.5</v>
      </c>
      <c r="BQ30" s="196">
        <f si="43" t="shared"/>
        <v>60.420000000097843</v>
      </c>
      <c r="BR30" s="196">
        <v>301.44</v>
      </c>
      <c r="BS30" s="196">
        <f si="63" t="shared"/>
        <v>5.7659235668786559</v>
      </c>
      <c r="BT30" s="196">
        <v>4.97</v>
      </c>
      <c r="BU30" s="196">
        <f si="64" t="shared"/>
        <v>-0.79592356687865617</v>
      </c>
      <c r="BV30" s="199">
        <v>26</v>
      </c>
      <c r="BW30" s="346">
        <v>42749</v>
      </c>
      <c r="BX30" s="357">
        <v>12143.88</v>
      </c>
      <c r="BY30" s="358">
        <v>29.004000000000001</v>
      </c>
      <c r="BZ30" s="347">
        <f si="44" t="shared"/>
        <v>258.11999999998261</v>
      </c>
      <c r="CA30" s="210">
        <f si="91" t="shared"/>
        <v>504.33999999998264</v>
      </c>
      <c r="CB30" s="292"/>
      <c r="CC30" s="213">
        <f si="65" t="shared"/>
        <v>49.440000000004147</v>
      </c>
      <c r="CD30" s="409">
        <f si="65" t="shared"/>
        <v>100.24000000000342</v>
      </c>
      <c r="CE30" s="211">
        <f si="66" t="shared"/>
        <v>307.55999999998676</v>
      </c>
      <c r="CF30" s="211">
        <f si="66" t="shared"/>
        <v>604.57999999998606</v>
      </c>
      <c r="CG30" s="195">
        <v>488.4</v>
      </c>
      <c r="CH30" s="210">
        <f si="45" t="shared"/>
        <v>180.84000000001322</v>
      </c>
      <c r="CI30" s="196">
        <v>196.43</v>
      </c>
      <c r="CJ30" s="196">
        <f si="67" t="shared"/>
        <v>1.5657486127372944</v>
      </c>
      <c r="CK30" s="196">
        <v>2.4900000000000002</v>
      </c>
      <c r="CL30" s="196">
        <f si="68" t="shared"/>
        <v>0.92425138726270584</v>
      </c>
      <c r="CM30" s="199">
        <v>26</v>
      </c>
      <c r="CN30" s="346">
        <v>42749</v>
      </c>
      <c r="CO30" s="357">
        <v>10961.117</v>
      </c>
      <c r="CP30" s="358">
        <v>7404.7920000000004</v>
      </c>
      <c r="CQ30" s="455">
        <f>((CO30-CO29)+(CP30-CP29))*120</f>
        <v>1213.0799999999363</v>
      </c>
      <c r="CR30" s="409">
        <f si="92" t="shared"/>
        <v>2458.6800000000585</v>
      </c>
      <c r="CS30" s="409">
        <f si="46" t="shared"/>
        <v>174740</v>
      </c>
      <c r="CT30" s="409">
        <f si="46" t="shared"/>
        <v>346102</v>
      </c>
      <c r="CU30" s="409">
        <f si="46" t="shared"/>
        <v>1728</v>
      </c>
      <c r="CV30" s="453">
        <f si="46" t="shared"/>
        <v>3360</v>
      </c>
      <c r="CW30" s="379">
        <v>333.93299999999999</v>
      </c>
      <c r="CX30" s="376">
        <f si="15" t="shared"/>
        <v>1.3799999999980628</v>
      </c>
      <c r="CY30" s="409">
        <f si="93" t="shared"/>
        <v>13.199999999998226</v>
      </c>
      <c r="CZ30" s="409">
        <f si="69" t="shared"/>
        <v>2942.4599999999346</v>
      </c>
      <c r="DA30" s="204">
        <f si="94" t="shared"/>
        <v>5831.8800000000574</v>
      </c>
      <c r="DB30" s="195">
        <v>2638</v>
      </c>
      <c r="DC30" s="421">
        <f si="95" t="shared"/>
        <v>-304.45999999993455</v>
      </c>
      <c r="DD30" s="195">
        <v>361.89499999999998</v>
      </c>
      <c r="DE30" s="196">
        <f si="70" t="shared"/>
        <v>8.1307008939055105</v>
      </c>
      <c r="DF30" s="195">
        <v>7.29</v>
      </c>
      <c r="DG30" s="397">
        <f si="71" t="shared"/>
        <v>-0.8407008939055105</v>
      </c>
      <c r="DH30" s="199">
        <v>26</v>
      </c>
      <c r="DI30" s="346">
        <v>42749</v>
      </c>
      <c r="DJ30" s="366">
        <v>353.85199999999998</v>
      </c>
      <c r="DK30" s="381">
        <v>324.815</v>
      </c>
      <c r="DL30" s="455">
        <f si="16" t="shared"/>
        <v>770.39999999999509</v>
      </c>
      <c r="DM30" s="453">
        <f si="96" t="shared"/>
        <v>1539.0000000000327</v>
      </c>
      <c r="DN30" s="370"/>
      <c r="DO30" s="409"/>
      <c r="DP30" s="409"/>
      <c r="DQ30" s="371">
        <v>1877.617</v>
      </c>
      <c r="DR30" s="455">
        <f si="17" t="shared"/>
        <v>3306.5999999999804</v>
      </c>
      <c r="DS30" s="453">
        <f si="97" t="shared"/>
        <v>6699.599999999964</v>
      </c>
      <c r="DT30" s="409">
        <f si="18" t="shared"/>
        <v>5564.9999999999754</v>
      </c>
      <c r="DU30" s="204">
        <f>DM30+DS30+ID30</f>
        <v>11370.599999999997</v>
      </c>
      <c r="DV30" s="195">
        <v>5989.9</v>
      </c>
      <c r="DW30" s="409">
        <f si="47" t="shared"/>
        <v>424.90000000002419</v>
      </c>
      <c r="DX30" s="195">
        <v>14653</v>
      </c>
      <c r="DY30" s="431">
        <f si="72" t="shared"/>
        <v>0.37978570941104045</v>
      </c>
      <c r="DZ30" s="409">
        <v>0.40899999999999997</v>
      </c>
      <c r="EA30" s="431">
        <f si="73" t="shared"/>
        <v>2.9214290588959524E-2</v>
      </c>
      <c r="EB30" s="199">
        <v>26</v>
      </c>
      <c r="EC30" s="346">
        <v>42749</v>
      </c>
      <c r="ED30" s="357"/>
      <c r="EE30" s="292"/>
      <c r="EF30" s="358">
        <v>1994.2850000000001</v>
      </c>
      <c r="EG30" s="455">
        <f si="48" t="shared"/>
        <v>3985.2000000003045</v>
      </c>
      <c r="EH30" s="453">
        <f si="98" t="shared"/>
        <v>8037.0000000002619</v>
      </c>
      <c r="EI30" s="370">
        <v>27.891999999999999</v>
      </c>
      <c r="EJ30" s="371">
        <v>1292.865</v>
      </c>
      <c r="EK30" s="455">
        <f si="99" t="shared"/>
        <v>343.67999999999967</v>
      </c>
      <c r="EL30" s="453">
        <f si="100" t="shared"/>
        <v>707.59999999999559</v>
      </c>
      <c r="EM30" s="370">
        <v>3021.3220000000001</v>
      </c>
      <c r="EN30" s="371"/>
      <c r="EO30" s="455">
        <f si="74" t="shared"/>
        <v>25.608000000000175</v>
      </c>
      <c r="EP30" s="453">
        <f si="101" t="shared"/>
        <v>49.65599999999904</v>
      </c>
      <c r="EQ30" s="379">
        <v>376.87599999999998</v>
      </c>
      <c r="ER30" s="455">
        <f si="19" t="shared"/>
        <v>6.999999999998181</v>
      </c>
      <c r="ES30" s="409">
        <f si="102" t="shared"/>
        <v>24.279999999998836</v>
      </c>
      <c r="ET30" s="409">
        <f si="49" t="shared"/>
        <v>4017.8080000003029</v>
      </c>
      <c r="EU30" s="204">
        <f>EH30+EP30+ES30</f>
        <v>8110.9360000002598</v>
      </c>
      <c r="EV30" s="195">
        <v>4222.7</v>
      </c>
      <c r="EW30" s="195">
        <f si="50" t="shared"/>
        <v>204.89199999969696</v>
      </c>
      <c r="EX30" s="431">
        <v>361.89499999999998</v>
      </c>
      <c r="EY30" s="431">
        <f si="75" t="shared"/>
        <v>11.102137360284898</v>
      </c>
      <c r="EZ30" s="290">
        <v>11.6683</v>
      </c>
      <c r="FA30" s="432">
        <f si="76" t="shared"/>
        <v>0.5661626397151025</v>
      </c>
      <c r="FC30" s="293">
        <v>42793</v>
      </c>
      <c r="FD30" s="417">
        <v>42794</v>
      </c>
      <c r="FE30" s="130">
        <f>BO58</f>
        <v>3352.879999999991</v>
      </c>
      <c r="FF30" s="127">
        <v>3597</v>
      </c>
      <c r="FG30" s="32">
        <f si="51" t="shared"/>
        <v>244.12000000000899</v>
      </c>
      <c r="FH30" s="32">
        <v>713</v>
      </c>
      <c r="FI30" s="123">
        <f si="20" t="shared"/>
        <v>4.7024964936886269</v>
      </c>
      <c r="FJ30" s="126">
        <v>4.97</v>
      </c>
      <c r="FK30" s="131">
        <f si="21" t="shared"/>
        <v>0.26750350631137287</v>
      </c>
      <c r="FL30" s="140">
        <f>HR58</f>
        <v>128.95999999999731</v>
      </c>
      <c r="FM30" s="296">
        <f>EU58</f>
        <v>8317.7320000001018</v>
      </c>
      <c r="FN30" s="123">
        <v>8445.4</v>
      </c>
      <c r="FO30" s="32">
        <f si="22" t="shared"/>
        <v>127.6679999998978</v>
      </c>
      <c r="FP30" s="120">
        <f si="23" t="shared"/>
        <v>713</v>
      </c>
      <c r="FQ30" s="123">
        <f si="52" t="shared"/>
        <v>11.665823281907576</v>
      </c>
      <c r="FR30" s="120">
        <v>11.67</v>
      </c>
      <c r="FS30" s="142">
        <f si="24" t="shared"/>
        <v>4.1767180924239256E-3</v>
      </c>
      <c r="FT30" s="141"/>
      <c r="FU30" s="130">
        <f>DA58</f>
        <v>5941.6999999999553</v>
      </c>
      <c r="FV30" s="123">
        <v>5276</v>
      </c>
      <c r="FW30" s="32">
        <f si="25" t="shared"/>
        <v>-665.69999999995525</v>
      </c>
      <c r="FX30" s="120">
        <f si="26" t="shared"/>
        <v>713</v>
      </c>
      <c r="FY30" s="120">
        <f si="27" t="shared"/>
        <v>8.3333800841514094</v>
      </c>
      <c r="FZ30" s="126">
        <v>7.2889999999999997</v>
      </c>
      <c r="GA30" s="142">
        <f si="28" t="shared"/>
        <v>-1.0443800841514097</v>
      </c>
      <c r="GB30" s="141"/>
      <c r="GC30" s="122">
        <f>CF58</f>
        <v>610.45999999996809</v>
      </c>
      <c r="GD30" s="123">
        <v>976.8</v>
      </c>
      <c r="GE30" s="120">
        <f si="53" t="shared"/>
        <v>366.34000000003186</v>
      </c>
      <c r="GF30" s="33">
        <v>384</v>
      </c>
      <c r="GG30" s="127">
        <f si="29" t="shared"/>
        <v>1.5897395833332502</v>
      </c>
      <c r="GH30" s="126">
        <v>2.4900000000000002</v>
      </c>
      <c r="GI30" s="144">
        <f si="30" t="shared"/>
        <v>0.90026041666675005</v>
      </c>
      <c r="GJ30" s="141"/>
      <c r="GK30" s="122">
        <f>DU58</f>
        <v>11145.600000000071</v>
      </c>
      <c r="GL30" s="120">
        <v>11979.7</v>
      </c>
      <c r="GM30" s="33">
        <f si="54" t="shared"/>
        <v>834.09999999992942</v>
      </c>
      <c r="GN30" s="169">
        <v>21600</v>
      </c>
      <c r="GO30" s="128">
        <v>0.55000000000000004</v>
      </c>
      <c r="GP30" s="126">
        <v>0.41</v>
      </c>
      <c r="GQ30" s="225">
        <f si="55" t="shared"/>
        <v>-0.14000000000000007</v>
      </c>
      <c r="GR30" s="141"/>
      <c r="GS30" s="122">
        <f>AV58</f>
        <v>19996.000000000655</v>
      </c>
      <c r="GT30" s="123">
        <v>23066.400000000001</v>
      </c>
      <c r="GU30" s="33">
        <f si="31" t="shared"/>
        <v>3070.3999999993466</v>
      </c>
      <c r="GV30" s="123">
        <f si="32" t="shared"/>
        <v>713</v>
      </c>
      <c r="GW30" s="127">
        <f si="33" t="shared"/>
        <v>28.044880785414662</v>
      </c>
      <c r="GX30" s="123">
        <v>31.9</v>
      </c>
      <c r="GY30" s="144">
        <f si="34" t="shared"/>
        <v>3.8551192145853364</v>
      </c>
      <c r="GZ30" s="141"/>
      <c r="HA30" s="125">
        <f si="35" t="shared"/>
        <v>49364.372000000745</v>
      </c>
      <c r="HB30" s="386">
        <v>53341.39</v>
      </c>
      <c r="HC30" s="31">
        <f si="36" t="shared"/>
        <v>3977.0179999992542</v>
      </c>
      <c r="HE30" s="27" t="s">
        <v>70</v>
      </c>
      <c r="HF30" s="48">
        <f si="133" t="shared"/>
        <v>1385010.3280000007</v>
      </c>
      <c r="HG30" s="28">
        <v>0</v>
      </c>
      <c r="HH30" s="29">
        <f>SUM(HH24:HH29)</f>
        <v>1385010.3280000007</v>
      </c>
      <c r="HI30" s="30"/>
      <c r="HJ30" s="21"/>
      <c r="HO30" s="346">
        <v>42749</v>
      </c>
      <c r="HP30" s="379">
        <v>1033.6110000000001</v>
      </c>
      <c r="HQ30" s="455">
        <f si="37" t="shared"/>
        <v>110.76000000000022</v>
      </c>
      <c r="HR30" s="453">
        <f>HQ30+HQ29</f>
        <v>161.44000000000233</v>
      </c>
      <c r="HS30" s="379">
        <v>49377</v>
      </c>
      <c r="HT30" s="455">
        <f si="57" t="shared"/>
        <v>25</v>
      </c>
      <c r="HU30" s="369">
        <f ref="HU30" si="140" t="shared">HT30+HT29</f>
        <v>34</v>
      </c>
      <c r="HV30" s="379">
        <v>78221</v>
      </c>
      <c r="HW30" s="455">
        <f si="58" t="shared"/>
        <v>42</v>
      </c>
      <c r="HX30" s="369">
        <f ref="HX30" si="141" t="shared">HW30+HW29</f>
        <v>54</v>
      </c>
      <c r="HY30" s="379">
        <v>1293.1500000000001</v>
      </c>
      <c r="HZ30" s="455">
        <f si="38" t="shared"/>
        <v>24.300000000005184</v>
      </c>
      <c r="IA30" s="409">
        <f ref="IA30" si="142" t="shared">HZ30+HZ29</f>
        <v>44.400000000000546</v>
      </c>
      <c r="IB30" s="379">
        <v>213374</v>
      </c>
      <c r="IC30" s="455">
        <f si="39" t="shared"/>
        <v>1488</v>
      </c>
      <c r="ID30" s="409">
        <f>IC30+IC29</f>
        <v>3132</v>
      </c>
    </row>
    <row customHeight="1" ht="15" r="31" spans="1:238" x14ac:dyDescent="0.25">
      <c r="A31" s="199">
        <v>27</v>
      </c>
      <c r="B31" s="346">
        <v>42749</v>
      </c>
      <c r="C31" s="349">
        <v>3042.3870000000002</v>
      </c>
      <c r="D31" s="288">
        <v>3123.61</v>
      </c>
      <c r="E31" s="350"/>
      <c r="F31" s="347">
        <f si="4" t="shared"/>
        <v>12264.000000001397</v>
      </c>
      <c r="G31" s="354"/>
      <c r="H31" s="357">
        <v>2106.9549999999999</v>
      </c>
      <c r="I31" s="292">
        <v>2020.325</v>
      </c>
      <c r="J31" s="358"/>
      <c r="K31" s="455">
        <f si="5" t="shared"/>
        <v>12244.799999999668</v>
      </c>
      <c r="L31" s="409"/>
      <c r="M31" s="354"/>
      <c r="N31" s="357">
        <v>688.74</v>
      </c>
      <c r="O31" s="381">
        <v>1022.629</v>
      </c>
      <c r="P31" s="455">
        <f si="60" t="shared"/>
        <v>1918.8000000000557</v>
      </c>
      <c r="Q31" s="453"/>
      <c r="R31" s="357">
        <v>71493</v>
      </c>
      <c r="S31" s="358">
        <v>37813</v>
      </c>
      <c r="T31" s="455">
        <f si="6" t="shared"/>
        <v>312</v>
      </c>
      <c r="U31" s="453"/>
      <c r="V31" s="357">
        <v>174742</v>
      </c>
      <c r="W31" s="358">
        <v>346200</v>
      </c>
      <c r="X31" s="455">
        <f si="7" t="shared"/>
        <v>1600</v>
      </c>
      <c r="Y31" s="409"/>
      <c r="Z31" s="409"/>
      <c r="AA31" s="453"/>
      <c r="AB31" s="363">
        <v>357.53100000000001</v>
      </c>
      <c r="AC31" s="358">
        <v>165.85499999999999</v>
      </c>
      <c r="AD31" s="455">
        <f si="8" t="shared"/>
        <v>655.20000000000778</v>
      </c>
      <c r="AE31" s="453"/>
      <c r="AF31" s="364">
        <v>3370.9659999999999</v>
      </c>
      <c r="AG31" s="289"/>
      <c r="AH31" s="358"/>
      <c r="AI31" s="455">
        <f si="40" t="shared"/>
        <v>9563.9999999992142</v>
      </c>
      <c r="AJ31" s="409"/>
      <c r="AK31" s="453"/>
      <c r="AL31" s="387">
        <v>29571</v>
      </c>
      <c r="AM31" s="388">
        <v>41092</v>
      </c>
      <c r="AN31" s="455">
        <f si="9" t="shared"/>
        <v>0</v>
      </c>
      <c r="AO31" s="217"/>
      <c r="AP31" s="387">
        <v>22329</v>
      </c>
      <c r="AQ31" s="388">
        <v>23340</v>
      </c>
      <c r="AR31" s="455">
        <f si="10" t="shared"/>
        <v>0</v>
      </c>
      <c r="AS31" s="409"/>
      <c r="AT31" s="409"/>
      <c r="AU31" s="210">
        <f si="11" t="shared"/>
        <v>10008.800000001389</v>
      </c>
      <c r="AV31" s="211"/>
      <c r="AW31" s="197">
        <v>11282.301725806452</v>
      </c>
      <c r="AX31" s="196">
        <f si="41" t="shared"/>
        <v>1273.501725805063</v>
      </c>
      <c r="AY31" s="196">
        <v>361.89</v>
      </c>
      <c r="AZ31" s="196">
        <f si="61" t="shared"/>
        <v>27.65702285225176</v>
      </c>
      <c r="BA31" s="196">
        <v>31.87</v>
      </c>
      <c r="BB31" s="196">
        <f si="62" t="shared"/>
        <v>4.2129771477482407</v>
      </c>
      <c r="BC31" s="199">
        <v>27</v>
      </c>
      <c r="BD31" s="346">
        <v>42749</v>
      </c>
      <c r="BE31" s="357">
        <v>11602.593000000001</v>
      </c>
      <c r="BF31" s="292">
        <v>78.944999999999993</v>
      </c>
      <c r="BG31" s="358">
        <v>5515.6660000000002</v>
      </c>
      <c r="BH31" s="496">
        <f si="42" t="shared"/>
        <v>1911.4800000000855</v>
      </c>
      <c r="BI31" s="453"/>
      <c r="BJ31" s="370">
        <v>819.26700000000005</v>
      </c>
      <c r="BK31" s="371">
        <v>662.62300000000005</v>
      </c>
      <c r="BL31" s="291">
        <f si="12" t="shared"/>
        <v>48.000000000001819</v>
      </c>
      <c r="BM31" s="409"/>
      <c r="BN31" s="409">
        <f si="13" t="shared"/>
        <v>1863.4800000000837</v>
      </c>
      <c r="BO31" s="483"/>
      <c r="BP31" s="195">
        <v>1798.5</v>
      </c>
      <c r="BQ31" s="196">
        <f si="43" t="shared"/>
        <v>-64.980000000083692</v>
      </c>
      <c r="BR31" s="196">
        <v>301.44</v>
      </c>
      <c r="BS31" s="196">
        <f si="63" t="shared"/>
        <v>6.1819267515926342</v>
      </c>
      <c r="BT31" s="196">
        <v>4.97</v>
      </c>
      <c r="BU31" s="196">
        <f si="64" t="shared"/>
        <v>-1.2119267515926344</v>
      </c>
      <c r="BV31" s="199">
        <v>27</v>
      </c>
      <c r="BW31" s="346">
        <v>42749</v>
      </c>
      <c r="BX31" s="357">
        <v>12151.98</v>
      </c>
      <c r="BY31" s="358">
        <v>29.337</v>
      </c>
      <c r="BZ31" s="347">
        <f si="44" t="shared"/>
        <v>256.32000000001085</v>
      </c>
      <c r="CA31" s="210"/>
      <c r="CB31" s="292"/>
      <c r="CC31" s="213">
        <f si="65" t="shared"/>
        <v>48.000000000001819</v>
      </c>
      <c r="CD31" s="409"/>
      <c r="CE31" s="211">
        <f si="66" t="shared"/>
        <v>304.32000000001267</v>
      </c>
      <c r="CF31" s="211"/>
      <c r="CG31" s="195">
        <v>488.4</v>
      </c>
      <c r="CH31" s="210">
        <f si="45" t="shared"/>
        <v>184.07999999998731</v>
      </c>
      <c r="CI31" s="196">
        <v>196.43</v>
      </c>
      <c r="CJ31" s="196">
        <f si="67" t="shared"/>
        <v>1.5492541872423391</v>
      </c>
      <c r="CK31" s="196">
        <v>2.4900000000000002</v>
      </c>
      <c r="CL31" s="196">
        <f si="68" t="shared"/>
        <v>0.94074581275766112</v>
      </c>
      <c r="CM31" s="199">
        <v>27</v>
      </c>
      <c r="CN31" s="346">
        <v>42749</v>
      </c>
      <c r="CO31" s="357">
        <v>10968.602999999999</v>
      </c>
      <c r="CP31" s="358">
        <v>7407.9049999999997</v>
      </c>
      <c r="CQ31" s="455">
        <f si="14" t="shared"/>
        <v>1271.8799999998009</v>
      </c>
      <c r="CR31" s="409"/>
      <c r="CS31" s="409">
        <f si="46" t="shared"/>
        <v>174742</v>
      </c>
      <c r="CT31" s="409">
        <f si="46" t="shared"/>
        <v>346200</v>
      </c>
      <c r="CU31" s="409">
        <f si="46" t="shared"/>
        <v>1600</v>
      </c>
      <c r="CV31" s="453"/>
      <c r="CW31" s="379">
        <v>334.30099999999999</v>
      </c>
      <c r="CX31" s="376">
        <f si="15" t="shared"/>
        <v>22.0799999999997</v>
      </c>
      <c r="CY31" s="409"/>
      <c r="CZ31" s="409">
        <f si="69" t="shared"/>
        <v>2893.9599999998009</v>
      </c>
      <c r="DA31" s="204"/>
      <c r="DB31" s="195">
        <v>2638</v>
      </c>
      <c r="DC31" s="421">
        <f si="95" t="shared"/>
        <v>-255.95999999980086</v>
      </c>
      <c r="DD31" s="195">
        <v>361.89499999999998</v>
      </c>
      <c r="DE31" s="196">
        <f si="70" t="shared"/>
        <v>7.9966841210842956</v>
      </c>
      <c r="DF31" s="195">
        <v>7.29</v>
      </c>
      <c r="DG31" s="397">
        <f si="71" t="shared"/>
        <v>-0.70668412108429557</v>
      </c>
      <c r="DH31" s="199">
        <v>27</v>
      </c>
      <c r="DI31" s="346">
        <v>42749</v>
      </c>
      <c r="DJ31" s="366">
        <v>354.26600000000002</v>
      </c>
      <c r="DK31" s="381">
        <v>324.84199999999998</v>
      </c>
      <c r="DL31" s="455">
        <f si="16" t="shared"/>
        <v>793.80000000005566</v>
      </c>
      <c r="DM31" s="453"/>
      <c r="DN31" s="370"/>
      <c r="DO31" s="409"/>
      <c r="DP31" s="409"/>
      <c r="DQ31" s="371">
        <v>1879.5360000000001</v>
      </c>
      <c r="DR31" s="455">
        <f si="17" t="shared"/>
        <v>3454.2000000001735</v>
      </c>
      <c r="DS31" s="453"/>
      <c r="DT31" s="409">
        <f si="18" t="shared"/>
        <v>5856.0000000002292</v>
      </c>
      <c r="DU31" s="204"/>
      <c r="DV31" s="195">
        <v>5989.9</v>
      </c>
      <c r="DW31" s="409">
        <f si="47" t="shared"/>
        <v>133.89999999977044</v>
      </c>
      <c r="DX31" s="195">
        <v>14653</v>
      </c>
      <c r="DY31" s="431">
        <f si="72" t="shared"/>
        <v>0.39964512386543571</v>
      </c>
      <c r="DZ31" s="409">
        <v>0.40899999999999997</v>
      </c>
      <c r="EA31" s="431">
        <f si="73" t="shared"/>
        <v>9.3548761345642606E-3</v>
      </c>
      <c r="EB31" s="199">
        <v>27</v>
      </c>
      <c r="EC31" s="346">
        <v>42749</v>
      </c>
      <c r="ED31" s="357"/>
      <c r="EE31" s="292"/>
      <c r="EF31" s="358">
        <v>1996.6590000000001</v>
      </c>
      <c r="EG31" s="455">
        <f si="48" t="shared"/>
        <v>4273.2000000000426</v>
      </c>
      <c r="EH31" s="453"/>
      <c r="EI31" s="370">
        <v>27.91</v>
      </c>
      <c r="EJ31" s="371">
        <v>1297.607</v>
      </c>
      <c r="EK31" s="455">
        <f si="99" t="shared"/>
        <v>380.799999999997</v>
      </c>
      <c r="EL31" s="453"/>
      <c r="EM31" s="370">
        <v>3023.375</v>
      </c>
      <c r="EN31" s="371"/>
      <c r="EO31" s="455">
        <f si="74" t="shared"/>
        <v>24.635999999998603</v>
      </c>
      <c r="EP31" s="453"/>
      <c r="EQ31" s="379">
        <v>377.255</v>
      </c>
      <c r="ER31" s="455">
        <f si="19" t="shared"/>
        <v>15.160000000000764</v>
      </c>
      <c r="ES31" s="409"/>
      <c r="ET31" s="409">
        <f si="49" t="shared"/>
        <v>4312.9960000000419</v>
      </c>
      <c r="EU31" s="204"/>
      <c r="EV31" s="195">
        <v>4222.7</v>
      </c>
      <c r="EW31" s="195">
        <f si="50" t="shared"/>
        <v>-90.296000000042113</v>
      </c>
      <c r="EX31" s="431">
        <v>361.89499999999998</v>
      </c>
      <c r="EY31" s="431">
        <f si="75" t="shared"/>
        <v>11.917810414623142</v>
      </c>
      <c r="EZ31" s="290">
        <v>11.6683</v>
      </c>
      <c r="FA31" s="432">
        <f si="76" t="shared"/>
        <v>-0.24951041462314194</v>
      </c>
      <c r="FC31" s="293">
        <v>42794</v>
      </c>
      <c r="FD31" s="417">
        <v>42795</v>
      </c>
      <c r="FE31" s="130">
        <f>BO60</f>
        <v>3200.5200000001287</v>
      </c>
      <c r="FF31" s="127">
        <v>3597</v>
      </c>
      <c r="FG31" s="32">
        <f si="51" t="shared"/>
        <v>396.47999999987132</v>
      </c>
      <c r="FH31" s="32">
        <v>616</v>
      </c>
      <c r="FI31" s="123">
        <f si="20" t="shared"/>
        <v>5.1956493506495596</v>
      </c>
      <c r="FJ31" s="126">
        <v>4.97</v>
      </c>
      <c r="FK31" s="131">
        <f si="21" t="shared"/>
        <v>-0.22564935064955982</v>
      </c>
      <c r="FL31" s="140">
        <f>HR60</f>
        <v>125.76000000000022</v>
      </c>
      <c r="FM31" s="296">
        <f>EU60</f>
        <v>8147.1719999997731</v>
      </c>
      <c r="FN31" s="123">
        <v>8445.4</v>
      </c>
      <c r="FO31" s="32">
        <f si="22" t="shared"/>
        <v>298.22800000022653</v>
      </c>
      <c r="FP31" s="120">
        <f si="23" t="shared"/>
        <v>616</v>
      </c>
      <c r="FQ31" s="123">
        <f si="52" t="shared"/>
        <v>13.225928571428202</v>
      </c>
      <c r="FR31" s="120">
        <v>11.67</v>
      </c>
      <c r="FS31" s="142">
        <f si="24" t="shared"/>
        <v>-1.5559285714282023</v>
      </c>
      <c r="FT31" s="141"/>
      <c r="FU31" s="130">
        <f>DA60</f>
        <v>5833.4399999999096</v>
      </c>
      <c r="FV31" s="123">
        <v>5276</v>
      </c>
      <c r="FW31" s="32">
        <f si="25" t="shared"/>
        <v>-557.43999999990956</v>
      </c>
      <c r="FX31" s="120">
        <f si="26" t="shared"/>
        <v>616</v>
      </c>
      <c r="FY31" s="120">
        <f si="27" t="shared"/>
        <v>9.4698701298699834</v>
      </c>
      <c r="FZ31" s="126">
        <v>7.2889999999999997</v>
      </c>
      <c r="GA31" s="142">
        <f si="28" t="shared"/>
        <v>-2.1808701298699837</v>
      </c>
      <c r="GB31" s="141"/>
      <c r="GC31" s="122">
        <f>CF60</f>
        <v>604.92000000000553</v>
      </c>
      <c r="GD31" s="123">
        <v>976.8</v>
      </c>
      <c r="GE31" s="120">
        <f si="53" t="shared"/>
        <v>371.87999999999442</v>
      </c>
      <c r="GF31" s="33">
        <v>382</v>
      </c>
      <c r="GG31" s="127">
        <f si="29" t="shared"/>
        <v>1.5835602094240981</v>
      </c>
      <c r="GH31" s="126">
        <v>2.4900000000000002</v>
      </c>
      <c r="GI31" s="144">
        <f si="30" t="shared"/>
        <v>0.90643979057590207</v>
      </c>
      <c r="GJ31" s="141"/>
      <c r="GK31" s="122">
        <f>DU60</f>
        <v>11114.39999999983</v>
      </c>
      <c r="GL31" s="120">
        <v>11979.7</v>
      </c>
      <c r="GM31" s="33">
        <f si="54" t="shared"/>
        <v>865.30000000017026</v>
      </c>
      <c r="GN31" s="169">
        <v>21600</v>
      </c>
      <c r="GO31" s="128">
        <v>0.55000000000000004</v>
      </c>
      <c r="GP31" s="126">
        <v>0.41</v>
      </c>
      <c r="GQ31" s="225">
        <f si="55" t="shared"/>
        <v>-0.14000000000000007</v>
      </c>
      <c r="GR31" s="141"/>
      <c r="GS31" s="122">
        <f>AV60</f>
        <v>20275.800000001062</v>
      </c>
      <c r="GT31" s="123">
        <v>23066.400000000001</v>
      </c>
      <c r="GU31" s="33">
        <f si="31" t="shared"/>
        <v>2790.5999999989399</v>
      </c>
      <c r="GV31" s="123">
        <f si="32" t="shared"/>
        <v>616</v>
      </c>
      <c r="GW31" s="127">
        <f si="33" t="shared"/>
        <v>32.915259740261462</v>
      </c>
      <c r="GX31" s="123">
        <v>31.9</v>
      </c>
      <c r="GY31" s="144">
        <f si="34" t="shared"/>
        <v>-1.0152597402614632</v>
      </c>
      <c r="GZ31" s="141"/>
      <c r="HA31" s="125">
        <f si="35" t="shared"/>
        <v>49176.252000000706</v>
      </c>
      <c r="HB31" s="386">
        <v>53341.39</v>
      </c>
      <c r="HC31" s="31">
        <f si="36" t="shared"/>
        <v>4165.1379999992932</v>
      </c>
      <c r="HE31" s="7"/>
      <c r="HF31" s="44"/>
      <c r="HG31" s="12"/>
      <c r="HH31" s="7"/>
      <c r="HI31" s="9"/>
      <c r="HJ31" s="15"/>
      <c r="HO31" s="346">
        <v>42749</v>
      </c>
      <c r="HP31" s="379">
        <v>1034.856</v>
      </c>
      <c r="HQ31" s="455">
        <f si="37" t="shared"/>
        <v>49.799999999995634</v>
      </c>
      <c r="HR31" s="453"/>
      <c r="HS31" s="379">
        <v>49394</v>
      </c>
      <c r="HT31" s="455">
        <f si="57" t="shared"/>
        <v>17</v>
      </c>
      <c r="HU31" s="369"/>
      <c r="HV31" s="379">
        <v>78231</v>
      </c>
      <c r="HW31" s="455">
        <f si="58" t="shared"/>
        <v>10</v>
      </c>
      <c r="HX31" s="369"/>
      <c r="HY31" s="379">
        <v>1294.01</v>
      </c>
      <c r="HZ31" s="455">
        <f si="38" t="shared"/>
        <v>25.799999999996999</v>
      </c>
      <c r="IA31" s="409"/>
      <c r="IB31" s="379">
        <v>213508</v>
      </c>
      <c r="IC31" s="455">
        <f si="39" t="shared"/>
        <v>1608</v>
      </c>
      <c r="ID31" s="409"/>
    </row>
    <row r="32" spans="1:238" x14ac:dyDescent="0.25">
      <c r="A32" s="199">
        <v>28</v>
      </c>
      <c r="B32" s="346">
        <v>42750</v>
      </c>
      <c r="C32" s="349">
        <v>3044.5880000000002</v>
      </c>
      <c r="D32" s="288">
        <v>3124.098</v>
      </c>
      <c r="E32" s="350"/>
      <c r="F32" s="347">
        <f si="4" t="shared"/>
        <v>12907.199999999284</v>
      </c>
      <c r="G32" s="354">
        <f si="77" t="shared"/>
        <v>25171.200000000681</v>
      </c>
      <c r="H32" s="357">
        <v>2109.105</v>
      </c>
      <c r="I32" s="292">
        <v>2020.82</v>
      </c>
      <c r="J32" s="358"/>
      <c r="K32" s="455">
        <f si="5" t="shared"/>
        <v>12695.999999999913</v>
      </c>
      <c r="L32" s="409">
        <f si="78" t="shared"/>
        <v>24940.799999999581</v>
      </c>
      <c r="M32" s="354">
        <f si="79" t="shared"/>
        <v>-230.40000000110012</v>
      </c>
      <c r="N32" s="357">
        <v>688.74</v>
      </c>
      <c r="O32" s="381">
        <v>1023.8049999999999</v>
      </c>
      <c r="P32" s="455">
        <f si="60" t="shared"/>
        <v>2116.7999999998756</v>
      </c>
      <c r="Q32" s="453">
        <f si="80" t="shared"/>
        <v>4035.5999999999312</v>
      </c>
      <c r="R32" s="357">
        <v>71522</v>
      </c>
      <c r="S32" s="358">
        <v>37819</v>
      </c>
      <c r="T32" s="455">
        <f si="6" t="shared"/>
        <v>420</v>
      </c>
      <c r="U32" s="453">
        <f si="81" t="shared"/>
        <v>732</v>
      </c>
      <c r="V32" s="357">
        <v>174748</v>
      </c>
      <c r="W32" s="358">
        <v>346299</v>
      </c>
      <c r="X32" s="455">
        <f si="7" t="shared"/>
        <v>1680</v>
      </c>
      <c r="Y32" s="409">
        <f si="82" t="shared"/>
        <v>3280</v>
      </c>
      <c r="Z32" s="409">
        <f si="83" t="shared"/>
        <v>4012</v>
      </c>
      <c r="AA32" s="427">
        <f si="84" t="shared"/>
        <v>23.599999999931242</v>
      </c>
      <c r="AB32" s="363">
        <v>357.70100000000002</v>
      </c>
      <c r="AC32" s="358">
        <v>165.97499999999999</v>
      </c>
      <c r="AD32" s="455">
        <f si="8" t="shared"/>
        <v>522.00000000003683</v>
      </c>
      <c r="AE32" s="453">
        <f si="85" t="shared"/>
        <v>1177.2000000000446</v>
      </c>
      <c r="AF32" s="364">
        <v>3375.1129999999998</v>
      </c>
      <c r="AG32" s="289"/>
      <c r="AH32" s="358"/>
      <c r="AI32" s="455">
        <f si="40" t="shared"/>
        <v>9952.7999999998428</v>
      </c>
      <c r="AJ32" s="409">
        <f>AI32+AI31</f>
        <v>19516.799999999057</v>
      </c>
      <c r="AK32" s="453">
        <f si="86" t="shared"/>
        <v>20248.799999999057</v>
      </c>
      <c r="AL32" s="387">
        <v>29571</v>
      </c>
      <c r="AM32" s="388">
        <v>41092</v>
      </c>
      <c r="AN32" s="455">
        <f si="9" t="shared"/>
        <v>0</v>
      </c>
      <c r="AO32" s="217">
        <f si="87" t="shared"/>
        <v>0</v>
      </c>
      <c r="AP32" s="387">
        <v>22329</v>
      </c>
      <c r="AQ32" s="388">
        <v>23340</v>
      </c>
      <c r="AR32" s="455">
        <f si="10" t="shared"/>
        <v>0</v>
      </c>
      <c r="AS32" s="409">
        <f si="88" t="shared"/>
        <v>0</v>
      </c>
      <c r="AT32" s="409">
        <f si="89" t="shared"/>
        <v>20483.599999999537</v>
      </c>
      <c r="AU32" s="210">
        <f si="11" t="shared"/>
        <v>10705.199999999248</v>
      </c>
      <c r="AV32" s="211">
        <f>(G32-Y32-AE32-AO32)+AS32</f>
        <v>20714.000000000637</v>
      </c>
      <c r="AW32" s="197">
        <v>11282.301725806452</v>
      </c>
      <c r="AX32" s="196">
        <f si="41" t="shared"/>
        <v>577.10172580720428</v>
      </c>
      <c r="AY32" s="196">
        <v>361.89</v>
      </c>
      <c r="AZ32" s="196">
        <f si="61" t="shared"/>
        <v>29.581364503023703</v>
      </c>
      <c r="BA32" s="196">
        <v>31.87</v>
      </c>
      <c r="BB32" s="196">
        <f si="62" t="shared"/>
        <v>2.2886354969762976</v>
      </c>
      <c r="BC32" s="199">
        <v>28</v>
      </c>
      <c r="BD32" s="346">
        <v>42750</v>
      </c>
      <c r="BE32" s="357">
        <v>11604.578</v>
      </c>
      <c r="BF32" s="292">
        <v>79.037000000000006</v>
      </c>
      <c r="BG32" s="358">
        <v>5519.7150000000001</v>
      </c>
      <c r="BH32" s="496">
        <f si="42" t="shared"/>
        <v>1828.0800000000045</v>
      </c>
      <c r="BI32" s="453">
        <f>BH32+BH31</f>
        <v>3739.56000000009</v>
      </c>
      <c r="BJ32" s="370">
        <v>819.85599999999999</v>
      </c>
      <c r="BK32" s="371">
        <v>662.62300000000005</v>
      </c>
      <c r="BL32" s="291">
        <f si="12" t="shared"/>
        <v>47.119999999995343</v>
      </c>
      <c r="BM32" s="409">
        <f si="90" t="shared"/>
        <v>95.119999999997162</v>
      </c>
      <c r="BN32" s="409">
        <f si="13" t="shared"/>
        <v>1780.9600000000091</v>
      </c>
      <c r="BO32" s="483">
        <f>BI32-BM32</f>
        <v>3644.4400000000928</v>
      </c>
      <c r="BP32" s="195">
        <v>1798.5</v>
      </c>
      <c r="BQ32" s="196">
        <f si="43" t="shared"/>
        <v>17.539999999990869</v>
      </c>
      <c r="BR32" s="196">
        <v>301.44</v>
      </c>
      <c r="BS32" s="196">
        <f si="63" t="shared"/>
        <v>5.908174097664574</v>
      </c>
      <c r="BT32" s="196">
        <v>4.97</v>
      </c>
      <c r="BU32" s="196">
        <f si="64" t="shared"/>
        <v>-0.93817409766457427</v>
      </c>
      <c r="BV32" s="199">
        <v>28</v>
      </c>
      <c r="BW32" s="346">
        <v>42750</v>
      </c>
      <c r="BX32" s="357">
        <v>12159.82</v>
      </c>
      <c r="BY32" s="358">
        <v>29.667999999999999</v>
      </c>
      <c r="BZ32" s="347">
        <f si="44" t="shared"/>
        <v>248.44000000000435</v>
      </c>
      <c r="CA32" s="210">
        <f si="91" t="shared"/>
        <v>504.76000000001522</v>
      </c>
      <c r="CB32" s="292"/>
      <c r="CC32" s="213">
        <f si="65" t="shared"/>
        <v>47.119999999995343</v>
      </c>
      <c r="CD32" s="409">
        <f si="65" t="shared"/>
        <v>95.119999999997162</v>
      </c>
      <c r="CE32" s="211">
        <f si="66" t="shared"/>
        <v>295.55999999999972</v>
      </c>
      <c r="CF32" s="211">
        <f si="66" t="shared"/>
        <v>599.88000000001239</v>
      </c>
      <c r="CG32" s="195">
        <v>488.4</v>
      </c>
      <c r="CH32" s="210">
        <f si="45" t="shared"/>
        <v>192.84000000000026</v>
      </c>
      <c r="CI32" s="196">
        <v>196.43</v>
      </c>
      <c r="CJ32" s="196">
        <f si="67" t="shared"/>
        <v>1.5046581479407408</v>
      </c>
      <c r="CK32" s="196">
        <v>2.4900000000000002</v>
      </c>
      <c r="CL32" s="196">
        <f si="68" t="shared"/>
        <v>0.98534185205925939</v>
      </c>
      <c r="CM32" s="199">
        <v>28</v>
      </c>
      <c r="CN32" s="346">
        <v>42750</v>
      </c>
      <c r="CO32" s="357">
        <v>10975.653</v>
      </c>
      <c r="CP32" s="358">
        <v>7410.78</v>
      </c>
      <c r="CQ32" s="455">
        <f si="14" t="shared"/>
        <v>1191.000000000131</v>
      </c>
      <c r="CR32" s="409">
        <f si="92" t="shared"/>
        <v>2462.8799999999319</v>
      </c>
      <c r="CS32" s="409">
        <f si="46" t="shared"/>
        <v>174748</v>
      </c>
      <c r="CT32" s="409">
        <f si="46" t="shared"/>
        <v>346299</v>
      </c>
      <c r="CU32" s="409">
        <f si="46" t="shared"/>
        <v>1680</v>
      </c>
      <c r="CV32" s="453">
        <f si="46" t="shared"/>
        <v>3280</v>
      </c>
      <c r="CW32" s="379">
        <v>334.45400000000001</v>
      </c>
      <c r="CX32" s="376">
        <f si="15" t="shared"/>
        <v>9.1800000000012005</v>
      </c>
      <c r="CY32" s="409">
        <f si="93" t="shared"/>
        <v>31.2600000000009</v>
      </c>
      <c r="CZ32" s="409">
        <f si="69" t="shared"/>
        <v>2880.1800000001322</v>
      </c>
      <c r="DA32" s="204">
        <f si="94" t="shared"/>
        <v>5774.139999999933</v>
      </c>
      <c r="DB32" s="195">
        <v>2638</v>
      </c>
      <c r="DC32" s="421">
        <f si="95" t="shared"/>
        <v>-242.18000000013217</v>
      </c>
      <c r="DD32" s="195">
        <v>361.89499999999998</v>
      </c>
      <c r="DE32" s="196">
        <f si="70" t="shared"/>
        <v>7.9586067782095142</v>
      </c>
      <c r="DF32" s="195">
        <v>7.29</v>
      </c>
      <c r="DG32" s="397">
        <f si="71" t="shared"/>
        <v>-0.6686067782095142</v>
      </c>
      <c r="DH32" s="199">
        <v>28</v>
      </c>
      <c r="DI32" s="346">
        <v>42750</v>
      </c>
      <c r="DJ32" s="366">
        <v>354.66699999999997</v>
      </c>
      <c r="DK32" s="381">
        <v>324.86200000000002</v>
      </c>
      <c r="DL32" s="455">
        <f si="16" t="shared"/>
        <v>757.79999999998608</v>
      </c>
      <c r="DM32" s="453">
        <f si="96" t="shared"/>
        <v>1551.6000000000417</v>
      </c>
      <c r="DN32" s="370"/>
      <c r="DO32" s="409"/>
      <c r="DP32" s="409"/>
      <c r="DQ32" s="371">
        <v>1881.3910000000001</v>
      </c>
      <c r="DR32" s="455">
        <f si="17" t="shared"/>
        <v>3339.0000000000327</v>
      </c>
      <c r="DS32" s="453">
        <f si="97" t="shared"/>
        <v>6793.2000000002063</v>
      </c>
      <c r="DT32" s="409">
        <f si="18" t="shared"/>
        <v>5620.8000000000193</v>
      </c>
      <c r="DU32" s="204">
        <f>DM32+DS32+ID32</f>
        <v>11476.800000000248</v>
      </c>
      <c r="DV32" s="195">
        <v>5989.9</v>
      </c>
      <c r="DW32" s="409">
        <f si="47" t="shared"/>
        <v>369.09999999998035</v>
      </c>
      <c r="DX32" s="195">
        <v>14653</v>
      </c>
      <c r="DY32" s="431">
        <f si="72" t="shared"/>
        <v>0.38359380331672827</v>
      </c>
      <c r="DZ32" s="409">
        <v>0.40899999999999997</v>
      </c>
      <c r="EA32" s="431">
        <f si="73" t="shared"/>
        <v>2.5406196683271709E-2</v>
      </c>
      <c r="EB32" s="199">
        <v>28</v>
      </c>
      <c r="EC32" s="346">
        <v>42750</v>
      </c>
      <c r="ED32" s="357"/>
      <c r="EE32" s="292"/>
      <c r="EF32" s="358">
        <v>1998.9280000000001</v>
      </c>
      <c r="EG32" s="455">
        <f si="48" t="shared"/>
        <v>4084.2000000000098</v>
      </c>
      <c r="EH32" s="453">
        <f si="98" t="shared"/>
        <v>8357.4000000000524</v>
      </c>
      <c r="EI32" s="370">
        <v>27.928000000000001</v>
      </c>
      <c r="EJ32" s="371">
        <v>1302.0999999999999</v>
      </c>
      <c r="EK32" s="455">
        <f si="99" t="shared"/>
        <v>360.87999999999511</v>
      </c>
      <c r="EL32" s="453">
        <f si="100" t="shared"/>
        <v>741.67999999999211</v>
      </c>
      <c r="EM32" s="370">
        <v>3025.9430000000002</v>
      </c>
      <c r="EN32" s="371"/>
      <c r="EO32" s="455">
        <f si="74" t="shared"/>
        <v>30.816000000002532</v>
      </c>
      <c r="EP32" s="453">
        <f si="101" t="shared"/>
        <v>55.452000000001135</v>
      </c>
      <c r="EQ32" s="379">
        <v>377.464</v>
      </c>
      <c r="ER32" s="455">
        <f si="19" t="shared"/>
        <v>8.3600000000001273</v>
      </c>
      <c r="ES32" s="409">
        <f si="102" t="shared"/>
        <v>23.520000000000891</v>
      </c>
      <c r="ET32" s="409">
        <f si="49" t="shared"/>
        <v>4123.3760000000129</v>
      </c>
      <c r="EU32" s="204">
        <f>EH32+EP32+ES32</f>
        <v>8436.372000000054</v>
      </c>
      <c r="EV32" s="195">
        <v>4222.7</v>
      </c>
      <c r="EW32" s="195">
        <f si="50" t="shared"/>
        <v>99.323999999986881</v>
      </c>
      <c r="EX32" s="431">
        <v>361.89499999999998</v>
      </c>
      <c r="EY32" s="431">
        <f si="75" t="shared"/>
        <v>11.393846281379995</v>
      </c>
      <c r="EZ32" s="290">
        <v>11.6683</v>
      </c>
      <c r="FA32" s="432">
        <f si="76" t="shared"/>
        <v>0.27445371862000556</v>
      </c>
      <c r="FC32" s="293"/>
      <c r="FD32" s="417"/>
      <c r="FE32" s="130"/>
      <c r="FF32" s="127"/>
      <c r="FG32" s="32"/>
      <c r="FH32" s="32"/>
      <c r="FI32" s="123"/>
      <c r="FJ32" s="126"/>
      <c r="FK32" s="131"/>
      <c r="FL32" s="140"/>
      <c r="FM32" s="296"/>
      <c r="FN32" s="123"/>
      <c r="FO32" s="32"/>
      <c r="FP32" s="120">
        <f si="23" t="shared"/>
        <v>0</v>
      </c>
      <c r="FQ32" s="123"/>
      <c r="FR32" s="120"/>
      <c r="FS32" s="142"/>
      <c r="FT32" s="141"/>
      <c r="FU32" s="130"/>
      <c r="FV32" s="123"/>
      <c r="FW32" s="32"/>
      <c r="FX32" s="120">
        <f si="26" t="shared"/>
        <v>0</v>
      </c>
      <c r="FY32" s="120"/>
      <c r="FZ32" s="126"/>
      <c r="GA32" s="143"/>
      <c r="GB32" s="141"/>
      <c r="GC32" s="122"/>
      <c r="GD32" s="123"/>
      <c r="GE32" s="120"/>
      <c r="GF32" s="33"/>
      <c r="GG32" s="127"/>
      <c r="GH32" s="123"/>
      <c r="GI32" s="144"/>
      <c r="GJ32" s="141"/>
      <c r="GK32" s="122"/>
      <c r="GL32" s="120"/>
      <c r="GM32" s="33"/>
      <c r="GN32" s="169"/>
      <c r="GO32" s="128"/>
      <c r="GP32" s="126"/>
      <c r="GQ32" s="225"/>
      <c r="GR32" s="141"/>
      <c r="GS32" s="122"/>
      <c r="GT32" s="123"/>
      <c r="GU32" s="33"/>
      <c r="GV32" s="123">
        <f si="32" t="shared"/>
        <v>0</v>
      </c>
      <c r="GW32" s="127"/>
      <c r="GX32" s="123"/>
      <c r="GY32" s="144"/>
      <c r="GZ32" s="141"/>
      <c r="HA32" s="125"/>
      <c r="HB32" s="386"/>
      <c r="HC32" s="31"/>
      <c r="HE32" s="10"/>
      <c r="HF32" s="662" t="s">
        <v>159</v>
      </c>
      <c r="HG32" s="663"/>
      <c r="HH32" s="9"/>
      <c r="HI32" s="10"/>
      <c r="HO32" s="346">
        <v>42750</v>
      </c>
      <c r="HP32" s="379">
        <v>1037.8340000000001</v>
      </c>
      <c r="HQ32" s="455">
        <f si="37" t="shared"/>
        <v>119.12000000000262</v>
      </c>
      <c r="HR32" s="453">
        <f>HQ32+HQ31</f>
        <v>168.91999999999825</v>
      </c>
      <c r="HS32" s="379">
        <v>49416</v>
      </c>
      <c r="HT32" s="455">
        <f si="57" t="shared"/>
        <v>22</v>
      </c>
      <c r="HU32" s="369">
        <f ref="HU32" si="143" t="shared">HT32+HT31</f>
        <v>39</v>
      </c>
      <c r="HV32" s="379">
        <v>78273</v>
      </c>
      <c r="HW32" s="455">
        <f si="58" t="shared"/>
        <v>42</v>
      </c>
      <c r="HX32" s="369">
        <f ref="HX32" si="144" t="shared">HW32+HW31</f>
        <v>52</v>
      </c>
      <c r="HY32" s="379">
        <v>1294.6400000000001</v>
      </c>
      <c r="HZ32" s="455">
        <f si="38" t="shared"/>
        <v>18.900000000003274</v>
      </c>
      <c r="IA32" s="409">
        <f ref="IA32" si="145" t="shared">HZ32+HZ31</f>
        <v>44.700000000000273</v>
      </c>
      <c r="IB32" s="379">
        <v>213635</v>
      </c>
      <c r="IC32" s="455">
        <f si="39" t="shared"/>
        <v>1524</v>
      </c>
      <c r="ID32" s="409">
        <f>IC32+IC31</f>
        <v>3132</v>
      </c>
    </row>
    <row ht="15.75" r="33" spans="1:238" x14ac:dyDescent="0.25">
      <c r="A33" s="199">
        <v>29</v>
      </c>
      <c r="B33" s="346">
        <v>42750</v>
      </c>
      <c r="C33" s="349">
        <v>3046.8110000000001</v>
      </c>
      <c r="D33" s="288">
        <v>3124.5549999999998</v>
      </c>
      <c r="E33" s="350"/>
      <c r="F33" s="347">
        <f si="4" t="shared"/>
        <v>12863.999999999214</v>
      </c>
      <c r="G33" s="354"/>
      <c r="H33" s="357">
        <v>2111.3150000000001</v>
      </c>
      <c r="I33" s="292">
        <v>2021.2940000000001</v>
      </c>
      <c r="J33" s="358"/>
      <c r="K33" s="455">
        <f si="5" t="shared"/>
        <v>12883.200000000943</v>
      </c>
      <c r="L33" s="409"/>
      <c r="M33" s="354"/>
      <c r="N33" s="357">
        <v>688.74</v>
      </c>
      <c r="O33" s="473">
        <v>1024.8969999999999</v>
      </c>
      <c r="P33" s="370">
        <f si="60" t="shared"/>
        <v>1965.5999999999722</v>
      </c>
      <c r="Q33" s="453"/>
      <c r="R33" s="357">
        <v>71544</v>
      </c>
      <c r="S33" s="358">
        <v>37820</v>
      </c>
      <c r="T33" s="455">
        <f si="6" t="shared"/>
        <v>276</v>
      </c>
      <c r="U33" s="453"/>
      <c r="V33" s="357">
        <v>174748</v>
      </c>
      <c r="W33" s="358">
        <v>346401</v>
      </c>
      <c r="X33" s="455">
        <f si="7" t="shared"/>
        <v>1632</v>
      </c>
      <c r="Y33" s="409"/>
      <c r="Z33" s="409"/>
      <c r="AA33" s="453"/>
      <c r="AB33" s="363">
        <v>357.887</v>
      </c>
      <c r="AC33" s="358">
        <v>166.12299999999999</v>
      </c>
      <c r="AD33" s="455">
        <f si="8" t="shared"/>
        <v>601.19999999995457</v>
      </c>
      <c r="AE33" s="453"/>
      <c r="AF33" s="364">
        <v>3379.37</v>
      </c>
      <c r="AG33" s="289"/>
      <c r="AH33" s="358"/>
      <c r="AI33" s="455">
        <f si="40" t="shared"/>
        <v>10216.800000000148</v>
      </c>
      <c r="AJ33" s="409"/>
      <c r="AK33" s="453"/>
      <c r="AL33" s="387">
        <v>29571</v>
      </c>
      <c r="AM33" s="388">
        <v>41092</v>
      </c>
      <c r="AN33" s="455">
        <f si="9" t="shared"/>
        <v>0</v>
      </c>
      <c r="AO33" s="217"/>
      <c r="AP33" s="387">
        <v>22329</v>
      </c>
      <c r="AQ33" s="388">
        <v>23340</v>
      </c>
      <c r="AR33" s="455">
        <f si="10" t="shared"/>
        <v>0</v>
      </c>
      <c r="AS33" s="409"/>
      <c r="AT33" s="409"/>
      <c r="AU33" s="210">
        <f si="11" t="shared"/>
        <v>10630.799999999259</v>
      </c>
      <c r="AV33" s="211"/>
      <c r="AW33" s="197">
        <v>11282.301725806452</v>
      </c>
      <c r="AX33" s="196">
        <f si="41" t="shared"/>
        <v>651.501725807193</v>
      </c>
      <c r="AY33" s="196">
        <v>361.89</v>
      </c>
      <c r="AZ33" s="196">
        <f si="61" t="shared"/>
        <v>29.375777169856196</v>
      </c>
      <c r="BA33" s="196">
        <v>31.87</v>
      </c>
      <c r="BB33" s="196">
        <f si="62" t="shared"/>
        <v>2.494222830143805</v>
      </c>
      <c r="BC33" s="199">
        <v>29</v>
      </c>
      <c r="BD33" s="346">
        <v>42750</v>
      </c>
      <c r="BE33" s="357">
        <v>11606.59</v>
      </c>
      <c r="BF33" s="292">
        <v>79.126999999999995</v>
      </c>
      <c r="BG33" s="358">
        <v>5522.4</v>
      </c>
      <c r="BH33" s="496">
        <f si="42" t="shared"/>
        <v>1643.6399999998844</v>
      </c>
      <c r="BI33" s="453"/>
      <c r="BJ33" s="370">
        <v>820.56200000000001</v>
      </c>
      <c r="BK33" s="371">
        <v>662.62300000000005</v>
      </c>
      <c r="BL33" s="291">
        <f si="12" t="shared"/>
        <v>56.480000000001382</v>
      </c>
      <c r="BM33" s="409"/>
      <c r="BN33" s="409">
        <f si="13" t="shared"/>
        <v>1587.159999999883</v>
      </c>
      <c r="BO33" s="483"/>
      <c r="BP33" s="195">
        <v>1798.5</v>
      </c>
      <c r="BQ33" s="196">
        <f si="43" t="shared"/>
        <v>211.34000000011702</v>
      </c>
      <c r="BR33" s="196">
        <v>301.44</v>
      </c>
      <c r="BS33" s="196">
        <f si="63" t="shared"/>
        <v>5.265260084925302</v>
      </c>
      <c r="BT33" s="196">
        <v>4.97</v>
      </c>
      <c r="BU33" s="196">
        <f si="64" t="shared"/>
        <v>-0.2952600849253022</v>
      </c>
      <c r="BV33" s="199">
        <v>29</v>
      </c>
      <c r="BW33" s="346">
        <v>42750</v>
      </c>
      <c r="BX33" s="357">
        <v>12167.65</v>
      </c>
      <c r="BY33" s="358">
        <v>30.007999999999999</v>
      </c>
      <c r="BZ33" s="347">
        <f si="44" t="shared"/>
        <v>248.49999999999781</v>
      </c>
      <c r="CA33" s="210"/>
      <c r="CB33" s="292"/>
      <c r="CC33" s="213">
        <f si="65" t="shared"/>
        <v>56.480000000001382</v>
      </c>
      <c r="CD33" s="409"/>
      <c r="CE33" s="211">
        <f si="66" t="shared"/>
        <v>304.97999999999922</v>
      </c>
      <c r="CF33" s="211"/>
      <c r="CG33" s="195">
        <v>488.4</v>
      </c>
      <c r="CH33" s="210">
        <f si="45" t="shared"/>
        <v>183.42000000000075</v>
      </c>
      <c r="CI33" s="196">
        <v>196.43</v>
      </c>
      <c r="CJ33" s="196">
        <f si="67" t="shared"/>
        <v>1.5526141628060848</v>
      </c>
      <c r="CK33" s="196">
        <v>2.4900000000000002</v>
      </c>
      <c r="CL33" s="196">
        <f si="68" t="shared"/>
        <v>0.93738583719391544</v>
      </c>
      <c r="CM33" s="199">
        <v>29</v>
      </c>
      <c r="CN33" s="346">
        <v>42750</v>
      </c>
      <c r="CO33" s="357">
        <v>10983.224</v>
      </c>
      <c r="CP33" s="358">
        <v>7413.83</v>
      </c>
      <c r="CQ33" s="455">
        <f si="14" t="shared"/>
        <v>1274.5200000000114</v>
      </c>
      <c r="CR33" s="409"/>
      <c r="CS33" s="409">
        <f si="46" t="shared"/>
        <v>174748</v>
      </c>
      <c r="CT33" s="409">
        <f si="46" t="shared"/>
        <v>346401</v>
      </c>
      <c r="CU33" s="409">
        <f si="46" t="shared"/>
        <v>1632</v>
      </c>
      <c r="CV33" s="453"/>
      <c r="CW33" s="379">
        <v>334.58699999999999</v>
      </c>
      <c r="CX33" s="376">
        <f si="15" t="shared"/>
        <v>7.9799999999988813</v>
      </c>
      <c r="CY33" s="409"/>
      <c r="CZ33" s="409">
        <f si="69" t="shared"/>
        <v>2914.50000000001</v>
      </c>
      <c r="DA33" s="204"/>
      <c r="DB33" s="195">
        <v>2638</v>
      </c>
      <c r="DC33" s="421">
        <f si="95" t="shared"/>
        <v>-276.50000000001</v>
      </c>
      <c r="DD33" s="195">
        <v>361.89499999999998</v>
      </c>
      <c r="DE33" s="196">
        <f si="70" t="shared"/>
        <v>8.053440915182609</v>
      </c>
      <c r="DF33" s="195">
        <v>7.29</v>
      </c>
      <c r="DG33" s="397">
        <f si="71" t="shared"/>
        <v>-0.76344091518260893</v>
      </c>
      <c r="DH33" s="199">
        <v>29</v>
      </c>
      <c r="DI33" s="346">
        <v>42750</v>
      </c>
      <c r="DJ33" s="366">
        <v>355.00700000000001</v>
      </c>
      <c r="DK33" s="381">
        <v>324.89299999999997</v>
      </c>
      <c r="DL33" s="455">
        <f si="16" t="shared"/>
        <v>667.79999999996562</v>
      </c>
      <c r="DM33" s="453"/>
      <c r="DN33" s="370"/>
      <c r="DO33" s="409"/>
      <c r="DP33" s="409"/>
      <c r="DQ33" s="371">
        <v>1883.2550000000001</v>
      </c>
      <c r="DR33" s="455">
        <f si="17" t="shared"/>
        <v>3355.2000000000589</v>
      </c>
      <c r="DS33" s="453"/>
      <c r="DT33" s="409">
        <f si="18" t="shared"/>
        <v>5583.0000000000246</v>
      </c>
      <c r="DU33" s="204"/>
      <c r="DV33" s="195">
        <v>5989.9</v>
      </c>
      <c r="DW33" s="409">
        <f si="47" t="shared"/>
        <v>406.89999999997508</v>
      </c>
      <c r="DX33" s="195">
        <v>14653</v>
      </c>
      <c r="DY33" s="431">
        <f si="72" t="shared"/>
        <v>0.38101412679997437</v>
      </c>
      <c r="DZ33" s="409">
        <v>0.40899999999999997</v>
      </c>
      <c r="EA33" s="431">
        <f si="73" t="shared"/>
        <v>2.7985873200025602E-2</v>
      </c>
      <c r="EB33" s="199">
        <v>29</v>
      </c>
      <c r="EC33" s="346">
        <v>42750</v>
      </c>
      <c r="ED33" s="357"/>
      <c r="EE33" s="292"/>
      <c r="EF33" s="358">
        <v>2001.2270000000001</v>
      </c>
      <c r="EG33" s="455">
        <f si="48" t="shared"/>
        <v>4138.1999999999607</v>
      </c>
      <c r="EH33" s="453"/>
      <c r="EI33" s="370">
        <v>27.946000000000002</v>
      </c>
      <c r="EJ33" s="371">
        <v>1306.681</v>
      </c>
      <c r="EK33" s="455">
        <f si="99" t="shared"/>
        <v>367.92000000001053</v>
      </c>
      <c r="EL33" s="453"/>
      <c r="EM33" s="370">
        <v>3028.1010000000001</v>
      </c>
      <c r="EN33" s="371"/>
      <c r="EO33" s="455">
        <f si="74" t="shared"/>
        <v>25.895999999998821</v>
      </c>
      <c r="EP33" s="453"/>
      <c r="EQ33" s="379">
        <v>377.702</v>
      </c>
      <c r="ER33" s="455">
        <f si="19" t="shared"/>
        <v>9.5199999999999818</v>
      </c>
      <c r="ES33" s="409"/>
      <c r="ET33" s="409">
        <f si="49" t="shared"/>
        <v>4173.61599999996</v>
      </c>
      <c r="EU33" s="204"/>
      <c r="EV33" s="195">
        <v>4222.7</v>
      </c>
      <c r="EW33" s="195">
        <f si="50" t="shared"/>
        <v>49.08400000003985</v>
      </c>
      <c r="EX33" s="431">
        <v>361.89499999999998</v>
      </c>
      <c r="EY33" s="431">
        <f si="75" t="shared"/>
        <v>11.532671078627668</v>
      </c>
      <c r="EZ33" s="290">
        <v>11.6683</v>
      </c>
      <c r="FA33" s="432">
        <f si="76" t="shared"/>
        <v>0.13562892137233185</v>
      </c>
      <c r="FC33" s="293"/>
      <c r="FD33" s="417"/>
      <c r="FE33" s="130"/>
      <c r="FF33" s="127"/>
      <c r="FG33" s="32"/>
      <c r="FH33" s="32"/>
      <c r="FI33" s="123"/>
      <c r="FJ33" s="126"/>
      <c r="FK33" s="121"/>
      <c r="FL33" s="140"/>
      <c r="FM33" s="296"/>
      <c r="FN33" s="123"/>
      <c r="FO33" s="32"/>
      <c r="FP33" s="120"/>
      <c r="FQ33" s="123"/>
      <c r="FR33" s="120"/>
      <c r="FS33" s="142"/>
      <c r="FT33" s="141"/>
      <c r="FU33" s="130"/>
      <c r="FV33" s="123"/>
      <c r="FW33" s="32"/>
      <c r="FX33" s="120"/>
      <c r="FY33" s="120"/>
      <c r="FZ33" s="126"/>
      <c r="GA33" s="143"/>
      <c r="GB33" s="141"/>
      <c r="GC33" s="122"/>
      <c r="GD33" s="123"/>
      <c r="GE33" s="120"/>
      <c r="GF33" s="33"/>
      <c r="GG33" s="127"/>
      <c r="GH33" s="123"/>
      <c r="GI33" s="144"/>
      <c r="GJ33" s="141"/>
      <c r="GK33" s="122"/>
      <c r="GL33" s="120"/>
      <c r="GM33" s="33"/>
      <c r="GN33" s="169"/>
      <c r="GO33" s="128"/>
      <c r="GP33" s="126"/>
      <c r="GQ33" s="225"/>
      <c r="GR33" s="141"/>
      <c r="GS33" s="122"/>
      <c r="GT33" s="123"/>
      <c r="GU33" s="33"/>
      <c r="GV33" s="123"/>
      <c r="GW33" s="127"/>
      <c r="GX33" s="123"/>
      <c r="GY33" s="144"/>
      <c r="GZ33" s="141"/>
      <c r="HA33" s="125"/>
      <c r="HB33" s="386"/>
      <c r="HC33" s="31"/>
      <c r="HE33" s="10"/>
      <c r="HF33" s="46" t="s">
        <v>65</v>
      </c>
      <c r="HG33" s="14">
        <v>101226.7175</v>
      </c>
      <c r="HH33" s="9"/>
      <c r="HI33" s="10"/>
      <c r="HO33" s="346">
        <v>42750</v>
      </c>
      <c r="HP33" s="379">
        <v>1038.7529999999999</v>
      </c>
      <c r="HQ33" s="455">
        <f si="37" t="shared"/>
        <v>36.759999999994761</v>
      </c>
      <c r="HR33" s="453"/>
      <c r="HS33" s="379">
        <v>49424</v>
      </c>
      <c r="HT33" s="455">
        <f si="57" t="shared"/>
        <v>8</v>
      </c>
      <c r="HU33" s="369"/>
      <c r="HV33" s="379">
        <v>78285</v>
      </c>
      <c r="HW33" s="455">
        <f si="58" t="shared"/>
        <v>12</v>
      </c>
      <c r="HX33" s="369"/>
      <c r="HY33" s="379">
        <v>1295.3499999999999</v>
      </c>
      <c r="HZ33" s="455">
        <f si="38" t="shared"/>
        <v>21.29999999999427</v>
      </c>
      <c r="IA33" s="409"/>
      <c r="IB33" s="379">
        <v>213765</v>
      </c>
      <c r="IC33" s="455">
        <f si="39" t="shared"/>
        <v>1560</v>
      </c>
      <c r="ID33" s="409"/>
    </row>
    <row ht="16.5" r="34" spans="1:238" thickBot="1" x14ac:dyDescent="0.3">
      <c r="A34" s="199">
        <v>30</v>
      </c>
      <c r="B34" s="346">
        <v>42751</v>
      </c>
      <c r="C34" s="349">
        <v>3048.9360000000001</v>
      </c>
      <c r="D34" s="288">
        <v>3125.038</v>
      </c>
      <c r="E34" s="350"/>
      <c r="F34" s="347">
        <f si="4" t="shared"/>
        <v>12518.400000000838</v>
      </c>
      <c r="G34" s="354">
        <f si="77" t="shared"/>
        <v>25382.400000000052</v>
      </c>
      <c r="H34" s="357">
        <v>2113.4119999999998</v>
      </c>
      <c r="I34" s="292">
        <v>2021.7860000000001</v>
      </c>
      <c r="J34" s="358"/>
      <c r="K34" s="455">
        <f si="5" t="shared"/>
        <v>12427.199999998629</v>
      </c>
      <c r="L34" s="409">
        <f si="78" t="shared"/>
        <v>25310.399999999572</v>
      </c>
      <c r="M34" s="354">
        <f si="79" t="shared"/>
        <v>-72.000000000480213</v>
      </c>
      <c r="N34" s="357">
        <v>688.74</v>
      </c>
      <c r="O34" s="358">
        <v>1026.0640000000001</v>
      </c>
      <c r="P34" s="455">
        <f si="60" t="shared"/>
        <v>2100.6000000002587</v>
      </c>
      <c r="Q34" s="453">
        <f si="80" t="shared"/>
        <v>4066.2000000002308</v>
      </c>
      <c r="R34" s="357">
        <v>71574</v>
      </c>
      <c r="S34" s="358">
        <v>37825</v>
      </c>
      <c r="T34" s="455">
        <f si="6" t="shared"/>
        <v>420</v>
      </c>
      <c r="U34" s="453">
        <f si="81" t="shared"/>
        <v>696</v>
      </c>
      <c r="V34" s="357">
        <v>174751</v>
      </c>
      <c r="W34" s="358">
        <v>346503</v>
      </c>
      <c r="X34" s="455">
        <f si="7" t="shared"/>
        <v>1680</v>
      </c>
      <c r="Y34" s="409">
        <f si="82" t="shared"/>
        <v>3312</v>
      </c>
      <c r="Z34" s="409">
        <f si="83" t="shared"/>
        <v>4008</v>
      </c>
      <c r="AA34" s="453">
        <f si="84" t="shared"/>
        <v>58.20000000023083</v>
      </c>
      <c r="AB34" s="363">
        <v>358.05</v>
      </c>
      <c r="AC34" s="362">
        <v>166.24600000000001</v>
      </c>
      <c r="AD34" s="455">
        <f si="8" t="shared"/>
        <v>514.80000000005361</v>
      </c>
      <c r="AE34" s="453">
        <f si="85" t="shared"/>
        <v>1116.0000000000082</v>
      </c>
      <c r="AF34" s="364">
        <v>3383.4189999999999</v>
      </c>
      <c r="AG34" s="289"/>
      <c r="AH34" s="358"/>
      <c r="AI34" s="455">
        <f si="40" t="shared"/>
        <v>9717.5999999999476</v>
      </c>
      <c r="AJ34" s="409">
        <f>AI34+AI33</f>
        <v>19934.400000000096</v>
      </c>
      <c r="AK34" s="453">
        <f si="86" t="shared"/>
        <v>20630.400000000096</v>
      </c>
      <c r="AL34" s="387">
        <v>29571</v>
      </c>
      <c r="AM34" s="388">
        <v>41092</v>
      </c>
      <c r="AN34" s="455">
        <f si="9" t="shared"/>
        <v>0</v>
      </c>
      <c r="AO34" s="217">
        <f si="87" t="shared"/>
        <v>0</v>
      </c>
      <c r="AP34" s="387">
        <v>22329</v>
      </c>
      <c r="AQ34" s="388">
        <v>23340</v>
      </c>
      <c r="AR34" s="455">
        <f si="10" t="shared"/>
        <v>0</v>
      </c>
      <c r="AS34" s="409">
        <f si="88" t="shared"/>
        <v>0</v>
      </c>
      <c r="AT34" s="409">
        <f si="89" t="shared"/>
        <v>20882.399999999565</v>
      </c>
      <c r="AU34" s="210">
        <f si="11" t="shared"/>
        <v>10323.600000000784</v>
      </c>
      <c r="AV34" s="211">
        <f>(G34-Y34-AE34-AO34)+AS34</f>
        <v>20954.400000000045</v>
      </c>
      <c r="AW34" s="197">
        <v>11282.301725806452</v>
      </c>
      <c r="AX34" s="196">
        <f si="41" t="shared"/>
        <v>958.70172580566759</v>
      </c>
      <c r="AY34" s="196">
        <v>361.89</v>
      </c>
      <c r="AZ34" s="196">
        <f si="61" t="shared"/>
        <v>28.526900439362194</v>
      </c>
      <c r="BA34" s="196">
        <v>31.87</v>
      </c>
      <c r="BB34" s="196">
        <f si="62" t="shared"/>
        <v>3.3430995606378069</v>
      </c>
      <c r="BC34" s="199">
        <v>30</v>
      </c>
      <c r="BD34" s="346">
        <v>42751</v>
      </c>
      <c r="BE34" s="357">
        <v>11607.303</v>
      </c>
      <c r="BF34" s="292">
        <v>79.212999999999994</v>
      </c>
      <c r="BG34" s="358">
        <v>5526.0559999999996</v>
      </c>
      <c r="BH34" s="496">
        <f si="42" t="shared"/>
        <v>1556.2799999999447</v>
      </c>
      <c r="BI34" s="453">
        <f>BH34+BH33</f>
        <v>3199.9199999998291</v>
      </c>
      <c r="BJ34" s="370">
        <v>821.17399999999998</v>
      </c>
      <c r="BK34" s="371">
        <v>662.62300000000005</v>
      </c>
      <c r="BL34" s="291">
        <f si="12" t="shared"/>
        <v>48.959999999997308</v>
      </c>
      <c r="BM34" s="409">
        <f si="90" t="shared"/>
        <v>105.43999999999869</v>
      </c>
      <c r="BN34" s="409">
        <f si="13" t="shared"/>
        <v>1507.3199999999474</v>
      </c>
      <c r="BO34" s="483">
        <f>BI34-BM34</f>
        <v>3094.4799999998304</v>
      </c>
      <c r="BP34" s="195">
        <v>1798.5</v>
      </c>
      <c r="BQ34" s="196">
        <f si="43" t="shared"/>
        <v>291.18000000005259</v>
      </c>
      <c r="BR34" s="196">
        <v>301.44</v>
      </c>
      <c r="BS34" s="196">
        <f si="63" t="shared"/>
        <v>5.0003980891718003</v>
      </c>
      <c r="BT34" s="196">
        <v>4.97</v>
      </c>
      <c r="BU34" s="196">
        <f si="64" t="shared"/>
        <v>-3.0398089171800535E-2</v>
      </c>
      <c r="BV34" s="199">
        <v>30</v>
      </c>
      <c r="BW34" s="346">
        <v>42751</v>
      </c>
      <c r="BX34" s="357">
        <v>12175.82</v>
      </c>
      <c r="BY34" s="358">
        <v>30.346</v>
      </c>
      <c r="BZ34" s="347">
        <f si="44" t="shared"/>
        <v>258.62000000000222</v>
      </c>
      <c r="CA34" s="210">
        <f si="91" t="shared"/>
        <v>507.12</v>
      </c>
      <c r="CB34" s="292"/>
      <c r="CC34" s="213">
        <f si="65" t="shared"/>
        <v>48.959999999997308</v>
      </c>
      <c r="CD34" s="409">
        <f si="65" t="shared"/>
        <v>105.43999999999869</v>
      </c>
      <c r="CE34" s="211">
        <f si="66" t="shared"/>
        <v>307.57999999999953</v>
      </c>
      <c r="CF34" s="211">
        <f si="66" t="shared"/>
        <v>612.55999999999869</v>
      </c>
      <c r="CG34" s="195">
        <v>488.4</v>
      </c>
      <c r="CH34" s="210">
        <f si="45" t="shared"/>
        <v>180.82000000000045</v>
      </c>
      <c r="CI34" s="196">
        <v>196.43</v>
      </c>
      <c r="CJ34" s="196">
        <f si="67" t="shared"/>
        <v>1.5658504301786871</v>
      </c>
      <c r="CK34" s="196">
        <v>2.4900000000000002</v>
      </c>
      <c r="CL34" s="196">
        <f si="68" t="shared"/>
        <v>0.92414956982131313</v>
      </c>
      <c r="CM34" s="199">
        <v>30</v>
      </c>
      <c r="CN34" s="346">
        <v>42751</v>
      </c>
      <c r="CO34" s="357">
        <v>10990.347</v>
      </c>
      <c r="CP34" s="381">
        <v>7416.7049999999999</v>
      </c>
      <c r="CQ34" s="455">
        <f si="14" t="shared"/>
        <v>1199.7599999999511</v>
      </c>
      <c r="CR34" s="409">
        <f si="92" t="shared"/>
        <v>2474.2799999999625</v>
      </c>
      <c r="CS34" s="409">
        <f si="46" t="shared"/>
        <v>174751</v>
      </c>
      <c r="CT34" s="409">
        <f si="46" t="shared"/>
        <v>346503</v>
      </c>
      <c r="CU34" s="409">
        <f si="46" t="shared"/>
        <v>1680</v>
      </c>
      <c r="CV34" s="453">
        <f si="46" t="shared"/>
        <v>3312</v>
      </c>
      <c r="CW34" s="379">
        <v>334.589</v>
      </c>
      <c r="CX34" s="376">
        <f si="15" t="shared"/>
        <v>0.12000000000057298</v>
      </c>
      <c r="CY34" s="409">
        <f si="93" t="shared"/>
        <v>8.0999999999994543</v>
      </c>
      <c r="CZ34" s="409">
        <f si="69" t="shared"/>
        <v>2879.8799999999519</v>
      </c>
      <c r="DA34" s="204">
        <f si="94" t="shared"/>
        <v>5794.3799999999619</v>
      </c>
      <c r="DB34" s="195">
        <v>2638</v>
      </c>
      <c r="DC34" s="421">
        <f si="95" t="shared"/>
        <v>-241.87999999995191</v>
      </c>
      <c r="DD34" s="195">
        <v>361.89499999999998</v>
      </c>
      <c r="DE34" s="196">
        <f si="70" t="shared"/>
        <v>7.9577778084802278</v>
      </c>
      <c r="DF34" s="195">
        <v>7.29</v>
      </c>
      <c r="DG34" s="397">
        <f si="71" t="shared"/>
        <v>-0.66777780848022772</v>
      </c>
      <c r="DH34" s="199">
        <v>30</v>
      </c>
      <c r="DI34" s="346">
        <v>42751</v>
      </c>
      <c r="DJ34" s="366">
        <v>355.49</v>
      </c>
      <c r="DK34" s="381">
        <v>324.91899999999998</v>
      </c>
      <c r="DL34" s="455">
        <f si="16" t="shared"/>
        <v>916.20000000002619</v>
      </c>
      <c r="DM34" s="453">
        <f si="96" t="shared"/>
        <v>1583.9999999999918</v>
      </c>
      <c r="DN34" s="370"/>
      <c r="DO34" s="409"/>
      <c r="DP34" s="409"/>
      <c r="DQ34" s="371">
        <v>1885.14</v>
      </c>
      <c r="DR34" s="455">
        <f si="17" t="shared"/>
        <v>3392.9999999999836</v>
      </c>
      <c r="DS34" s="453">
        <f si="97" t="shared"/>
        <v>6748.2000000000426</v>
      </c>
      <c r="DT34" s="409">
        <f si="18" t="shared"/>
        <v>5845.2000000000098</v>
      </c>
      <c r="DU34" s="204">
        <f>DM34+DS34+ID34</f>
        <v>11428.200000000033</v>
      </c>
      <c r="DV34" s="195">
        <v>5989.9</v>
      </c>
      <c r="DW34" s="409">
        <f si="47" t="shared"/>
        <v>144.69999999998981</v>
      </c>
      <c r="DX34" s="195">
        <v>14653</v>
      </c>
      <c r="DY34" s="431">
        <f si="72" t="shared"/>
        <v>0.39890807343206236</v>
      </c>
      <c r="DZ34" s="409">
        <v>0.40899999999999997</v>
      </c>
      <c r="EA34" s="431">
        <f si="73" t="shared"/>
        <v>1.0091926567937615E-2</v>
      </c>
      <c r="EB34" s="199">
        <v>30</v>
      </c>
      <c r="EC34" s="346">
        <v>42751</v>
      </c>
      <c r="ED34" s="357"/>
      <c r="EE34" s="292"/>
      <c r="EF34" s="358">
        <v>2003.4659999999999</v>
      </c>
      <c r="EG34" s="455">
        <f si="48" t="shared"/>
        <v>4030.1999999996497</v>
      </c>
      <c r="EH34" s="453">
        <f si="98" t="shared"/>
        <v>8168.3999999996104</v>
      </c>
      <c r="EI34" s="370">
        <v>27.963999999999999</v>
      </c>
      <c r="EJ34" s="371">
        <v>1311.25</v>
      </c>
      <c r="EK34" s="455">
        <f si="99" t="shared"/>
        <v>366.95999999999657</v>
      </c>
      <c r="EL34" s="453">
        <f si="100" t="shared"/>
        <v>734.88000000000716</v>
      </c>
      <c r="EM34" s="370">
        <v>3030.346</v>
      </c>
      <c r="EN34" s="371"/>
      <c r="EO34" s="455">
        <f si="74" t="shared"/>
        <v>26.93999999999869</v>
      </c>
      <c r="EP34" s="453">
        <f si="101" t="shared"/>
        <v>52.835999999997512</v>
      </c>
      <c r="EQ34" s="379">
        <v>377.90600000000001</v>
      </c>
      <c r="ER34" s="455">
        <f si="19" t="shared"/>
        <v>8.1600000000003092</v>
      </c>
      <c r="ES34" s="409">
        <f si="102" t="shared"/>
        <v>17.680000000000291</v>
      </c>
      <c r="ET34" s="409">
        <f si="49" t="shared"/>
        <v>4065.2999999996487</v>
      </c>
      <c r="EU34" s="204">
        <f>EH34+EP34+ES34</f>
        <v>8238.9159999996082</v>
      </c>
      <c r="EV34" s="195">
        <v>4222.7</v>
      </c>
      <c r="EW34" s="195">
        <f si="50" t="shared"/>
        <v>157.40000000035116</v>
      </c>
      <c r="EX34" s="431">
        <v>361.89499999999998</v>
      </c>
      <c r="EY34" s="431">
        <f si="75" t="shared"/>
        <v>11.233368794815206</v>
      </c>
      <c r="EZ34" s="290">
        <v>11.6683</v>
      </c>
      <c r="FA34" s="432">
        <f si="76" t="shared"/>
        <v>0.43493120518479422</v>
      </c>
      <c r="FC34" s="293"/>
      <c r="FD34" s="418"/>
      <c r="FE34" s="130"/>
      <c r="FF34" s="127"/>
      <c r="FG34" s="32"/>
      <c r="FH34" s="132"/>
      <c r="FI34" s="123"/>
      <c r="FJ34" s="126"/>
      <c r="FK34" s="121"/>
      <c r="FL34" s="140"/>
      <c r="FM34" s="296"/>
      <c r="FN34" s="123"/>
      <c r="FO34" s="32"/>
      <c r="FP34" s="120"/>
      <c r="FQ34" s="123"/>
      <c r="FR34" s="120"/>
      <c r="FS34" s="142"/>
      <c r="FT34" s="295"/>
      <c r="FU34" s="130"/>
      <c r="FV34" s="123"/>
      <c r="FW34" s="32"/>
      <c r="FX34" s="120"/>
      <c r="FY34" s="120"/>
      <c r="FZ34" s="126"/>
      <c r="GA34" s="143"/>
      <c r="GB34" s="295"/>
      <c r="GC34" s="122"/>
      <c r="GD34" s="123"/>
      <c r="GE34" s="120"/>
      <c r="GF34" s="33"/>
      <c r="GG34" s="127"/>
      <c r="GH34" s="123"/>
      <c r="GI34" s="144"/>
      <c r="GJ34" s="295"/>
      <c r="GK34" s="122"/>
      <c r="GL34" s="120"/>
      <c r="GM34" s="33"/>
      <c r="GN34" s="169"/>
      <c r="GO34" s="128"/>
      <c r="GP34" s="126"/>
      <c r="GQ34" s="225"/>
      <c r="GR34" s="295"/>
      <c r="GS34" s="122"/>
      <c r="GT34" s="123"/>
      <c r="GU34" s="33"/>
      <c r="GV34" s="123"/>
      <c r="GW34" s="127"/>
      <c r="GX34" s="123"/>
      <c r="GY34" s="144"/>
      <c r="GZ34" s="295"/>
      <c r="HA34" s="125"/>
      <c r="HB34" s="386"/>
      <c r="HC34" s="31"/>
      <c r="HE34" s="10"/>
      <c r="HF34" s="46" t="s">
        <v>41</v>
      </c>
      <c r="HG34" s="14">
        <v>268250.20750000002</v>
      </c>
      <c r="HH34" s="9"/>
      <c r="HI34" s="10"/>
      <c r="HO34" s="346">
        <v>42751</v>
      </c>
      <c r="HP34" s="379">
        <v>1041.346</v>
      </c>
      <c r="HQ34" s="455">
        <f si="37" t="shared"/>
        <v>103.72000000000298</v>
      </c>
      <c r="HR34" s="453">
        <f>HQ34+HQ33</f>
        <v>140.47999999999774</v>
      </c>
      <c r="HS34" s="379">
        <v>49449</v>
      </c>
      <c r="HT34" s="455">
        <f si="57" t="shared"/>
        <v>25</v>
      </c>
      <c r="HU34" s="369">
        <f ref="HU34" si="146" t="shared">HT34+HT33</f>
        <v>33</v>
      </c>
      <c r="HV34" s="379">
        <v>78324</v>
      </c>
      <c r="HW34" s="455">
        <f si="58" t="shared"/>
        <v>39</v>
      </c>
      <c r="HX34" s="369">
        <f ref="HX34" si="147" t="shared">HW34+HW33</f>
        <v>51</v>
      </c>
      <c r="HY34" s="379">
        <v>1296.0999999999999</v>
      </c>
      <c r="HZ34" s="455">
        <f si="38" t="shared"/>
        <v>22.5</v>
      </c>
      <c r="IA34" s="409">
        <f ref="IA34" si="148" t="shared">HZ34+HZ33</f>
        <v>43.79999999999427</v>
      </c>
      <c r="IB34" s="379">
        <v>213893</v>
      </c>
      <c r="IC34" s="455">
        <f si="39" t="shared"/>
        <v>1536</v>
      </c>
      <c r="ID34" s="409">
        <f>IC34+IC33</f>
        <v>3096</v>
      </c>
    </row>
    <row ht="16.5" r="35" spans="1:238" thickBot="1" x14ac:dyDescent="0.3">
      <c r="A35" s="199">
        <v>31</v>
      </c>
      <c r="B35" s="346">
        <v>42751</v>
      </c>
      <c r="C35" s="349">
        <v>3050.991</v>
      </c>
      <c r="D35" s="288">
        <v>3125.502</v>
      </c>
      <c r="E35" s="350"/>
      <c r="F35" s="347">
        <f si="4" t="shared"/>
        <v>12091.199999998935</v>
      </c>
      <c r="G35" s="354"/>
      <c r="H35" s="357">
        <v>2115.431</v>
      </c>
      <c r="I35" s="292">
        <v>2022.26</v>
      </c>
      <c r="J35" s="358"/>
      <c r="K35" s="455">
        <f si="5" t="shared"/>
        <v>11966.400000000795</v>
      </c>
      <c r="L35" s="409"/>
      <c r="M35" s="354"/>
      <c r="N35" s="357">
        <v>688.74</v>
      </c>
      <c r="O35" s="357">
        <v>1027.145</v>
      </c>
      <c r="P35" s="455">
        <f si="60" t="shared"/>
        <v>1945.7999999998265</v>
      </c>
      <c r="Q35" s="453"/>
      <c r="R35" s="357">
        <v>71597</v>
      </c>
      <c r="S35" s="358">
        <v>37825</v>
      </c>
      <c r="T35" s="455">
        <f si="6" t="shared"/>
        <v>276</v>
      </c>
      <c r="U35" s="453"/>
      <c r="V35" s="357">
        <v>174753</v>
      </c>
      <c r="W35" s="358">
        <v>346604</v>
      </c>
      <c r="X35" s="455">
        <f si="7" t="shared"/>
        <v>1648</v>
      </c>
      <c r="Y35" s="409"/>
      <c r="Z35" s="409"/>
      <c r="AA35" s="453"/>
      <c r="AB35" s="363">
        <v>358.22800000000001</v>
      </c>
      <c r="AC35" s="358">
        <v>166.405</v>
      </c>
      <c r="AD35" s="455">
        <f si="8" t="shared"/>
        <v>606.59999999998035</v>
      </c>
      <c r="AE35" s="453"/>
      <c r="AF35" s="364">
        <v>3387.3029999999999</v>
      </c>
      <c r="AG35" s="289"/>
      <c r="AH35" s="358"/>
      <c r="AI35" s="455">
        <f si="40" t="shared"/>
        <v>9321.6000000000349</v>
      </c>
      <c r="AJ35" s="409"/>
      <c r="AK35" s="453"/>
      <c r="AL35" s="387">
        <v>29571</v>
      </c>
      <c r="AM35" s="388">
        <v>41092</v>
      </c>
      <c r="AN35" s="455">
        <f si="9" t="shared"/>
        <v>0</v>
      </c>
      <c r="AO35" s="217"/>
      <c r="AP35" s="387">
        <v>22329</v>
      </c>
      <c r="AQ35" s="388">
        <v>23340</v>
      </c>
      <c r="AR35" s="455">
        <f si="10" t="shared"/>
        <v>0</v>
      </c>
      <c r="AS35" s="409"/>
      <c r="AT35" s="409"/>
      <c r="AU35" s="210">
        <f si="11" t="shared"/>
        <v>9836.5999999989544</v>
      </c>
      <c r="AV35" s="211"/>
      <c r="AW35" s="197">
        <v>11282.301725806452</v>
      </c>
      <c r="AX35" s="196">
        <f si="41" t="shared"/>
        <v>1445.7017258074975</v>
      </c>
      <c r="AY35" s="196">
        <v>361.89</v>
      </c>
      <c r="AZ35" s="196">
        <f si="61" t="shared"/>
        <v>27.18118765370404</v>
      </c>
      <c r="BA35" s="196">
        <v>31.87</v>
      </c>
      <c r="BB35" s="196">
        <f si="62" t="shared"/>
        <v>4.6888123462959612</v>
      </c>
      <c r="BC35" s="199">
        <v>31</v>
      </c>
      <c r="BD35" s="346">
        <v>42751</v>
      </c>
      <c r="BE35" s="357">
        <v>11609.218000000001</v>
      </c>
      <c r="BF35" s="292">
        <v>79.304000000000002</v>
      </c>
      <c r="BG35" s="358">
        <v>5529.8440000000001</v>
      </c>
      <c r="BH35" s="496">
        <f si="42" t="shared"/>
        <v>1776.3600000002589</v>
      </c>
      <c r="BI35" s="453"/>
      <c r="BJ35" s="370">
        <v>821.77800000000002</v>
      </c>
      <c r="BK35" s="371">
        <v>662.62300000000005</v>
      </c>
      <c r="BL35" s="291">
        <f si="12" t="shared"/>
        <v>48.320000000003347</v>
      </c>
      <c r="BM35" s="409"/>
      <c r="BN35" s="409">
        <f si="13" t="shared"/>
        <v>1728.0400000002555</v>
      </c>
      <c r="BO35" s="483"/>
      <c r="BP35" s="195">
        <v>1798.5</v>
      </c>
      <c r="BQ35" s="196">
        <f si="43" t="shared"/>
        <v>70.459999999744468</v>
      </c>
      <c r="BR35" s="196">
        <v>301.44</v>
      </c>
      <c r="BS35" s="196">
        <f si="63" t="shared"/>
        <v>5.7326167728246267</v>
      </c>
      <c r="BT35" s="196">
        <v>4.97</v>
      </c>
      <c r="BU35" s="196">
        <f si="64" t="shared"/>
        <v>-0.76261677282462692</v>
      </c>
      <c r="BV35" s="199">
        <v>31</v>
      </c>
      <c r="BW35" s="346">
        <v>42751</v>
      </c>
      <c r="BX35" s="357">
        <v>12183.68</v>
      </c>
      <c r="BY35" s="358">
        <v>30.346</v>
      </c>
      <c r="BZ35" s="347">
        <f si="44" t="shared"/>
        <v>235.80000000001746</v>
      </c>
      <c r="CA35" s="210"/>
      <c r="CB35" s="292"/>
      <c r="CC35" s="213">
        <f si="65" t="shared"/>
        <v>48.320000000003347</v>
      </c>
      <c r="CD35" s="409"/>
      <c r="CE35" s="211">
        <f si="66" t="shared"/>
        <v>284.12000000002081</v>
      </c>
      <c r="CF35" s="211"/>
      <c r="CG35" s="195">
        <v>488.4</v>
      </c>
      <c r="CH35" s="210">
        <f si="45" t="shared"/>
        <v>204.27999999997917</v>
      </c>
      <c r="CI35" s="196">
        <v>196.43</v>
      </c>
      <c r="CJ35" s="196">
        <f si="67" t="shared"/>
        <v>1.446418571501404</v>
      </c>
      <c r="CK35" s="196">
        <v>2.4900000000000002</v>
      </c>
      <c r="CL35" s="196">
        <f si="68" t="shared"/>
        <v>1.0435814284985963</v>
      </c>
      <c r="CM35" s="199">
        <v>31</v>
      </c>
      <c r="CN35" s="346">
        <v>42751</v>
      </c>
      <c r="CO35" s="357">
        <v>10997.572</v>
      </c>
      <c r="CP35" s="358">
        <v>7419.71</v>
      </c>
      <c r="CQ35" s="455">
        <f si="14" t="shared"/>
        <v>1227.6000000000568</v>
      </c>
      <c r="CR35" s="409"/>
      <c r="CS35" s="409">
        <f si="46" t="shared"/>
        <v>174753</v>
      </c>
      <c r="CT35" s="409">
        <f si="46" t="shared"/>
        <v>346604</v>
      </c>
      <c r="CU35" s="409">
        <f si="46" t="shared"/>
        <v>1648</v>
      </c>
      <c r="CV35" s="453"/>
      <c r="CW35" s="379">
        <v>335.17599999999999</v>
      </c>
      <c r="CX35" s="376">
        <f si="15" t="shared"/>
        <v>35.219999999999345</v>
      </c>
      <c r="CY35" s="409"/>
      <c r="CZ35" s="409">
        <f si="69" t="shared"/>
        <v>2910.8200000000561</v>
      </c>
      <c r="DA35" s="204"/>
      <c r="DB35" s="195">
        <v>2638</v>
      </c>
      <c r="DC35" s="421">
        <f si="95" t="shared"/>
        <v>-272.8200000000561</v>
      </c>
      <c r="DD35" s="195">
        <v>361.89499999999998</v>
      </c>
      <c r="DE35" s="196">
        <f si="70" t="shared"/>
        <v>8.0432722198429278</v>
      </c>
      <c r="DF35" s="195">
        <v>7.29</v>
      </c>
      <c r="DG35" s="397">
        <f si="71" t="shared"/>
        <v>-0.7532722198429278</v>
      </c>
      <c r="DH35" s="199">
        <v>31</v>
      </c>
      <c r="DI35" s="346">
        <v>42751</v>
      </c>
      <c r="DJ35" s="366">
        <v>355.87700000000001</v>
      </c>
      <c r="DK35" s="381">
        <v>324.94499999999999</v>
      </c>
      <c r="DL35" s="455">
        <f si="16" t="shared"/>
        <v>743.40000000001965</v>
      </c>
      <c r="DM35" s="453"/>
      <c r="DN35" s="370"/>
      <c r="DO35" s="409"/>
      <c r="DP35" s="409"/>
      <c r="DQ35" s="371">
        <v>1886.998</v>
      </c>
      <c r="DR35" s="455">
        <f si="17" t="shared"/>
        <v>3344.399999999905</v>
      </c>
      <c r="DS35" s="453"/>
      <c r="DT35" s="409">
        <f si="18" t="shared"/>
        <v>5611.7999999999247</v>
      </c>
      <c r="DU35" s="204"/>
      <c r="DV35" s="195">
        <v>5989.9</v>
      </c>
      <c r="DW35" s="409">
        <f si="47" t="shared"/>
        <v>378.10000000007494</v>
      </c>
      <c r="DX35" s="195">
        <v>14653</v>
      </c>
      <c r="DY35" s="431">
        <f si="72" t="shared"/>
        <v>0.3829795946222565</v>
      </c>
      <c r="DZ35" s="409">
        <v>0.40899999999999997</v>
      </c>
      <c r="EA35" s="431">
        <f si="73" t="shared"/>
        <v>2.6020405377743472E-2</v>
      </c>
      <c r="EB35" s="199">
        <v>31</v>
      </c>
      <c r="EC35" s="346">
        <v>42751</v>
      </c>
      <c r="ED35" s="357"/>
      <c r="EE35" s="292"/>
      <c r="EF35" s="358">
        <v>2005.6780000000001</v>
      </c>
      <c r="EG35" s="455">
        <f>(EF35-EF34)*1800</f>
        <v>3981.6000000003896</v>
      </c>
      <c r="EH35" s="453"/>
      <c r="EI35" s="370">
        <v>27.981000000000002</v>
      </c>
      <c r="EJ35" s="371">
        <v>1315.633</v>
      </c>
      <c r="EK35" s="455">
        <f si="99" t="shared"/>
        <v>352.0000000000033</v>
      </c>
      <c r="EL35" s="453"/>
      <c r="EM35" s="370">
        <v>3034.8229999999999</v>
      </c>
      <c r="EN35" s="371"/>
      <c r="EO35" s="455">
        <f si="74" t="shared"/>
        <v>53.723999999998341</v>
      </c>
      <c r="EP35" s="453"/>
      <c r="EQ35" s="379">
        <v>378.11200000000002</v>
      </c>
      <c r="ER35" s="455">
        <f si="19" t="shared"/>
        <v>8.2400000000006912</v>
      </c>
      <c r="ES35" s="409"/>
      <c r="ET35" s="409">
        <f si="49" t="shared"/>
        <v>4043.5640000003887</v>
      </c>
      <c r="EU35" s="204"/>
      <c r="EV35" s="195">
        <v>4222.7</v>
      </c>
      <c r="EW35" s="195">
        <f si="50" t="shared"/>
        <v>179.13599999961116</v>
      </c>
      <c r="EX35" s="431">
        <v>361.89499999999998</v>
      </c>
      <c r="EY35" s="431">
        <f si="75" t="shared"/>
        <v>11.173307174734077</v>
      </c>
      <c r="EZ35" s="290">
        <v>11.6683</v>
      </c>
      <c r="FA35" s="432">
        <f si="76" t="shared"/>
        <v>0.49499282526592303</v>
      </c>
      <c r="FC35" s="199"/>
      <c r="FD35" s="198" t="s">
        <v>70</v>
      </c>
      <c r="FE35" s="414">
        <f>SUM(FE4:FE34)</f>
        <v>91490.760000000024</v>
      </c>
      <c r="FF35" s="133"/>
      <c r="FG35" s="134"/>
      <c r="FH35" s="135"/>
      <c r="FI35" s="133"/>
      <c r="FJ35" s="133"/>
      <c r="FK35" s="135"/>
      <c r="FL35" s="147">
        <f>SUM(FL5:FL34)</f>
        <v>3916.7999999999984</v>
      </c>
      <c r="FM35" s="414">
        <f>SUM(FM4:FM34)</f>
        <v>226080.78799999983</v>
      </c>
      <c r="FN35" s="133"/>
      <c r="FO35" s="134"/>
      <c r="FP35" s="135"/>
      <c r="FQ35" s="133"/>
      <c r="FR35" s="133"/>
      <c r="FS35" s="135"/>
      <c r="FT35" s="294">
        <f>SUM(FT5:FT34)</f>
        <v>0</v>
      </c>
      <c r="FU35" s="414">
        <f>SUM(FU4:FU34)</f>
        <v>161843.5199999999</v>
      </c>
      <c r="FV35" s="133"/>
      <c r="FW35" s="134"/>
      <c r="FX35" s="135"/>
      <c r="FY35" s="133"/>
      <c r="FZ35" s="133"/>
      <c r="GA35" s="135"/>
      <c r="GB35" s="294">
        <f>SUM(GB5:GB34)</f>
        <v>0</v>
      </c>
      <c r="GC35" s="414">
        <f>SUM(GC4:GC34)</f>
        <v>17868.059999999976</v>
      </c>
      <c r="GD35" s="133"/>
      <c r="GE35" s="134"/>
      <c r="GF35" s="135"/>
      <c r="GG35" s="133"/>
      <c r="GH35" s="135"/>
      <c r="GI35" s="135"/>
      <c r="GJ35" s="294">
        <f>SUM(GJ5:GJ34)</f>
        <v>0</v>
      </c>
      <c r="GK35" s="414">
        <f>SUM(GK4:GK34)</f>
        <v>299312.39999999979</v>
      </c>
      <c r="GL35" s="133"/>
      <c r="GM35" s="134"/>
      <c r="GN35" s="135"/>
      <c r="GO35" s="133"/>
      <c r="GP35" s="135"/>
      <c r="GQ35" s="135"/>
      <c r="GR35" s="294">
        <f>SUM(GR5:GR34)</f>
        <v>41.5</v>
      </c>
      <c r="GS35" s="414">
        <f>SUM(GS4:GS34)</f>
        <v>588414.80000000121</v>
      </c>
      <c r="GT35" s="133"/>
      <c r="GU35" s="133"/>
      <c r="GV35" s="133"/>
      <c r="GW35" s="145"/>
      <c r="GX35" s="135"/>
      <c r="GY35" s="145"/>
      <c r="GZ35" s="294">
        <f>SUM(GZ5:GZ34)</f>
        <v>0</v>
      </c>
      <c r="HA35" s="414">
        <f>SUM(HA4:HA34)</f>
        <v>1385010.3280000009</v>
      </c>
      <c r="HB35" s="415">
        <f>SUM(HB4:HB34)</f>
        <v>1493558.9228571423</v>
      </c>
      <c r="HC35" s="136"/>
      <c r="HE35" s="10"/>
      <c r="HF35" s="46" t="s">
        <v>66</v>
      </c>
      <c r="HG35" s="20">
        <v>227382.52</v>
      </c>
      <c r="HH35" s="9"/>
      <c r="HI35" s="10"/>
      <c r="HO35" s="346">
        <v>42751</v>
      </c>
      <c r="HP35" s="379">
        <v>1042.19</v>
      </c>
      <c r="HQ35" s="455">
        <f si="37" t="shared"/>
        <v>33.760000000002037</v>
      </c>
      <c r="HR35" s="453"/>
      <c r="HS35" s="379">
        <v>49466</v>
      </c>
      <c r="HT35" s="455">
        <f si="57" t="shared"/>
        <v>17</v>
      </c>
      <c r="HU35" s="369"/>
      <c r="HV35" s="379">
        <v>78336</v>
      </c>
      <c r="HW35" s="455">
        <f si="58" t="shared"/>
        <v>12</v>
      </c>
      <c r="HX35" s="369"/>
      <c r="HY35" s="379">
        <v>1296.9000000000001</v>
      </c>
      <c r="HZ35" s="455">
        <f si="38" t="shared"/>
        <v>24.000000000005457</v>
      </c>
      <c r="IA35" s="409"/>
      <c r="IB35" s="379">
        <v>214020</v>
      </c>
      <c r="IC35" s="455">
        <f si="39" t="shared"/>
        <v>1524</v>
      </c>
      <c r="ID35" s="409"/>
    </row>
    <row ht="15.75" r="36" spans="1:238" x14ac:dyDescent="0.25">
      <c r="A36" s="199">
        <v>32</v>
      </c>
      <c r="B36" s="346">
        <v>42752</v>
      </c>
      <c r="C36" s="349">
        <v>3053.1909999999998</v>
      </c>
      <c r="D36" s="288">
        <v>3125.9850000000001</v>
      </c>
      <c r="E36" s="350"/>
      <c r="F36" s="347">
        <f si="4" t="shared"/>
        <v>12878.399999999965</v>
      </c>
      <c r="G36" s="354">
        <f si="77" t="shared"/>
        <v>24969.5999999989</v>
      </c>
      <c r="H36" s="357">
        <v>2117.5920000000001</v>
      </c>
      <c r="I36" s="292">
        <v>2022.7560000000001</v>
      </c>
      <c r="J36" s="358"/>
      <c r="K36" s="455">
        <f si="5" t="shared"/>
        <v>12753.600000000733</v>
      </c>
      <c r="L36" s="409">
        <f si="78" t="shared"/>
        <v>24720.000000001528</v>
      </c>
      <c r="M36" s="354">
        <f si="79" t="shared"/>
        <v>-249.59999999737192</v>
      </c>
      <c r="N36" s="357">
        <v>688.74</v>
      </c>
      <c r="O36" s="358">
        <v>1028.306</v>
      </c>
      <c r="P36" s="455">
        <f si="60" t="shared"/>
        <v>2089.8000000001048</v>
      </c>
      <c r="Q36" s="453">
        <f si="80" t="shared"/>
        <v>4035.5999999999312</v>
      </c>
      <c r="R36" s="357">
        <v>71626</v>
      </c>
      <c r="S36" s="358">
        <v>37831</v>
      </c>
      <c r="T36" s="455">
        <f si="6" t="shared"/>
        <v>420</v>
      </c>
      <c r="U36" s="453">
        <f si="81" t="shared"/>
        <v>696</v>
      </c>
      <c r="V36" s="357">
        <v>174756</v>
      </c>
      <c r="W36" s="358">
        <v>346703</v>
      </c>
      <c r="X36" s="455">
        <f si="7" t="shared"/>
        <v>1632</v>
      </c>
      <c r="Y36" s="409">
        <f si="82" t="shared"/>
        <v>3280</v>
      </c>
      <c r="Z36" s="409">
        <f si="83" t="shared"/>
        <v>3976</v>
      </c>
      <c r="AA36" s="453">
        <f si="84" t="shared"/>
        <v>59.599999999931242</v>
      </c>
      <c r="AB36" s="363">
        <v>358.42399999999998</v>
      </c>
      <c r="AC36" s="358">
        <v>166.54</v>
      </c>
      <c r="AD36" s="455">
        <f si="8" t="shared"/>
        <v>595.79999999992879</v>
      </c>
      <c r="AE36" s="453">
        <f si="85" t="shared"/>
        <v>1202.3999999999091</v>
      </c>
      <c r="AF36" s="364">
        <v>3391.4540000000002</v>
      </c>
      <c r="AG36" s="289"/>
      <c r="AH36" s="358"/>
      <c r="AI36" s="455">
        <f si="40" t="shared"/>
        <v>9962.4000000007072</v>
      </c>
      <c r="AJ36" s="409">
        <f>AI36+AI35</f>
        <v>19284.000000000742</v>
      </c>
      <c r="AK36" s="453">
        <f si="86" t="shared"/>
        <v>19980.000000000742</v>
      </c>
      <c r="AL36" s="387">
        <v>29571</v>
      </c>
      <c r="AM36" s="388">
        <v>41092</v>
      </c>
      <c r="AN36" s="455">
        <f si="9" t="shared"/>
        <v>0</v>
      </c>
      <c r="AO36" s="217">
        <f si="87" t="shared"/>
        <v>0</v>
      </c>
      <c r="AP36" s="387">
        <v>22329</v>
      </c>
      <c r="AQ36" s="388">
        <v>23340</v>
      </c>
      <c r="AR36" s="455">
        <f si="10" t="shared"/>
        <v>0</v>
      </c>
      <c r="AS36" s="409">
        <f si="88" t="shared"/>
        <v>0</v>
      </c>
      <c r="AT36" s="409">
        <f si="89" t="shared"/>
        <v>20237.600000001617</v>
      </c>
      <c r="AU36" s="210">
        <f si="11" t="shared"/>
        <v>10650.600000000037</v>
      </c>
      <c r="AV36" s="211">
        <f>(G36-Y36-AE36-AO36)+AS36</f>
        <v>20487.199999998989</v>
      </c>
      <c r="AW36" s="197">
        <v>11282.301725806452</v>
      </c>
      <c r="AX36" s="196">
        <f si="41" t="shared"/>
        <v>631.7017258064152</v>
      </c>
      <c r="AY36" s="196">
        <v>361.89</v>
      </c>
      <c r="AZ36" s="196">
        <f si="61" t="shared"/>
        <v>29.430489927878739</v>
      </c>
      <c r="BA36" s="196">
        <v>31.87</v>
      </c>
      <c r="BB36" s="196">
        <f si="62" t="shared"/>
        <v>2.4395100721212621</v>
      </c>
      <c r="BC36" s="199">
        <v>32</v>
      </c>
      <c r="BD36" s="346">
        <v>42752</v>
      </c>
      <c r="BE36" s="357">
        <v>11611.315000000001</v>
      </c>
      <c r="BF36" s="292">
        <v>79.393000000000001</v>
      </c>
      <c r="BG36" s="358">
        <v>5533.7960000000003</v>
      </c>
      <c r="BH36" s="496">
        <f si="42" t="shared"/>
        <v>1793.879999999981</v>
      </c>
      <c r="BI36" s="453">
        <f>BH36+BH35</f>
        <v>3570.2400000002399</v>
      </c>
      <c r="BJ36" s="370">
        <v>822.64200000000005</v>
      </c>
      <c r="BK36" s="371">
        <v>662.62300000000005</v>
      </c>
      <c r="BL36" s="291">
        <f si="12" t="shared"/>
        <v>69.120000000002619</v>
      </c>
      <c r="BM36" s="409">
        <f si="90" t="shared"/>
        <v>117.44000000000597</v>
      </c>
      <c r="BN36" s="409">
        <f si="13" t="shared"/>
        <v>1724.7599999999784</v>
      </c>
      <c r="BO36" s="483">
        <f>BI36-BM36</f>
        <v>3452.8000000002339</v>
      </c>
      <c r="BP36" s="195">
        <v>1798.5</v>
      </c>
      <c r="BQ36" s="196">
        <f si="43" t="shared"/>
        <v>73.74000000002161</v>
      </c>
      <c r="BR36" s="196">
        <v>301.44</v>
      </c>
      <c r="BS36" s="196">
        <f si="63" t="shared"/>
        <v>5.7217356687897372</v>
      </c>
      <c r="BT36" s="196">
        <v>4.97</v>
      </c>
      <c r="BU36" s="196">
        <f si="64" t="shared"/>
        <v>-0.75173566878973741</v>
      </c>
      <c r="BV36" s="199">
        <v>32</v>
      </c>
      <c r="BW36" s="346">
        <v>42752</v>
      </c>
      <c r="BX36" s="357">
        <v>12191.33</v>
      </c>
      <c r="BY36" s="358">
        <v>31.024000000000001</v>
      </c>
      <c r="BZ36" s="347">
        <f si="44" t="shared"/>
        <v>256.61999999998909</v>
      </c>
      <c r="CA36" s="210">
        <f si="91" t="shared"/>
        <v>492.42000000000655</v>
      </c>
      <c r="CB36" s="292"/>
      <c r="CC36" s="213">
        <f si="65" t="shared"/>
        <v>69.120000000002619</v>
      </c>
      <c r="CD36" s="409">
        <f si="65" t="shared"/>
        <v>117.44000000000597</v>
      </c>
      <c r="CE36" s="211">
        <f si="66" t="shared"/>
        <v>325.73999999999171</v>
      </c>
      <c r="CF36" s="211">
        <f si="66" t="shared"/>
        <v>609.86000000001252</v>
      </c>
      <c r="CG36" s="195">
        <v>488.4</v>
      </c>
      <c r="CH36" s="210">
        <f si="45" t="shared"/>
        <v>162.66000000000827</v>
      </c>
      <c r="CI36" s="196">
        <v>196.43</v>
      </c>
      <c r="CJ36" s="196">
        <f si="67" t="shared"/>
        <v>1.6583006669041984</v>
      </c>
      <c r="CK36" s="196">
        <v>2.4900000000000002</v>
      </c>
      <c r="CL36" s="196">
        <f si="68" t="shared"/>
        <v>0.8316993330958018</v>
      </c>
      <c r="CM36" s="199">
        <v>32</v>
      </c>
      <c r="CN36" s="346">
        <v>42752</v>
      </c>
      <c r="CO36" s="357">
        <v>11005.442999999999</v>
      </c>
      <c r="CP36" s="358">
        <v>7422.8850000000002</v>
      </c>
      <c r="CQ36" s="455">
        <f si="14" t="shared"/>
        <v>1325.519999999924</v>
      </c>
      <c r="CR36" s="409">
        <f si="92" t="shared"/>
        <v>2553.1199999999808</v>
      </c>
      <c r="CS36" s="409">
        <f si="46" t="shared"/>
        <v>174756</v>
      </c>
      <c r="CT36" s="409">
        <f si="46" t="shared"/>
        <v>346703</v>
      </c>
      <c r="CU36" s="409">
        <f si="46" t="shared"/>
        <v>1632</v>
      </c>
      <c r="CV36" s="453">
        <f si="46" t="shared"/>
        <v>3280</v>
      </c>
      <c r="CW36" s="379">
        <v>335.399</v>
      </c>
      <c r="CX36" s="376">
        <f si="15" t="shared"/>
        <v>13.380000000000791</v>
      </c>
      <c r="CY36" s="409">
        <f si="93" t="shared"/>
        <v>48.600000000000136</v>
      </c>
      <c r="CZ36" s="409">
        <f si="69" t="shared"/>
        <v>2970.8999999999251</v>
      </c>
      <c r="DA36" s="204">
        <f si="94" t="shared"/>
        <v>5881.7199999999812</v>
      </c>
      <c r="DB36" s="195">
        <v>2638</v>
      </c>
      <c r="DC36" s="421">
        <f si="95" t="shared"/>
        <v>-332.89999999992506</v>
      </c>
      <c r="DD36" s="195">
        <v>361.89499999999998</v>
      </c>
      <c r="DE36" s="196">
        <f si="70" t="shared"/>
        <v>8.2092872241946573</v>
      </c>
      <c r="DF36" s="195">
        <v>7.29</v>
      </c>
      <c r="DG36" s="397">
        <f si="71" t="shared"/>
        <v>-0.91928722419465725</v>
      </c>
      <c r="DH36" s="199">
        <v>32</v>
      </c>
      <c r="DI36" s="346">
        <v>42752</v>
      </c>
      <c r="DJ36" s="366">
        <v>356.274</v>
      </c>
      <c r="DK36" s="381">
        <v>324.971</v>
      </c>
      <c r="DL36" s="455">
        <f si="16" t="shared"/>
        <v>761.40000000000327</v>
      </c>
      <c r="DM36" s="453">
        <f si="96" t="shared"/>
        <v>1504.8000000000229</v>
      </c>
      <c r="DN36" s="370"/>
      <c r="DO36" s="409"/>
      <c r="DP36" s="409"/>
      <c r="DQ36" s="371">
        <v>1888.836</v>
      </c>
      <c r="DR36" s="455">
        <f si="17" t="shared"/>
        <v>3308.3999999999378</v>
      </c>
      <c r="DS36" s="453">
        <f si="97" t="shared"/>
        <v>6652.7999999998428</v>
      </c>
      <c r="DT36" s="409">
        <f si="18" t="shared"/>
        <v>5617.7999999999411</v>
      </c>
      <c r="DU36" s="204">
        <f>DM36+DS36+ID36</f>
        <v>11229.599999999866</v>
      </c>
      <c r="DV36" s="195">
        <v>5989.9</v>
      </c>
      <c r="DW36" s="409">
        <f si="47" t="shared"/>
        <v>372.10000000005857</v>
      </c>
      <c r="DX36" s="195">
        <v>14653</v>
      </c>
      <c r="DY36" s="431">
        <f si="72" t="shared"/>
        <v>0.38338906708523451</v>
      </c>
      <c r="DZ36" s="409">
        <v>0.40899999999999997</v>
      </c>
      <c r="EA36" s="431">
        <f si="73" t="shared"/>
        <v>2.5610932914765461E-2</v>
      </c>
      <c r="EB36" s="199">
        <v>32</v>
      </c>
      <c r="EC36" s="346">
        <v>42752</v>
      </c>
      <c r="ED36" s="357"/>
      <c r="EE36" s="292"/>
      <c r="EF36" s="358">
        <v>2007.8969999999999</v>
      </c>
      <c r="EG36" s="455">
        <f si="48" t="shared"/>
        <v>3994.1999999996824</v>
      </c>
      <c r="EH36" s="453">
        <f si="98" t="shared"/>
        <v>7975.800000000072</v>
      </c>
      <c r="EI36" s="370">
        <v>27.998999999999999</v>
      </c>
      <c r="EJ36" s="371">
        <v>1320.1389999999999</v>
      </c>
      <c r="EK36" s="455">
        <f si="99" t="shared"/>
        <v>361.91999999998842</v>
      </c>
      <c r="EL36" s="453">
        <f si="100" t="shared"/>
        <v>713.91999999999166</v>
      </c>
      <c r="EM36" s="370">
        <v>3037.7370000000001</v>
      </c>
      <c r="EN36" s="371"/>
      <c r="EO36" s="455">
        <f si="74" t="shared"/>
        <v>34.968000000002576</v>
      </c>
      <c r="EP36" s="453">
        <f si="101" t="shared"/>
        <v>88.692000000000917</v>
      </c>
      <c r="EQ36" s="379">
        <v>378.32400000000001</v>
      </c>
      <c r="ER36" s="455">
        <f si="19" t="shared"/>
        <v>8.4799999999995634</v>
      </c>
      <c r="ES36" s="409">
        <f si="102" t="shared"/>
        <v>16.720000000000255</v>
      </c>
      <c r="ET36" s="409">
        <f si="49" t="shared"/>
        <v>4037.6479999996845</v>
      </c>
      <c r="EU36" s="204">
        <f>EH36+EP36+ES36</f>
        <v>8081.2120000000732</v>
      </c>
      <c r="EV36" s="195">
        <v>4222.7</v>
      </c>
      <c r="EW36" s="195">
        <f si="50" t="shared"/>
        <v>185.05200000031527</v>
      </c>
      <c r="EX36" s="431">
        <v>361.89499999999998</v>
      </c>
      <c r="EY36" s="431">
        <f si="75" t="shared"/>
        <v>11.156959891680417</v>
      </c>
      <c r="EZ36" s="290">
        <v>11.6683</v>
      </c>
      <c r="FA36" s="432">
        <f si="76" t="shared"/>
        <v>0.51134010831958321</v>
      </c>
      <c r="FD36" s="6"/>
      <c r="HE36" s="10"/>
      <c r="HF36" s="46" t="s">
        <v>67</v>
      </c>
      <c r="HG36" s="20">
        <v>22548.16</v>
      </c>
      <c r="HH36" s="9"/>
      <c r="HI36" s="10"/>
      <c r="HO36" s="346">
        <v>42752</v>
      </c>
      <c r="HP36" s="379">
        <v>1044.6199999999999</v>
      </c>
      <c r="HQ36" s="455">
        <f si="37" t="shared"/>
        <v>97.199999999993452</v>
      </c>
      <c r="HR36" s="453">
        <f>HQ36+HQ35</f>
        <v>130.95999999999549</v>
      </c>
      <c r="HS36" s="379">
        <v>49487</v>
      </c>
      <c r="HT36" s="455">
        <f si="57" t="shared"/>
        <v>21</v>
      </c>
      <c r="HU36" s="369">
        <f ref="HU36" si="149" t="shared">HT36+HT35</f>
        <v>38</v>
      </c>
      <c r="HV36" s="379">
        <v>78370</v>
      </c>
      <c r="HW36" s="455">
        <f si="58" t="shared"/>
        <v>34</v>
      </c>
      <c r="HX36" s="369">
        <f ref="HX36" si="150" t="shared">HW36+HW35</f>
        <v>46</v>
      </c>
      <c r="HY36" s="379">
        <v>1297.4100000000001</v>
      </c>
      <c r="HZ36" s="455">
        <f si="38" t="shared"/>
        <v>15.299999999999727</v>
      </c>
      <c r="IA36" s="409">
        <f ref="IA36" si="151" t="shared">HZ36+HZ35</f>
        <v>39.300000000005184</v>
      </c>
      <c r="IB36" s="379">
        <v>214149</v>
      </c>
      <c r="IC36" s="455">
        <f si="39" t="shared"/>
        <v>1548</v>
      </c>
      <c r="ID36" s="409">
        <f>IC36+IC35</f>
        <v>3072</v>
      </c>
    </row>
    <row ht="15.75" r="37" spans="1:238" x14ac:dyDescent="0.25">
      <c r="A37" s="199">
        <v>33</v>
      </c>
      <c r="B37" s="346">
        <v>42752</v>
      </c>
      <c r="C37" s="349">
        <v>3055.4659999999999</v>
      </c>
      <c r="D37" s="288">
        <v>3126.4540000000002</v>
      </c>
      <c r="E37" s="350"/>
      <c r="F37" s="347">
        <f si="4" t="shared"/>
        <v>13171.200000000681</v>
      </c>
      <c r="G37" s="354"/>
      <c r="H37" s="357">
        <v>2119.915</v>
      </c>
      <c r="I37" s="292">
        <v>2023.25</v>
      </c>
      <c r="J37" s="358"/>
      <c r="K37" s="455">
        <f si="5" t="shared"/>
        <v>13521.599999998944</v>
      </c>
      <c r="L37" s="409"/>
      <c r="M37" s="354"/>
      <c r="N37" s="357">
        <v>688.74</v>
      </c>
      <c r="O37" s="358">
        <v>1029.4269999999999</v>
      </c>
      <c r="P37" s="455">
        <f si="60" t="shared"/>
        <v>2017.799999999761</v>
      </c>
      <c r="Q37" s="453"/>
      <c r="R37" s="357">
        <v>71650</v>
      </c>
      <c r="S37" s="358">
        <v>37832</v>
      </c>
      <c r="T37" s="455">
        <f si="6" t="shared"/>
        <v>300</v>
      </c>
      <c r="U37" s="453"/>
      <c r="V37" s="357">
        <v>174758</v>
      </c>
      <c r="W37" s="358">
        <v>346807</v>
      </c>
      <c r="X37" s="455">
        <f si="7" t="shared"/>
        <v>1696</v>
      </c>
      <c r="Y37" s="409"/>
      <c r="Z37" s="409"/>
      <c r="AA37" s="453"/>
      <c r="AB37" s="363">
        <v>358.68700000000001</v>
      </c>
      <c r="AC37" s="358">
        <v>166.708</v>
      </c>
      <c r="AD37" s="455">
        <f si="8" t="shared"/>
        <v>775.80000000007203</v>
      </c>
      <c r="AE37" s="453"/>
      <c r="AF37" s="364">
        <v>3395.877</v>
      </c>
      <c r="AG37" s="289"/>
      <c r="AH37" s="358"/>
      <c r="AI37" s="455">
        <f si="40" t="shared"/>
        <v>10615.199999999459</v>
      </c>
      <c r="AJ37" s="409"/>
      <c r="AK37" s="453"/>
      <c r="AL37" s="387">
        <v>29571</v>
      </c>
      <c r="AM37" s="388">
        <v>41092</v>
      </c>
      <c r="AN37" s="455">
        <f si="9" t="shared"/>
        <v>0</v>
      </c>
      <c r="AO37" s="217"/>
      <c r="AP37" s="387">
        <v>22329</v>
      </c>
      <c r="AQ37" s="388">
        <v>23340</v>
      </c>
      <c r="AR37" s="455">
        <f si="10" t="shared"/>
        <v>0</v>
      </c>
      <c r="AS37" s="409"/>
      <c r="AT37" s="409"/>
      <c r="AU37" s="210">
        <f>(F37-X37-AD37-AN37)+AR37</f>
        <v>10699.400000000609</v>
      </c>
      <c r="AV37" s="211"/>
      <c r="AW37" s="197">
        <v>11282.301725806452</v>
      </c>
      <c r="AX37" s="196">
        <f si="41" t="shared"/>
        <v>582.90172580584294</v>
      </c>
      <c r="AY37" s="196">
        <v>361.89</v>
      </c>
      <c r="AZ37" s="196">
        <f si="61" t="shared"/>
        <v>29.565337533506341</v>
      </c>
      <c r="BA37" s="196">
        <v>31.87</v>
      </c>
      <c r="BB37" s="196">
        <f si="62" t="shared"/>
        <v>2.3046624664936601</v>
      </c>
      <c r="BC37" s="199">
        <v>33</v>
      </c>
      <c r="BD37" s="346">
        <v>42752</v>
      </c>
      <c r="BE37" s="357">
        <v>11612.895</v>
      </c>
      <c r="BF37" s="292">
        <v>79.483000000000004</v>
      </c>
      <c r="BG37" s="358">
        <v>5536.7669999999998</v>
      </c>
      <c r="BH37" s="496">
        <f si="42" t="shared"/>
        <v>1626.1199999999781</v>
      </c>
      <c r="BI37" s="453"/>
      <c r="BJ37" s="370">
        <v>823.31299999999999</v>
      </c>
      <c r="BK37" s="371">
        <v>662.62300000000005</v>
      </c>
      <c r="BL37" s="291">
        <f si="12" t="shared"/>
        <v>53.679999999994834</v>
      </c>
      <c r="BM37" s="409"/>
      <c r="BN37" s="409">
        <f si="13" t="shared"/>
        <v>1572.4399999999832</v>
      </c>
      <c r="BO37" s="483"/>
      <c r="BP37" s="195">
        <v>1798.5</v>
      </c>
      <c r="BQ37" s="196">
        <f si="43" t="shared"/>
        <v>226.06000000001677</v>
      </c>
      <c r="BR37" s="196">
        <v>301.44</v>
      </c>
      <c r="BS37" s="196">
        <f si="63" t="shared"/>
        <v>5.2164278131634267</v>
      </c>
      <c r="BT37" s="196">
        <v>4.97</v>
      </c>
      <c r="BU37" s="196">
        <f si="64" t="shared"/>
        <v>-0.24642781316342699</v>
      </c>
      <c r="BV37" s="199">
        <v>33</v>
      </c>
      <c r="BW37" s="346">
        <v>42752</v>
      </c>
      <c r="BX37" s="357">
        <v>12199.86</v>
      </c>
      <c r="BY37" s="358">
        <v>31.393000000000001</v>
      </c>
      <c r="BZ37" s="347">
        <f si="44" t="shared"/>
        <v>270.66000000001964</v>
      </c>
      <c r="CA37" s="210"/>
      <c r="CB37" s="292"/>
      <c r="CC37" s="213">
        <f si="65" t="shared"/>
        <v>53.679999999994834</v>
      </c>
      <c r="CD37" s="409"/>
      <c r="CE37" s="211">
        <f si="66" t="shared"/>
        <v>324.34000000001447</v>
      </c>
      <c r="CF37" s="211"/>
      <c r="CG37" s="195">
        <v>488.4</v>
      </c>
      <c r="CH37" s="210">
        <f si="45" t="shared"/>
        <v>164.05999999998551</v>
      </c>
      <c r="CI37" s="196">
        <v>196.43</v>
      </c>
      <c r="CJ37" s="196">
        <f si="67" t="shared"/>
        <v>1.6511734460113754</v>
      </c>
      <c r="CK37" s="196">
        <v>2.4900000000000002</v>
      </c>
      <c r="CL37" s="196">
        <f si="68" t="shared"/>
        <v>0.83882655398862482</v>
      </c>
      <c r="CM37" s="199">
        <v>33</v>
      </c>
      <c r="CN37" s="346">
        <v>42752</v>
      </c>
      <c r="CO37" s="357">
        <v>11012.64</v>
      </c>
      <c r="CP37" s="358">
        <v>7425.7950000000001</v>
      </c>
      <c r="CQ37" s="455">
        <f si="14" t="shared"/>
        <v>1212.8399999999965</v>
      </c>
      <c r="CR37" s="409"/>
      <c r="CS37" s="409">
        <f si="46" t="shared"/>
        <v>174758</v>
      </c>
      <c r="CT37" s="409">
        <f si="46" t="shared"/>
        <v>346807</v>
      </c>
      <c r="CU37" s="409">
        <f si="46" t="shared"/>
        <v>1696</v>
      </c>
      <c r="CV37" s="453"/>
      <c r="CW37" s="379">
        <v>335.51</v>
      </c>
      <c r="CX37" s="376">
        <f si="15" t="shared"/>
        <v>6.6599999999993997</v>
      </c>
      <c r="CY37" s="409"/>
      <c r="CZ37" s="409">
        <f si="69" t="shared"/>
        <v>2915.4999999999959</v>
      </c>
      <c r="DA37" s="204"/>
      <c r="DB37" s="195">
        <v>2638</v>
      </c>
      <c r="DC37" s="421">
        <f si="95" t="shared"/>
        <v>-277.49999999999591</v>
      </c>
      <c r="DD37" s="195">
        <v>361.89499999999998</v>
      </c>
      <c r="DE37" s="196">
        <f si="70" t="shared"/>
        <v>8.0562041476118651</v>
      </c>
      <c r="DF37" s="195">
        <v>7.29</v>
      </c>
      <c r="DG37" s="397">
        <f si="71" t="shared"/>
        <v>-0.76620414761186506</v>
      </c>
      <c r="DH37" s="199">
        <v>33</v>
      </c>
      <c r="DI37" s="346">
        <v>42752</v>
      </c>
      <c r="DJ37" s="366">
        <v>356.678</v>
      </c>
      <c r="DK37" s="381">
        <v>324.99700000000001</v>
      </c>
      <c r="DL37" s="455">
        <f si="16" t="shared"/>
        <v>774.00000000001228</v>
      </c>
      <c r="DM37" s="453"/>
      <c r="DN37" s="370"/>
      <c r="DO37" s="409"/>
      <c r="DP37" s="409"/>
      <c r="DQ37" s="371">
        <v>1890.749</v>
      </c>
      <c r="DR37" s="455">
        <f si="17" t="shared"/>
        <v>3443.4000000000196</v>
      </c>
      <c r="DS37" s="453"/>
      <c r="DT37" s="409">
        <f si="18" t="shared"/>
        <v>5669.4000000000324</v>
      </c>
      <c r="DU37" s="204"/>
      <c r="DV37" s="195">
        <v>5989.9</v>
      </c>
      <c r="DW37" s="409">
        <f si="47" t="shared"/>
        <v>320.49999999996726</v>
      </c>
      <c r="DX37" s="195">
        <v>14653</v>
      </c>
      <c r="DY37" s="431">
        <f si="72" t="shared"/>
        <v>0.38691053026684175</v>
      </c>
      <c r="DZ37" s="409">
        <v>0.40899999999999997</v>
      </c>
      <c r="EA37" s="431">
        <f si="73" t="shared"/>
        <v>2.2089469733158229E-2</v>
      </c>
      <c r="EB37" s="199">
        <v>33</v>
      </c>
      <c r="EC37" s="346">
        <v>42752</v>
      </c>
      <c r="ED37" s="357"/>
      <c r="EE37" s="292"/>
      <c r="EF37" s="358">
        <v>2010.182</v>
      </c>
      <c r="EG37" s="455">
        <f si="48" t="shared"/>
        <v>4113.0000000001473</v>
      </c>
      <c r="EH37" s="453"/>
      <c r="EI37" s="370">
        <v>28.018000000000001</v>
      </c>
      <c r="EJ37" s="371">
        <v>1324.2850000000001</v>
      </c>
      <c r="EK37" s="455">
        <f si="99" t="shared"/>
        <v>333.200000000015</v>
      </c>
      <c r="EL37" s="453"/>
      <c r="EM37" s="370">
        <v>3041.3670000000002</v>
      </c>
      <c r="EN37" s="371"/>
      <c r="EO37" s="455">
        <f si="74" t="shared"/>
        <v>43.56000000000131</v>
      </c>
      <c r="EP37" s="453"/>
      <c r="EQ37" s="379">
        <v>378.53300000000002</v>
      </c>
      <c r="ER37" s="455">
        <f si="19" t="shared"/>
        <v>8.3600000000001273</v>
      </c>
      <c r="ES37" s="409"/>
      <c r="ET37" s="409">
        <f si="49" t="shared"/>
        <v>4164.9200000001492</v>
      </c>
      <c r="EU37" s="204"/>
      <c r="EV37" s="195">
        <v>4222.7</v>
      </c>
      <c r="EW37" s="195">
        <f si="50" t="shared"/>
        <v>57.779999999850588</v>
      </c>
      <c r="EX37" s="431">
        <v>361.89499999999998</v>
      </c>
      <c r="EY37" s="431">
        <f si="75" t="shared"/>
        <v>11.508642009423035</v>
      </c>
      <c r="EZ37" s="290">
        <v>11.6683</v>
      </c>
      <c r="FA37" s="432">
        <f si="76" t="shared"/>
        <v>0.1596579905769655</v>
      </c>
      <c r="FE37" s="241">
        <v>864.69600000000003</v>
      </c>
      <c r="FF37" s="241">
        <v>704.85599999999999</v>
      </c>
      <c r="FG37" s="241">
        <v>724.87199999999996</v>
      </c>
      <c r="FH37" s="241">
        <v>742.75199999999995</v>
      </c>
      <c r="FI37" s="241">
        <v>763.2</v>
      </c>
      <c r="FJ37" s="241">
        <v>749.904</v>
      </c>
      <c r="FK37" s="241">
        <v>749.23199999999997</v>
      </c>
      <c r="FL37" s="241">
        <v>739.75199999999995</v>
      </c>
      <c r="FM37" s="241">
        <v>739.53599999999994</v>
      </c>
      <c r="FN37" s="241">
        <v>766.87199999999996</v>
      </c>
      <c r="FO37" s="241">
        <v>789.33600000000001</v>
      </c>
      <c r="FP37" s="241">
        <v>796.84799999999996</v>
      </c>
      <c r="FQ37" s="241">
        <v>787.41600000000005</v>
      </c>
      <c r="FR37" s="241">
        <v>787.70399999999995</v>
      </c>
      <c r="FS37" s="241">
        <v>633.43200000000002</v>
      </c>
      <c r="FT37" s="241">
        <v>703.05600000000004</v>
      </c>
      <c r="HE37" s="10"/>
      <c r="HF37" s="46" t="s">
        <v>68</v>
      </c>
      <c r="HG37" s="20">
        <v>373249.3</v>
      </c>
      <c r="HH37" s="9"/>
      <c r="HI37" s="10"/>
      <c r="HO37" s="346">
        <v>42752</v>
      </c>
      <c r="HP37" s="379">
        <v>1045.7850000000001</v>
      </c>
      <c r="HQ37" s="455">
        <f si="37" t="shared"/>
        <v>46.60000000000764</v>
      </c>
      <c r="HR37" s="453"/>
      <c r="HS37" s="379">
        <v>49501</v>
      </c>
      <c r="HT37" s="455">
        <f si="57" t="shared"/>
        <v>14</v>
      </c>
      <c r="HU37" s="369"/>
      <c r="HV37" s="379">
        <v>78381</v>
      </c>
      <c r="HW37" s="455">
        <f si="58" t="shared"/>
        <v>11</v>
      </c>
      <c r="HX37" s="369"/>
      <c r="HY37" s="379">
        <v>1298.1199999999999</v>
      </c>
      <c r="HZ37" s="455">
        <f si="38" t="shared"/>
        <v>21.29999999999427</v>
      </c>
      <c r="IA37" s="409"/>
      <c r="IB37" s="379">
        <v>214270</v>
      </c>
      <c r="IC37" s="455">
        <f si="39" t="shared"/>
        <v>1452</v>
      </c>
      <c r="ID37" s="409"/>
    </row>
    <row ht="15.75" r="38" spans="1:238" x14ac:dyDescent="0.25">
      <c r="A38" s="199">
        <v>34</v>
      </c>
      <c r="B38" s="346">
        <v>42753</v>
      </c>
      <c r="C38" s="349">
        <v>3057.596</v>
      </c>
      <c r="D38" s="288">
        <v>3126.9409999999998</v>
      </c>
      <c r="E38" s="350"/>
      <c r="F38" s="347">
        <f si="4" t="shared"/>
        <v>12561.599999998725</v>
      </c>
      <c r="G38" s="354">
        <f si="77" t="shared"/>
        <v>25732.799999999406</v>
      </c>
      <c r="H38" s="357">
        <v>2121.9870000000001</v>
      </c>
      <c r="I38" s="292">
        <v>2023.7449999999999</v>
      </c>
      <c r="J38" s="358"/>
      <c r="K38" s="455">
        <f si="5" t="shared"/>
        <v>12321.600000000035</v>
      </c>
      <c r="L38" s="409">
        <f si="78" t="shared"/>
        <v>25843.199999998978</v>
      </c>
      <c r="M38" s="466">
        <f si="79" t="shared"/>
        <v>110.39999999957217</v>
      </c>
      <c r="N38" s="357">
        <v>688.74</v>
      </c>
      <c r="O38" s="358">
        <v>1030.595</v>
      </c>
      <c r="P38" s="455">
        <f si="60" t="shared"/>
        <v>2102.4000000002161</v>
      </c>
      <c r="Q38" s="453">
        <f si="80" t="shared"/>
        <v>4120.1999999999771</v>
      </c>
      <c r="R38" s="357">
        <v>71679</v>
      </c>
      <c r="S38" s="358">
        <v>37838</v>
      </c>
      <c r="T38" s="455">
        <f si="6" t="shared"/>
        <v>420</v>
      </c>
      <c r="U38" s="453">
        <f si="81" t="shared"/>
        <v>720</v>
      </c>
      <c r="V38" s="357">
        <v>174762</v>
      </c>
      <c r="W38" s="358">
        <v>346908</v>
      </c>
      <c r="X38" s="455">
        <f si="7" t="shared"/>
        <v>1680</v>
      </c>
      <c r="Y38" s="409">
        <f si="82" t="shared"/>
        <v>3376</v>
      </c>
      <c r="Z38" s="409">
        <f si="83" t="shared"/>
        <v>4096</v>
      </c>
      <c r="AA38" s="453">
        <f si="84" t="shared"/>
        <v>24.199999999977081</v>
      </c>
      <c r="AB38" s="363">
        <v>358.86200000000002</v>
      </c>
      <c r="AC38" s="358">
        <v>166.83500000000001</v>
      </c>
      <c r="AD38" s="455">
        <f si="8" t="shared"/>
        <v>543.60000000003765</v>
      </c>
      <c r="AE38" s="453">
        <f si="85" t="shared"/>
        <v>1319.4000000001097</v>
      </c>
      <c r="AF38" s="364">
        <v>3399.87</v>
      </c>
      <c r="AG38" s="289"/>
      <c r="AH38" s="358"/>
      <c r="AI38" s="455">
        <f si="40" t="shared"/>
        <v>9583.1999999998516</v>
      </c>
      <c r="AJ38" s="409">
        <f>AI38+AI37</f>
        <v>20198.39999999931</v>
      </c>
      <c r="AK38" s="453">
        <f si="86" t="shared"/>
        <v>20918.39999999931</v>
      </c>
      <c r="AL38" s="387">
        <v>29571</v>
      </c>
      <c r="AM38" s="388">
        <v>41092</v>
      </c>
      <c r="AN38" s="455">
        <f si="9" t="shared"/>
        <v>0</v>
      </c>
      <c r="AO38" s="217">
        <f si="87" t="shared"/>
        <v>0</v>
      </c>
      <c r="AP38" s="387">
        <v>22329</v>
      </c>
      <c r="AQ38" s="388">
        <v>23340</v>
      </c>
      <c r="AR38" s="455">
        <f si="10" t="shared"/>
        <v>0</v>
      </c>
      <c r="AS38" s="409">
        <f si="88" t="shared"/>
        <v>0</v>
      </c>
      <c r="AT38" s="409">
        <f si="89" t="shared"/>
        <v>21147.799999998868</v>
      </c>
      <c r="AU38" s="210">
        <f si="11" t="shared"/>
        <v>10337.999999998687</v>
      </c>
      <c r="AV38" s="211">
        <f>(G38-Y38-AE38-AO38)+AS38</f>
        <v>21037.399999999296</v>
      </c>
      <c r="AW38" s="197">
        <v>11282.301725806452</v>
      </c>
      <c r="AX38" s="196">
        <f si="41" t="shared"/>
        <v>944.30172580776525</v>
      </c>
      <c r="AY38" s="196">
        <v>361.89</v>
      </c>
      <c r="AZ38" s="196">
        <f si="61" t="shared"/>
        <v>28.566691536098503</v>
      </c>
      <c r="BA38" s="196">
        <v>31.87</v>
      </c>
      <c r="BB38" s="196">
        <f si="62" t="shared"/>
        <v>3.303308463901498</v>
      </c>
      <c r="BC38" s="199">
        <v>34</v>
      </c>
      <c r="BD38" s="346">
        <v>42753</v>
      </c>
      <c r="BE38" s="357">
        <v>11615.194</v>
      </c>
      <c r="BF38" s="292">
        <v>79.570999999999998</v>
      </c>
      <c r="BG38" s="358">
        <v>5540.4719999999998</v>
      </c>
      <c r="BH38" s="496">
        <f si="42" t="shared"/>
        <v>1776.4799999998058</v>
      </c>
      <c r="BI38" s="453">
        <f>BH38+BH37</f>
        <v>3402.5999999997839</v>
      </c>
      <c r="BJ38" s="370">
        <v>823.91499999999996</v>
      </c>
      <c r="BK38" s="371">
        <v>662.62300000000005</v>
      </c>
      <c r="BL38" s="291">
        <f si="12" t="shared"/>
        <v>48.159999999998035</v>
      </c>
      <c r="BM38" s="409">
        <f si="90" t="shared"/>
        <v>101.83999999999287</v>
      </c>
      <c r="BN38" s="409">
        <f si="13" t="shared"/>
        <v>1728.3199999998078</v>
      </c>
      <c r="BO38" s="483">
        <f>BI38-BM38</f>
        <v>3300.759999999791</v>
      </c>
      <c r="BP38" s="195">
        <v>1798.5</v>
      </c>
      <c r="BQ38" s="196">
        <f si="43" t="shared"/>
        <v>70.180000000192194</v>
      </c>
      <c r="BR38" s="196">
        <v>301.44</v>
      </c>
      <c r="BS38" s="196">
        <f si="63" t="shared"/>
        <v>5.7335456475577491</v>
      </c>
      <c r="BT38" s="196">
        <v>4.97</v>
      </c>
      <c r="BU38" s="196">
        <f si="64" t="shared"/>
        <v>-0.76354564755774934</v>
      </c>
      <c r="BV38" s="199">
        <v>34</v>
      </c>
      <c r="BW38" s="346">
        <v>42753</v>
      </c>
      <c r="BX38" s="357">
        <v>12207.63</v>
      </c>
      <c r="BY38" s="358">
        <v>31.742000000000001</v>
      </c>
      <c r="BZ38" s="347">
        <f si="44" t="shared"/>
        <v>247.05999999995853</v>
      </c>
      <c r="CA38" s="210">
        <f si="91" t="shared"/>
        <v>517.7199999999782</v>
      </c>
      <c r="CB38" s="292"/>
      <c r="CC38" s="213">
        <f si="65" t="shared"/>
        <v>48.159999999998035</v>
      </c>
      <c r="CD38" s="409">
        <f si="65" t="shared"/>
        <v>101.83999999999287</v>
      </c>
      <c r="CE38" s="211">
        <f si="66" t="shared"/>
        <v>295.2199999999566</v>
      </c>
      <c r="CF38" s="211">
        <f si="66" t="shared"/>
        <v>619.55999999997107</v>
      </c>
      <c r="CG38" s="195">
        <v>488.4</v>
      </c>
      <c r="CH38" s="210">
        <f si="45" t="shared"/>
        <v>193.18000000004338</v>
      </c>
      <c r="CI38" s="196">
        <v>196.43</v>
      </c>
      <c r="CJ38" s="196">
        <f si="67" t="shared"/>
        <v>1.5029272514379504</v>
      </c>
      <c r="CK38" s="196">
        <v>2.4900000000000002</v>
      </c>
      <c r="CL38" s="196">
        <f si="68" t="shared"/>
        <v>0.98707274856204985</v>
      </c>
      <c r="CM38" s="199">
        <v>34</v>
      </c>
      <c r="CN38" s="346">
        <v>42753</v>
      </c>
      <c r="CO38" s="357">
        <v>11020.057000000001</v>
      </c>
      <c r="CP38" s="358">
        <v>7428.7709999999997</v>
      </c>
      <c r="CQ38" s="455">
        <f si="14" t="shared"/>
        <v>1247.1600000001126</v>
      </c>
      <c r="CR38" s="409">
        <f si="92" t="shared"/>
        <v>2460.0000000001091</v>
      </c>
      <c r="CS38" s="409">
        <f si="46" t="shared"/>
        <v>174762</v>
      </c>
      <c r="CT38" s="409">
        <f si="46" t="shared"/>
        <v>346908</v>
      </c>
      <c r="CU38" s="409">
        <f si="46" t="shared"/>
        <v>1680</v>
      </c>
      <c r="CV38" s="453">
        <f si="46" t="shared"/>
        <v>3376</v>
      </c>
      <c r="CW38" s="379">
        <v>335.512</v>
      </c>
      <c r="CX38" s="376">
        <f si="15" t="shared"/>
        <v>0.12000000000057298</v>
      </c>
      <c r="CY38" s="409">
        <f si="93" t="shared"/>
        <v>6.7799999999999727</v>
      </c>
      <c r="CZ38" s="409">
        <f si="69" t="shared"/>
        <v>2927.2800000001134</v>
      </c>
      <c r="DA38" s="204">
        <f si="94" t="shared"/>
        <v>5842.7800000001098</v>
      </c>
      <c r="DB38" s="195">
        <v>2638</v>
      </c>
      <c r="DC38" s="421">
        <f si="95" t="shared"/>
        <v>-289.28000000011343</v>
      </c>
      <c r="DD38" s="195">
        <v>361.89499999999998</v>
      </c>
      <c r="DE38" s="196">
        <f si="70" t="shared"/>
        <v>8.088755025629295</v>
      </c>
      <c r="DF38" s="195">
        <v>7.29</v>
      </c>
      <c r="DG38" s="397">
        <f si="71" t="shared"/>
        <v>-0.79875502562929501</v>
      </c>
      <c r="DH38" s="199">
        <v>34</v>
      </c>
      <c r="DI38" s="346">
        <v>42753</v>
      </c>
      <c r="DJ38" s="366">
        <v>357.08699999999999</v>
      </c>
      <c r="DK38" s="381">
        <v>325.02300000000002</v>
      </c>
      <c r="DL38" s="455">
        <f si="16" t="shared"/>
        <v>783.00000000000409</v>
      </c>
      <c r="DM38" s="453">
        <f si="96" t="shared"/>
        <v>1557.0000000000164</v>
      </c>
      <c r="DN38" s="370"/>
      <c r="DO38" s="409"/>
      <c r="DP38" s="409"/>
      <c r="DQ38" s="371">
        <v>1892.6089999999999</v>
      </c>
      <c r="DR38" s="455">
        <f si="17" t="shared"/>
        <v>3347.9999999998199</v>
      </c>
      <c r="DS38" s="453">
        <f si="97" t="shared"/>
        <v>6791.3999999998396</v>
      </c>
      <c r="DT38" s="409">
        <f si="18" t="shared"/>
        <v>5414.9999999998236</v>
      </c>
      <c r="DU38" s="204">
        <f>DM38+DS38+ID38</f>
        <v>11084.399999999856</v>
      </c>
      <c r="DV38" s="195">
        <v>5989.9</v>
      </c>
      <c r="DW38" s="409">
        <f si="47" t="shared"/>
        <v>574.90000000017608</v>
      </c>
      <c r="DX38" s="195">
        <v>14653</v>
      </c>
      <c r="DY38" s="431">
        <f si="72" t="shared"/>
        <v>0.36954889783660844</v>
      </c>
      <c r="DZ38" s="409">
        <v>0.40899999999999997</v>
      </c>
      <c r="EA38" s="431">
        <f si="73" t="shared"/>
        <v>3.9451102163391538E-2</v>
      </c>
      <c r="EB38" s="199">
        <v>34</v>
      </c>
      <c r="EC38" s="346">
        <v>42753</v>
      </c>
      <c r="ED38" s="357"/>
      <c r="EE38" s="292"/>
      <c r="EF38" s="358">
        <v>2012.3820000000001</v>
      </c>
      <c r="EG38" s="455">
        <f si="48" t="shared"/>
        <v>3960.0000000000819</v>
      </c>
      <c r="EH38" s="453">
        <f si="98" t="shared"/>
        <v>8073.0000000002292</v>
      </c>
      <c r="EI38" s="370">
        <v>28.036000000000001</v>
      </c>
      <c r="EJ38" s="371">
        <v>1328.45</v>
      </c>
      <c r="EK38" s="455">
        <f si="99" t="shared"/>
        <v>334.63999999999714</v>
      </c>
      <c r="EL38" s="453">
        <f si="100" t="shared"/>
        <v>667.8400000000122</v>
      </c>
      <c r="EM38" s="370">
        <v>3043.1759999999999</v>
      </c>
      <c r="EN38" s="371"/>
      <c r="EO38" s="455">
        <f si="74" t="shared"/>
        <v>21.7079999999969</v>
      </c>
      <c r="EP38" s="453">
        <f si="101" t="shared"/>
        <v>65.26799999999821</v>
      </c>
      <c r="EQ38" s="379">
        <v>378.74299999999999</v>
      </c>
      <c r="ER38" s="455">
        <f si="19" t="shared"/>
        <v>8.3999999999991815</v>
      </c>
      <c r="ES38" s="409">
        <f si="102" t="shared"/>
        <v>16.759999999999309</v>
      </c>
      <c r="ET38" s="409">
        <f si="49" t="shared"/>
        <v>3990.1080000000779</v>
      </c>
      <c r="EU38" s="204">
        <f>EH38+EP38+ES38</f>
        <v>8155.0280000002267</v>
      </c>
      <c r="EV38" s="195">
        <v>4222.7</v>
      </c>
      <c r="EW38" s="195">
        <f si="50" t="shared"/>
        <v>232.59199999992188</v>
      </c>
      <c r="EX38" s="431">
        <v>361.89499999999998</v>
      </c>
      <c r="EY38" s="431">
        <f si="75" t="shared"/>
        <v>11.025595821992782</v>
      </c>
      <c r="EZ38" s="290">
        <v>11.6683</v>
      </c>
      <c r="FA38" s="432">
        <f si="76" t="shared"/>
        <v>0.64270417800721802</v>
      </c>
      <c r="HE38" s="10"/>
      <c r="HF38" s="46" t="s">
        <v>69</v>
      </c>
      <c r="HG38" s="20">
        <v>709826.43700000003</v>
      </c>
      <c r="HH38" s="9"/>
      <c r="HI38" s="10"/>
      <c r="HO38" s="346">
        <v>42753</v>
      </c>
      <c r="HP38" s="379">
        <v>1048.7329999999999</v>
      </c>
      <c r="HQ38" s="455">
        <f si="37" t="shared"/>
        <v>117.91999999999462</v>
      </c>
      <c r="HR38" s="453">
        <f>HQ38+HQ37</f>
        <v>164.52000000000226</v>
      </c>
      <c r="HS38" s="379">
        <v>49526</v>
      </c>
      <c r="HT38" s="455">
        <f si="57" t="shared"/>
        <v>25</v>
      </c>
      <c r="HU38" s="369">
        <f ref="HU38" si="152" t="shared">HT38+HT37</f>
        <v>39</v>
      </c>
      <c r="HV38" s="379">
        <v>78415</v>
      </c>
      <c r="HW38" s="455">
        <f si="58" t="shared"/>
        <v>34</v>
      </c>
      <c r="HX38" s="369">
        <f ref="HX38" si="153" t="shared">HW38+HW37</f>
        <v>45</v>
      </c>
      <c r="HY38" s="379">
        <v>1298.79</v>
      </c>
      <c r="HZ38" s="455">
        <f si="38" t="shared"/>
        <v>20.100000000002183</v>
      </c>
      <c r="IA38" s="409">
        <f ref="IA38" si="154" t="shared">HZ38+HZ37</f>
        <v>41.399999999996453</v>
      </c>
      <c r="IB38" s="379">
        <v>214377</v>
      </c>
      <c r="IC38" s="455">
        <f si="39" t="shared"/>
        <v>1284</v>
      </c>
      <c r="ID38" s="409">
        <f>IC38+IC37</f>
        <v>2736</v>
      </c>
    </row>
    <row r="39" spans="1:238" x14ac:dyDescent="0.25">
      <c r="A39" s="199">
        <v>35</v>
      </c>
      <c r="B39" s="346">
        <v>42753</v>
      </c>
      <c r="C39" s="349">
        <v>3059.65</v>
      </c>
      <c r="D39" s="288">
        <v>3127.3760000000002</v>
      </c>
      <c r="E39" s="350"/>
      <c r="F39" s="347">
        <f si="4" t="shared"/>
        <v>11947.20000000234</v>
      </c>
      <c r="G39" s="354"/>
      <c r="H39" s="357">
        <v>2124.0129999999999</v>
      </c>
      <c r="I39" s="292">
        <v>2024.191</v>
      </c>
      <c r="J39" s="358"/>
      <c r="K39" s="455">
        <f>((H39-H38)+(I39-I38))*4800</f>
        <v>11865.599999999904</v>
      </c>
      <c r="L39" s="409"/>
      <c r="M39" s="354"/>
      <c r="N39" s="357">
        <v>688.74</v>
      </c>
      <c r="O39" s="358">
        <v>1031.6610000000001</v>
      </c>
      <c r="P39" s="455">
        <f si="60" t="shared"/>
        <v>1918.8000000000557</v>
      </c>
      <c r="Q39" s="453"/>
      <c r="R39" s="357">
        <v>71704</v>
      </c>
      <c r="S39" s="358">
        <v>37839</v>
      </c>
      <c r="T39" s="455">
        <f si="6" t="shared"/>
        <v>312</v>
      </c>
      <c r="U39" s="453"/>
      <c r="V39" s="357">
        <v>174763</v>
      </c>
      <c r="W39" s="358">
        <v>347007</v>
      </c>
      <c r="X39" s="455">
        <f si="7" t="shared"/>
        <v>1600</v>
      </c>
      <c r="Y39" s="409"/>
      <c r="Z39" s="409"/>
      <c r="AA39" s="453"/>
      <c r="AB39" s="363">
        <v>359.03399999999999</v>
      </c>
      <c r="AC39" s="358">
        <v>166.93899999999999</v>
      </c>
      <c r="AD39" s="455">
        <f si="8" t="shared"/>
        <v>496.79999999991651</v>
      </c>
      <c r="AE39" s="453"/>
      <c r="AF39" s="365">
        <v>3404.0450000000001</v>
      </c>
      <c r="AG39" s="289"/>
      <c r="AH39" s="358"/>
      <c r="AI39" s="455">
        <f si="40" t="shared"/>
        <v>10020.000000000437</v>
      </c>
      <c r="AJ39" s="409"/>
      <c r="AK39" s="453"/>
      <c r="AL39" s="387">
        <v>29571</v>
      </c>
      <c r="AM39" s="388">
        <v>41092</v>
      </c>
      <c r="AN39" s="455">
        <f si="9" t="shared"/>
        <v>0</v>
      </c>
      <c r="AO39" s="217"/>
      <c r="AP39" s="387">
        <v>22329</v>
      </c>
      <c r="AQ39" s="388">
        <v>23340</v>
      </c>
      <c r="AR39" s="455">
        <f si="10" t="shared"/>
        <v>0</v>
      </c>
      <c r="AS39" s="409"/>
      <c r="AT39" s="409"/>
      <c r="AU39" s="210">
        <f si="11" t="shared"/>
        <v>9850.4000000024243</v>
      </c>
      <c r="AV39" s="211"/>
      <c r="AW39" s="197">
        <v>11282.301725806452</v>
      </c>
      <c r="AX39" s="196">
        <f si="41" t="shared"/>
        <v>1431.9017258040276</v>
      </c>
      <c r="AY39" s="196">
        <v>361.89</v>
      </c>
      <c r="AZ39" s="196">
        <f si="61" t="shared"/>
        <v>27.219320788091476</v>
      </c>
      <c r="BA39" s="196">
        <v>31.87</v>
      </c>
      <c r="BB39" s="196">
        <f si="62" t="shared"/>
        <v>4.6506792119085247</v>
      </c>
      <c r="BC39" s="199">
        <v>35</v>
      </c>
      <c r="BD39" s="346">
        <v>42753</v>
      </c>
      <c r="BE39" s="357">
        <v>11616.624</v>
      </c>
      <c r="BF39" s="292">
        <v>79.754999999999995</v>
      </c>
      <c r="BG39" s="358">
        <v>5544.1970000000001</v>
      </c>
      <c r="BH39" s="496">
        <f si="42" t="shared"/>
        <v>2826.6000000000486</v>
      </c>
      <c r="BI39" s="453"/>
      <c r="BJ39" s="370">
        <v>824.51400000000001</v>
      </c>
      <c r="BK39" s="371">
        <v>662.62300000000005</v>
      </c>
      <c r="BL39" s="291">
        <f si="12" t="shared"/>
        <v>47.920000000003711</v>
      </c>
      <c r="BM39" s="409"/>
      <c r="BN39" s="409">
        <f si="13" t="shared"/>
        <v>2778.6800000000449</v>
      </c>
      <c r="BO39" s="483"/>
      <c r="BP39" s="195">
        <v>1798.5</v>
      </c>
      <c r="BQ39" s="196">
        <f si="43" t="shared"/>
        <v>-980.18000000004486</v>
      </c>
      <c r="BR39" s="196">
        <v>301.44</v>
      </c>
      <c r="BS39" s="196">
        <f si="63" t="shared"/>
        <v>9.2180201698515294</v>
      </c>
      <c r="BT39" s="196">
        <v>4.97</v>
      </c>
      <c r="BU39" s="196">
        <f si="64" t="shared"/>
        <v>-4.2480201698515296</v>
      </c>
      <c r="BV39" s="199">
        <v>35</v>
      </c>
      <c r="BW39" s="346">
        <v>42753</v>
      </c>
      <c r="BX39" s="357">
        <v>12215.05</v>
      </c>
      <c r="BY39" s="358">
        <v>32.023000000000003</v>
      </c>
      <c r="BZ39" s="347">
        <f si="44" t="shared"/>
        <v>233.84000000000228</v>
      </c>
      <c r="CA39" s="210"/>
      <c r="CB39" s="292"/>
      <c r="CC39" s="213">
        <f si="65" t="shared"/>
        <v>47.920000000003711</v>
      </c>
      <c r="CD39" s="409"/>
      <c r="CE39" s="211">
        <f si="66" t="shared"/>
        <v>281.76000000000602</v>
      </c>
      <c r="CF39" s="211"/>
      <c r="CG39" s="195">
        <v>488.4</v>
      </c>
      <c r="CH39" s="210">
        <f si="45" t="shared"/>
        <v>206.63999999999396</v>
      </c>
      <c r="CI39" s="196">
        <v>196.43</v>
      </c>
      <c r="CJ39" s="196">
        <f si="67" t="shared"/>
        <v>1.4344041134246601</v>
      </c>
      <c r="CK39" s="196">
        <v>2.4900000000000002</v>
      </c>
      <c r="CL39" s="196">
        <f si="68" t="shared"/>
        <v>1.0555958865753401</v>
      </c>
      <c r="CM39" s="199">
        <v>35</v>
      </c>
      <c r="CN39" s="346">
        <v>42753</v>
      </c>
      <c r="CO39" s="357">
        <v>11027.512000000001</v>
      </c>
      <c r="CP39" s="358">
        <v>7431.8810000000003</v>
      </c>
      <c r="CQ39" s="455">
        <f si="14" t="shared"/>
        <v>1267.8000000000611</v>
      </c>
      <c r="CR39" s="409"/>
      <c r="CS39" s="409">
        <f si="46" t="shared"/>
        <v>174763</v>
      </c>
      <c r="CT39" s="409">
        <f si="46" t="shared"/>
        <v>347007</v>
      </c>
      <c r="CU39" s="409">
        <f si="46" t="shared"/>
        <v>1600</v>
      </c>
      <c r="CV39" s="453"/>
      <c r="CW39" s="379">
        <v>335.51299999999998</v>
      </c>
      <c r="CX39" s="376">
        <f si="15" t="shared"/>
        <v>5.9999999998581188E-2</v>
      </c>
      <c r="CY39" s="409"/>
      <c r="CZ39" s="409">
        <f si="69" t="shared"/>
        <v>2867.8600000000597</v>
      </c>
      <c r="DA39" s="204"/>
      <c r="DB39" s="195">
        <v>2638</v>
      </c>
      <c r="DC39" s="421">
        <f si="95" t="shared"/>
        <v>-229.8600000000597</v>
      </c>
      <c r="DD39" s="195">
        <v>361.89499999999998</v>
      </c>
      <c r="DE39" s="196">
        <f si="70" t="shared"/>
        <v>7.9245637546803902</v>
      </c>
      <c r="DF39" s="195">
        <v>7.29</v>
      </c>
      <c r="DG39" s="397">
        <f si="71" t="shared"/>
        <v>-0.63456375468039017</v>
      </c>
      <c r="DH39" s="199">
        <v>35</v>
      </c>
      <c r="DI39" s="346">
        <v>42753</v>
      </c>
      <c r="DJ39" s="366">
        <v>357.49</v>
      </c>
      <c r="DK39" s="381">
        <v>325.05</v>
      </c>
      <c r="DL39" s="455">
        <f si="16" t="shared"/>
        <v>774.00000000001228</v>
      </c>
      <c r="DM39" s="453"/>
      <c r="DN39" s="370"/>
      <c r="DO39" s="409"/>
      <c r="DP39" s="409"/>
      <c r="DQ39" s="371">
        <v>1894.5</v>
      </c>
      <c r="DR39" s="455">
        <f si="17" t="shared"/>
        <v>3403.8000000001375</v>
      </c>
      <c r="DS39" s="453"/>
      <c r="DT39" s="409">
        <f si="18" t="shared"/>
        <v>4213.8000000001502</v>
      </c>
      <c r="DU39" s="204"/>
      <c r="DV39" s="195">
        <v>5989.9</v>
      </c>
      <c r="DW39" s="409">
        <f si="47" t="shared"/>
        <v>1776.0999999998494</v>
      </c>
      <c r="DX39" s="195">
        <v>14653</v>
      </c>
      <c r="DY39" s="431">
        <f si="72" t="shared"/>
        <v>0.28757251074866241</v>
      </c>
      <c r="DZ39" s="409">
        <v>0.40899999999999997</v>
      </c>
      <c r="EA39" s="431">
        <f si="73" t="shared"/>
        <v>0.12142748925133756</v>
      </c>
      <c r="EB39" s="199">
        <v>35</v>
      </c>
      <c r="EC39" s="346">
        <v>42753</v>
      </c>
      <c r="ED39" s="357"/>
      <c r="EE39" s="292"/>
      <c r="EF39" s="358">
        <v>2014.558</v>
      </c>
      <c r="EG39" s="455">
        <f si="48" t="shared"/>
        <v>3916.7999999998756</v>
      </c>
      <c r="EH39" s="453"/>
      <c r="EI39" s="370">
        <v>28.055</v>
      </c>
      <c r="EJ39" s="371">
        <v>1338.8620000000001</v>
      </c>
      <c r="EK39" s="455">
        <f si="99" t="shared"/>
        <v>834.48000000000263</v>
      </c>
      <c r="EL39" s="453"/>
      <c r="EM39" s="370">
        <v>3045.0450000000001</v>
      </c>
      <c r="EN39" s="371"/>
      <c r="EO39" s="455">
        <f si="74" t="shared"/>
        <v>22.428000000001703</v>
      </c>
      <c r="EP39" s="453"/>
      <c r="EQ39" s="379">
        <v>378.95600000000002</v>
      </c>
      <c r="ER39" s="455">
        <f si="19" t="shared"/>
        <v>8.5200000000008913</v>
      </c>
      <c r="ES39" s="409"/>
      <c r="ET39" s="409">
        <f si="49" t="shared"/>
        <v>3947.7479999998782</v>
      </c>
      <c r="EU39" s="204"/>
      <c r="EV39" s="195">
        <v>4222.7</v>
      </c>
      <c r="EW39" s="195">
        <f si="50" t="shared"/>
        <v>274.95200000012164</v>
      </c>
      <c r="EX39" s="431">
        <v>361.89499999999998</v>
      </c>
      <c r="EY39" s="431">
        <f si="75" t="shared"/>
        <v>10.908545296287262</v>
      </c>
      <c r="EZ39" s="290">
        <v>11.6683</v>
      </c>
      <c r="FA39" s="432">
        <f si="76" t="shared"/>
        <v>0.75975470371273879</v>
      </c>
      <c r="HE39" s="10"/>
      <c r="HF39" s="36"/>
      <c r="HG39" s="20">
        <f>SUM(HG33:HG38)</f>
        <v>1702483.3420000002</v>
      </c>
      <c r="HH39" s="9"/>
      <c r="HI39" s="10"/>
      <c r="HO39" s="346">
        <v>42753</v>
      </c>
      <c r="HP39" s="379">
        <v>1049.4849999999999</v>
      </c>
      <c r="HQ39" s="455">
        <f si="37" t="shared"/>
        <v>30.079999999998108</v>
      </c>
      <c r="HR39" s="453"/>
      <c r="HS39" s="379">
        <v>49544</v>
      </c>
      <c r="HT39" s="455">
        <f si="57" t="shared"/>
        <v>18</v>
      </c>
      <c r="HU39" s="369"/>
      <c r="HV39" s="379">
        <v>78426</v>
      </c>
      <c r="HW39" s="455">
        <f si="58" t="shared"/>
        <v>11</v>
      </c>
      <c r="HX39" s="369"/>
      <c r="HY39" s="379">
        <v>1299.2</v>
      </c>
      <c r="HZ39" s="455">
        <f si="38" t="shared"/>
        <v>12.300000000002456</v>
      </c>
      <c r="IA39" s="409"/>
      <c r="IB39" s="379">
        <v>214380</v>
      </c>
      <c r="IC39" s="455">
        <f si="39" t="shared"/>
        <v>36</v>
      </c>
      <c r="ID39" s="409"/>
    </row>
    <row r="40" spans="1:238" x14ac:dyDescent="0.25">
      <c r="A40" s="199">
        <v>36</v>
      </c>
      <c r="B40" s="346">
        <v>42754</v>
      </c>
      <c r="C40" s="349">
        <v>3061.7849999999999</v>
      </c>
      <c r="D40" s="288">
        <v>3127.87</v>
      </c>
      <c r="E40" s="350"/>
      <c r="F40" s="347">
        <f si="4" t="shared"/>
        <v>12619.199999997363</v>
      </c>
      <c r="G40" s="354">
        <f si="77" t="shared"/>
        <v>24566.399999999703</v>
      </c>
      <c r="H40" s="357">
        <v>2126.145</v>
      </c>
      <c r="I40" s="292">
        <v>2024.7049999999999</v>
      </c>
      <c r="J40" s="358"/>
      <c r="K40" s="455">
        <f si="5" t="shared"/>
        <v>12700.799999999799</v>
      </c>
      <c r="L40" s="409">
        <f si="78" t="shared"/>
        <v>24566.399999999703</v>
      </c>
      <c r="M40" s="466">
        <f si="79" t="shared"/>
        <v>0</v>
      </c>
      <c r="N40" s="357">
        <v>688.74</v>
      </c>
      <c r="O40" s="358">
        <v>1032.8720000000001</v>
      </c>
      <c r="P40" s="455">
        <f si="60" t="shared"/>
        <v>2179.8000000000229</v>
      </c>
      <c r="Q40" s="453">
        <f si="80" t="shared"/>
        <v>4098.6000000000786</v>
      </c>
      <c r="R40" s="357">
        <v>71733</v>
      </c>
      <c r="S40" s="358">
        <v>37844</v>
      </c>
      <c r="T40" s="455">
        <f si="6" t="shared"/>
        <v>408</v>
      </c>
      <c r="U40" s="453">
        <f si="81" t="shared"/>
        <v>720</v>
      </c>
      <c r="V40" s="357">
        <v>174768</v>
      </c>
      <c r="W40" s="358">
        <v>347109</v>
      </c>
      <c r="X40" s="455">
        <f si="7" t="shared"/>
        <v>1712</v>
      </c>
      <c r="Y40" s="409">
        <f si="82" t="shared"/>
        <v>3312</v>
      </c>
      <c r="Z40" s="409">
        <f si="83" t="shared"/>
        <v>4032</v>
      </c>
      <c r="AA40" s="453">
        <f si="84" t="shared"/>
        <v>66.60000000007858</v>
      </c>
      <c r="AB40" s="363">
        <v>359.22</v>
      </c>
      <c r="AC40" s="358">
        <v>167.07300000000001</v>
      </c>
      <c r="AD40" s="455">
        <f si="8" t="shared"/>
        <v>576.00000000009004</v>
      </c>
      <c r="AE40" s="453">
        <f si="85" t="shared"/>
        <v>1072.8000000000065</v>
      </c>
      <c r="AF40" s="364">
        <v>3407.87</v>
      </c>
      <c r="AG40" s="289"/>
      <c r="AH40" s="358"/>
      <c r="AI40" s="455">
        <f si="40" t="shared"/>
        <v>9179.9999999995634</v>
      </c>
      <c r="AJ40" s="409">
        <f>AI40+AI39</f>
        <v>19200</v>
      </c>
      <c r="AK40" s="453">
        <f si="86" t="shared"/>
        <v>19920</v>
      </c>
      <c r="AL40" s="387">
        <v>29571</v>
      </c>
      <c r="AM40" s="388">
        <v>41092</v>
      </c>
      <c r="AN40" s="455">
        <f si="9" t="shared"/>
        <v>0</v>
      </c>
      <c r="AO40" s="217">
        <f si="87" t="shared"/>
        <v>0</v>
      </c>
      <c r="AP40" s="387">
        <v>22329</v>
      </c>
      <c r="AQ40" s="388">
        <v>23340</v>
      </c>
      <c r="AR40" s="455">
        <f si="10" t="shared"/>
        <v>0</v>
      </c>
      <c r="AS40" s="409">
        <f si="88" t="shared"/>
        <v>0</v>
      </c>
      <c r="AT40" s="409">
        <f si="89" t="shared"/>
        <v>20181.599999999697</v>
      </c>
      <c r="AU40" s="210">
        <f si="11" t="shared"/>
        <v>10331.199999997272</v>
      </c>
      <c r="AV40" s="211">
        <f>(G40-Y40-AE40-AO40)+AS40</f>
        <v>20181.599999999697</v>
      </c>
      <c r="AW40" s="197">
        <v>11282.301725806452</v>
      </c>
      <c r="AX40" s="196">
        <f si="41" t="shared"/>
        <v>951.1017258091797</v>
      </c>
      <c r="AY40" s="196">
        <v>361.89</v>
      </c>
      <c r="AZ40" s="196">
        <f si="61" t="shared"/>
        <v>28.54790129596638</v>
      </c>
      <c r="BA40" s="196">
        <v>31.87</v>
      </c>
      <c r="BB40" s="196">
        <f si="62" t="shared"/>
        <v>3.3220987040336212</v>
      </c>
      <c r="BC40" s="199">
        <v>36</v>
      </c>
      <c r="BD40" s="346">
        <v>42754</v>
      </c>
      <c r="BE40" s="357">
        <v>11618.644</v>
      </c>
      <c r="BF40" s="292">
        <v>79.754999999999995</v>
      </c>
      <c r="BG40" s="358">
        <v>5547.7510000000002</v>
      </c>
      <c r="BH40" s="496">
        <f si="42" t="shared"/>
        <v>668.88000000006286</v>
      </c>
      <c r="BI40" s="453">
        <f>BH40+BH39</f>
        <v>3495.4800000001114</v>
      </c>
      <c r="BJ40" s="370">
        <v>825.16700000000003</v>
      </c>
      <c r="BK40" s="371">
        <v>662.62300000000005</v>
      </c>
      <c r="BL40" s="291">
        <f si="12" t="shared"/>
        <v>52.240000000001601</v>
      </c>
      <c r="BM40" s="409">
        <f si="90" t="shared"/>
        <v>100.16000000000531</v>
      </c>
      <c r="BN40" s="409">
        <f si="13" t="shared"/>
        <v>616.64000000006126</v>
      </c>
      <c r="BO40" s="483">
        <f>BI40-BM40</f>
        <v>3395.3200000001061</v>
      </c>
      <c r="BP40" s="195">
        <v>1798.5</v>
      </c>
      <c r="BQ40" s="196">
        <f si="43" t="shared"/>
        <v>1181.8599999999387</v>
      </c>
      <c r="BR40" s="196">
        <v>301.44</v>
      </c>
      <c r="BS40" s="196">
        <f si="63" t="shared"/>
        <v>2.0456475583866149</v>
      </c>
      <c r="BT40" s="196">
        <v>4.97</v>
      </c>
      <c r="BU40" s="196">
        <f si="64" t="shared"/>
        <v>2.9243524416133848</v>
      </c>
      <c r="BV40" s="199">
        <v>36</v>
      </c>
      <c r="BW40" s="346">
        <v>42754</v>
      </c>
      <c r="BX40" s="357">
        <v>12222.47</v>
      </c>
      <c r="BY40" s="358">
        <v>32.381</v>
      </c>
      <c r="BZ40" s="347">
        <f si="44" t="shared"/>
        <v>236.92000000000206</v>
      </c>
      <c r="CA40" s="210">
        <f si="91" t="shared"/>
        <v>470.76000000000431</v>
      </c>
      <c r="CB40" s="292"/>
      <c r="CC40" s="213">
        <f si="65" t="shared"/>
        <v>52.240000000001601</v>
      </c>
      <c r="CD40" s="409">
        <f si="65" t="shared"/>
        <v>100.16000000000531</v>
      </c>
      <c r="CE40" s="211">
        <f si="66" t="shared"/>
        <v>289.16000000000366</v>
      </c>
      <c r="CF40" s="211">
        <f si="66" t="shared"/>
        <v>570.92000000000962</v>
      </c>
      <c r="CG40" s="195">
        <v>488.4</v>
      </c>
      <c r="CH40" s="210">
        <f si="45" t="shared"/>
        <v>199.23999999999631</v>
      </c>
      <c r="CI40" s="196">
        <v>196.43</v>
      </c>
      <c r="CJ40" s="196">
        <f si="67" t="shared"/>
        <v>1.472076566715897</v>
      </c>
      <c r="CK40" s="196">
        <v>2.4900000000000002</v>
      </c>
      <c r="CL40" s="196">
        <f si="68" t="shared"/>
        <v>1.0179234332841032</v>
      </c>
      <c r="CM40" s="199">
        <v>36</v>
      </c>
      <c r="CN40" s="346">
        <v>42754</v>
      </c>
      <c r="CO40" s="357">
        <v>11034.567999999999</v>
      </c>
      <c r="CP40" s="358">
        <v>7434.75</v>
      </c>
      <c r="CQ40" s="455">
        <f si="14" t="shared"/>
        <v>1190.9999999998035</v>
      </c>
      <c r="CR40" s="409">
        <f si="92" t="shared"/>
        <v>2458.7999999998647</v>
      </c>
      <c r="CS40" s="409">
        <f si="46" t="shared"/>
        <v>174768</v>
      </c>
      <c r="CT40" s="409">
        <f si="46" t="shared"/>
        <v>347109</v>
      </c>
      <c r="CU40" s="409">
        <f si="46" t="shared"/>
        <v>1712</v>
      </c>
      <c r="CV40" s="453">
        <f si="46" t="shared"/>
        <v>3312</v>
      </c>
      <c r="CW40" s="379">
        <v>335.75</v>
      </c>
      <c r="CX40" s="376">
        <f si="15" t="shared"/>
        <v>14.220000000001392</v>
      </c>
      <c r="CY40" s="409">
        <f si="93" t="shared"/>
        <v>14.279999999999973</v>
      </c>
      <c r="CZ40" s="409">
        <f si="69" t="shared"/>
        <v>2917.2199999998047</v>
      </c>
      <c r="DA40" s="204">
        <f si="94" t="shared"/>
        <v>5785.0799999998644</v>
      </c>
      <c r="DB40" s="195">
        <v>2638</v>
      </c>
      <c r="DC40" s="421">
        <f si="95" t="shared"/>
        <v>-279.21999999980471</v>
      </c>
      <c r="DD40" s="195">
        <v>361.89499999999998</v>
      </c>
      <c r="DE40" s="196">
        <f si="70" t="shared"/>
        <v>8.0609569073897251</v>
      </c>
      <c r="DF40" s="195">
        <v>7.29</v>
      </c>
      <c r="DG40" s="397">
        <f si="71" t="shared"/>
        <v>-0.77095690738972511</v>
      </c>
      <c r="DH40" s="199">
        <v>36</v>
      </c>
      <c r="DI40" s="346">
        <v>42754</v>
      </c>
      <c r="DJ40" s="366">
        <v>357.9</v>
      </c>
      <c r="DK40" s="381">
        <v>325.07600000000002</v>
      </c>
      <c r="DL40" s="455">
        <f si="16" t="shared"/>
        <v>784.79999999996153</v>
      </c>
      <c r="DM40" s="453">
        <f si="96" t="shared"/>
        <v>1558.7999999999738</v>
      </c>
      <c r="DN40" s="370"/>
      <c r="DO40" s="409"/>
      <c r="DP40" s="409"/>
      <c r="DQ40" s="371">
        <v>1896.36</v>
      </c>
      <c r="DR40" s="455">
        <f si="17" t="shared"/>
        <v>3347.9999999998199</v>
      </c>
      <c r="DS40" s="453">
        <f si="97" t="shared"/>
        <v>6751.7999999999574</v>
      </c>
      <c r="DT40" s="409">
        <f si="18" t="shared"/>
        <v>4132.799999999781</v>
      </c>
      <c r="DU40" s="204">
        <f>DM40+DS40+ID40</f>
        <v>8346.5999999999312</v>
      </c>
      <c r="DV40" s="195">
        <v>5989.9</v>
      </c>
      <c r="DW40" s="409">
        <f si="47" t="shared"/>
        <v>1857.1000000002186</v>
      </c>
      <c r="DX40" s="195">
        <v>14653</v>
      </c>
      <c r="DY40" s="431">
        <f si="72" t="shared"/>
        <v>0.28204463249844952</v>
      </c>
      <c r="DZ40" s="409">
        <v>0.40899999999999997</v>
      </c>
      <c r="EA40" s="431">
        <f si="73" t="shared"/>
        <v>0.12695536750155045</v>
      </c>
      <c r="EB40" s="199">
        <v>36</v>
      </c>
      <c r="EC40" s="346">
        <v>42754</v>
      </c>
      <c r="ED40" s="357"/>
      <c r="EE40" s="292"/>
      <c r="EF40" s="358">
        <v>2016.778</v>
      </c>
      <c r="EG40" s="455">
        <f si="48" t="shared"/>
        <v>3996.0000000000491</v>
      </c>
      <c r="EH40" s="453">
        <f si="98" t="shared"/>
        <v>7912.7999999999247</v>
      </c>
      <c r="EI40" s="370">
        <v>28.074000000000002</v>
      </c>
      <c r="EJ40" s="371">
        <v>1348.98</v>
      </c>
      <c r="EK40" s="455">
        <f si="99" t="shared"/>
        <v>810.95999999999526</v>
      </c>
      <c r="EL40" s="453">
        <f si="100" t="shared"/>
        <v>1645.4399999999978</v>
      </c>
      <c r="EM40" s="370">
        <v>3047.0819999999999</v>
      </c>
      <c r="EN40" s="371"/>
      <c r="EO40" s="455">
        <f si="74" t="shared"/>
        <v>24.443999999997686</v>
      </c>
      <c r="EP40" s="453">
        <f si="101" t="shared"/>
        <v>46.871999999999389</v>
      </c>
      <c r="EQ40" s="379">
        <v>379.17</v>
      </c>
      <c r="ER40" s="455">
        <f si="19" t="shared"/>
        <v>8.5599999999999454</v>
      </c>
      <c r="ES40" s="409">
        <f si="102" t="shared"/>
        <v>17.080000000000837</v>
      </c>
      <c r="ET40" s="409">
        <f si="49" t="shared"/>
        <v>4029.0040000000467</v>
      </c>
      <c r="EU40" s="204">
        <f>EH40+EP40+ES40</f>
        <v>7976.7519999999249</v>
      </c>
      <c r="EV40" s="195">
        <v>4222.7</v>
      </c>
      <c r="EW40" s="195">
        <f si="50" t="shared"/>
        <v>193.69599999995307</v>
      </c>
      <c r="EX40" s="431">
        <v>361.89499999999998</v>
      </c>
      <c r="EY40" s="431">
        <f si="75" t="shared"/>
        <v>11.133074510562587</v>
      </c>
      <c r="EZ40" s="290">
        <v>11.6683</v>
      </c>
      <c r="FA40" s="432">
        <f si="76" t="shared"/>
        <v>0.53522548943741377</v>
      </c>
      <c r="HO40" s="346">
        <v>42754</v>
      </c>
      <c r="HP40" s="379">
        <v>1052.3610000000001</v>
      </c>
      <c r="HQ40" s="455">
        <f si="37" t="shared"/>
        <v>115.04000000000815</v>
      </c>
      <c r="HR40" s="453">
        <f>HQ40+HQ39</f>
        <v>145.12000000000626</v>
      </c>
      <c r="HS40" s="379">
        <v>49572</v>
      </c>
      <c r="HT40" s="455">
        <f si="57" t="shared"/>
        <v>28</v>
      </c>
      <c r="HU40" s="369">
        <f ref="HU40" si="155" t="shared">HT40+HT39</f>
        <v>46</v>
      </c>
      <c r="HV40" s="379">
        <v>78467</v>
      </c>
      <c r="HW40" s="455">
        <f si="58" t="shared"/>
        <v>41</v>
      </c>
      <c r="HX40" s="369">
        <f ref="HX40" si="156" t="shared">HW40+HW39</f>
        <v>52</v>
      </c>
      <c r="HY40" s="379">
        <v>1299.71</v>
      </c>
      <c r="HZ40" s="455">
        <f si="38" t="shared"/>
        <v>15.299999999999727</v>
      </c>
      <c r="IA40" s="409">
        <f ref="IA40" si="157" t="shared">HZ40+HZ39</f>
        <v>27.600000000002183</v>
      </c>
      <c r="IB40" s="379">
        <v>214380</v>
      </c>
      <c r="IC40" s="455">
        <f si="39" t="shared"/>
        <v>0</v>
      </c>
      <c r="ID40" s="409">
        <f>IC40+IC39</f>
        <v>36</v>
      </c>
    </row>
    <row r="41" spans="1:238" x14ac:dyDescent="0.25">
      <c r="A41" s="199">
        <v>37</v>
      </c>
      <c r="B41" s="346">
        <v>42754</v>
      </c>
      <c r="C41" s="349">
        <v>3064.0320000000002</v>
      </c>
      <c r="D41" s="288">
        <v>3128.3139999999999</v>
      </c>
      <c r="E41" s="350"/>
      <c r="F41" s="347">
        <f si="4" t="shared"/>
        <v>12916.80000000124</v>
      </c>
      <c r="G41" s="354"/>
      <c r="H41" s="357">
        <v>2128.3420000000001</v>
      </c>
      <c r="I41" s="292">
        <v>2025.1569999999999</v>
      </c>
      <c r="J41" s="358"/>
      <c r="K41" s="455">
        <f si="5" t="shared"/>
        <v>12715.20000000055</v>
      </c>
      <c r="L41" s="409"/>
      <c r="M41" s="354"/>
      <c r="N41" s="357">
        <v>688.74</v>
      </c>
      <c r="O41" s="358">
        <v>1033.9390000000001</v>
      </c>
      <c r="P41" s="455">
        <f si="60" t="shared"/>
        <v>1920.6000000000131</v>
      </c>
      <c r="Q41" s="453"/>
      <c r="R41" s="357">
        <v>71757</v>
      </c>
      <c r="S41" s="358">
        <v>37845</v>
      </c>
      <c r="T41" s="455">
        <f si="6" t="shared"/>
        <v>300</v>
      </c>
      <c r="U41" s="453"/>
      <c r="V41" s="357">
        <v>174768</v>
      </c>
      <c r="W41" s="358">
        <v>347207</v>
      </c>
      <c r="X41" s="455">
        <f si="7" t="shared"/>
        <v>1568</v>
      </c>
      <c r="Y41" s="409"/>
      <c r="Z41" s="409"/>
      <c r="AA41" s="453"/>
      <c r="AB41" s="363">
        <v>359.42399999999998</v>
      </c>
      <c r="AC41" s="358">
        <v>167.18799999999999</v>
      </c>
      <c r="AD41" s="455">
        <f si="8" t="shared"/>
        <v>574.19999999987681</v>
      </c>
      <c r="AE41" s="453"/>
      <c r="AF41" s="364">
        <v>3412.0889999999999</v>
      </c>
      <c r="AG41" s="289"/>
      <c r="AH41" s="358"/>
      <c r="AI41" s="455">
        <f si="40" t="shared"/>
        <v>10125.600000000122</v>
      </c>
      <c r="AJ41" s="409"/>
      <c r="AK41" s="453"/>
      <c r="AL41" s="387">
        <v>29571</v>
      </c>
      <c r="AM41" s="388">
        <v>41092</v>
      </c>
      <c r="AN41" s="455">
        <f si="9" t="shared"/>
        <v>0</v>
      </c>
      <c r="AO41" s="217"/>
      <c r="AP41" s="387">
        <v>22329</v>
      </c>
      <c r="AQ41" s="388">
        <v>23340</v>
      </c>
      <c r="AR41" s="455">
        <f si="10" t="shared"/>
        <v>0</v>
      </c>
      <c r="AS41" s="409"/>
      <c r="AT41" s="409"/>
      <c r="AU41" s="210">
        <f si="11" t="shared"/>
        <v>10774.600000001363</v>
      </c>
      <c r="AV41" s="211"/>
      <c r="AW41" s="197">
        <v>11282.301725806452</v>
      </c>
      <c r="AX41" s="196">
        <f si="41" t="shared"/>
        <v>507.70172580508915</v>
      </c>
      <c r="AY41" s="196">
        <v>361.89</v>
      </c>
      <c r="AZ41" s="196">
        <f si="61" t="shared"/>
        <v>29.773135483161631</v>
      </c>
      <c r="BA41" s="196">
        <v>31.87</v>
      </c>
      <c r="BB41" s="196">
        <f si="62" t="shared"/>
        <v>2.0968645168383695</v>
      </c>
      <c r="BC41" s="199">
        <v>37</v>
      </c>
      <c r="BD41" s="346">
        <v>42754</v>
      </c>
      <c r="BE41" s="357">
        <v>11620.665000000001</v>
      </c>
      <c r="BF41" s="292">
        <v>79.844999999999999</v>
      </c>
      <c r="BG41" s="358">
        <v>5551.4430000000002</v>
      </c>
      <c r="BH41" s="496">
        <f si="42" t="shared"/>
        <v>1765.5600000001186</v>
      </c>
      <c r="BI41" s="453"/>
      <c r="BJ41" s="370">
        <v>825.80100000000004</v>
      </c>
      <c r="BK41" s="371">
        <v>662.62300000000005</v>
      </c>
      <c r="BL41" s="291">
        <f si="12" t="shared"/>
        <v>50.720000000001164</v>
      </c>
      <c r="BM41" s="409"/>
      <c r="BN41" s="409">
        <f si="13" t="shared"/>
        <v>1714.8400000001175</v>
      </c>
      <c r="BO41" s="483"/>
      <c r="BP41" s="195">
        <v>1798.5</v>
      </c>
      <c r="BQ41" s="196">
        <f si="43" t="shared"/>
        <v>83.65999999988253</v>
      </c>
      <c r="BR41" s="196">
        <v>301.44</v>
      </c>
      <c r="BS41" s="196">
        <f si="63" t="shared"/>
        <v>5.6888269639069717</v>
      </c>
      <c r="BT41" s="196">
        <v>4.97</v>
      </c>
      <c r="BU41" s="196">
        <f si="64" t="shared"/>
        <v>-0.71882696390697198</v>
      </c>
      <c r="BV41" s="199">
        <v>37</v>
      </c>
      <c r="BW41" s="346">
        <v>42754</v>
      </c>
      <c r="BX41" s="357">
        <v>12230.35</v>
      </c>
      <c r="BY41" s="358">
        <v>32.700000000000003</v>
      </c>
      <c r="BZ41" s="347">
        <f si="44" t="shared"/>
        <v>249.16000000003066</v>
      </c>
      <c r="CA41" s="210"/>
      <c r="CB41" s="292"/>
      <c r="CC41" s="213">
        <f si="65" t="shared"/>
        <v>50.720000000001164</v>
      </c>
      <c r="CD41" s="409"/>
      <c r="CE41" s="211">
        <f si="66" t="shared"/>
        <v>299.88000000003183</v>
      </c>
      <c r="CF41" s="211"/>
      <c r="CG41" s="195">
        <v>488.4</v>
      </c>
      <c r="CH41" s="210">
        <f si="45" t="shared"/>
        <v>188.51999999996815</v>
      </c>
      <c r="CI41" s="196">
        <v>196.43</v>
      </c>
      <c r="CJ41" s="196">
        <f si="67" t="shared"/>
        <v>1.5266507152676874</v>
      </c>
      <c r="CK41" s="196">
        <v>2.4900000000000002</v>
      </c>
      <c r="CL41" s="196">
        <f si="68" t="shared"/>
        <v>0.96334928473231285</v>
      </c>
      <c r="CM41" s="199">
        <v>37</v>
      </c>
      <c r="CN41" s="346">
        <v>42754</v>
      </c>
      <c r="CO41" s="357">
        <v>11042.397999999999</v>
      </c>
      <c r="CP41" s="358">
        <v>7437.8720000000003</v>
      </c>
      <c r="CQ41" s="455">
        <f si="14" t="shared"/>
        <v>1314.2400000000271</v>
      </c>
      <c r="CR41" s="409"/>
      <c r="CS41" s="409">
        <f si="46" t="shared"/>
        <v>174768</v>
      </c>
      <c r="CT41" s="409">
        <f si="46" t="shared"/>
        <v>347207</v>
      </c>
      <c r="CU41" s="409">
        <f si="46" t="shared"/>
        <v>1568</v>
      </c>
      <c r="CV41" s="453"/>
      <c r="CW41" s="379">
        <v>335.81900000000002</v>
      </c>
      <c r="CX41" s="376">
        <f si="15" t="shared"/>
        <v>4.1400000000010095</v>
      </c>
      <c r="CY41" s="409"/>
      <c r="CZ41" s="409">
        <f si="69" t="shared"/>
        <v>2886.3800000000283</v>
      </c>
      <c r="DA41" s="204"/>
      <c r="DB41" s="195">
        <v>2638</v>
      </c>
      <c r="DC41" s="421">
        <f si="95" t="shared"/>
        <v>-248.3800000000283</v>
      </c>
      <c r="DD41" s="195">
        <v>361.89499999999998</v>
      </c>
      <c r="DE41" s="196">
        <f si="70" t="shared"/>
        <v>7.9757388192708616</v>
      </c>
      <c r="DF41" s="195">
        <v>7.29</v>
      </c>
      <c r="DG41" s="397">
        <f si="71" t="shared"/>
        <v>-0.68573881927086155</v>
      </c>
      <c r="DH41" s="199">
        <v>37</v>
      </c>
      <c r="DI41" s="346">
        <v>42754</v>
      </c>
      <c r="DJ41" s="366">
        <v>358.28800000000001</v>
      </c>
      <c r="DK41" s="381">
        <v>325.10199999999998</v>
      </c>
      <c r="DL41" s="455">
        <f si="16" t="shared"/>
        <v>745.19999999997708</v>
      </c>
      <c r="DM41" s="453"/>
      <c r="DN41" s="370"/>
      <c r="DO41" s="409"/>
      <c r="DP41" s="409"/>
      <c r="DQ41" s="371">
        <v>1898.203</v>
      </c>
      <c r="DR41" s="455">
        <f si="17" t="shared"/>
        <v>3317.4000000001342</v>
      </c>
      <c r="DS41" s="453"/>
      <c r="DT41" s="409">
        <f si="18" t="shared"/>
        <v>4062.6000000001113</v>
      </c>
      <c r="DU41" s="204"/>
      <c r="DV41" s="195">
        <v>5989.9</v>
      </c>
      <c r="DW41" s="409">
        <f si="47" t="shared"/>
        <v>1927.2999999998883</v>
      </c>
      <c r="DX41" s="195">
        <v>14653</v>
      </c>
      <c r="DY41" s="431">
        <f si="72" t="shared"/>
        <v>0.27725380468164273</v>
      </c>
      <c r="DZ41" s="409">
        <v>0.40899999999999997</v>
      </c>
      <c r="EA41" s="431">
        <f si="73" t="shared"/>
        <v>0.13174619531835724</v>
      </c>
      <c r="EB41" s="199">
        <v>37</v>
      </c>
      <c r="EC41" s="346">
        <v>42754</v>
      </c>
      <c r="ED41" s="357"/>
      <c r="EE41" s="292"/>
      <c r="EF41" s="358">
        <v>2018.9559999999999</v>
      </c>
      <c r="EG41" s="455">
        <f>(EF41-EF40)*1800</f>
        <v>3920.3999999997905</v>
      </c>
      <c r="EH41" s="453"/>
      <c r="EI41" s="370">
        <v>28.093</v>
      </c>
      <c r="EJ41" s="371">
        <v>1359.136</v>
      </c>
      <c r="EK41" s="455">
        <f si="99" t="shared"/>
        <v>813.99999999999579</v>
      </c>
      <c r="EL41" s="453"/>
      <c r="EM41" s="370">
        <v>3048.8820000000001</v>
      </c>
      <c r="EN41" s="371"/>
      <c r="EO41" s="455">
        <f si="74" t="shared"/>
        <v>21.600000000002183</v>
      </c>
      <c r="EP41" s="453"/>
      <c r="EQ41" s="379">
        <v>379.38299999999998</v>
      </c>
      <c r="ER41" s="455">
        <f si="19" t="shared"/>
        <v>8.5199999999986176</v>
      </c>
      <c r="ES41" s="409"/>
      <c r="ET41" s="409">
        <f si="49" t="shared"/>
        <v>3950.5199999997913</v>
      </c>
      <c r="EU41" s="204"/>
      <c r="EV41" s="195">
        <v>4222.7</v>
      </c>
      <c r="EW41" s="195">
        <f si="50" t="shared"/>
        <v>272.18000000020857</v>
      </c>
      <c r="EX41" s="431">
        <v>361.89499999999998</v>
      </c>
      <c r="EY41" s="431">
        <f si="75" t="shared"/>
        <v>10.916204976581028</v>
      </c>
      <c r="EZ41" s="290">
        <v>11.6683</v>
      </c>
      <c r="FA41" s="432">
        <f si="76" t="shared"/>
        <v>0.75209502341897227</v>
      </c>
      <c r="HO41" s="346">
        <v>42754</v>
      </c>
      <c r="HP41" s="379">
        <v>1053.337</v>
      </c>
      <c r="HQ41" s="455">
        <f si="37" t="shared"/>
        <v>39.039999999995416</v>
      </c>
      <c r="HR41" s="453"/>
      <c r="HS41" s="379">
        <v>49587</v>
      </c>
      <c r="HT41" s="455">
        <f si="57" t="shared"/>
        <v>15</v>
      </c>
      <c r="HU41" s="369"/>
      <c r="HV41" s="379">
        <v>78479</v>
      </c>
      <c r="HW41" s="455">
        <f si="58" t="shared"/>
        <v>12</v>
      </c>
      <c r="HX41" s="369"/>
      <c r="HY41" s="379">
        <v>1300.48</v>
      </c>
      <c r="HZ41" s="455">
        <f si="38" t="shared"/>
        <v>23.099999999999454</v>
      </c>
      <c r="IA41" s="409"/>
      <c r="IB41" s="379">
        <v>214380</v>
      </c>
      <c r="IC41" s="455">
        <f si="39" t="shared"/>
        <v>0</v>
      </c>
      <c r="ID41" s="409"/>
    </row>
    <row r="42" spans="1:238" x14ac:dyDescent="0.25">
      <c r="A42" s="199">
        <v>38</v>
      </c>
      <c r="B42" s="346">
        <v>42755</v>
      </c>
      <c r="C42" s="349">
        <v>3066.163</v>
      </c>
      <c r="D42" s="288">
        <v>3128.7959999999998</v>
      </c>
      <c r="E42" s="350"/>
      <c r="F42" s="347">
        <f si="4" t="shared"/>
        <v>12542.399999999179</v>
      </c>
      <c r="G42" s="354">
        <f si="77" t="shared"/>
        <v>25459.200000000419</v>
      </c>
      <c r="H42" s="357">
        <v>2130.4679999999998</v>
      </c>
      <c r="I42" s="292">
        <v>2025.655</v>
      </c>
      <c r="J42" s="358"/>
      <c r="K42" s="455">
        <f si="5" t="shared"/>
        <v>12595.199999999022</v>
      </c>
      <c r="L42" s="409">
        <f si="78" t="shared"/>
        <v>25310.399999999572</v>
      </c>
      <c r="M42" s="466">
        <f si="79" t="shared"/>
        <v>-148.80000000084692</v>
      </c>
      <c r="N42" s="357">
        <v>688.74</v>
      </c>
      <c r="O42" s="358">
        <v>1035.107</v>
      </c>
      <c r="P42" s="455">
        <f si="60" t="shared"/>
        <v>2102.3999999998068</v>
      </c>
      <c r="Q42" s="453">
        <f si="80" t="shared"/>
        <v>4022.9999999998199</v>
      </c>
      <c r="R42" s="357">
        <v>71787</v>
      </c>
      <c r="S42" s="358">
        <v>37851</v>
      </c>
      <c r="T42" s="455">
        <f si="6" t="shared"/>
        <v>432</v>
      </c>
      <c r="U42" s="453">
        <f si="81" t="shared"/>
        <v>732</v>
      </c>
      <c r="V42" s="357">
        <v>174772</v>
      </c>
      <c r="W42" s="358">
        <v>347309</v>
      </c>
      <c r="X42" s="455">
        <f si="7" t="shared"/>
        <v>1696</v>
      </c>
      <c r="Y42" s="409">
        <f si="82" t="shared"/>
        <v>3264</v>
      </c>
      <c r="Z42" s="409">
        <f si="83" t="shared"/>
        <v>3996</v>
      </c>
      <c r="AA42" s="453">
        <f si="84" t="shared"/>
        <v>26.99999999981992</v>
      </c>
      <c r="AB42" s="363">
        <v>359.613</v>
      </c>
      <c r="AC42" s="358">
        <v>167.322</v>
      </c>
      <c r="AD42" s="455">
        <f si="8" t="shared"/>
        <v>581.40000000006467</v>
      </c>
      <c r="AE42" s="453">
        <f si="85" t="shared"/>
        <v>1155.5999999999415</v>
      </c>
      <c r="AF42" s="364">
        <v>3416.1779999999999</v>
      </c>
      <c r="AG42" s="289"/>
      <c r="AH42" s="358"/>
      <c r="AI42" s="455">
        <f si="40" t="shared"/>
        <v>9813.5999999998603</v>
      </c>
      <c r="AJ42" s="409">
        <f>AI42+AI41</f>
        <v>19939.199999999983</v>
      </c>
      <c r="AK42" s="453">
        <f si="86" t="shared"/>
        <v>20671.199999999983</v>
      </c>
      <c r="AL42" s="387">
        <v>29571</v>
      </c>
      <c r="AM42" s="388">
        <v>41092</v>
      </c>
      <c r="AN42" s="455">
        <f si="9" t="shared"/>
        <v>0</v>
      </c>
      <c r="AO42" s="217">
        <f si="87" t="shared"/>
        <v>0</v>
      </c>
      <c r="AP42" s="387">
        <v>22329</v>
      </c>
      <c r="AQ42" s="388">
        <v>23340</v>
      </c>
      <c r="AR42" s="455">
        <f si="10" t="shared"/>
        <v>0</v>
      </c>
      <c r="AS42" s="409">
        <f si="88" t="shared"/>
        <v>0</v>
      </c>
      <c r="AT42" s="409">
        <f si="89" t="shared"/>
        <v>20890.799999999632</v>
      </c>
      <c r="AU42" s="210">
        <f si="11" t="shared"/>
        <v>10264.999999999114</v>
      </c>
      <c r="AV42" s="211">
        <f>(G42-Y42-AE42-AO42)+AS42</f>
        <v>21039.600000000479</v>
      </c>
      <c r="AW42" s="197">
        <v>11282.301725806452</v>
      </c>
      <c r="AX42" s="196">
        <f si="41" t="shared"/>
        <v>1017.3017258073378</v>
      </c>
      <c r="AY42" s="196">
        <v>361.89</v>
      </c>
      <c r="AZ42" s="196">
        <f si="61" t="shared"/>
        <v>28.364972781782072</v>
      </c>
      <c r="BA42" s="196">
        <v>31.87</v>
      </c>
      <c r="BB42" s="196">
        <f si="62" t="shared"/>
        <v>3.5050272182179292</v>
      </c>
      <c r="BC42" s="199">
        <v>38</v>
      </c>
      <c r="BD42" s="346">
        <v>42755</v>
      </c>
      <c r="BE42" s="357">
        <v>11622.625</v>
      </c>
      <c r="BF42" s="292">
        <v>79.938000000000002</v>
      </c>
      <c r="BG42" s="358">
        <v>5555.1059999999998</v>
      </c>
      <c r="BH42" s="496">
        <f si="42" t="shared"/>
        <v>1790.7599999998843</v>
      </c>
      <c r="BI42" s="453">
        <f>BH42+BH41</f>
        <v>3556.3200000000029</v>
      </c>
      <c r="BJ42" s="370">
        <v>826.45699999999999</v>
      </c>
      <c r="BK42" s="371">
        <v>662.62300000000005</v>
      </c>
      <c r="BL42" s="291">
        <f si="12" t="shared"/>
        <v>52.479999999995925</v>
      </c>
      <c r="BM42" s="409">
        <f si="90" t="shared"/>
        <v>103.19999999999709</v>
      </c>
      <c r="BN42" s="409">
        <f si="13" t="shared"/>
        <v>1738.2799999998883</v>
      </c>
      <c r="BO42" s="483">
        <f>BI42-BM42</f>
        <v>3453.1200000000058</v>
      </c>
      <c r="BP42" s="195">
        <v>1798.5</v>
      </c>
      <c r="BQ42" s="196">
        <f si="43" t="shared"/>
        <v>60.220000000111668</v>
      </c>
      <c r="BR42" s="196">
        <v>301.44</v>
      </c>
      <c r="BS42" s="196">
        <f si="63" t="shared"/>
        <v>5.7665870488319015</v>
      </c>
      <c r="BT42" s="196">
        <v>4.97</v>
      </c>
      <c r="BU42" s="196">
        <f si="64" t="shared"/>
        <v>-0.79658704883190179</v>
      </c>
      <c r="BV42" s="199">
        <v>38</v>
      </c>
      <c r="BW42" s="346">
        <v>42755</v>
      </c>
      <c r="BX42" s="357">
        <v>12239.21</v>
      </c>
      <c r="BY42" s="358">
        <v>33.046999999999997</v>
      </c>
      <c r="BZ42" s="347">
        <f si="44" t="shared"/>
        <v>279.67999999996266</v>
      </c>
      <c r="CA42" s="210">
        <f si="91" t="shared"/>
        <v>528.83999999999332</v>
      </c>
      <c r="CB42" s="292"/>
      <c r="CC42" s="213">
        <f si="65" t="shared"/>
        <v>52.479999999995925</v>
      </c>
      <c r="CD42" s="409">
        <f si="65" t="shared"/>
        <v>103.19999999999709</v>
      </c>
      <c r="CE42" s="211">
        <f si="66" t="shared"/>
        <v>332.15999999995859</v>
      </c>
      <c r="CF42" s="211">
        <f si="66" t="shared"/>
        <v>632.03999999999041</v>
      </c>
      <c r="CG42" s="195">
        <v>488.4</v>
      </c>
      <c r="CH42" s="210">
        <f si="45" t="shared"/>
        <v>156.24000000004139</v>
      </c>
      <c r="CI42" s="196">
        <v>196.43</v>
      </c>
      <c r="CJ42" s="196">
        <f si="67" t="shared"/>
        <v>1.6909840655702213</v>
      </c>
      <c r="CK42" s="196">
        <v>2.4900000000000002</v>
      </c>
      <c r="CL42" s="196">
        <f si="68" t="shared"/>
        <v>0.79901593442977892</v>
      </c>
      <c r="CM42" s="199">
        <v>38</v>
      </c>
      <c r="CN42" s="346">
        <v>42755</v>
      </c>
      <c r="CO42" s="357">
        <v>11050.179</v>
      </c>
      <c r="CP42" s="358">
        <v>7440.9859999999999</v>
      </c>
      <c r="CQ42" s="455">
        <f si="14" t="shared"/>
        <v>1307.4000000000524</v>
      </c>
      <c r="CR42" s="409">
        <f si="92" t="shared"/>
        <v>2621.6400000000795</v>
      </c>
      <c r="CS42" s="409">
        <f si="46" t="shared"/>
        <v>174772</v>
      </c>
      <c r="CT42" s="409">
        <f si="46" t="shared"/>
        <v>347309</v>
      </c>
      <c r="CU42" s="409">
        <f si="46" t="shared"/>
        <v>1696</v>
      </c>
      <c r="CV42" s="453">
        <f si="46" t="shared"/>
        <v>3264</v>
      </c>
      <c r="CW42" s="379">
        <v>335.82</v>
      </c>
      <c r="CX42" s="376">
        <f si="15" t="shared"/>
        <v>5.9999999998581188E-2</v>
      </c>
      <c r="CY42" s="409">
        <f si="93" t="shared"/>
        <v>4.1999999999995907</v>
      </c>
      <c r="CZ42" s="409">
        <f si="69" t="shared"/>
        <v>3003.460000000051</v>
      </c>
      <c r="DA42" s="204">
        <f si="94" t="shared"/>
        <v>5889.8400000000793</v>
      </c>
      <c r="DB42" s="195">
        <v>2638</v>
      </c>
      <c r="DC42" s="421">
        <f si="95" t="shared"/>
        <v>-365.46000000005097</v>
      </c>
      <c r="DD42" s="195">
        <v>361.89499999999998</v>
      </c>
      <c r="DE42" s="196">
        <f si="70" t="shared"/>
        <v>8.2992580720928757</v>
      </c>
      <c r="DF42" s="195">
        <v>7.29</v>
      </c>
      <c r="DG42" s="397">
        <f si="71" t="shared"/>
        <v>-1.0092580720928757</v>
      </c>
      <c r="DH42" s="199">
        <v>38</v>
      </c>
      <c r="DI42" s="346">
        <v>42755</v>
      </c>
      <c r="DJ42" s="366">
        <v>358.70100000000002</v>
      </c>
      <c r="DK42" s="381">
        <v>325.12900000000002</v>
      </c>
      <c r="DL42" s="455">
        <f si="16" t="shared"/>
        <v>792.00000000009823</v>
      </c>
      <c r="DM42" s="453">
        <f si="96" t="shared"/>
        <v>1537.2000000000753</v>
      </c>
      <c r="DN42" s="370"/>
      <c r="DO42" s="409"/>
      <c r="DP42" s="409"/>
      <c r="DQ42" s="371">
        <v>1900.0909999999999</v>
      </c>
      <c r="DR42" s="455">
        <f si="17" t="shared"/>
        <v>3398.3999999998559</v>
      </c>
      <c r="DS42" s="453">
        <f si="97" t="shared"/>
        <v>6715.7999999999902</v>
      </c>
      <c r="DT42" s="409">
        <f si="18" t="shared"/>
        <v>4190.3999999999542</v>
      </c>
      <c r="DU42" s="204">
        <f>DM42+DS42+ID42</f>
        <v>8253.0000000000655</v>
      </c>
      <c r="DV42" s="195">
        <v>5989.9</v>
      </c>
      <c r="DW42" s="409">
        <f si="47" t="shared"/>
        <v>1799.5000000000455</v>
      </c>
      <c r="DX42" s="195">
        <v>14653</v>
      </c>
      <c r="DY42" s="431">
        <f si="72" t="shared"/>
        <v>0.28597556814303926</v>
      </c>
      <c r="DZ42" s="409">
        <v>0.40899999999999997</v>
      </c>
      <c r="EA42" s="431">
        <f si="73" t="shared"/>
        <v>0.12302443185696071</v>
      </c>
      <c r="EB42" s="199">
        <v>38</v>
      </c>
      <c r="EC42" s="346">
        <v>42755</v>
      </c>
      <c r="ED42" s="357"/>
      <c r="EE42" s="292"/>
      <c r="EF42" s="358">
        <v>2021.21</v>
      </c>
      <c r="EG42" s="455">
        <f ref="EG42:EG60" si="158" t="shared">(EF42-EF41)*1800</f>
        <v>4057.200000000239</v>
      </c>
      <c r="EH42" s="453">
        <f si="98" t="shared"/>
        <v>7977.6000000000295</v>
      </c>
      <c r="EI42" s="370">
        <v>28.111999999999998</v>
      </c>
      <c r="EJ42" s="371">
        <v>1369.367</v>
      </c>
      <c r="EK42" s="455">
        <f si="99" t="shared"/>
        <v>819.99999999999943</v>
      </c>
      <c r="EL42" s="453">
        <f si="100" t="shared"/>
        <v>1633.9999999999952</v>
      </c>
      <c r="EM42" s="370">
        <v>3050.6619999999998</v>
      </c>
      <c r="EN42" s="371"/>
      <c r="EO42" s="455">
        <f si="74" t="shared"/>
        <v>21.359999999996944</v>
      </c>
      <c r="EP42" s="453">
        <f si="101" t="shared"/>
        <v>42.959999999999127</v>
      </c>
      <c r="EQ42" s="379">
        <v>379.59699999999998</v>
      </c>
      <c r="ER42" s="455">
        <f si="19" t="shared"/>
        <v>8.5599999999999454</v>
      </c>
      <c r="ES42" s="409">
        <f si="102" t="shared"/>
        <v>17.079999999998563</v>
      </c>
      <c r="ET42" s="409">
        <f si="49" t="shared"/>
        <v>4087.1200000002359</v>
      </c>
      <c r="EU42" s="204">
        <f>EH42+EP42+ES42</f>
        <v>8037.6400000000267</v>
      </c>
      <c r="EV42" s="195">
        <v>4222.7</v>
      </c>
      <c r="EW42" s="195">
        <f si="50" t="shared"/>
        <v>135.57999999976391</v>
      </c>
      <c r="EX42" s="431">
        <v>361.89499999999998</v>
      </c>
      <c r="EY42" s="431">
        <f si="75" t="shared"/>
        <v>11.293662526424063</v>
      </c>
      <c r="EZ42" s="290">
        <v>11.6683</v>
      </c>
      <c r="FA42" s="432">
        <f si="76" t="shared"/>
        <v>0.37463747357593746</v>
      </c>
      <c r="HO42" s="346">
        <v>42755</v>
      </c>
      <c r="HP42" s="379">
        <v>1055.8889999999999</v>
      </c>
      <c r="HQ42" s="455">
        <f si="37" t="shared"/>
        <v>102.07999999999629</v>
      </c>
      <c r="HR42" s="453">
        <f>HQ42+HQ41</f>
        <v>141.11999999999171</v>
      </c>
      <c r="HS42" s="379">
        <v>49615</v>
      </c>
      <c r="HT42" s="455">
        <f si="57" t="shared"/>
        <v>28</v>
      </c>
      <c r="HU42" s="369">
        <f ref="HU42" si="159" t="shared">HT42+HT41</f>
        <v>43</v>
      </c>
      <c r="HV42" s="379">
        <v>78520</v>
      </c>
      <c r="HW42" s="455">
        <f si="58" t="shared"/>
        <v>41</v>
      </c>
      <c r="HX42" s="369">
        <f ref="HX42" si="160" t="shared">HW42+HW41</f>
        <v>53</v>
      </c>
      <c r="HY42" s="379">
        <v>1300.6600000000001</v>
      </c>
      <c r="HZ42" s="455">
        <f si="38" t="shared"/>
        <v>5.4000000000019099</v>
      </c>
      <c r="IA42" s="409">
        <f ref="IA42" si="161" t="shared">HZ42+HZ41</f>
        <v>28.500000000001364</v>
      </c>
      <c r="IB42" s="379">
        <v>214380</v>
      </c>
      <c r="IC42" s="455">
        <f si="39" t="shared"/>
        <v>0</v>
      </c>
      <c r="ID42" s="409">
        <f>IC42+IC41</f>
        <v>0</v>
      </c>
    </row>
    <row r="43" spans="1:238" x14ac:dyDescent="0.25">
      <c r="A43" s="199">
        <v>39</v>
      </c>
      <c r="B43" s="346">
        <v>42755</v>
      </c>
      <c r="C43" s="349">
        <v>3068.2579999999998</v>
      </c>
      <c r="D43" s="288">
        <v>3129.248</v>
      </c>
      <c r="E43" s="350"/>
      <c r="F43" s="347">
        <f si="4" t="shared"/>
        <v>12225.600000000122</v>
      </c>
      <c r="G43" s="354"/>
      <c r="H43" s="357">
        <v>2132.5250000000001</v>
      </c>
      <c r="I43" s="292">
        <v>2026.115</v>
      </c>
      <c r="J43" s="358"/>
      <c r="K43" s="455">
        <f si="5" t="shared"/>
        <v>12081.600000001345</v>
      </c>
      <c r="L43" s="409"/>
      <c r="M43" s="354"/>
      <c r="N43" s="357">
        <v>688.74</v>
      </c>
      <c r="O43" s="358">
        <v>1036.1849999999999</v>
      </c>
      <c r="P43" s="455">
        <f si="60" t="shared"/>
        <v>1940.3999999999542</v>
      </c>
      <c r="Q43" s="453"/>
      <c r="R43" s="357">
        <v>71811</v>
      </c>
      <c r="S43" s="358">
        <v>37852</v>
      </c>
      <c r="T43" s="455">
        <f si="6" t="shared"/>
        <v>300</v>
      </c>
      <c r="U43" s="453"/>
      <c r="V43" s="357">
        <v>174774</v>
      </c>
      <c r="W43" s="358">
        <v>347410</v>
      </c>
      <c r="X43" s="455">
        <f si="7" t="shared"/>
        <v>1648</v>
      </c>
      <c r="Y43" s="409"/>
      <c r="Z43" s="409"/>
      <c r="AA43" s="453"/>
      <c r="AB43" s="363">
        <v>359.80500000000001</v>
      </c>
      <c r="AC43" s="358">
        <v>167.45</v>
      </c>
      <c r="AD43" s="455">
        <f si="8" t="shared"/>
        <v>575.99999999998772</v>
      </c>
      <c r="AE43" s="453"/>
      <c r="AF43" s="364">
        <v>3420.127</v>
      </c>
      <c r="AG43" s="289"/>
      <c r="AH43" s="358"/>
      <c r="AI43" s="455">
        <f si="40" t="shared"/>
        <v>9477.6000000001659</v>
      </c>
      <c r="AJ43" s="409"/>
      <c r="AK43" s="453"/>
      <c r="AL43" s="387">
        <v>29571</v>
      </c>
      <c r="AM43" s="388">
        <v>41092</v>
      </c>
      <c r="AN43" s="455">
        <f si="9" t="shared"/>
        <v>0</v>
      </c>
      <c r="AO43" s="217"/>
      <c r="AP43" s="387">
        <v>22329</v>
      </c>
      <c r="AQ43" s="388">
        <v>23340</v>
      </c>
      <c r="AR43" s="455">
        <f si="10" t="shared"/>
        <v>0</v>
      </c>
      <c r="AS43" s="409"/>
      <c r="AT43" s="409"/>
      <c r="AU43" s="210">
        <f si="11" t="shared"/>
        <v>10001.600000000135</v>
      </c>
      <c r="AV43" s="211"/>
      <c r="AW43" s="197">
        <v>11282.301725806452</v>
      </c>
      <c r="AX43" s="196">
        <f si="41" t="shared"/>
        <v>1280.701725806317</v>
      </c>
      <c r="AY43" s="196">
        <v>361.89</v>
      </c>
      <c r="AZ43" s="196">
        <f si="61" t="shared"/>
        <v>27.637127303877243</v>
      </c>
      <c r="BA43" s="196">
        <v>31.87</v>
      </c>
      <c r="BB43" s="196">
        <f si="62" t="shared"/>
        <v>4.2328726961227581</v>
      </c>
      <c r="BC43" s="199">
        <v>39</v>
      </c>
      <c r="BD43" s="346">
        <v>42755</v>
      </c>
      <c r="BE43" s="357">
        <v>11626.762000000001</v>
      </c>
      <c r="BF43" s="292">
        <v>79.975999999999999</v>
      </c>
      <c r="BG43" s="358">
        <v>5557.6930000000002</v>
      </c>
      <c r="BH43" s="496">
        <f si="42" t="shared"/>
        <v>1262.8800000000888</v>
      </c>
      <c r="BI43" s="453"/>
      <c r="BJ43" s="370">
        <v>827.06</v>
      </c>
      <c r="BK43" s="371">
        <v>662.62300000000005</v>
      </c>
      <c r="BL43" s="291">
        <f si="12" t="shared"/>
        <v>48.239999999996144</v>
      </c>
      <c r="BM43" s="409"/>
      <c r="BN43" s="409">
        <f si="13" t="shared"/>
        <v>1214.6400000000926</v>
      </c>
      <c r="BO43" s="204"/>
      <c r="BP43" s="195">
        <v>1798.5</v>
      </c>
      <c r="BQ43" s="196">
        <f si="43" t="shared"/>
        <v>583.85999999990736</v>
      </c>
      <c r="BR43" s="196">
        <v>301.44</v>
      </c>
      <c r="BS43" s="196">
        <f si="63" t="shared"/>
        <v>4.0294585987264222</v>
      </c>
      <c r="BT43" s="196">
        <v>4.97</v>
      </c>
      <c r="BU43" s="196">
        <f si="64" t="shared"/>
        <v>0.94054140127357755</v>
      </c>
      <c r="BV43" s="199">
        <v>39</v>
      </c>
      <c r="BW43" s="346">
        <v>42755</v>
      </c>
      <c r="BX43" s="357">
        <v>12247.05</v>
      </c>
      <c r="BY43" s="358">
        <v>33.365000000000002</v>
      </c>
      <c r="BZ43" s="347">
        <f si="44" t="shared"/>
        <v>247.92000000000456</v>
      </c>
      <c r="CA43" s="210"/>
      <c r="CB43" s="292"/>
      <c r="CC43" s="213">
        <f si="65" t="shared"/>
        <v>48.239999999996144</v>
      </c>
      <c r="CD43" s="409"/>
      <c r="CE43" s="211">
        <f si="66" t="shared"/>
        <v>296.16000000000071</v>
      </c>
      <c r="CF43" s="211"/>
      <c r="CG43" s="195">
        <v>488.4</v>
      </c>
      <c r="CH43" s="210">
        <f si="45" t="shared"/>
        <v>192.23999999999927</v>
      </c>
      <c r="CI43" s="196">
        <v>196.43</v>
      </c>
      <c r="CJ43" s="196">
        <f si="67" t="shared"/>
        <v>1.5077126711805768</v>
      </c>
      <c r="CK43" s="196">
        <v>2.4900000000000002</v>
      </c>
      <c r="CL43" s="196">
        <f si="68" t="shared"/>
        <v>0.98228732881942338</v>
      </c>
      <c r="CM43" s="199">
        <v>39</v>
      </c>
      <c r="CN43" s="346">
        <v>42755</v>
      </c>
      <c r="CO43" s="357">
        <v>11058.121999999999</v>
      </c>
      <c r="CP43" s="358">
        <v>7444.0680000000002</v>
      </c>
      <c r="CQ43" s="455">
        <f si="14" t="shared"/>
        <v>1322.9999999999563</v>
      </c>
      <c r="CR43" s="409"/>
      <c r="CS43" s="409">
        <f si="46" t="shared"/>
        <v>174774</v>
      </c>
      <c r="CT43" s="409">
        <f si="46" t="shared"/>
        <v>347410</v>
      </c>
      <c r="CU43" s="409">
        <f si="46" t="shared"/>
        <v>1648</v>
      </c>
      <c r="CV43" s="453"/>
      <c r="CW43" s="379">
        <v>336.11500000000001</v>
      </c>
      <c r="CX43" s="376">
        <f si="15" t="shared"/>
        <v>17.700000000000955</v>
      </c>
      <c r="CY43" s="409"/>
      <c r="CZ43" s="409">
        <f si="69" t="shared"/>
        <v>2988.6999999999571</v>
      </c>
      <c r="DA43" s="204"/>
      <c r="DB43" s="195">
        <v>2638</v>
      </c>
      <c r="DC43" s="409">
        <f si="95" t="shared"/>
        <v>-350.69999999995707</v>
      </c>
      <c r="DD43" s="195">
        <v>361.89499999999998</v>
      </c>
      <c r="DE43" s="196">
        <f si="70" t="shared"/>
        <v>8.2584727614362095</v>
      </c>
      <c r="DF43" s="195">
        <v>7.29</v>
      </c>
      <c r="DG43" s="196">
        <f si="71" t="shared"/>
        <v>-0.96847276143620942</v>
      </c>
      <c r="DH43" s="199">
        <v>39</v>
      </c>
      <c r="DI43" s="346">
        <v>42755</v>
      </c>
      <c r="DJ43" s="366">
        <v>359.096</v>
      </c>
      <c r="DK43" s="323">
        <v>325.15600000000001</v>
      </c>
      <c r="DL43" s="455">
        <f si="16" t="shared"/>
        <v>759.59999999994352</v>
      </c>
      <c r="DM43" s="453"/>
      <c r="DN43" s="370"/>
      <c r="DO43" s="409"/>
      <c r="DP43" s="409"/>
      <c r="DQ43" s="371">
        <v>1901.9469999999999</v>
      </c>
      <c r="DR43" s="455">
        <f si="17" t="shared"/>
        <v>3340.7999999999902</v>
      </c>
      <c r="DS43" s="453"/>
      <c r="DT43" s="409">
        <f si="18" t="shared"/>
        <v>4100.3999999999342</v>
      </c>
      <c r="DU43" s="204"/>
      <c r="DV43" s="195">
        <v>5989.9</v>
      </c>
      <c r="DW43" s="409">
        <f si="47" t="shared"/>
        <v>1889.5000000000655</v>
      </c>
      <c r="DX43" s="195">
        <v>14653</v>
      </c>
      <c r="DY43" s="431">
        <f si="72" t="shared"/>
        <v>0.27983348119838491</v>
      </c>
      <c r="DZ43" s="409">
        <v>0.40899999999999997</v>
      </c>
      <c r="EA43" s="431">
        <f si="73" t="shared"/>
        <v>0.12916651880161506</v>
      </c>
      <c r="EB43" s="199">
        <v>39</v>
      </c>
      <c r="EC43" s="346">
        <v>42755</v>
      </c>
      <c r="ED43" s="357"/>
      <c r="EE43" s="292"/>
      <c r="EF43" s="358">
        <v>2023.443</v>
      </c>
      <c r="EG43" s="455">
        <f si="158" t="shared"/>
        <v>4019.399999999905</v>
      </c>
      <c r="EH43" s="453"/>
      <c r="EI43" s="370">
        <v>28.131</v>
      </c>
      <c r="EJ43" s="371">
        <v>1379.5060000000001</v>
      </c>
      <c r="EK43" s="455">
        <f si="99" t="shared"/>
        <v>812.6400000000101</v>
      </c>
      <c r="EL43" s="453"/>
      <c r="EM43" s="370">
        <v>3053.28</v>
      </c>
      <c r="EN43" s="371"/>
      <c r="EO43" s="455">
        <f si="74" t="shared"/>
        <v>31.416000000004715</v>
      </c>
      <c r="EP43" s="453"/>
      <c r="EQ43" s="379">
        <v>379.81200000000001</v>
      </c>
      <c r="ER43" s="455">
        <f si="19" t="shared"/>
        <v>8.6000000000012733</v>
      </c>
      <c r="ES43" s="409"/>
      <c r="ET43" s="409">
        <f si="49" t="shared"/>
        <v>4059.415999999911</v>
      </c>
      <c r="EU43" s="204"/>
      <c r="EV43" s="195">
        <v>4222.7</v>
      </c>
      <c r="EW43" s="195">
        <f>EV43-ET43</f>
        <v>163.28400000008878</v>
      </c>
      <c r="EX43" s="431">
        <v>361.89499999999998</v>
      </c>
      <c r="EY43" s="431">
        <f si="75" t="shared"/>
        <v>11.217109935201954</v>
      </c>
      <c r="EZ43" s="290">
        <v>11.6683</v>
      </c>
      <c r="FA43" s="432">
        <f si="76" t="shared"/>
        <v>0.45119006479804646</v>
      </c>
      <c r="HO43" s="346">
        <v>42755</v>
      </c>
      <c r="HP43" s="379">
        <v>1056.712</v>
      </c>
      <c r="HQ43" s="455">
        <f si="37" t="shared"/>
        <v>32.920000000003711</v>
      </c>
      <c r="HR43" s="453"/>
      <c r="HS43" s="379">
        <v>49623</v>
      </c>
      <c r="HT43" s="455">
        <f si="57" t="shared"/>
        <v>8</v>
      </c>
      <c r="HU43" s="369"/>
      <c r="HV43" s="379">
        <v>78545</v>
      </c>
      <c r="HW43" s="455">
        <f si="58" t="shared"/>
        <v>25</v>
      </c>
      <c r="HX43" s="369"/>
      <c r="HY43" s="379">
        <v>1301.3499999999999</v>
      </c>
      <c r="HZ43" s="455">
        <f si="38" t="shared"/>
        <v>20.699999999994816</v>
      </c>
      <c r="IA43" s="409"/>
      <c r="IB43" s="379">
        <v>214380</v>
      </c>
      <c r="IC43" s="455">
        <f si="39" t="shared"/>
        <v>0</v>
      </c>
      <c r="ID43" s="409"/>
    </row>
    <row r="44" spans="1:238" x14ac:dyDescent="0.25">
      <c r="A44" s="199">
        <v>40</v>
      </c>
      <c r="B44" s="346">
        <v>42756</v>
      </c>
      <c r="C44" s="349">
        <v>3070.4470000000001</v>
      </c>
      <c r="D44" s="288">
        <v>3129.7240000000002</v>
      </c>
      <c r="E44" s="350"/>
      <c r="F44" s="347">
        <f si="4" t="shared"/>
        <v>12792.000000002008</v>
      </c>
      <c r="G44" s="354">
        <f si="77" t="shared"/>
        <v>25017.60000000213</v>
      </c>
      <c r="H44" s="357">
        <v>2134.6860000000001</v>
      </c>
      <c r="I44" s="292">
        <v>2026.606</v>
      </c>
      <c r="J44" s="358"/>
      <c r="K44" s="455">
        <f si="5" t="shared"/>
        <v>12729.60000000021</v>
      </c>
      <c r="L44" s="409">
        <f si="78" t="shared"/>
        <v>24811.200000001554</v>
      </c>
      <c r="M44" s="354">
        <f si="79" t="shared"/>
        <v>-206.40000000057626</v>
      </c>
      <c r="N44" s="357">
        <v>688.74</v>
      </c>
      <c r="O44" s="358">
        <v>1037.3309999999999</v>
      </c>
      <c r="P44" s="455">
        <f si="60" t="shared"/>
        <v>2062.7999999999247</v>
      </c>
      <c r="Q44" s="453">
        <f si="80" t="shared"/>
        <v>4003.1999999998789</v>
      </c>
      <c r="R44" s="357">
        <v>71840</v>
      </c>
      <c r="S44" s="358">
        <v>37857</v>
      </c>
      <c r="T44" s="455">
        <f si="6" t="shared"/>
        <v>408</v>
      </c>
      <c r="U44" s="453">
        <f si="81" t="shared"/>
        <v>708</v>
      </c>
      <c r="V44" s="364">
        <v>174778</v>
      </c>
      <c r="W44" s="407">
        <v>347505</v>
      </c>
      <c r="X44" s="455">
        <f si="7" t="shared"/>
        <v>1584</v>
      </c>
      <c r="Y44" s="409">
        <f si="82" t="shared"/>
        <v>3232</v>
      </c>
      <c r="Z44" s="409">
        <f si="83" t="shared"/>
        <v>3940</v>
      </c>
      <c r="AA44" s="427">
        <f si="84" t="shared"/>
        <v>63.199999999878855</v>
      </c>
      <c r="AB44" s="363">
        <v>360.00200000000001</v>
      </c>
      <c r="AC44" s="358">
        <v>167.58600000000001</v>
      </c>
      <c r="AD44" s="455">
        <f si="8" t="shared"/>
        <v>599.40000000004829</v>
      </c>
      <c r="AE44" s="453">
        <f si="85" t="shared"/>
        <v>1175.400000000036</v>
      </c>
      <c r="AF44" s="364">
        <v>3424.2759999999998</v>
      </c>
      <c r="AG44" s="289"/>
      <c r="AH44" s="358"/>
      <c r="AI44" s="455">
        <f si="40" t="shared"/>
        <v>9957.5999999997293</v>
      </c>
      <c r="AJ44" s="409">
        <f>AI44+AI43</f>
        <v>19435.199999999895</v>
      </c>
      <c r="AK44" s="453">
        <f si="86" t="shared"/>
        <v>20143.199999999895</v>
      </c>
      <c r="AL44" s="387">
        <v>29571</v>
      </c>
      <c r="AM44" s="388">
        <v>41092</v>
      </c>
      <c r="AN44" s="455">
        <f si="9" t="shared"/>
        <v>0</v>
      </c>
      <c r="AO44" s="217">
        <f si="87" t="shared"/>
        <v>0</v>
      </c>
      <c r="AP44" s="387">
        <v>22329</v>
      </c>
      <c r="AQ44" s="388">
        <v>23340</v>
      </c>
      <c r="AR44" s="455">
        <f si="10" t="shared"/>
        <v>0</v>
      </c>
      <c r="AS44" s="409">
        <f si="88" t="shared"/>
        <v>0</v>
      </c>
      <c r="AT44" s="409">
        <f si="89" t="shared"/>
        <v>20403.800000001516</v>
      </c>
      <c r="AU44" s="210">
        <f si="11" t="shared"/>
        <v>10608.600000001959</v>
      </c>
      <c r="AV44" s="211">
        <f>(G44-Y44-AE44-AO44)+AS44</f>
        <v>20610.200000002093</v>
      </c>
      <c r="AW44" s="197">
        <v>11282.301725806452</v>
      </c>
      <c r="AX44" s="196">
        <f si="41" t="shared"/>
        <v>673.70172580449253</v>
      </c>
      <c r="AY44" s="196">
        <v>361.89</v>
      </c>
      <c r="AZ44" s="196">
        <f si="61" t="shared"/>
        <v>29.314432562386248</v>
      </c>
      <c r="BA44" s="196">
        <v>31.87</v>
      </c>
      <c r="BB44" s="196">
        <f si="62" t="shared"/>
        <v>2.5555674376137532</v>
      </c>
      <c r="BC44" s="199">
        <v>40</v>
      </c>
      <c r="BD44" s="346">
        <v>42756</v>
      </c>
      <c r="BE44" s="357">
        <v>11630.494000000001</v>
      </c>
      <c r="BF44" s="292">
        <v>80.052999999999997</v>
      </c>
      <c r="BG44" s="358">
        <v>5561.5929999999998</v>
      </c>
      <c r="BH44" s="496">
        <f si="42" t="shared"/>
        <v>1839.839999999931</v>
      </c>
      <c r="BI44" s="453">
        <f>BH44+BH43</f>
        <v>3102.7200000000198</v>
      </c>
      <c r="BJ44" s="370">
        <v>827.68100000000004</v>
      </c>
      <c r="BK44" s="371">
        <v>662.62300000000005</v>
      </c>
      <c r="BL44" s="291">
        <f si="12" t="shared"/>
        <v>49.680000000007567</v>
      </c>
      <c r="BM44" s="409">
        <f si="90" t="shared"/>
        <v>97.920000000003711</v>
      </c>
      <c r="BN44" s="409">
        <f si="13" t="shared"/>
        <v>1790.1599999999235</v>
      </c>
      <c r="BO44" s="204">
        <f>BI44-BM44</f>
        <v>3004.8000000000161</v>
      </c>
      <c r="BP44" s="195">
        <v>1798.5</v>
      </c>
      <c r="BQ44" s="196">
        <f si="43" t="shared"/>
        <v>8.3400000000765431</v>
      </c>
      <c r="BR44" s="196">
        <v>301.44</v>
      </c>
      <c r="BS44" s="196">
        <f si="63" t="shared"/>
        <v>5.93869426751567</v>
      </c>
      <c r="BT44" s="196">
        <v>4.97</v>
      </c>
      <c r="BU44" s="196">
        <f si="64" t="shared"/>
        <v>-0.96869426751567023</v>
      </c>
      <c r="BV44" s="199">
        <v>40</v>
      </c>
      <c r="BW44" s="346">
        <v>42756</v>
      </c>
      <c r="BX44" s="357">
        <v>12254.22</v>
      </c>
      <c r="BY44" s="358">
        <v>33.704000000000001</v>
      </c>
      <c r="BZ44" s="347">
        <f si="44" t="shared"/>
        <v>228.66000000000213</v>
      </c>
      <c r="CA44" s="210">
        <f si="91" t="shared"/>
        <v>476.58000000000669</v>
      </c>
      <c r="CB44" s="292"/>
      <c r="CC44" s="213">
        <f si="65" t="shared"/>
        <v>49.680000000007567</v>
      </c>
      <c r="CD44" s="409">
        <f si="65" t="shared"/>
        <v>97.920000000003711</v>
      </c>
      <c r="CE44" s="211">
        <f si="66" t="shared"/>
        <v>278.3400000000097</v>
      </c>
      <c r="CF44" s="211">
        <f si="66" t="shared"/>
        <v>574.50000000001046</v>
      </c>
      <c r="CG44" s="195">
        <v>488.4</v>
      </c>
      <c r="CH44" s="210">
        <f si="45" t="shared"/>
        <v>210.05999999999028</v>
      </c>
      <c r="CI44" s="196">
        <v>196.43</v>
      </c>
      <c r="CJ44" s="196">
        <f si="67" t="shared"/>
        <v>1.4169933309576423</v>
      </c>
      <c r="CK44" s="196">
        <v>2.4900000000000002</v>
      </c>
      <c r="CL44" s="196">
        <f si="68" t="shared"/>
        <v>1.0730066690423579</v>
      </c>
      <c r="CM44" s="199">
        <v>40</v>
      </c>
      <c r="CN44" s="346">
        <v>42756</v>
      </c>
      <c r="CO44" s="357">
        <v>11066.155000000001</v>
      </c>
      <c r="CP44" s="358">
        <v>7447.2280000000001</v>
      </c>
      <c r="CQ44" s="455">
        <f si="14" t="shared"/>
        <v>1343.1600000001345</v>
      </c>
      <c r="CR44" s="409">
        <f si="92" t="shared"/>
        <v>2666.1600000000908</v>
      </c>
      <c r="CS44" s="409">
        <f si="46" t="shared"/>
        <v>174778</v>
      </c>
      <c r="CT44" s="409">
        <f si="46" t="shared"/>
        <v>347505</v>
      </c>
      <c r="CU44" s="409">
        <f si="46" t="shared"/>
        <v>1584</v>
      </c>
      <c r="CV44" s="453">
        <f si="46" t="shared"/>
        <v>3232</v>
      </c>
      <c r="CW44" s="379">
        <v>336.15699999999998</v>
      </c>
      <c r="CX44" s="376">
        <f si="15" t="shared"/>
        <v>2.5199999999983902</v>
      </c>
      <c r="CY44" s="409">
        <f si="93" t="shared"/>
        <v>20.219999999999345</v>
      </c>
      <c r="CZ44" s="409">
        <f si="69" t="shared"/>
        <v>2929.6800000001331</v>
      </c>
      <c r="DA44" s="204">
        <f si="94" t="shared"/>
        <v>5918.3800000000901</v>
      </c>
      <c r="DB44" s="195">
        <v>2638</v>
      </c>
      <c r="DC44" s="409">
        <f si="95" t="shared"/>
        <v>-291.68000000013308</v>
      </c>
      <c r="DD44" s="195">
        <v>361.89499999999998</v>
      </c>
      <c r="DE44" s="196">
        <f si="70" t="shared"/>
        <v>8.0953867834596593</v>
      </c>
      <c r="DF44" s="195">
        <v>7.29</v>
      </c>
      <c r="DG44" s="196">
        <f si="71" t="shared"/>
        <v>-0.80538678345965931</v>
      </c>
      <c r="DH44" s="199">
        <v>40</v>
      </c>
      <c r="DI44" s="346">
        <v>42756</v>
      </c>
      <c r="DJ44" s="366">
        <v>359.48500000000001</v>
      </c>
      <c r="DK44" s="323">
        <v>325.18200000000002</v>
      </c>
      <c r="DL44" s="455">
        <f si="16" t="shared"/>
        <v>747.00000000003683</v>
      </c>
      <c r="DM44" s="453">
        <f si="96" t="shared"/>
        <v>1506.5999999999804</v>
      </c>
      <c r="DN44" s="370"/>
      <c r="DO44" s="409"/>
      <c r="DP44" s="409"/>
      <c r="DQ44" s="371">
        <v>1903.81</v>
      </c>
      <c r="DR44" s="455">
        <f si="17" t="shared"/>
        <v>3353.4000000001015</v>
      </c>
      <c r="DS44" s="453">
        <f si="97" t="shared"/>
        <v>6694.2000000000917</v>
      </c>
      <c r="DT44" s="409">
        <f si="18" t="shared"/>
        <v>4100.4000000001379</v>
      </c>
      <c r="DU44" s="204">
        <f>DM44+DS44+ID44</f>
        <v>8200.800000000072</v>
      </c>
      <c r="DV44" s="195">
        <v>5989.9</v>
      </c>
      <c r="DW44" s="409">
        <f si="47" t="shared"/>
        <v>1889.4999999998618</v>
      </c>
      <c r="DX44" s="195">
        <v>14653</v>
      </c>
      <c r="DY44" s="431">
        <f si="72" t="shared"/>
        <v>0.27983348119839879</v>
      </c>
      <c r="DZ44" s="409">
        <v>0.40899999999999997</v>
      </c>
      <c r="EA44" s="431">
        <f si="73" t="shared"/>
        <v>0.12916651880160118</v>
      </c>
      <c r="EB44" s="199">
        <v>40</v>
      </c>
      <c r="EC44" s="346">
        <v>42756</v>
      </c>
      <c r="ED44" s="357"/>
      <c r="EE44" s="292"/>
      <c r="EF44" s="358">
        <v>2025.664</v>
      </c>
      <c r="EG44" s="455">
        <f si="158" t="shared"/>
        <v>3997.8000000000065</v>
      </c>
      <c r="EH44" s="453">
        <f si="98" t="shared"/>
        <v>8017.1999999999116</v>
      </c>
      <c r="EI44" s="370">
        <v>28.149000000000001</v>
      </c>
      <c r="EJ44" s="371">
        <v>1389.4949999999999</v>
      </c>
      <c r="EK44" s="455">
        <f si="99" t="shared"/>
        <v>800.55999999998448</v>
      </c>
      <c r="EL44" s="453">
        <f si="100" t="shared"/>
        <v>1613.1999999999946</v>
      </c>
      <c r="EM44" s="370">
        <v>3056.2939999999999</v>
      </c>
      <c r="EN44" s="371"/>
      <c r="EO44" s="455">
        <f si="74" t="shared"/>
        <v>36.167999999996027</v>
      </c>
      <c r="EP44" s="453">
        <f si="101" t="shared"/>
        <v>67.584000000000742</v>
      </c>
      <c r="EQ44" s="379">
        <v>380.02100000000002</v>
      </c>
      <c r="ER44" s="455">
        <f si="19" t="shared"/>
        <v>8.3600000000001273</v>
      </c>
      <c r="ES44" s="409">
        <f si="102" t="shared"/>
        <v>16.960000000001401</v>
      </c>
      <c r="ET44" s="409">
        <f si="49" t="shared"/>
        <v>4042.3280000000027</v>
      </c>
      <c r="EU44" s="204">
        <f>EH44+EP44+ES44</f>
        <v>8101.7439999999133</v>
      </c>
      <c r="EV44" s="195">
        <v>4222.7</v>
      </c>
      <c r="EW44" s="195">
        <f si="50" t="shared"/>
        <v>180.37199999999712</v>
      </c>
      <c r="EX44" s="431">
        <v>361.89499999999998</v>
      </c>
      <c r="EY44" s="431">
        <f si="75" t="shared"/>
        <v>11.169891819450401</v>
      </c>
      <c r="EZ44" s="290">
        <v>11.6683</v>
      </c>
      <c r="FA44" s="432">
        <f si="76" t="shared"/>
        <v>0.49840818054959968</v>
      </c>
      <c r="HO44" s="346">
        <v>42756</v>
      </c>
      <c r="HP44" s="379">
        <v>1059.6179999999999</v>
      </c>
      <c r="HQ44" s="455">
        <f si="37" t="shared"/>
        <v>116.23999999999796</v>
      </c>
      <c r="HR44" s="453">
        <f>HQ44+HQ43</f>
        <v>149.16000000000167</v>
      </c>
      <c r="HS44" s="379">
        <v>49648</v>
      </c>
      <c r="HT44" s="455">
        <f si="57" t="shared"/>
        <v>25</v>
      </c>
      <c r="HU44" s="369">
        <f ref="HU44" si="162" t="shared">HT44+HT43</f>
        <v>33</v>
      </c>
      <c r="HV44" s="379">
        <v>78570</v>
      </c>
      <c r="HW44" s="455">
        <f si="58" t="shared"/>
        <v>25</v>
      </c>
      <c r="HX44" s="369">
        <f ref="HX44" si="163" t="shared">HW44+HW43</f>
        <v>50</v>
      </c>
      <c r="HY44" s="379">
        <v>1301.8499999999999</v>
      </c>
      <c r="HZ44" s="455">
        <f si="38" t="shared"/>
        <v>15</v>
      </c>
      <c r="IA44" s="409">
        <f ref="IA44" si="164" t="shared">HZ44+HZ43</f>
        <v>35.699999999994816</v>
      </c>
      <c r="IB44" s="379">
        <v>214380</v>
      </c>
      <c r="IC44" s="455">
        <f si="39" t="shared"/>
        <v>0</v>
      </c>
      <c r="ID44" s="409">
        <f>IC44+IC43</f>
        <v>0</v>
      </c>
    </row>
    <row r="45" spans="1:238" x14ac:dyDescent="0.25">
      <c r="A45" s="199">
        <v>41</v>
      </c>
      <c r="B45" s="346">
        <v>42756</v>
      </c>
      <c r="C45" s="349">
        <v>3072.6280000000002</v>
      </c>
      <c r="D45" s="288">
        <v>3130.1480000000001</v>
      </c>
      <c r="E45" s="350"/>
      <c r="F45" s="347">
        <f si="4" t="shared"/>
        <v>12504.000000000087</v>
      </c>
      <c r="G45" s="354"/>
      <c r="H45" s="357">
        <v>2136.915</v>
      </c>
      <c r="I45" s="292">
        <v>2027.058</v>
      </c>
      <c r="J45" s="358"/>
      <c r="K45" s="455">
        <f si="5" t="shared"/>
        <v>12868.799999999101</v>
      </c>
      <c r="L45" s="409"/>
      <c r="M45" s="354"/>
      <c r="N45" s="357">
        <v>688.74</v>
      </c>
      <c r="O45" s="358">
        <v>1038.3810000000001</v>
      </c>
      <c r="P45" s="455">
        <f si="60" t="shared"/>
        <v>1890.0000000003274</v>
      </c>
      <c r="Q45" s="453"/>
      <c r="R45" s="357">
        <v>71864</v>
      </c>
      <c r="S45" s="358">
        <v>37857</v>
      </c>
      <c r="T45" s="455">
        <f si="6" t="shared"/>
        <v>288</v>
      </c>
      <c r="U45" s="453"/>
      <c r="V45" s="357">
        <v>174782</v>
      </c>
      <c r="W45" s="358">
        <v>347600</v>
      </c>
      <c r="X45" s="455">
        <f si="7" t="shared"/>
        <v>1584</v>
      </c>
      <c r="Y45" s="409"/>
      <c r="Z45" s="409"/>
      <c r="AA45" s="453"/>
      <c r="AB45" s="363">
        <v>360.22899999999998</v>
      </c>
      <c r="AC45" s="358">
        <v>167.71700000000001</v>
      </c>
      <c r="AD45" s="455">
        <f si="8" t="shared"/>
        <v>644.39999999995621</v>
      </c>
      <c r="AE45" s="453"/>
      <c r="AF45" s="364">
        <v>3428.5390000000002</v>
      </c>
      <c r="AG45" s="289"/>
      <c r="AH45" s="358"/>
      <c r="AI45" s="455">
        <f si="40" t="shared"/>
        <v>10231.200000000899</v>
      </c>
      <c r="AJ45" s="409"/>
      <c r="AK45" s="453"/>
      <c r="AL45" s="387">
        <v>29571</v>
      </c>
      <c r="AM45" s="388">
        <v>41092</v>
      </c>
      <c r="AN45" s="455">
        <f si="9" t="shared"/>
        <v>0</v>
      </c>
      <c r="AO45" s="217"/>
      <c r="AP45" s="387">
        <v>22329</v>
      </c>
      <c r="AQ45" s="388">
        <v>23340</v>
      </c>
      <c r="AR45" s="455">
        <f si="10" t="shared"/>
        <v>0</v>
      </c>
      <c r="AS45" s="409"/>
      <c r="AT45" s="409"/>
      <c r="AU45" s="210">
        <f si="11" t="shared"/>
        <v>10275.600000000131</v>
      </c>
      <c r="AV45" s="211"/>
      <c r="AW45" s="197">
        <v>11282.301725806452</v>
      </c>
      <c r="AX45" s="196">
        <f si="41" t="shared"/>
        <v>1006.7017258063206</v>
      </c>
      <c r="AY45" s="196">
        <v>361.89</v>
      </c>
      <c r="AZ45" s="196">
        <f si="61" t="shared"/>
        <v>28.394263450220045</v>
      </c>
      <c r="BA45" s="196">
        <v>31.87</v>
      </c>
      <c r="BB45" s="196">
        <f si="62" t="shared"/>
        <v>3.4757365497799562</v>
      </c>
      <c r="BC45" s="199">
        <v>41</v>
      </c>
      <c r="BD45" s="346">
        <v>42756</v>
      </c>
      <c r="BE45" s="357">
        <v>11632.392</v>
      </c>
      <c r="BF45" s="292">
        <v>80.138999999999996</v>
      </c>
      <c r="BG45" s="358">
        <v>5565.1059999999998</v>
      </c>
      <c r="BH45" s="496">
        <f si="42" t="shared"/>
        <v>1681.3199999998801</v>
      </c>
      <c r="BI45" s="453"/>
      <c r="BJ45" s="370">
        <v>827.98</v>
      </c>
      <c r="BK45" s="371">
        <v>662.62300000000005</v>
      </c>
      <c r="BL45" s="291">
        <f si="12" t="shared"/>
        <v>23.919999999998254</v>
      </c>
      <c r="BM45" s="409"/>
      <c r="BN45" s="409">
        <f si="13" t="shared"/>
        <v>1657.3999999998819</v>
      </c>
      <c r="BO45" s="204"/>
      <c r="BP45" s="195">
        <v>1798.5</v>
      </c>
      <c r="BQ45" s="196">
        <f si="43" t="shared"/>
        <v>141.10000000011814</v>
      </c>
      <c r="BR45" s="196">
        <v>301.44</v>
      </c>
      <c r="BS45" s="196">
        <f si="63" t="shared"/>
        <v>5.4982749469210521</v>
      </c>
      <c r="BT45" s="196">
        <v>4.97</v>
      </c>
      <c r="BU45" s="196">
        <f si="64" t="shared"/>
        <v>-0.52827494692105237</v>
      </c>
      <c r="BV45" s="199">
        <v>41</v>
      </c>
      <c r="BW45" s="346">
        <v>42756</v>
      </c>
      <c r="BX45" s="357">
        <v>12259.2</v>
      </c>
      <c r="BY45" s="358">
        <v>34.043999999999997</v>
      </c>
      <c r="BZ45" s="347">
        <f si="44" t="shared"/>
        <v>163.00000000004133</v>
      </c>
      <c r="CA45" s="210"/>
      <c r="CB45" s="292"/>
      <c r="CC45" s="213">
        <f si="65" t="shared"/>
        <v>23.919999999998254</v>
      </c>
      <c r="CD45" s="409"/>
      <c r="CE45" s="211">
        <f si="66" t="shared"/>
        <v>186.92000000003958</v>
      </c>
      <c r="CF45" s="211"/>
      <c r="CG45" s="195">
        <v>488.4</v>
      </c>
      <c r="CH45" s="210">
        <f si="45" t="shared"/>
        <v>301.4799999999604</v>
      </c>
      <c r="CI45" s="196">
        <v>196.43</v>
      </c>
      <c r="CJ45" s="196">
        <f si="67" t="shared"/>
        <v>0.95158580664888037</v>
      </c>
      <c r="CK45" s="196">
        <v>2.4900000000000002</v>
      </c>
      <c r="CL45" s="196">
        <f si="68" t="shared"/>
        <v>1.53841419335112</v>
      </c>
      <c r="CM45" s="199">
        <v>41</v>
      </c>
      <c r="CN45" s="346">
        <v>42756</v>
      </c>
      <c r="CO45" s="357">
        <v>11073.817999999999</v>
      </c>
      <c r="CP45" s="358">
        <v>7450.2150000000001</v>
      </c>
      <c r="CQ45" s="455">
        <f si="14" t="shared"/>
        <v>1277.9999999998472</v>
      </c>
      <c r="CR45" s="409"/>
      <c r="CS45" s="409">
        <f si="46" t="shared"/>
        <v>174782</v>
      </c>
      <c r="CT45" s="409">
        <f si="46" t="shared"/>
        <v>347600</v>
      </c>
      <c r="CU45" s="409">
        <f si="46" t="shared"/>
        <v>1584</v>
      </c>
      <c r="CV45" s="453"/>
      <c r="CW45" s="379">
        <v>336.524</v>
      </c>
      <c r="CX45" s="376">
        <f si="15" t="shared"/>
        <v>22.020000000001119</v>
      </c>
      <c r="CY45" s="409"/>
      <c r="CZ45" s="409">
        <f si="69" t="shared"/>
        <v>2884.0199999998486</v>
      </c>
      <c r="DA45" s="204"/>
      <c r="DB45" s="195">
        <v>2638</v>
      </c>
      <c r="DC45" s="409">
        <f si="95" t="shared"/>
        <v>-246.01999999984855</v>
      </c>
      <c r="DD45" s="195">
        <v>361.89499999999998</v>
      </c>
      <c r="DE45" s="196">
        <f si="70" t="shared"/>
        <v>7.9692175907372267</v>
      </c>
      <c r="DF45" s="195">
        <v>7.29</v>
      </c>
      <c r="DG45" s="196">
        <f si="71" t="shared"/>
        <v>-0.67921759073722665</v>
      </c>
      <c r="DH45" s="199">
        <v>41</v>
      </c>
      <c r="DI45" s="346">
        <v>42756</v>
      </c>
      <c r="DJ45" s="366">
        <v>359.86799999999999</v>
      </c>
      <c r="DK45" s="381">
        <v>325.20800000000003</v>
      </c>
      <c r="DL45" s="455">
        <f si="16" t="shared"/>
        <v>736.19999999998527</v>
      </c>
      <c r="DM45" s="453"/>
      <c r="DN45" s="370"/>
      <c r="DO45" s="409"/>
      <c r="DP45" s="409"/>
      <c r="DQ45" s="371">
        <v>1905.672</v>
      </c>
      <c r="DR45" s="455">
        <f si="17" t="shared"/>
        <v>3351.6000000001441</v>
      </c>
      <c r="DS45" s="453"/>
      <c r="DT45" s="409">
        <f si="18" t="shared"/>
        <v>4087.8000000001293</v>
      </c>
      <c r="DU45" s="204"/>
      <c r="DV45" s="195">
        <v>5989.9</v>
      </c>
      <c r="DW45" s="409">
        <f si="47" t="shared"/>
        <v>1902.0999999998703</v>
      </c>
      <c r="DX45" s="195">
        <v>14653</v>
      </c>
      <c r="DY45" s="431">
        <f si="72" t="shared"/>
        <v>0.27897358902614683</v>
      </c>
      <c r="DZ45" s="409">
        <v>0.40899999999999997</v>
      </c>
      <c r="EA45" s="431">
        <f si="73" t="shared"/>
        <v>0.13002641097385315</v>
      </c>
      <c r="EB45" s="199">
        <v>41</v>
      </c>
      <c r="EC45" s="346">
        <v>42756</v>
      </c>
      <c r="ED45" s="357"/>
      <c r="EE45" s="292"/>
      <c r="EF45" s="358">
        <v>2027.864</v>
      </c>
      <c r="EG45" s="455">
        <f si="158" t="shared"/>
        <v>3960.0000000000819</v>
      </c>
      <c r="EH45" s="453"/>
      <c r="EI45" s="370">
        <v>28.167000000000002</v>
      </c>
      <c r="EJ45" s="371">
        <v>1399.6569999999999</v>
      </c>
      <c r="EK45" s="455">
        <f si="99" t="shared"/>
        <v>814.40000000000282</v>
      </c>
      <c r="EL45" s="453"/>
      <c r="EM45" s="370">
        <v>3058.5929999999998</v>
      </c>
      <c r="EN45" s="371"/>
      <c r="EO45" s="455">
        <f si="74" t="shared"/>
        <v>27.587999999999738</v>
      </c>
      <c r="EP45" s="453"/>
      <c r="EQ45" s="379">
        <v>380.23</v>
      </c>
      <c r="ER45" s="455">
        <f si="19" t="shared"/>
        <v>8.3600000000001273</v>
      </c>
      <c r="ES45" s="409"/>
      <c r="ET45" s="409">
        <f si="49" t="shared"/>
        <v>3995.9480000000817</v>
      </c>
      <c r="EU45" s="204"/>
      <c r="EV45" s="195">
        <v>4222.7</v>
      </c>
      <c r="EW45" s="195">
        <f si="50" t="shared"/>
        <v>226.7519999999181</v>
      </c>
      <c r="EX45" s="431">
        <v>361.89499999999998</v>
      </c>
      <c r="EY45" s="431">
        <f si="75" t="shared"/>
        <v>11.041733099379881</v>
      </c>
      <c r="EZ45" s="290">
        <v>11.6683</v>
      </c>
      <c r="FA45" s="432">
        <f si="76" t="shared"/>
        <v>0.62656690062011933</v>
      </c>
      <c r="HO45" s="346">
        <v>42756</v>
      </c>
      <c r="HP45" s="379">
        <v>1060.7329999999999</v>
      </c>
      <c r="HQ45" s="455">
        <f si="37" t="shared"/>
        <v>44.600000000000364</v>
      </c>
      <c r="HR45" s="453"/>
      <c r="HS45" s="379">
        <v>49662</v>
      </c>
      <c r="HT45" s="455">
        <f si="57" t="shared"/>
        <v>14</v>
      </c>
      <c r="HU45" s="369"/>
      <c r="HV45" s="379">
        <v>78582</v>
      </c>
      <c r="HW45" s="455">
        <f si="58" t="shared"/>
        <v>12</v>
      </c>
      <c r="HX45" s="369"/>
      <c r="HY45" s="379">
        <v>1302.73</v>
      </c>
      <c r="HZ45" s="455">
        <f si="38" t="shared"/>
        <v>26.400000000003274</v>
      </c>
      <c r="IA45" s="409"/>
      <c r="IB45" s="379">
        <v>214380</v>
      </c>
      <c r="IC45" s="455">
        <f si="39" t="shared"/>
        <v>0</v>
      </c>
      <c r="ID45" s="409"/>
    </row>
    <row r="46" spans="1:238" x14ac:dyDescent="0.25">
      <c r="A46" s="199">
        <v>42</v>
      </c>
      <c r="B46" s="346">
        <v>42757</v>
      </c>
      <c r="C46" s="349">
        <v>3074.7890000000002</v>
      </c>
      <c r="D46" s="288">
        <v>3130.6109999999999</v>
      </c>
      <c r="E46" s="350"/>
      <c r="F46" s="347">
        <f si="4" t="shared"/>
        <v>12595.199999999022</v>
      </c>
      <c r="G46" s="354">
        <f si="77" t="shared"/>
        <v>25099.199999999109</v>
      </c>
      <c r="H46" s="357">
        <v>2139.0189999999998</v>
      </c>
      <c r="I46" s="292">
        <v>2027.5239999999999</v>
      </c>
      <c r="J46" s="358"/>
      <c r="K46" s="455">
        <f si="5" t="shared"/>
        <v>12335.999999998603</v>
      </c>
      <c r="L46" s="409">
        <f si="78" t="shared"/>
        <v>25204.799999997704</v>
      </c>
      <c r="M46" s="466">
        <f si="79" t="shared"/>
        <v>105.59999999859428</v>
      </c>
      <c r="N46" s="357">
        <v>688.74</v>
      </c>
      <c r="O46" s="358">
        <v>1039.4680000000001</v>
      </c>
      <c r="P46" s="455">
        <f si="60" t="shared"/>
        <v>1956.5999999999804</v>
      </c>
      <c r="Q46" s="453">
        <f si="80" t="shared"/>
        <v>3846.6000000003078</v>
      </c>
      <c r="R46" s="357">
        <v>71891</v>
      </c>
      <c r="S46" s="358">
        <v>37863</v>
      </c>
      <c r="T46" s="455">
        <f si="6" t="shared"/>
        <v>396</v>
      </c>
      <c r="U46" s="453">
        <f si="81" t="shared"/>
        <v>684</v>
      </c>
      <c r="V46" s="357">
        <v>174786</v>
      </c>
      <c r="W46" s="358">
        <v>347694</v>
      </c>
      <c r="X46" s="455">
        <f si="7" t="shared"/>
        <v>1568</v>
      </c>
      <c r="Y46" s="409">
        <f si="82" t="shared"/>
        <v>3152</v>
      </c>
      <c r="Z46" s="409">
        <f si="83" t="shared"/>
        <v>3836</v>
      </c>
      <c r="AA46" s="453">
        <f si="84" t="shared"/>
        <v>10.600000000307773</v>
      </c>
      <c r="AB46" s="363">
        <v>360.41399999999999</v>
      </c>
      <c r="AC46" s="358">
        <v>167.84700000000001</v>
      </c>
      <c r="AD46" s="455">
        <f si="8" t="shared"/>
        <v>566.99999999999591</v>
      </c>
      <c r="AE46" s="453">
        <f si="85" t="shared"/>
        <v>1211.3999999999521</v>
      </c>
      <c r="AF46" s="364">
        <v>3432.5880000000002</v>
      </c>
      <c r="AG46" s="289"/>
      <c r="AH46" s="358"/>
      <c r="AI46" s="455">
        <f si="40" t="shared"/>
        <v>9717.5999999999476</v>
      </c>
      <c r="AJ46" s="409">
        <f>AI46+AI45</f>
        <v>19948.800000000847</v>
      </c>
      <c r="AK46" s="453">
        <f si="86" t="shared"/>
        <v>20632.800000000847</v>
      </c>
      <c r="AL46" s="387">
        <v>29571</v>
      </c>
      <c r="AM46" s="388">
        <v>41092</v>
      </c>
      <c r="AN46" s="455">
        <f si="9" t="shared"/>
        <v>0</v>
      </c>
      <c r="AO46" s="217">
        <f si="87" t="shared"/>
        <v>0</v>
      </c>
      <c r="AP46" s="387">
        <v>22329</v>
      </c>
      <c r="AQ46" s="388">
        <v>23340</v>
      </c>
      <c r="AR46" s="455">
        <f si="10" t="shared"/>
        <v>0</v>
      </c>
      <c r="AS46" s="409">
        <f si="88" t="shared"/>
        <v>0</v>
      </c>
      <c r="AT46" s="409">
        <f si="89" t="shared"/>
        <v>20841.399999997753</v>
      </c>
      <c r="AU46" s="210">
        <f si="11" t="shared"/>
        <v>10460.199999999026</v>
      </c>
      <c r="AV46" s="211">
        <f>(G46-Y46-AE46-AO46)+AS46</f>
        <v>20735.799999999159</v>
      </c>
      <c r="AW46" s="197">
        <v>11282.301725806452</v>
      </c>
      <c r="AX46" s="196">
        <f si="41" t="shared"/>
        <v>822.10172580742619</v>
      </c>
      <c r="AY46" s="196">
        <v>361.89</v>
      </c>
      <c r="AZ46" s="196">
        <f si="61" t="shared"/>
        <v>28.904363204285904</v>
      </c>
      <c r="BA46" s="196">
        <v>31.87</v>
      </c>
      <c r="BB46" s="196">
        <f si="62" t="shared"/>
        <v>2.9656367957140972</v>
      </c>
      <c r="BC46" s="199">
        <v>42</v>
      </c>
      <c r="BD46" s="346">
        <v>42757</v>
      </c>
      <c r="BE46" s="357">
        <v>11634.222</v>
      </c>
      <c r="BF46" s="292">
        <v>80.224999999999994</v>
      </c>
      <c r="BG46" s="358">
        <v>5568.6390000000001</v>
      </c>
      <c r="BH46" s="496">
        <f si="42" t="shared"/>
        <v>1675.5600000000163</v>
      </c>
      <c r="BI46" s="453">
        <f>BH46+BH45</f>
        <v>3356.8799999998964</v>
      </c>
      <c r="BJ46" s="370">
        <v>828.57799999999997</v>
      </c>
      <c r="BK46" s="371">
        <v>662.62300000000005</v>
      </c>
      <c r="BL46" s="291">
        <f si="12" t="shared"/>
        <v>47.839999999996508</v>
      </c>
      <c r="BM46" s="409">
        <f si="90" t="shared"/>
        <v>71.759999999994761</v>
      </c>
      <c r="BN46" s="409">
        <f si="13" t="shared"/>
        <v>1627.7200000000198</v>
      </c>
      <c r="BO46" s="204">
        <f>BI46-BM46</f>
        <v>3285.1199999999017</v>
      </c>
      <c r="BP46" s="195">
        <v>1798.5</v>
      </c>
      <c r="BQ46" s="196">
        <f si="43" t="shared"/>
        <v>170.77999999998019</v>
      </c>
      <c r="BR46" s="196">
        <v>301.44</v>
      </c>
      <c r="BS46" s="196">
        <f si="63" t="shared"/>
        <v>5.3998142250531442</v>
      </c>
      <c r="BT46" s="196">
        <v>4.97</v>
      </c>
      <c r="BU46" s="196">
        <f si="64" t="shared"/>
        <v>-0.42981422505314448</v>
      </c>
      <c r="BV46" s="199">
        <v>42</v>
      </c>
      <c r="BW46" s="346">
        <v>42757</v>
      </c>
      <c r="BX46" s="357">
        <v>12267.05</v>
      </c>
      <c r="BY46" s="358">
        <v>34.396000000000001</v>
      </c>
      <c r="BZ46" s="347">
        <f si="44" t="shared"/>
        <v>249.5799999999565</v>
      </c>
      <c r="CA46" s="210">
        <f si="91" t="shared"/>
        <v>412.57999999999782</v>
      </c>
      <c r="CB46" s="292"/>
      <c r="CC46" s="213">
        <f si="65" t="shared"/>
        <v>47.839999999996508</v>
      </c>
      <c r="CD46" s="409">
        <f si="65" t="shared"/>
        <v>71.759999999994761</v>
      </c>
      <c r="CE46" s="211">
        <f si="66" t="shared"/>
        <v>297.41999999995301</v>
      </c>
      <c r="CF46" s="211">
        <f si="66" t="shared"/>
        <v>484.33999999999259</v>
      </c>
      <c r="CG46" s="195">
        <v>488.4</v>
      </c>
      <c r="CH46" s="210">
        <f si="45" t="shared"/>
        <v>190.98000000004697</v>
      </c>
      <c r="CI46" s="196">
        <v>196.43</v>
      </c>
      <c r="CJ46" s="196">
        <f si="67" t="shared"/>
        <v>1.5141271699839791</v>
      </c>
      <c r="CK46" s="196">
        <v>2.4900000000000002</v>
      </c>
      <c r="CL46" s="196">
        <f si="68" t="shared"/>
        <v>0.9758728300160211</v>
      </c>
      <c r="CM46" s="199">
        <v>42</v>
      </c>
      <c r="CN46" s="346">
        <v>42757</v>
      </c>
      <c r="CO46" s="357">
        <v>11081.424999999999</v>
      </c>
      <c r="CP46" s="358">
        <v>7453.2269999999999</v>
      </c>
      <c r="CQ46" s="455">
        <f si="14" t="shared"/>
        <v>1274.2799999999625</v>
      </c>
      <c r="CR46" s="409">
        <f si="92" t="shared"/>
        <v>2552.2799999998097</v>
      </c>
      <c r="CS46" s="409">
        <f si="46" t="shared"/>
        <v>174786</v>
      </c>
      <c r="CT46" s="409">
        <f si="46" t="shared"/>
        <v>347694</v>
      </c>
      <c r="CU46" s="409">
        <f si="46" t="shared"/>
        <v>1568</v>
      </c>
      <c r="CV46" s="453">
        <f si="46" t="shared"/>
        <v>3152</v>
      </c>
      <c r="CW46" s="379">
        <v>336.52699999999999</v>
      </c>
      <c r="CX46" s="376">
        <f si="15" t="shared"/>
        <v>0.17999999999915417</v>
      </c>
      <c r="CY46" s="409">
        <f si="93" t="shared"/>
        <v>22.200000000000273</v>
      </c>
      <c r="CZ46" s="409">
        <f si="69" t="shared"/>
        <v>2842.4599999999618</v>
      </c>
      <c r="DA46" s="204">
        <f si="94" t="shared"/>
        <v>5726.4799999998104</v>
      </c>
      <c r="DB46" s="195">
        <v>2638</v>
      </c>
      <c r="DC46" s="421">
        <f si="95" t="shared"/>
        <v>-204.45999999996184</v>
      </c>
      <c r="DD46" s="195">
        <v>361.89499999999998</v>
      </c>
      <c r="DE46" s="196">
        <f si="70" t="shared"/>
        <v>7.8543776509760068</v>
      </c>
      <c r="DF46" s="195">
        <v>7.29</v>
      </c>
      <c r="DG46" s="397">
        <f si="71" t="shared"/>
        <v>-0.56437765097600678</v>
      </c>
      <c r="DH46" s="199">
        <v>42</v>
      </c>
      <c r="DI46" s="346">
        <v>42757</v>
      </c>
      <c r="DJ46" s="366">
        <v>360.25900000000001</v>
      </c>
      <c r="DK46" s="381">
        <v>325.233</v>
      </c>
      <c r="DL46" s="455">
        <f si="16" t="shared"/>
        <v>748.79999999999427</v>
      </c>
      <c r="DM46" s="453">
        <f si="96" t="shared"/>
        <v>1484.9999999999795</v>
      </c>
      <c r="DN46" s="370"/>
      <c r="DO46" s="409"/>
      <c r="DP46" s="409"/>
      <c r="DQ46" s="371">
        <v>1907.529</v>
      </c>
      <c r="DR46" s="455">
        <f si="17" t="shared"/>
        <v>3342.5999999999476</v>
      </c>
      <c r="DS46" s="453">
        <f si="97" t="shared"/>
        <v>6694.2000000000917</v>
      </c>
      <c r="DT46" s="409">
        <f si="18" t="shared"/>
        <v>4091.3999999999419</v>
      </c>
      <c r="DU46" s="204">
        <f>DM46+DS46+ID46</f>
        <v>8179.2000000000717</v>
      </c>
      <c r="DV46" s="195">
        <v>5989.9</v>
      </c>
      <c r="DW46" s="409">
        <f si="47" t="shared"/>
        <v>1898.5000000000578</v>
      </c>
      <c r="DX46" s="195">
        <v>14653</v>
      </c>
      <c r="DY46" s="431">
        <f si="72" t="shared"/>
        <v>0.27921927250392015</v>
      </c>
      <c r="DZ46" s="409">
        <v>0.40899999999999997</v>
      </c>
      <c r="EA46" s="431">
        <f si="73" t="shared"/>
        <v>0.12978072749607983</v>
      </c>
      <c r="EB46" s="199">
        <v>42</v>
      </c>
      <c r="EC46" s="346">
        <v>42757</v>
      </c>
      <c r="ED46" s="357"/>
      <c r="EE46" s="292"/>
      <c r="EF46" s="358">
        <v>2030.078</v>
      </c>
      <c r="EG46" s="455">
        <f si="158" t="shared"/>
        <v>3985.1999999998952</v>
      </c>
      <c r="EH46" s="453">
        <f si="98" t="shared"/>
        <v>7945.1999999999771</v>
      </c>
      <c r="EI46" s="370">
        <v>28.186</v>
      </c>
      <c r="EJ46" s="371">
        <v>1409.847</v>
      </c>
      <c r="EK46" s="455">
        <f si="99" t="shared"/>
        <v>816.72000000000423</v>
      </c>
      <c r="EL46" s="453">
        <f si="100" t="shared"/>
        <v>1631.1200000000072</v>
      </c>
      <c r="EM46" s="370">
        <v>3062.799</v>
      </c>
      <c r="EN46" s="371"/>
      <c r="EO46" s="455">
        <f si="74" t="shared"/>
        <v>50.472000000001572</v>
      </c>
      <c r="EP46" s="453">
        <f si="101" t="shared"/>
        <v>78.06000000000131</v>
      </c>
      <c r="EQ46" s="379">
        <v>380.435</v>
      </c>
      <c r="ER46" s="455">
        <f si="19" t="shared"/>
        <v>8.1999999999993634</v>
      </c>
      <c r="ES46" s="409">
        <f si="102" t="shared"/>
        <v>16.559999999999491</v>
      </c>
      <c r="ET46" s="409">
        <f si="49" t="shared"/>
        <v>4043.8719999998962</v>
      </c>
      <c r="EU46" s="204">
        <f>EH46+EP46+ES46</f>
        <v>8039.8199999999779</v>
      </c>
      <c r="EV46" s="195">
        <v>4222.7</v>
      </c>
      <c r="EW46" s="195">
        <f si="50" t="shared"/>
        <v>178.82800000010366</v>
      </c>
      <c r="EX46" s="431">
        <v>361.89499999999998</v>
      </c>
      <c r="EY46" s="431">
        <f si="75" t="shared"/>
        <v>11.174158250320939</v>
      </c>
      <c r="EZ46" s="290">
        <v>11.6683</v>
      </c>
      <c r="FA46" s="432">
        <f si="76" t="shared"/>
        <v>0.49414174967906099</v>
      </c>
      <c r="HO46" s="346">
        <v>42757</v>
      </c>
      <c r="HP46" s="379">
        <v>1063.5619999999999</v>
      </c>
      <c r="HQ46" s="455">
        <f si="37" t="shared"/>
        <v>113.15999999999804</v>
      </c>
      <c r="HR46" s="453">
        <f>HQ46+HQ45</f>
        <v>157.7599999999984</v>
      </c>
      <c r="HS46" s="379">
        <v>49689</v>
      </c>
      <c r="HT46" s="455">
        <f si="57" t="shared"/>
        <v>27</v>
      </c>
      <c r="HU46" s="369">
        <f ref="HU46" si="165" t="shared">HT46+HT45</f>
        <v>41</v>
      </c>
      <c r="HV46" s="379">
        <v>78615</v>
      </c>
      <c r="HW46" s="455">
        <f si="58" t="shared"/>
        <v>33</v>
      </c>
      <c r="HX46" s="369">
        <f ref="HX46" si="166" t="shared">HW46+HW45</f>
        <v>45</v>
      </c>
      <c r="HY46" s="379">
        <v>1303.29</v>
      </c>
      <c r="HZ46" s="455">
        <f si="38" t="shared"/>
        <v>16.799999999998363</v>
      </c>
      <c r="IA46" s="409">
        <f ref="IA46" si="167" t="shared">HZ46+HZ45</f>
        <v>43.200000000001637</v>
      </c>
      <c r="IB46" s="379">
        <v>214380</v>
      </c>
      <c r="IC46" s="455">
        <f si="39" t="shared"/>
        <v>0</v>
      </c>
      <c r="ID46" s="409">
        <f>IC46+IC45</f>
        <v>0</v>
      </c>
    </row>
    <row r="47" spans="1:238" x14ac:dyDescent="0.25">
      <c r="A47" s="199">
        <v>43</v>
      </c>
      <c r="B47" s="346">
        <v>42757</v>
      </c>
      <c r="C47" s="349">
        <v>3076.8409999999999</v>
      </c>
      <c r="D47" s="288">
        <v>3131.0239999999999</v>
      </c>
      <c r="E47" s="350"/>
      <c r="F47" s="347">
        <f si="4" t="shared"/>
        <v>11831.999999998516</v>
      </c>
      <c r="G47" s="354"/>
      <c r="H47" s="357">
        <v>2141.047</v>
      </c>
      <c r="I47" s="292">
        <v>2027.953</v>
      </c>
      <c r="J47" s="358"/>
      <c r="K47" s="455">
        <f>((H47-H46)+(I47-I46))*4800</f>
        <v>11793.600000001607</v>
      </c>
      <c r="L47" s="409"/>
      <c r="M47" s="354"/>
      <c r="N47" s="357">
        <v>688.74</v>
      </c>
      <c r="O47" s="358">
        <v>1040.454</v>
      </c>
      <c r="P47" s="455">
        <f si="60" t="shared"/>
        <v>1774.7999999997774</v>
      </c>
      <c r="Q47" s="453"/>
      <c r="R47" s="357">
        <v>71913</v>
      </c>
      <c r="S47" s="358">
        <v>37863</v>
      </c>
      <c r="T47" s="455">
        <f si="6" t="shared"/>
        <v>264</v>
      </c>
      <c r="U47" s="453"/>
      <c r="V47" s="357">
        <v>174786</v>
      </c>
      <c r="W47" s="358">
        <v>347786</v>
      </c>
      <c r="X47" s="455">
        <f si="7" t="shared"/>
        <v>1472</v>
      </c>
      <c r="Y47" s="409"/>
      <c r="Z47" s="409"/>
      <c r="AA47" s="453"/>
      <c r="AB47" s="363">
        <v>360.61099999999999</v>
      </c>
      <c r="AC47" s="358">
        <v>167.97900000000001</v>
      </c>
      <c r="AD47" s="455">
        <f si="8" t="shared"/>
        <v>592.20000000001392</v>
      </c>
      <c r="AE47" s="453"/>
      <c r="AF47" s="364">
        <v>3436.4749999999999</v>
      </c>
      <c r="AG47" s="289"/>
      <c r="AH47" s="358"/>
      <c r="AI47" s="455">
        <f si="40" t="shared"/>
        <v>9328.799999999319</v>
      </c>
      <c r="AJ47" s="409"/>
      <c r="AK47" s="453"/>
      <c r="AL47" s="387">
        <v>29571</v>
      </c>
      <c r="AM47" s="388">
        <v>41092</v>
      </c>
      <c r="AN47" s="455">
        <f si="9" t="shared"/>
        <v>0</v>
      </c>
      <c r="AO47" s="217"/>
      <c r="AP47" s="387">
        <v>22329</v>
      </c>
      <c r="AQ47" s="388">
        <v>23340</v>
      </c>
      <c r="AR47" s="455">
        <f si="10" t="shared"/>
        <v>0</v>
      </c>
      <c r="AS47" s="409"/>
      <c r="AT47" s="409"/>
      <c r="AU47" s="210">
        <f si="11" t="shared"/>
        <v>9767.7999999985022</v>
      </c>
      <c r="AV47" s="211"/>
      <c r="AW47" s="197">
        <v>11282.301725806452</v>
      </c>
      <c r="AX47" s="196">
        <f si="41" t="shared"/>
        <v>1514.5017258079497</v>
      </c>
      <c r="AY47" s="196">
        <v>361.89</v>
      </c>
      <c r="AZ47" s="196">
        <f si="61" t="shared"/>
        <v>26.991074635934961</v>
      </c>
      <c r="BA47" s="196">
        <v>31.87</v>
      </c>
      <c r="BB47" s="196">
        <f si="62" t="shared"/>
        <v>4.8789253640650401</v>
      </c>
      <c r="BC47" s="199">
        <v>43</v>
      </c>
      <c r="BD47" s="346">
        <v>42757</v>
      </c>
      <c r="BE47" s="357">
        <v>11635.293</v>
      </c>
      <c r="BF47" s="292">
        <v>80.314999999999998</v>
      </c>
      <c r="BG47" s="358">
        <v>5570.8559999999998</v>
      </c>
      <c r="BH47" s="496">
        <f si="42" t="shared"/>
        <v>1474.5599999999877</v>
      </c>
      <c r="BI47" s="453"/>
      <c r="BJ47" s="370">
        <v>829.22900000000004</v>
      </c>
      <c r="BK47" s="371">
        <v>662.62300000000005</v>
      </c>
      <c r="BL47" s="291">
        <f si="12" t="shared"/>
        <v>52.080000000005384</v>
      </c>
      <c r="BM47" s="409"/>
      <c r="BN47" s="409">
        <f si="13" t="shared"/>
        <v>1422.4799999999823</v>
      </c>
      <c r="BO47" s="204"/>
      <c r="BP47" s="195">
        <v>1798.5</v>
      </c>
      <c r="BQ47" s="196">
        <f si="43" t="shared"/>
        <v>376.02000000001772</v>
      </c>
      <c r="BR47" s="196">
        <v>301.44</v>
      </c>
      <c r="BS47" s="196">
        <f si="63" t="shared"/>
        <v>4.7189490445859281</v>
      </c>
      <c r="BT47" s="196">
        <v>4.97</v>
      </c>
      <c r="BU47" s="196">
        <f si="64" t="shared"/>
        <v>0.25105095541407163</v>
      </c>
      <c r="BV47" s="199">
        <v>43</v>
      </c>
      <c r="BW47" s="346">
        <v>42757</v>
      </c>
      <c r="BX47" s="357">
        <v>12274.97</v>
      </c>
      <c r="BY47" s="358">
        <v>34.689</v>
      </c>
      <c r="BZ47" s="347">
        <f si="44" t="shared"/>
        <v>249.32000000000215</v>
      </c>
      <c r="CA47" s="210"/>
      <c r="CB47" s="292"/>
      <c r="CC47" s="213">
        <f si="65" t="shared"/>
        <v>52.080000000005384</v>
      </c>
      <c r="CD47" s="409"/>
      <c r="CE47" s="211">
        <f si="66" t="shared"/>
        <v>301.40000000000754</v>
      </c>
      <c r="CF47" s="211"/>
      <c r="CG47" s="195">
        <v>488.4</v>
      </c>
      <c r="CH47" s="210">
        <f si="45" t="shared"/>
        <v>186.99999999999244</v>
      </c>
      <c r="CI47" s="196">
        <v>196.43</v>
      </c>
      <c r="CJ47" s="196">
        <f si="67" t="shared"/>
        <v>1.5343888408084687</v>
      </c>
      <c r="CK47" s="196">
        <v>2.4900000000000002</v>
      </c>
      <c r="CL47" s="196">
        <f si="68" t="shared"/>
        <v>0.9556111591915315</v>
      </c>
      <c r="CM47" s="199">
        <v>43</v>
      </c>
      <c r="CN47" s="346">
        <v>42757</v>
      </c>
      <c r="CO47" s="357">
        <v>11089.089</v>
      </c>
      <c r="CP47" s="358">
        <v>7456.0709999999999</v>
      </c>
      <c r="CQ47" s="455">
        <f si="14" t="shared"/>
        <v>1260.9600000000864</v>
      </c>
      <c r="CR47" s="409"/>
      <c r="CS47" s="409">
        <f si="46" t="shared"/>
        <v>174786</v>
      </c>
      <c r="CT47" s="409">
        <f si="46" t="shared"/>
        <v>347786</v>
      </c>
      <c r="CU47" s="409">
        <f si="46" t="shared"/>
        <v>1472</v>
      </c>
      <c r="CV47" s="453"/>
      <c r="CW47" s="379">
        <v>336.96600000000001</v>
      </c>
      <c r="CX47" s="376">
        <f si="15" t="shared"/>
        <v>26.340000000001282</v>
      </c>
      <c r="CY47" s="409"/>
      <c r="CZ47" s="409">
        <f si="69" t="shared"/>
        <v>2759.3000000000875</v>
      </c>
      <c r="DA47" s="204"/>
      <c r="DB47" s="195">
        <v>2638</v>
      </c>
      <c r="DC47" s="409">
        <f si="95" t="shared"/>
        <v>-121.30000000008749</v>
      </c>
      <c r="DD47" s="195">
        <v>361.89499999999998</v>
      </c>
      <c r="DE47" s="196">
        <f si="70" t="shared"/>
        <v>7.6245872421561165</v>
      </c>
      <c r="DF47" s="195">
        <v>7.29</v>
      </c>
      <c r="DG47" s="196">
        <f si="71" t="shared"/>
        <v>-0.33458724215611646</v>
      </c>
      <c r="DH47" s="199">
        <v>43</v>
      </c>
      <c r="DI47" s="346">
        <v>42757</v>
      </c>
      <c r="DJ47" s="366">
        <v>360.63299999999998</v>
      </c>
      <c r="DK47" s="381">
        <v>325.26</v>
      </c>
      <c r="DL47" s="455">
        <f si="16" t="shared"/>
        <v>721.79999999991651</v>
      </c>
      <c r="DM47" s="453"/>
      <c r="DN47" s="370"/>
      <c r="DO47" s="409"/>
      <c r="DP47" s="409"/>
      <c r="DQ47" s="371">
        <v>1909.39</v>
      </c>
      <c r="DR47" s="455">
        <f si="17" t="shared"/>
        <v>3349.8000000001866</v>
      </c>
      <c r="DS47" s="453"/>
      <c r="DT47" s="409">
        <f si="18" t="shared"/>
        <v>4071.6000000001031</v>
      </c>
      <c r="DU47" s="204"/>
      <c r="DV47" s="195">
        <v>5989.9</v>
      </c>
      <c r="DW47" s="409">
        <f si="47" t="shared"/>
        <v>1918.2999999998965</v>
      </c>
      <c r="DX47" s="195">
        <v>14653</v>
      </c>
      <c r="DY47" s="431">
        <f si="72" t="shared"/>
        <v>0.2778680133761075</v>
      </c>
      <c r="DZ47" s="409">
        <v>0.40899999999999997</v>
      </c>
      <c r="EA47" s="431">
        <f si="73" t="shared"/>
        <v>0.13113198662389247</v>
      </c>
      <c r="EB47" s="199">
        <v>43</v>
      </c>
      <c r="EC47" s="346">
        <v>42757</v>
      </c>
      <c r="ED47" s="357"/>
      <c r="EE47" s="292"/>
      <c r="EF47" s="358">
        <v>2032.271</v>
      </c>
      <c r="EG47" s="455">
        <f si="158" t="shared"/>
        <v>3947.3999999999705</v>
      </c>
      <c r="EH47" s="453"/>
      <c r="EI47" s="370">
        <v>28.204999999999998</v>
      </c>
      <c r="EJ47" s="371">
        <v>1420.086</v>
      </c>
      <c r="EK47" s="455">
        <f si="99" t="shared"/>
        <v>820.64000000000249</v>
      </c>
      <c r="EL47" s="453"/>
      <c r="EM47" s="370">
        <v>3065.1489999999999</v>
      </c>
      <c r="EN47" s="371"/>
      <c r="EO47" s="455">
        <f si="74" t="shared"/>
        <v>28.199999999998909</v>
      </c>
      <c r="EP47" s="453"/>
      <c r="EQ47" s="379">
        <v>380.745</v>
      </c>
      <c r="ER47" s="455">
        <f si="19" t="shared"/>
        <v>12.400000000000091</v>
      </c>
      <c r="ES47" s="409"/>
      <c r="ET47" s="409">
        <f si="49" t="shared"/>
        <v>3987.9999999999695</v>
      </c>
      <c r="EU47" s="204"/>
      <c r="EV47" s="195">
        <v>4222.7</v>
      </c>
      <c r="EW47" s="195">
        <f si="50" t="shared"/>
        <v>234.70000000003029</v>
      </c>
      <c r="EX47" s="431">
        <v>361.89499999999998</v>
      </c>
      <c r="EY47" s="431">
        <f si="75" t="shared"/>
        <v>11.019770928031528</v>
      </c>
      <c r="EZ47" s="290">
        <v>11.6683</v>
      </c>
      <c r="FA47" s="432">
        <f si="76" t="shared"/>
        <v>0.64852907196847198</v>
      </c>
      <c r="HO47" s="346">
        <v>42757</v>
      </c>
      <c r="HP47" s="379">
        <v>1064.7</v>
      </c>
      <c r="HQ47" s="455">
        <f si="37" t="shared"/>
        <v>45.520000000005894</v>
      </c>
      <c r="HR47" s="453"/>
      <c r="HS47" s="379">
        <v>49707</v>
      </c>
      <c r="HT47" s="455">
        <f si="57" t="shared"/>
        <v>18</v>
      </c>
      <c r="HU47" s="369"/>
      <c r="HV47" s="379">
        <v>78624</v>
      </c>
      <c r="HW47" s="455">
        <f si="58" t="shared"/>
        <v>9</v>
      </c>
      <c r="HX47" s="369"/>
      <c r="HY47" s="379">
        <v>1304.04</v>
      </c>
      <c r="HZ47" s="455">
        <f si="38" t="shared"/>
        <v>22.5</v>
      </c>
      <c r="IA47" s="409"/>
      <c r="IB47" s="379">
        <v>214380</v>
      </c>
      <c r="IC47" s="455">
        <f si="39" t="shared"/>
        <v>0</v>
      </c>
      <c r="ID47" s="409"/>
    </row>
    <row r="48" spans="1:238" x14ac:dyDescent="0.25">
      <c r="A48" s="199">
        <v>44</v>
      </c>
      <c r="B48" s="346">
        <v>42758</v>
      </c>
      <c r="C48" s="349">
        <v>3078.9780000000001</v>
      </c>
      <c r="D48" s="288">
        <v>3131.451</v>
      </c>
      <c r="E48" s="350"/>
      <c r="F48" s="347">
        <f si="4" t="shared"/>
        <v>12307.200000001467</v>
      </c>
      <c r="G48" s="354">
        <f si="77" t="shared"/>
        <v>24139.199999999983</v>
      </c>
      <c r="H48" s="357">
        <v>2143.163</v>
      </c>
      <c r="I48" s="292">
        <v>2028.3969999999999</v>
      </c>
      <c r="J48" s="358"/>
      <c r="K48" s="455">
        <f si="5" t="shared"/>
        <v>12287.999999999738</v>
      </c>
      <c r="L48" s="409">
        <f si="78" t="shared"/>
        <v>24081.600000001345</v>
      </c>
      <c r="M48" s="354">
        <f si="79" t="shared"/>
        <v>-57.599999998637941</v>
      </c>
      <c r="N48" s="357">
        <v>688.74</v>
      </c>
      <c r="O48" s="381">
        <v>1041.492</v>
      </c>
      <c r="P48" s="455">
        <f si="60" t="shared"/>
        <v>1868.4000000000196</v>
      </c>
      <c r="Q48" s="453">
        <f si="80" t="shared"/>
        <v>3643.199999999797</v>
      </c>
      <c r="R48" s="357">
        <v>71942</v>
      </c>
      <c r="S48" s="358">
        <v>37869</v>
      </c>
      <c r="T48" s="455">
        <f si="6" t="shared"/>
        <v>420</v>
      </c>
      <c r="U48" s="453">
        <f si="81" t="shared"/>
        <v>684</v>
      </c>
      <c r="V48" s="357">
        <v>174792</v>
      </c>
      <c r="W48" s="358">
        <v>347869</v>
      </c>
      <c r="X48" s="455">
        <f si="7" t="shared"/>
        <v>1424</v>
      </c>
      <c r="Y48" s="409">
        <f si="82" t="shared"/>
        <v>2896</v>
      </c>
      <c r="Z48" s="409">
        <f si="83" t="shared"/>
        <v>3580</v>
      </c>
      <c r="AA48" s="453">
        <f si="84" t="shared"/>
        <v>63.199999999797001</v>
      </c>
      <c r="AB48" s="363">
        <v>360.78500000000003</v>
      </c>
      <c r="AC48" s="358">
        <v>168.10499999999999</v>
      </c>
      <c r="AD48" s="455">
        <f si="8" t="shared"/>
        <v>540.00000000002046</v>
      </c>
      <c r="AE48" s="453">
        <f si="85" t="shared"/>
        <v>1132.2000000000344</v>
      </c>
      <c r="AF48" s="364">
        <v>3440.55</v>
      </c>
      <c r="AG48" s="289"/>
      <c r="AH48" s="358"/>
      <c r="AI48" s="455">
        <f si="40" t="shared"/>
        <v>9780.0000000006548</v>
      </c>
      <c r="AJ48" s="409">
        <f>AI48+AI47</f>
        <v>19108.799999999974</v>
      </c>
      <c r="AK48" s="453">
        <f si="86" t="shared"/>
        <v>19792.799999999974</v>
      </c>
      <c r="AL48" s="387">
        <v>29571</v>
      </c>
      <c r="AM48" s="388">
        <v>41092</v>
      </c>
      <c r="AN48" s="455">
        <f si="9" t="shared"/>
        <v>0</v>
      </c>
      <c r="AO48" s="217">
        <f si="87" t="shared"/>
        <v>0</v>
      </c>
      <c r="AP48" s="387">
        <v>22329</v>
      </c>
      <c r="AQ48" s="388">
        <v>23340</v>
      </c>
      <c r="AR48" s="455">
        <f si="10" t="shared"/>
        <v>0</v>
      </c>
      <c r="AS48" s="409">
        <f si="88" t="shared"/>
        <v>0</v>
      </c>
      <c r="AT48" s="409">
        <f si="89" t="shared"/>
        <v>20053.400000001311</v>
      </c>
      <c r="AU48" s="210">
        <f si="11" t="shared"/>
        <v>10343.200000001447</v>
      </c>
      <c r="AV48" s="211">
        <f>(G48-Y48-AE48-AO48)+AS48</f>
        <v>20110.999999999949</v>
      </c>
      <c r="AW48" s="197">
        <v>11282.301725806452</v>
      </c>
      <c r="AX48" s="196">
        <f si="41" t="shared"/>
        <v>939.10172580500512</v>
      </c>
      <c r="AY48" s="196">
        <v>361.89</v>
      </c>
      <c r="AZ48" s="196">
        <f si="61" t="shared"/>
        <v>28.581060543263</v>
      </c>
      <c r="BA48" s="196">
        <v>31.87</v>
      </c>
      <c r="BB48" s="196">
        <f si="62" t="shared"/>
        <v>3.2889394567370012</v>
      </c>
      <c r="BC48" s="199">
        <v>44</v>
      </c>
      <c r="BD48" s="346">
        <v>42758</v>
      </c>
      <c r="BE48" s="357">
        <v>11637.475</v>
      </c>
      <c r="BF48" s="292">
        <v>80.409000000000006</v>
      </c>
      <c r="BG48" s="358">
        <v>5574.6469999999999</v>
      </c>
      <c r="BH48" s="496">
        <f si="42" t="shared"/>
        <v>1844.7600000002035</v>
      </c>
      <c r="BI48" s="453">
        <f>BH48+BH47</f>
        <v>3319.3200000001912</v>
      </c>
      <c r="BJ48" s="370">
        <v>829.88300000000004</v>
      </c>
      <c r="BK48" s="371">
        <v>662.62300000000005</v>
      </c>
      <c r="BL48" s="291">
        <f si="12" t="shared"/>
        <v>52.319999999999709</v>
      </c>
      <c r="BM48" s="409">
        <f si="90" t="shared"/>
        <v>104.40000000000509</v>
      </c>
      <c r="BN48" s="409">
        <f si="13" t="shared"/>
        <v>1792.4400000002038</v>
      </c>
      <c r="BO48" s="204">
        <f>BI48-BM48</f>
        <v>3214.9200000001861</v>
      </c>
      <c r="BP48" s="195">
        <v>1798.5</v>
      </c>
      <c r="BQ48" s="196">
        <f si="43" t="shared"/>
        <v>6.0599999997962186</v>
      </c>
      <c r="BR48" s="196">
        <v>301.44</v>
      </c>
      <c r="BS48" s="196">
        <f si="63" t="shared"/>
        <v>5.9462579617841156</v>
      </c>
      <c r="BT48" s="196">
        <v>4.97</v>
      </c>
      <c r="BU48" s="196">
        <f si="64" t="shared"/>
        <v>-0.97625796178411584</v>
      </c>
      <c r="BV48" s="199">
        <v>44</v>
      </c>
      <c r="BW48" s="346">
        <v>42758</v>
      </c>
      <c r="BX48" s="357">
        <v>12283.07</v>
      </c>
      <c r="BY48" s="358">
        <v>35.024999999999999</v>
      </c>
      <c r="BZ48" s="347">
        <f si="44" t="shared"/>
        <v>256.44000000001085</v>
      </c>
      <c r="CA48" s="210">
        <f si="91" t="shared"/>
        <v>505.76000000001301</v>
      </c>
      <c r="CB48" s="292"/>
      <c r="CC48" s="213">
        <f si="65" t="shared"/>
        <v>52.319999999999709</v>
      </c>
      <c r="CD48" s="409">
        <f si="65" t="shared"/>
        <v>104.40000000000509</v>
      </c>
      <c r="CE48" s="211">
        <f si="66" t="shared"/>
        <v>308.76000000001056</v>
      </c>
      <c r="CF48" s="211">
        <f si="66" t="shared"/>
        <v>610.16000000001804</v>
      </c>
      <c r="CG48" s="195">
        <v>488.4</v>
      </c>
      <c r="CH48" s="210">
        <f si="45" t="shared"/>
        <v>179.63999999998941</v>
      </c>
      <c r="CI48" s="196">
        <v>196.43</v>
      </c>
      <c r="CJ48" s="196">
        <f si="67" t="shared"/>
        <v>1.5718576592170777</v>
      </c>
      <c r="CK48" s="196">
        <v>2.4900000000000002</v>
      </c>
      <c r="CL48" s="196">
        <f si="68" t="shared"/>
        <v>0.91814234078292256</v>
      </c>
      <c r="CM48" s="199">
        <v>44</v>
      </c>
      <c r="CN48" s="346">
        <v>42758</v>
      </c>
      <c r="CO48" s="357">
        <v>11096.959000000001</v>
      </c>
      <c r="CP48" s="358">
        <v>7459.1480000000001</v>
      </c>
      <c r="CQ48" s="455">
        <f si="14" t="shared"/>
        <v>1313.6400000001231</v>
      </c>
      <c r="CR48" s="409">
        <f si="92" t="shared"/>
        <v>2574.6000000002095</v>
      </c>
      <c r="CS48" s="409">
        <f si="46" t="shared"/>
        <v>174792</v>
      </c>
      <c r="CT48" s="409">
        <f si="46" t="shared"/>
        <v>347869</v>
      </c>
      <c r="CU48" s="409">
        <f si="46" t="shared"/>
        <v>1424</v>
      </c>
      <c r="CV48" s="453">
        <f si="46" t="shared"/>
        <v>2896</v>
      </c>
      <c r="CW48" s="379">
        <v>337.36900000000003</v>
      </c>
      <c r="CX48" s="376">
        <f si="15" t="shared"/>
        <v>24.180000000001201</v>
      </c>
      <c r="CY48" s="409">
        <f si="93" t="shared"/>
        <v>50.520000000002483</v>
      </c>
      <c r="CZ48" s="409">
        <f si="69" t="shared"/>
        <v>2761.8200000001243</v>
      </c>
      <c r="DA48" s="204">
        <f si="94" t="shared"/>
        <v>5521.1200000002118</v>
      </c>
      <c r="DB48" s="195">
        <v>2638</v>
      </c>
      <c r="DC48" s="409">
        <f si="95" t="shared"/>
        <v>-123.82000000012431</v>
      </c>
      <c r="DD48" s="195">
        <v>361.89499999999998</v>
      </c>
      <c r="DE48" s="196">
        <f si="70" t="shared"/>
        <v>7.631550587878043</v>
      </c>
      <c r="DF48" s="195">
        <v>7.29</v>
      </c>
      <c r="DG48" s="196">
        <f si="71" t="shared"/>
        <v>-0.34155058787804293</v>
      </c>
      <c r="DH48" s="199">
        <v>44</v>
      </c>
      <c r="DI48" s="346">
        <v>42758</v>
      </c>
      <c r="DJ48" s="366">
        <v>361.02</v>
      </c>
      <c r="DK48" s="381">
        <v>325.28500000000003</v>
      </c>
      <c r="DL48" s="455">
        <f si="16" t="shared"/>
        <v>741.60000000006221</v>
      </c>
      <c r="DM48" s="453">
        <f si="96" t="shared"/>
        <v>1463.3999999999787</v>
      </c>
      <c r="DN48" s="370"/>
      <c r="DO48" s="409"/>
      <c r="DP48" s="409"/>
      <c r="DQ48" s="371">
        <v>1911.2460000000001</v>
      </c>
      <c r="DR48" s="455">
        <f si="17" t="shared"/>
        <v>3340.7999999999902</v>
      </c>
      <c r="DS48" s="453">
        <f si="97" t="shared"/>
        <v>6690.6000000001768</v>
      </c>
      <c r="DT48" s="409">
        <f si="18" t="shared"/>
        <v>4082.4000000000524</v>
      </c>
      <c r="DU48" s="204">
        <f>DM48+DS48+ID48</f>
        <v>8154.0000000001555</v>
      </c>
      <c r="DV48" s="195">
        <v>5989.9</v>
      </c>
      <c r="DW48" s="409">
        <f si="47" t="shared"/>
        <v>1907.4999999999472</v>
      </c>
      <c r="DX48" s="195">
        <v>14653</v>
      </c>
      <c r="DY48" s="431">
        <f si="72" t="shared"/>
        <v>0.27860506380946237</v>
      </c>
      <c r="DZ48" s="409">
        <v>0.40899999999999997</v>
      </c>
      <c r="EA48" s="431">
        <f si="73" t="shared"/>
        <v>0.1303949361905376</v>
      </c>
      <c r="EB48" s="199">
        <v>44</v>
      </c>
      <c r="EC48" s="346">
        <v>42758</v>
      </c>
      <c r="ED48" s="357"/>
      <c r="EE48" s="292"/>
      <c r="EF48" s="358">
        <v>2034.454</v>
      </c>
      <c r="EG48" s="455">
        <f si="158" t="shared"/>
        <v>3929.3999999999869</v>
      </c>
      <c r="EH48" s="453">
        <f si="98" t="shared"/>
        <v>7876.7999999999574</v>
      </c>
      <c r="EI48" s="370">
        <v>28.225000000000001</v>
      </c>
      <c r="EJ48" s="371">
        <v>1430.136</v>
      </c>
      <c r="EK48" s="455">
        <f si="99" t="shared"/>
        <v>805.59999999999661</v>
      </c>
      <c r="EL48" s="453">
        <f si="100" t="shared"/>
        <v>1626.2399999999991</v>
      </c>
      <c r="EM48" s="370">
        <v>3067.1410000000001</v>
      </c>
      <c r="EN48" s="371"/>
      <c r="EO48" s="455">
        <f si="74" t="shared"/>
        <v>23.90400000000227</v>
      </c>
      <c r="EP48" s="453">
        <f si="101" t="shared"/>
        <v>52.104000000001179</v>
      </c>
      <c r="EQ48" s="379">
        <v>380.91</v>
      </c>
      <c r="ER48" s="455">
        <f si="19" t="shared"/>
        <v>6.6000000000008185</v>
      </c>
      <c r="ES48" s="409">
        <f si="102" t="shared"/>
        <v>19.000000000000909</v>
      </c>
      <c r="ET48" s="409">
        <f si="49" t="shared"/>
        <v>3959.90399999999</v>
      </c>
      <c r="EU48" s="204">
        <f>EH48+EP48+ES48</f>
        <v>7947.9039999999595</v>
      </c>
      <c r="EV48" s="195">
        <v>4222.7</v>
      </c>
      <c r="EW48" s="195">
        <f si="50" t="shared"/>
        <v>262.79600000000983</v>
      </c>
      <c r="EX48" s="431">
        <v>361.89499999999998</v>
      </c>
      <c r="EY48" s="431">
        <f si="75" t="shared"/>
        <v>10.942135149698089</v>
      </c>
      <c r="EZ48" s="290">
        <v>11.6683</v>
      </c>
      <c r="FA48" s="432">
        <f si="76" t="shared"/>
        <v>0.72616485030191136</v>
      </c>
      <c r="HO48" s="346">
        <v>42758</v>
      </c>
      <c r="HP48" s="379">
        <v>1067.539</v>
      </c>
      <c r="HQ48" s="455">
        <f si="37" t="shared"/>
        <v>113.55999999999767</v>
      </c>
      <c r="HR48" s="453">
        <f>HQ48+HQ47</f>
        <v>159.08000000000357</v>
      </c>
      <c r="HS48" s="379">
        <v>49737</v>
      </c>
      <c r="HT48" s="455">
        <f si="57" t="shared"/>
        <v>30</v>
      </c>
      <c r="HU48" s="369">
        <f ref="HU48" si="168" t="shared">HT48+HT47</f>
        <v>48</v>
      </c>
      <c r="HV48" s="379">
        <v>78664</v>
      </c>
      <c r="HW48" s="455">
        <f si="58" t="shared"/>
        <v>40</v>
      </c>
      <c r="HX48" s="369">
        <f ref="HX48" si="169" t="shared">HW48+HW47</f>
        <v>49</v>
      </c>
      <c r="HY48" s="379">
        <v>1304.57</v>
      </c>
      <c r="HZ48" s="455">
        <f si="38" t="shared"/>
        <v>15.899999999999181</v>
      </c>
      <c r="IA48" s="409">
        <f ref="IA48" si="170" t="shared">HZ48+HZ47</f>
        <v>38.399999999999181</v>
      </c>
      <c r="IB48" s="379">
        <v>214380</v>
      </c>
      <c r="IC48" s="455">
        <f si="39" t="shared"/>
        <v>0</v>
      </c>
      <c r="ID48" s="409">
        <f>IC48+IC47</f>
        <v>0</v>
      </c>
    </row>
    <row r="49" spans="1:238" x14ac:dyDescent="0.25">
      <c r="A49" s="199">
        <v>45</v>
      </c>
      <c r="B49" s="346">
        <v>42758</v>
      </c>
      <c r="C49" s="349">
        <v>3081.1790000000001</v>
      </c>
      <c r="D49" s="288">
        <v>3131.8829999999998</v>
      </c>
      <c r="E49" s="350"/>
      <c r="F49" s="347">
        <f si="4" t="shared"/>
        <v>12638.399999999092</v>
      </c>
      <c r="G49" s="354"/>
      <c r="H49" s="357">
        <v>2145.3049999999998</v>
      </c>
      <c r="I49" s="292">
        <v>2028.83</v>
      </c>
      <c r="J49" s="358"/>
      <c r="K49" s="455">
        <f si="5" t="shared"/>
        <v>12359.999999999127</v>
      </c>
      <c r="L49" s="409"/>
      <c r="M49" s="354"/>
      <c r="N49" s="357">
        <v>688.74</v>
      </c>
      <c r="O49" s="358">
        <v>1042.501</v>
      </c>
      <c r="P49" s="455">
        <f si="60" t="shared"/>
        <v>1816.2000000000262</v>
      </c>
      <c r="Q49" s="453"/>
      <c r="R49" s="357">
        <v>71963</v>
      </c>
      <c r="S49" s="358">
        <v>37869</v>
      </c>
      <c r="T49" s="455">
        <f si="6" t="shared"/>
        <v>252</v>
      </c>
      <c r="U49" s="453"/>
      <c r="V49" s="357">
        <v>174793</v>
      </c>
      <c r="W49" s="358">
        <v>347964</v>
      </c>
      <c r="X49" s="455">
        <f si="7" t="shared"/>
        <v>1536</v>
      </c>
      <c r="Y49" s="409"/>
      <c r="Z49" s="409"/>
      <c r="AA49" s="453"/>
      <c r="AB49" s="363">
        <v>361</v>
      </c>
      <c r="AC49" s="358">
        <v>168.226</v>
      </c>
      <c r="AD49" s="455">
        <f si="8" t="shared"/>
        <v>604.79999999997176</v>
      </c>
      <c r="AE49" s="453"/>
      <c r="AF49" s="364">
        <v>3444.652</v>
      </c>
      <c r="AG49" s="289"/>
      <c r="AH49" s="358"/>
      <c r="AI49" s="455">
        <f si="40" t="shared"/>
        <v>9844.7999999996682</v>
      </c>
      <c r="AJ49" s="409"/>
      <c r="AK49" s="453"/>
      <c r="AL49" s="387">
        <v>29571</v>
      </c>
      <c r="AM49" s="388">
        <v>41092</v>
      </c>
      <c r="AN49" s="455">
        <f si="9" t="shared"/>
        <v>0</v>
      </c>
      <c r="AO49" s="217"/>
      <c r="AP49" s="387">
        <v>22329</v>
      </c>
      <c r="AQ49" s="388">
        <v>23340</v>
      </c>
      <c r="AR49" s="455">
        <f si="10" t="shared"/>
        <v>0</v>
      </c>
      <c r="AS49" s="409"/>
      <c r="AT49" s="409"/>
      <c r="AU49" s="210">
        <f si="11" t="shared"/>
        <v>10497.59999999912</v>
      </c>
      <c r="AV49" s="211"/>
      <c r="AW49" s="197">
        <v>11282.301725806452</v>
      </c>
      <c r="AX49" s="196">
        <f si="41" t="shared"/>
        <v>784.70172580733197</v>
      </c>
      <c r="AY49" s="196">
        <v>361.89</v>
      </c>
      <c r="AZ49" s="196">
        <f si="61" t="shared"/>
        <v>29.007709524991352</v>
      </c>
      <c r="BA49" s="196">
        <v>31.87</v>
      </c>
      <c r="BB49" s="196">
        <f si="62" t="shared"/>
        <v>2.8622904750086491</v>
      </c>
      <c r="BC49" s="199">
        <v>45</v>
      </c>
      <c r="BD49" s="346">
        <v>42758</v>
      </c>
      <c r="BE49" s="357">
        <v>11639.189</v>
      </c>
      <c r="BF49" s="292">
        <v>80.506</v>
      </c>
      <c r="BG49" s="358">
        <v>5578.348</v>
      </c>
      <c r="BH49" s="496">
        <f si="42" t="shared"/>
        <v>1813.7999999999261</v>
      </c>
      <c r="BI49" s="453"/>
      <c r="BJ49" s="370">
        <v>830.38</v>
      </c>
      <c r="BK49" s="371">
        <v>662.62300000000005</v>
      </c>
      <c r="BL49" s="291">
        <f si="12" t="shared"/>
        <v>39.75999999999658</v>
      </c>
      <c r="BM49" s="409"/>
      <c r="BN49" s="409">
        <f si="13" t="shared"/>
        <v>1774.0399999999295</v>
      </c>
      <c r="BO49" s="204"/>
      <c r="BP49" s="195">
        <v>1798.5</v>
      </c>
      <c r="BQ49" s="196">
        <f si="43" t="shared"/>
        <v>24.460000000070522</v>
      </c>
      <c r="BR49" s="196">
        <v>301.44</v>
      </c>
      <c r="BS49" s="196">
        <f si="63" t="shared"/>
        <v>5.8852176220804457</v>
      </c>
      <c r="BT49" s="196">
        <v>4.97</v>
      </c>
      <c r="BU49" s="196">
        <f si="64" t="shared"/>
        <v>-0.91521762208044599</v>
      </c>
      <c r="BV49" s="199">
        <v>45</v>
      </c>
      <c r="BW49" s="346">
        <v>42758</v>
      </c>
      <c r="BX49" s="395">
        <v>12290.53</v>
      </c>
      <c r="BY49" s="358">
        <v>35.338999999999999</v>
      </c>
      <c r="BZ49" s="347">
        <f si="44" t="shared"/>
        <v>236.36000000002838</v>
      </c>
      <c r="CA49" s="210"/>
      <c r="CB49" s="292"/>
      <c r="CC49" s="213">
        <f si="65" t="shared"/>
        <v>39.75999999999658</v>
      </c>
      <c r="CD49" s="409"/>
      <c r="CE49" s="211">
        <f si="66" t="shared"/>
        <v>276.12000000002496</v>
      </c>
      <c r="CF49" s="211"/>
      <c r="CG49" s="195">
        <v>488.4</v>
      </c>
      <c r="CH49" s="210">
        <f si="45" t="shared"/>
        <v>212.27999999997502</v>
      </c>
      <c r="CI49" s="196">
        <v>196.43</v>
      </c>
      <c r="CJ49" s="196">
        <f si="67" t="shared"/>
        <v>1.4056915949703455</v>
      </c>
      <c r="CK49" s="196">
        <v>2.4900000000000002</v>
      </c>
      <c r="CL49" s="196">
        <f si="68" t="shared"/>
        <v>1.0843084050296548</v>
      </c>
      <c r="CM49" s="199">
        <v>45</v>
      </c>
      <c r="CN49" s="346">
        <v>42758</v>
      </c>
      <c r="CO49" s="357">
        <v>11104.99</v>
      </c>
      <c r="CP49" s="358">
        <v>7462.415</v>
      </c>
      <c r="CQ49" s="455">
        <f si="14" t="shared"/>
        <v>1355.7599999998638</v>
      </c>
      <c r="CR49" s="409"/>
      <c r="CS49" s="409">
        <f si="46" t="shared"/>
        <v>174793</v>
      </c>
      <c r="CT49" s="409">
        <f si="46" t="shared"/>
        <v>347964</v>
      </c>
      <c r="CU49" s="409">
        <f si="46" t="shared"/>
        <v>1536</v>
      </c>
      <c r="CV49" s="453"/>
      <c r="CW49" s="379">
        <v>337.47199999999998</v>
      </c>
      <c r="CX49" s="376">
        <f si="15" t="shared"/>
        <v>6.1799999999971078</v>
      </c>
      <c r="CY49" s="409"/>
      <c r="CZ49" s="409">
        <f si="69" t="shared"/>
        <v>2897.9399999998609</v>
      </c>
      <c r="DA49" s="204"/>
      <c r="DB49" s="195">
        <v>2638</v>
      </c>
      <c r="DC49" s="421">
        <f si="95" t="shared"/>
        <v>-259.9399999998609</v>
      </c>
      <c r="DD49" s="195">
        <v>361.89499999999998</v>
      </c>
      <c r="DE49" s="196">
        <f si="70" t="shared"/>
        <v>8.0076817861530589</v>
      </c>
      <c r="DF49" s="195">
        <v>7.29</v>
      </c>
      <c r="DG49" s="397">
        <f si="71" t="shared"/>
        <v>-0.71768178615305889</v>
      </c>
      <c r="DH49" s="199">
        <v>45</v>
      </c>
      <c r="DI49" s="346">
        <v>42758</v>
      </c>
      <c r="DJ49" s="366">
        <v>361.39699999999999</v>
      </c>
      <c r="DK49" s="381">
        <v>325.31099999999998</v>
      </c>
      <c r="DL49" s="455">
        <f si="16" t="shared"/>
        <v>725.3999999999337</v>
      </c>
      <c r="DM49" s="453"/>
      <c r="DN49" s="370"/>
      <c r="DO49" s="409"/>
      <c r="DP49" s="409"/>
      <c r="DQ49" s="371">
        <v>1913.0989999999999</v>
      </c>
      <c r="DR49" s="455">
        <f si="17" t="shared"/>
        <v>3335.3999999997086</v>
      </c>
      <c r="DS49" s="453"/>
      <c r="DT49" s="409">
        <f si="18" t="shared"/>
        <v>4060.7999999996423</v>
      </c>
      <c r="DU49" s="204"/>
      <c r="DV49" s="195">
        <v>5989.9</v>
      </c>
      <c r="DW49" s="409">
        <f si="47" t="shared"/>
        <v>1929.1000000003573</v>
      </c>
      <c r="DX49" s="195">
        <v>14653</v>
      </c>
      <c r="DY49" s="431">
        <f si="72" t="shared"/>
        <v>0.27713096294271766</v>
      </c>
      <c r="DZ49" s="409">
        <v>0.40899999999999997</v>
      </c>
      <c r="EA49" s="431">
        <f si="73" t="shared"/>
        <v>0.13186903705728231</v>
      </c>
      <c r="EB49" s="199">
        <v>45</v>
      </c>
      <c r="EC49" s="346">
        <v>42758</v>
      </c>
      <c r="ED49" s="357"/>
      <c r="EE49" s="292"/>
      <c r="EF49" s="358">
        <v>2036.752</v>
      </c>
      <c r="EG49" s="455">
        <f si="158" t="shared"/>
        <v>4136.4000000000033</v>
      </c>
      <c r="EH49" s="453"/>
      <c r="EI49" s="370">
        <v>28.244</v>
      </c>
      <c r="EJ49" s="371">
        <v>1439.8710000000001</v>
      </c>
      <c r="EK49" s="455">
        <f si="99" t="shared"/>
        <v>780.32000000001005</v>
      </c>
      <c r="EL49" s="453"/>
      <c r="EM49" s="370">
        <v>3069</v>
      </c>
      <c r="EN49" s="371"/>
      <c r="EO49" s="455">
        <f si="74" t="shared"/>
        <v>22.307999999999083</v>
      </c>
      <c r="EP49" s="453"/>
      <c r="EQ49" s="379">
        <v>381.34800000000001</v>
      </c>
      <c r="ER49" s="455">
        <f si="19" t="shared"/>
        <v>17.519999999999527</v>
      </c>
      <c r="ES49" s="409"/>
      <c r="ET49" s="409">
        <f si="49" t="shared"/>
        <v>4176.2280000000019</v>
      </c>
      <c r="EU49" s="204"/>
      <c r="EV49" s="195">
        <v>4222.7</v>
      </c>
      <c r="EW49" s="195">
        <f si="50" t="shared"/>
        <v>46.471999999997934</v>
      </c>
      <c r="EX49" s="431">
        <v>361.89499999999998</v>
      </c>
      <c r="EY49" s="431">
        <f si="75" t="shared"/>
        <v>11.539888641733105</v>
      </c>
      <c r="EZ49" s="290">
        <v>11.6683</v>
      </c>
      <c r="FA49" s="432">
        <f si="76" t="shared"/>
        <v>0.12841135826689509</v>
      </c>
      <c r="HO49" s="346">
        <v>42758</v>
      </c>
      <c r="HP49" s="379">
        <v>1068.6949999999999</v>
      </c>
      <c r="HQ49" s="455">
        <f si="37" t="shared"/>
        <v>46.239999999997963</v>
      </c>
      <c r="HR49" s="453"/>
      <c r="HS49" s="379">
        <v>49750</v>
      </c>
      <c r="HT49" s="455">
        <f si="57" t="shared"/>
        <v>13</v>
      </c>
      <c r="HU49" s="369"/>
      <c r="HV49" s="379">
        <v>78679</v>
      </c>
      <c r="HW49" s="455">
        <f si="58" t="shared"/>
        <v>15</v>
      </c>
      <c r="HX49" s="369"/>
      <c r="HY49" s="379">
        <v>1305.3399999999999</v>
      </c>
      <c r="HZ49" s="455">
        <f si="38" t="shared"/>
        <v>23.099999999999454</v>
      </c>
      <c r="IA49" s="409"/>
      <c r="IB49" s="379">
        <v>214380</v>
      </c>
      <c r="IC49" s="455">
        <f si="39" t="shared"/>
        <v>0</v>
      </c>
      <c r="ID49" s="409"/>
    </row>
    <row r="50" spans="1:238" x14ac:dyDescent="0.25">
      <c r="A50" s="199">
        <v>46</v>
      </c>
      <c r="B50" s="346">
        <v>42759</v>
      </c>
      <c r="C50" s="349">
        <v>3083.2460000000001</v>
      </c>
      <c r="D50" s="288">
        <v>3132.3560000000002</v>
      </c>
      <c r="E50" s="350"/>
      <c r="F50" s="347">
        <f si="4" t="shared"/>
        <v>12192.000000002008</v>
      </c>
      <c r="G50" s="354">
        <f si="77" t="shared"/>
        <v>24830.4000000011</v>
      </c>
      <c r="H50" s="357">
        <v>2147.3139999999999</v>
      </c>
      <c r="I50" s="357">
        <v>2029.3050000000001</v>
      </c>
      <c r="J50" s="358"/>
      <c r="K50" s="455">
        <f si="5" t="shared"/>
        <v>11923.200000000725</v>
      </c>
      <c r="L50" s="409">
        <f si="78" t="shared"/>
        <v>24283.199999999852</v>
      </c>
      <c r="M50" s="466">
        <f si="79" t="shared"/>
        <v>-547.20000000124855</v>
      </c>
      <c r="N50" s="357">
        <v>688.74</v>
      </c>
      <c r="O50" s="381">
        <v>1043.6220000000001</v>
      </c>
      <c r="P50" s="455">
        <f si="60" t="shared"/>
        <v>2017.8000000001703</v>
      </c>
      <c r="Q50" s="453">
        <f si="80" t="shared"/>
        <v>3834.0000000001965</v>
      </c>
      <c r="R50" s="357">
        <v>71991</v>
      </c>
      <c r="S50" s="358">
        <v>37875</v>
      </c>
      <c r="T50" s="455">
        <f si="6" t="shared"/>
        <v>408</v>
      </c>
      <c r="U50" s="453">
        <f si="81" t="shared"/>
        <v>660</v>
      </c>
      <c r="V50" s="357">
        <v>174797</v>
      </c>
      <c r="W50" s="358">
        <v>348060</v>
      </c>
      <c r="X50" s="455">
        <f si="7" t="shared"/>
        <v>1600</v>
      </c>
      <c r="Y50" s="409">
        <f si="82" t="shared"/>
        <v>3136</v>
      </c>
      <c r="Z50" s="409">
        <f si="83" t="shared"/>
        <v>3796</v>
      </c>
      <c r="AA50" s="453">
        <f si="84" t="shared"/>
        <v>38.000000000196451</v>
      </c>
      <c r="AB50" s="363">
        <v>361.17399999999998</v>
      </c>
      <c r="AC50" s="358">
        <v>168.34899999999999</v>
      </c>
      <c r="AD50" s="455">
        <f si="8" t="shared"/>
        <v>534.59999999994352</v>
      </c>
      <c r="AE50" s="453">
        <f si="85" t="shared"/>
        <v>1139.3999999999153</v>
      </c>
      <c r="AF50" s="364">
        <v>3448.52</v>
      </c>
      <c r="AG50" s="289"/>
      <c r="AH50" s="358"/>
      <c r="AI50" s="455">
        <f si="40" t="shared"/>
        <v>9283.1999999998516</v>
      </c>
      <c r="AJ50" s="409">
        <f>AI50+AI49</f>
        <v>19127.99999999952</v>
      </c>
      <c r="AK50" s="453">
        <f si="86" t="shared"/>
        <v>19787.99999999952</v>
      </c>
      <c r="AL50" s="387">
        <v>29571</v>
      </c>
      <c r="AM50" s="388">
        <v>41092</v>
      </c>
      <c r="AN50" s="455">
        <f si="9" t="shared"/>
        <v>0</v>
      </c>
      <c r="AO50" s="217">
        <f si="87" t="shared"/>
        <v>0</v>
      </c>
      <c r="AP50" s="387">
        <v>22329</v>
      </c>
      <c r="AQ50" s="388">
        <v>23340</v>
      </c>
      <c r="AR50" s="455">
        <f si="10" t="shared"/>
        <v>0</v>
      </c>
      <c r="AS50" s="409">
        <f si="88" t="shared"/>
        <v>0</v>
      </c>
      <c r="AT50" s="409">
        <f si="89" t="shared"/>
        <v>20007.799999999937</v>
      </c>
      <c r="AU50" s="210">
        <f si="11" t="shared"/>
        <v>10057.400000002064</v>
      </c>
      <c r="AV50" s="211">
        <f>(G50-Y50-AE50-AO50)+AS50</f>
        <v>20555.000000001186</v>
      </c>
      <c r="AW50" s="197">
        <v>11282.301725806452</v>
      </c>
      <c r="AX50" s="196">
        <f si="41" t="shared"/>
        <v>1224.9017258043878</v>
      </c>
      <c r="AY50" s="196">
        <v>361.89</v>
      </c>
      <c r="AZ50" s="196">
        <f si="61" t="shared"/>
        <v>27.791317803758226</v>
      </c>
      <c r="BA50" s="196">
        <v>31.87</v>
      </c>
      <c r="BB50" s="196">
        <f si="62" t="shared"/>
        <v>4.0786821962417754</v>
      </c>
      <c r="BC50" s="199">
        <v>46</v>
      </c>
      <c r="BD50" s="346">
        <v>42759</v>
      </c>
      <c r="BE50" s="357">
        <v>11640.842000000001</v>
      </c>
      <c r="BF50" s="292">
        <v>80.597999999999999</v>
      </c>
      <c r="BG50" s="358">
        <v>5582.0990000000002</v>
      </c>
      <c r="BH50" s="496">
        <f si="42" t="shared"/>
        <v>1752.4800000000391</v>
      </c>
      <c r="BI50" s="453">
        <f>BH50+BH49</f>
        <v>3566.2799999999652</v>
      </c>
      <c r="BJ50" s="370">
        <v>830.88800000000003</v>
      </c>
      <c r="BK50" s="371">
        <v>662.62300000000005</v>
      </c>
      <c r="BL50" s="291">
        <f si="12" t="shared"/>
        <v>40.640000000003056</v>
      </c>
      <c r="BM50" s="409">
        <f si="90" t="shared"/>
        <v>80.399999999999636</v>
      </c>
      <c r="BN50" s="409">
        <f si="13" t="shared"/>
        <v>1711.8400000000361</v>
      </c>
      <c r="BO50" s="204">
        <f>BI50-BM50</f>
        <v>3485.8799999999655</v>
      </c>
      <c r="BP50" s="195">
        <v>1798.5</v>
      </c>
      <c r="BQ50" s="196">
        <f si="43" t="shared"/>
        <v>86.659999999963929</v>
      </c>
      <c r="BR50" s="196">
        <v>301.44</v>
      </c>
      <c r="BS50" s="196">
        <f si="63" t="shared"/>
        <v>5.678874734607338</v>
      </c>
      <c r="BT50" s="196">
        <v>4.97</v>
      </c>
      <c r="BU50" s="196">
        <f si="64" t="shared"/>
        <v>-0.7088747346073383</v>
      </c>
      <c r="BV50" s="199">
        <v>46</v>
      </c>
      <c r="BW50" s="346">
        <v>42759</v>
      </c>
      <c r="BX50" s="357">
        <v>12298.35</v>
      </c>
      <c r="BY50" s="358">
        <v>35.664999999999999</v>
      </c>
      <c r="BZ50" s="347">
        <f si="44" t="shared"/>
        <v>247.63999999999129</v>
      </c>
      <c r="CA50" s="210">
        <f si="91" t="shared"/>
        <v>484.00000000001967</v>
      </c>
      <c r="CB50" s="292"/>
      <c r="CC50" s="213">
        <f si="65" t="shared"/>
        <v>40.640000000003056</v>
      </c>
      <c r="CD50" s="409">
        <f si="65" t="shared"/>
        <v>80.399999999999636</v>
      </c>
      <c r="CE50" s="211">
        <f si="66" t="shared"/>
        <v>288.27999999999435</v>
      </c>
      <c r="CF50" s="211">
        <f si="66" t="shared"/>
        <v>564.4000000000193</v>
      </c>
      <c r="CG50" s="195">
        <v>488.4</v>
      </c>
      <c r="CH50" s="210">
        <f si="45" t="shared"/>
        <v>200.12000000000563</v>
      </c>
      <c r="CI50" s="196">
        <v>196.43</v>
      </c>
      <c r="CJ50" s="196">
        <f si="67" t="shared"/>
        <v>1.4675965992974309</v>
      </c>
      <c r="CK50" s="196">
        <v>2.4900000000000002</v>
      </c>
      <c r="CL50" s="196">
        <f si="68" t="shared"/>
        <v>1.0224034007025693</v>
      </c>
      <c r="CM50" s="199">
        <v>46</v>
      </c>
      <c r="CN50" s="346">
        <v>42759</v>
      </c>
      <c r="CO50" s="357">
        <v>11112.65</v>
      </c>
      <c r="CP50" s="358">
        <v>7465.549</v>
      </c>
      <c r="CQ50" s="455">
        <f si="14" t="shared"/>
        <v>1295.2799999999843</v>
      </c>
      <c r="CR50" s="409">
        <f si="92" t="shared"/>
        <v>2651.0399999998481</v>
      </c>
      <c r="CS50" s="409">
        <f si="46" t="shared"/>
        <v>174797</v>
      </c>
      <c r="CT50" s="409">
        <f si="46" t="shared"/>
        <v>348060</v>
      </c>
      <c r="CU50" s="409">
        <f si="46" t="shared"/>
        <v>1600</v>
      </c>
      <c r="CV50" s="453">
        <f si="46" t="shared"/>
        <v>3136</v>
      </c>
      <c r="CW50" s="379">
        <v>337.47300000000001</v>
      </c>
      <c r="CX50" s="376">
        <f si="15" t="shared"/>
        <v>6.0000000001991793E-2</v>
      </c>
      <c r="CY50" s="409">
        <f si="93" t="shared"/>
        <v>6.2399999999990996</v>
      </c>
      <c r="CZ50" s="409">
        <f si="69" t="shared"/>
        <v>2895.3399999999865</v>
      </c>
      <c r="DA50" s="204">
        <f si="94" t="shared"/>
        <v>5793.2799999998479</v>
      </c>
      <c r="DB50" s="195">
        <v>2638</v>
      </c>
      <c r="DC50" s="409">
        <f si="95" t="shared"/>
        <v>-257.3399999999865</v>
      </c>
      <c r="DD50" s="195">
        <v>361.89499999999998</v>
      </c>
      <c r="DE50" s="196">
        <f si="70" t="shared"/>
        <v>8.0004973818372367</v>
      </c>
      <c r="DF50" s="195">
        <v>7.29</v>
      </c>
      <c r="DG50" s="196">
        <f si="71" t="shared"/>
        <v>-0.71049738183723665</v>
      </c>
      <c r="DH50" s="199">
        <v>46</v>
      </c>
      <c r="DI50" s="346">
        <v>42759</v>
      </c>
      <c r="DJ50" s="366">
        <v>361.78300000000002</v>
      </c>
      <c r="DK50" s="381">
        <v>325.33699999999999</v>
      </c>
      <c r="DL50" s="455">
        <f si="16" t="shared"/>
        <v>741.60000000006221</v>
      </c>
      <c r="DM50" s="453">
        <f si="96" t="shared"/>
        <v>1466.9999999999959</v>
      </c>
      <c r="DN50" s="370"/>
      <c r="DO50" s="409"/>
      <c r="DP50" s="409"/>
      <c r="DQ50" s="371">
        <v>1914.9649999999999</v>
      </c>
      <c r="DR50" s="455">
        <f si="17" t="shared"/>
        <v>3358.7999999999738</v>
      </c>
      <c r="DS50" s="453">
        <f si="97" t="shared"/>
        <v>6694.1999999996824</v>
      </c>
      <c r="DT50" s="409">
        <f si="18" t="shared"/>
        <v>4100.400000000036</v>
      </c>
      <c r="DU50" s="204">
        <f>DM50+DS50+ID50</f>
        <v>8161.1999999996788</v>
      </c>
      <c r="DV50" s="195">
        <v>5989.9</v>
      </c>
      <c r="DW50" s="409">
        <f si="47" t="shared"/>
        <v>1889.4999999999636</v>
      </c>
      <c r="DX50" s="195">
        <v>14653</v>
      </c>
      <c r="DY50" s="431">
        <f si="72" t="shared"/>
        <v>0.27983348119839185</v>
      </c>
      <c r="DZ50" s="409">
        <v>0.40899999999999997</v>
      </c>
      <c r="EA50" s="431">
        <f si="73" t="shared"/>
        <v>0.12916651880160812</v>
      </c>
      <c r="EB50" s="199">
        <v>46</v>
      </c>
      <c r="EC50" s="346">
        <v>42759</v>
      </c>
      <c r="ED50" s="357"/>
      <c r="EE50" s="292"/>
      <c r="EF50" s="358">
        <v>2039.0429999999999</v>
      </c>
      <c r="EG50" s="455">
        <f si="158" t="shared"/>
        <v>4123.799999999892</v>
      </c>
      <c r="EH50" s="453">
        <f si="98" t="shared"/>
        <v>8260.1999999998952</v>
      </c>
      <c r="EI50" s="370">
        <v>28.263000000000002</v>
      </c>
      <c r="EJ50" s="371">
        <v>1450.3889999999999</v>
      </c>
      <c r="EK50" s="455">
        <f si="99" t="shared"/>
        <v>842.95999999998435</v>
      </c>
      <c r="EL50" s="453">
        <f si="100" t="shared"/>
        <v>1623.2799999999943</v>
      </c>
      <c r="EM50" s="370">
        <v>3070.95</v>
      </c>
      <c r="EN50" s="371"/>
      <c r="EO50" s="455">
        <f si="74" t="shared"/>
        <v>23.399999999997817</v>
      </c>
      <c r="EP50" s="453">
        <f si="101" t="shared"/>
        <v>45.7079999999969</v>
      </c>
      <c r="EQ50" s="379">
        <v>381.51100000000002</v>
      </c>
      <c r="ER50" s="455">
        <f si="19" t="shared"/>
        <v>6.5200000000004366</v>
      </c>
      <c r="ES50" s="409">
        <f>ER50+ER49</f>
        <v>24.039999999999964</v>
      </c>
      <c r="ET50" s="409">
        <f si="49" t="shared"/>
        <v>4153.7199999998902</v>
      </c>
      <c r="EU50" s="204">
        <f>EH50+EP50+ES50</f>
        <v>8329.9479999998912</v>
      </c>
      <c r="EV50" s="195">
        <v>4222.7</v>
      </c>
      <c r="EW50" s="195">
        <f si="50" t="shared"/>
        <v>68.980000000109612</v>
      </c>
      <c r="EX50" s="431">
        <v>361.89499999999998</v>
      </c>
      <c r="EY50" s="431">
        <f si="75" t="shared"/>
        <v>11.477693806214207</v>
      </c>
      <c r="EZ50" s="290">
        <v>11.6683</v>
      </c>
      <c r="FA50" s="432">
        <f si="76" t="shared"/>
        <v>0.19060619378579347</v>
      </c>
      <c r="HO50" s="346">
        <v>42759</v>
      </c>
      <c r="HP50" s="379">
        <v>1071.0889999999999</v>
      </c>
      <c r="HQ50" s="455">
        <f si="37" t="shared"/>
        <v>95.760000000000218</v>
      </c>
      <c r="HR50" s="453">
        <f>HQ50+HQ49</f>
        <v>141.99999999999818</v>
      </c>
      <c r="HS50" s="379">
        <v>49776</v>
      </c>
      <c r="HT50" s="455">
        <f si="57" t="shared"/>
        <v>26</v>
      </c>
      <c r="HU50" s="369">
        <f ref="HU50" si="171" t="shared">HT50+HT49</f>
        <v>39</v>
      </c>
      <c r="HV50" s="379">
        <v>78717</v>
      </c>
      <c r="HW50" s="455">
        <f si="58" t="shared"/>
        <v>38</v>
      </c>
      <c r="HX50" s="369">
        <f ref="HX50" si="172" t="shared">HW50+HW49</f>
        <v>53</v>
      </c>
      <c r="HY50" s="379">
        <v>1306.06</v>
      </c>
      <c r="HZ50" s="455">
        <f si="38" t="shared"/>
        <v>21.600000000000819</v>
      </c>
      <c r="IA50" s="409">
        <f ref="IA50" si="173" t="shared">HZ50+HZ49</f>
        <v>44.700000000000273</v>
      </c>
      <c r="IB50" s="379">
        <v>214380</v>
      </c>
      <c r="IC50" s="455">
        <f si="39" t="shared"/>
        <v>0</v>
      </c>
      <c r="ID50" s="409">
        <f>IC50+IC49</f>
        <v>0</v>
      </c>
    </row>
    <row r="51" spans="1:238" x14ac:dyDescent="0.25">
      <c r="A51" s="199">
        <v>47</v>
      </c>
      <c r="B51" s="346">
        <v>42759</v>
      </c>
      <c r="C51" s="349">
        <v>3085.2660000000001</v>
      </c>
      <c r="D51" s="288">
        <v>3132.788</v>
      </c>
      <c r="E51" s="350"/>
      <c r="F51" s="347">
        <f si="4" t="shared"/>
        <v>11769.5999999989</v>
      </c>
      <c r="G51" s="354"/>
      <c r="H51" s="357">
        <v>2149.3670000000002</v>
      </c>
      <c r="I51" s="292">
        <v>2029.6289999999999</v>
      </c>
      <c r="J51" s="358"/>
      <c r="K51" s="455">
        <f si="5" t="shared"/>
        <v>11409.600000000864</v>
      </c>
      <c r="L51" s="409"/>
      <c r="M51" s="354"/>
      <c r="N51" s="357">
        <v>688.74</v>
      </c>
      <c r="O51" s="381">
        <v>1044.7080000000001</v>
      </c>
      <c r="P51" s="455">
        <f si="60" t="shared"/>
        <v>1954.8000000000229</v>
      </c>
      <c r="Q51" s="453"/>
      <c r="R51" s="357">
        <v>72014</v>
      </c>
      <c r="S51" s="358">
        <v>37876</v>
      </c>
      <c r="T51" s="455">
        <f si="6" t="shared"/>
        <v>288</v>
      </c>
      <c r="U51" s="453"/>
      <c r="V51" s="357">
        <v>174800</v>
      </c>
      <c r="W51" s="358">
        <v>348162</v>
      </c>
      <c r="X51" s="455">
        <f si="7" t="shared"/>
        <v>1680</v>
      </c>
      <c r="Y51" s="409"/>
      <c r="Z51" s="409"/>
      <c r="AA51" s="453"/>
      <c r="AB51" s="363">
        <v>361.38299999999998</v>
      </c>
      <c r="AC51" s="358">
        <v>168.46299999999999</v>
      </c>
      <c r="AD51" s="455">
        <f si="8" t="shared"/>
        <v>581.40000000001351</v>
      </c>
      <c r="AE51" s="453"/>
      <c r="AF51" s="364">
        <v>3452.4459999999999</v>
      </c>
      <c r="AG51" s="289"/>
      <c r="AH51" s="358"/>
      <c r="AI51" s="455">
        <f si="40" t="shared"/>
        <v>9422.3999999998341</v>
      </c>
      <c r="AJ51" s="409"/>
      <c r="AK51" s="453"/>
      <c r="AL51" s="387">
        <v>29571</v>
      </c>
      <c r="AM51" s="388">
        <v>41092</v>
      </c>
      <c r="AN51" s="455">
        <f si="9" t="shared"/>
        <v>0</v>
      </c>
      <c r="AO51" s="217"/>
      <c r="AP51" s="387">
        <v>22329</v>
      </c>
      <c r="AQ51" s="388">
        <v>23340</v>
      </c>
      <c r="AR51" s="455">
        <f si="10" t="shared"/>
        <v>0</v>
      </c>
      <c r="AS51" s="409"/>
      <c r="AT51" s="409"/>
      <c r="AU51" s="210">
        <f si="11" t="shared"/>
        <v>9508.1999999988857</v>
      </c>
      <c r="AV51" s="211"/>
      <c r="AW51" s="197">
        <v>11282.301725806452</v>
      </c>
      <c r="AX51" s="196">
        <f si="41" t="shared"/>
        <v>1774.1017258075663</v>
      </c>
      <c r="AY51" s="196">
        <v>361.89</v>
      </c>
      <c r="AZ51" s="196">
        <f si="61" t="shared"/>
        <v>26.27372958633531</v>
      </c>
      <c r="BA51" s="196">
        <v>31.87</v>
      </c>
      <c r="BB51" s="196">
        <f si="62" t="shared"/>
        <v>5.5962704136646906</v>
      </c>
      <c r="BC51" s="199">
        <v>47</v>
      </c>
      <c r="BD51" s="346">
        <v>42759</v>
      </c>
      <c r="BE51" s="357">
        <v>11642.499</v>
      </c>
      <c r="BF51" s="292">
        <v>80.69</v>
      </c>
      <c r="BG51" s="358">
        <v>5584.1729999999998</v>
      </c>
      <c r="BH51" s="496">
        <f si="42" t="shared"/>
        <v>1551.7199999998479</v>
      </c>
      <c r="BI51" s="453"/>
      <c r="BJ51" s="370">
        <v>831.53599999999994</v>
      </c>
      <c r="BK51" s="371">
        <v>662.62300000000005</v>
      </c>
      <c r="BL51" s="291">
        <f si="12" t="shared"/>
        <v>51.83999999999287</v>
      </c>
      <c r="BM51" s="409"/>
      <c r="BN51" s="409">
        <f si="13" t="shared"/>
        <v>1499.879999999855</v>
      </c>
      <c r="BO51" s="204"/>
      <c r="BP51" s="195">
        <v>1798.5</v>
      </c>
      <c r="BQ51" s="196">
        <f si="43" t="shared"/>
        <v>298.62000000014496</v>
      </c>
      <c r="BR51" s="196">
        <v>301.44</v>
      </c>
      <c r="BS51" s="196">
        <f si="63" t="shared"/>
        <v>4.9757165605090732</v>
      </c>
      <c r="BT51" s="196">
        <v>4.97</v>
      </c>
      <c r="BU51" s="196">
        <f si="64" t="shared"/>
        <v>-5.7165605090734317E-3</v>
      </c>
      <c r="BV51" s="199">
        <v>47</v>
      </c>
      <c r="BW51" s="346">
        <v>42759</v>
      </c>
      <c r="BX51" s="358">
        <v>12305.74</v>
      </c>
      <c r="BY51" s="358">
        <v>35.991999999999997</v>
      </c>
      <c r="BZ51" s="347">
        <f si="44" t="shared"/>
        <v>234.77999999998246</v>
      </c>
      <c r="CA51" s="210"/>
      <c r="CB51" s="292"/>
      <c r="CC51" s="213">
        <f si="65" t="shared"/>
        <v>51.83999999999287</v>
      </c>
      <c r="CD51" s="409"/>
      <c r="CE51" s="211">
        <f si="66" t="shared"/>
        <v>286.61999999997533</v>
      </c>
      <c r="CF51" s="211"/>
      <c r="CG51" s="195">
        <v>488.4</v>
      </c>
      <c r="CH51" s="210">
        <f si="45" t="shared"/>
        <v>201.78000000002464</v>
      </c>
      <c r="CI51" s="196">
        <v>196.43</v>
      </c>
      <c r="CJ51" s="196">
        <f si="67" t="shared"/>
        <v>1.4591457516671349</v>
      </c>
      <c r="CK51" s="196">
        <v>2.4900000000000002</v>
      </c>
      <c r="CL51" s="196">
        <f si="68" t="shared"/>
        <v>1.0308542483328653</v>
      </c>
      <c r="CM51" s="199">
        <v>47</v>
      </c>
      <c r="CN51" s="346">
        <v>42759</v>
      </c>
      <c r="CO51" s="357">
        <v>11120.300999999999</v>
      </c>
      <c r="CP51" s="358">
        <v>7468.643</v>
      </c>
      <c r="CQ51" s="455">
        <f si="14" t="shared"/>
        <v>1289.3999999999869</v>
      </c>
      <c r="CR51" s="409"/>
      <c r="CS51" s="409">
        <f si="46" t="shared"/>
        <v>174800</v>
      </c>
      <c r="CT51" s="409">
        <f si="46" t="shared"/>
        <v>348162</v>
      </c>
      <c r="CU51" s="409">
        <f si="46" t="shared"/>
        <v>1680</v>
      </c>
      <c r="CV51" s="453"/>
      <c r="CW51" s="379">
        <v>337.61200000000002</v>
      </c>
      <c r="CX51" s="376">
        <f si="15" t="shared"/>
        <v>8.3400000000006003</v>
      </c>
      <c r="CY51" s="409"/>
      <c r="CZ51" s="409">
        <f si="69" t="shared"/>
        <v>2977.7399999999875</v>
      </c>
      <c r="DA51" s="204"/>
      <c r="DB51" s="195">
        <v>2638</v>
      </c>
      <c r="DC51" s="409">
        <f si="95" t="shared"/>
        <v>-339.7399999999875</v>
      </c>
      <c r="DD51" s="195">
        <v>361.89499999999998</v>
      </c>
      <c r="DE51" s="196">
        <f si="70" t="shared"/>
        <v>8.2281877340112128</v>
      </c>
      <c r="DF51" s="195">
        <v>7.29</v>
      </c>
      <c r="DG51" s="196">
        <f si="71" t="shared"/>
        <v>-0.9381877340112128</v>
      </c>
      <c r="DH51" s="199">
        <v>47</v>
      </c>
      <c r="DI51" s="346">
        <v>42759</v>
      </c>
      <c r="DJ51" s="366">
        <v>362.16500000000002</v>
      </c>
      <c r="DK51" s="381">
        <v>325.36399999999998</v>
      </c>
      <c r="DL51" s="455">
        <f si="16" t="shared"/>
        <v>736.19999999998527</v>
      </c>
      <c r="DM51" s="453"/>
      <c r="DN51" s="370"/>
      <c r="DO51" s="409"/>
      <c r="DP51" s="409"/>
      <c r="DQ51" s="371">
        <v>1916.827</v>
      </c>
      <c r="DR51" s="455">
        <f si="17" t="shared"/>
        <v>3351.6000000001441</v>
      </c>
      <c r="DS51" s="453"/>
      <c r="DT51" s="409">
        <f si="18" t="shared"/>
        <v>4087.8000000001293</v>
      </c>
      <c r="DU51" s="204"/>
      <c r="DV51" s="195">
        <v>5989.9</v>
      </c>
      <c r="DW51" s="409">
        <f si="47" t="shared"/>
        <v>1902.0999999998703</v>
      </c>
      <c r="DX51" s="195">
        <v>14653</v>
      </c>
      <c r="DY51" s="431">
        <f si="72" t="shared"/>
        <v>0.27897358902614683</v>
      </c>
      <c r="DZ51" s="409">
        <v>0.40899999999999997</v>
      </c>
      <c r="EA51" s="431">
        <f si="73" t="shared"/>
        <v>0.13002641097385315</v>
      </c>
      <c r="EB51" s="199">
        <v>47</v>
      </c>
      <c r="EC51" s="346">
        <v>42759</v>
      </c>
      <c r="ED51" s="357"/>
      <c r="EE51" s="292"/>
      <c r="EF51" s="358">
        <v>2041.3019999999999</v>
      </c>
      <c r="EG51" s="455">
        <f si="158" t="shared"/>
        <v>4066.2000000000262</v>
      </c>
      <c r="EH51" s="453"/>
      <c r="EI51" s="370">
        <v>28.263000000000002</v>
      </c>
      <c r="EJ51" s="371">
        <v>1450.3889999999999</v>
      </c>
      <c r="EK51" s="455">
        <f si="99" t="shared"/>
        <v>0</v>
      </c>
      <c r="EL51" s="453"/>
      <c r="EM51" s="370">
        <v>3073.114</v>
      </c>
      <c r="EN51" s="371"/>
      <c r="EO51" s="455">
        <f si="74" t="shared"/>
        <v>25.968000000002576</v>
      </c>
      <c r="EP51" s="453"/>
      <c r="EQ51" s="379">
        <v>381.94200000000001</v>
      </c>
      <c r="ER51" s="455">
        <f si="19" t="shared"/>
        <v>17.239999999999327</v>
      </c>
      <c r="ES51" s="409"/>
      <c r="ET51" s="409">
        <f si="49" t="shared"/>
        <v>4109.4080000000286</v>
      </c>
      <c r="EU51" s="204"/>
      <c r="EV51" s="195">
        <v>4222.7</v>
      </c>
      <c r="EW51" s="195">
        <f si="50" t="shared"/>
        <v>113.29199999997127</v>
      </c>
      <c r="EX51" s="431">
        <v>361.89499999999998</v>
      </c>
      <c r="EY51" s="431">
        <f si="75" t="shared"/>
        <v>11.355249450807634</v>
      </c>
      <c r="EZ51" s="290">
        <v>11.6683</v>
      </c>
      <c r="FA51" s="432">
        <f si="76" t="shared"/>
        <v>0.31305054919236674</v>
      </c>
      <c r="HO51" s="346">
        <v>42759</v>
      </c>
      <c r="HP51" s="379">
        <v>1071.912</v>
      </c>
      <c r="HQ51" s="455">
        <f si="37" t="shared"/>
        <v>32.920000000003711</v>
      </c>
      <c r="HR51" s="453"/>
      <c r="HS51" s="379">
        <v>49790</v>
      </c>
      <c r="HT51" s="455">
        <f si="57" t="shared"/>
        <v>14</v>
      </c>
      <c r="HU51" s="369"/>
      <c r="HV51" s="379">
        <v>78722</v>
      </c>
      <c r="HW51" s="455">
        <f si="58" t="shared"/>
        <v>5</v>
      </c>
      <c r="HX51" s="369"/>
      <c r="HY51" s="379">
        <v>1306.77</v>
      </c>
      <c r="HZ51" s="455">
        <f si="38" t="shared"/>
        <v>21.300000000001091</v>
      </c>
      <c r="IA51" s="409"/>
      <c r="IB51" s="379">
        <v>214380</v>
      </c>
      <c r="IC51" s="455">
        <f si="39" t="shared"/>
        <v>0</v>
      </c>
      <c r="ID51" s="409"/>
    </row>
    <row r="52" spans="1:238" x14ac:dyDescent="0.25">
      <c r="A52" s="199">
        <v>48</v>
      </c>
      <c r="B52" s="346">
        <v>42760</v>
      </c>
      <c r="C52" s="349">
        <v>3087.3130000000001</v>
      </c>
      <c r="D52" s="288">
        <v>3133.2530000000002</v>
      </c>
      <c r="E52" s="350"/>
      <c r="F52" s="347">
        <f si="4" t="shared"/>
        <v>12057.600000000821</v>
      </c>
      <c r="G52" s="354">
        <f si="77" t="shared"/>
        <v>23827.199999999721</v>
      </c>
      <c r="H52" s="357">
        <v>2151.3780000000002</v>
      </c>
      <c r="I52" s="292">
        <v>2030.241</v>
      </c>
      <c r="J52" s="358"/>
      <c r="K52" s="455">
        <f>((H52-H51)+(I52-I51))*4800</f>
        <v>12590.400000000227</v>
      </c>
      <c r="L52" s="409">
        <f si="78" t="shared"/>
        <v>24000.000000001091</v>
      </c>
      <c r="M52" s="354">
        <f si="79" t="shared"/>
        <v>172.80000000137079</v>
      </c>
      <c r="N52" s="357">
        <v>688.74</v>
      </c>
      <c r="O52" s="381">
        <v>1045.827</v>
      </c>
      <c r="P52" s="455">
        <f si="60" t="shared"/>
        <v>2014.1999999998461</v>
      </c>
      <c r="Q52" s="453">
        <f si="80" t="shared"/>
        <v>3968.999999999869</v>
      </c>
      <c r="R52" s="357">
        <v>72040</v>
      </c>
      <c r="S52" s="358">
        <v>37881</v>
      </c>
      <c r="T52" s="455">
        <f si="6" t="shared"/>
        <v>372</v>
      </c>
      <c r="U52" s="453">
        <f si="81" t="shared"/>
        <v>660</v>
      </c>
      <c r="V52" s="357">
        <v>174804</v>
      </c>
      <c r="W52" s="358">
        <v>348253</v>
      </c>
      <c r="X52" s="455">
        <f si="7" t="shared"/>
        <v>1520</v>
      </c>
      <c r="Y52" s="409">
        <f si="82" t="shared"/>
        <v>3200</v>
      </c>
      <c r="Z52" s="409">
        <f si="83" t="shared"/>
        <v>3860</v>
      </c>
      <c r="AA52" s="453">
        <f si="84" t="shared"/>
        <v>108.99999999986903</v>
      </c>
      <c r="AB52" s="363">
        <v>361.57100000000003</v>
      </c>
      <c r="AC52" s="358">
        <v>168.595</v>
      </c>
      <c r="AD52" s="455">
        <f si="8" t="shared"/>
        <v>576.00000000009004</v>
      </c>
      <c r="AE52" s="453">
        <f si="85" t="shared"/>
        <v>1157.4000000001035</v>
      </c>
      <c r="AF52" s="364">
        <v>3456.3069999999998</v>
      </c>
      <c r="AG52" s="289"/>
      <c r="AH52" s="358"/>
      <c r="AI52" s="455">
        <f si="40" t="shared"/>
        <v>9266.3999999997031</v>
      </c>
      <c r="AJ52" s="409">
        <f>AI52+AI51</f>
        <v>18688.799999999537</v>
      </c>
      <c r="AK52" s="453">
        <f si="86" t="shared"/>
        <v>19348.799999999537</v>
      </c>
      <c r="AL52" s="387">
        <v>29571</v>
      </c>
      <c r="AM52" s="388">
        <v>41092</v>
      </c>
      <c r="AN52" s="455">
        <f si="9" t="shared"/>
        <v>0</v>
      </c>
      <c r="AO52" s="217">
        <f si="87" t="shared"/>
        <v>0</v>
      </c>
      <c r="AP52" s="387">
        <v>22329</v>
      </c>
      <c r="AQ52" s="388">
        <v>23340</v>
      </c>
      <c r="AR52" s="455">
        <f si="10" t="shared"/>
        <v>0</v>
      </c>
      <c r="AS52" s="409">
        <f si="88" t="shared"/>
        <v>0</v>
      </c>
      <c r="AT52" s="409">
        <f si="89" t="shared"/>
        <v>19642.600000000988</v>
      </c>
      <c r="AU52" s="210">
        <f si="11" t="shared"/>
        <v>9961.6000000007298</v>
      </c>
      <c r="AV52" s="211">
        <f>(G52-Y52-AE52-AO52)+AS52</f>
        <v>19469.799999999617</v>
      </c>
      <c r="AW52" s="197">
        <v>11282.301725806452</v>
      </c>
      <c r="AX52" s="196">
        <f si="41" t="shared"/>
        <v>1320.7017258057222</v>
      </c>
      <c r="AY52" s="196">
        <v>361.89</v>
      </c>
      <c r="AZ52" s="196">
        <f si="61" t="shared"/>
        <v>27.526596479595263</v>
      </c>
      <c r="BA52" s="196">
        <v>31.87</v>
      </c>
      <c r="BB52" s="196">
        <f si="62" t="shared"/>
        <v>4.3434035204047383</v>
      </c>
      <c r="BC52" s="199">
        <v>48</v>
      </c>
      <c r="BD52" s="346">
        <v>42760</v>
      </c>
      <c r="BE52" s="357">
        <v>11646.743</v>
      </c>
      <c r="BF52" s="292">
        <v>80.793000000000006</v>
      </c>
      <c r="BG52" s="358">
        <v>5586.7089999999998</v>
      </c>
      <c r="BH52" s="496">
        <f si="42" t="shared"/>
        <v>2049.6000000001823</v>
      </c>
      <c r="BI52" s="453">
        <f>BH52+BH51</f>
        <v>3601.3200000000302</v>
      </c>
      <c r="BJ52" s="370">
        <v>832.36</v>
      </c>
      <c r="BK52" s="371">
        <v>662.62300000000005</v>
      </c>
      <c r="BL52" s="291">
        <f si="12" t="shared"/>
        <v>65.92000000000553</v>
      </c>
      <c r="BM52" s="409">
        <f si="90" t="shared"/>
        <v>117.7599999999984</v>
      </c>
      <c r="BN52" s="409">
        <f si="13" t="shared"/>
        <v>1983.6800000001767</v>
      </c>
      <c r="BO52" s="204">
        <f>BI52-BM52</f>
        <v>3483.5600000000318</v>
      </c>
      <c r="BP52" s="195">
        <v>1798.5</v>
      </c>
      <c r="BQ52" s="196">
        <f si="43" t="shared"/>
        <v>-185.18000000017673</v>
      </c>
      <c r="BR52" s="196">
        <v>301.44</v>
      </c>
      <c r="BS52" s="196">
        <f si="63" t="shared"/>
        <v>6.5806794055207565</v>
      </c>
      <c r="BT52" s="196">
        <v>4.97</v>
      </c>
      <c r="BU52" s="196">
        <f si="64" t="shared"/>
        <v>-1.6106794055207567</v>
      </c>
      <c r="BV52" s="199">
        <v>48</v>
      </c>
      <c r="BW52" s="346">
        <v>42760</v>
      </c>
      <c r="BX52" s="357">
        <v>12313.75</v>
      </c>
      <c r="BY52" s="358">
        <v>36.32</v>
      </c>
      <c r="BZ52" s="347">
        <f si="44" t="shared"/>
        <v>253.42000000000667</v>
      </c>
      <c r="CA52" s="210">
        <f si="91" t="shared"/>
        <v>488.19999999998913</v>
      </c>
      <c r="CB52" s="292"/>
      <c r="CC52" s="213">
        <f si="65" t="shared"/>
        <v>65.92000000000553</v>
      </c>
      <c r="CD52" s="409">
        <f si="65" t="shared"/>
        <v>117.7599999999984</v>
      </c>
      <c r="CE52" s="211">
        <f si="66" t="shared"/>
        <v>319.3400000000122</v>
      </c>
      <c r="CF52" s="211">
        <f si="66" t="shared"/>
        <v>605.95999999998753</v>
      </c>
      <c r="CG52" s="195">
        <v>488.4</v>
      </c>
      <c r="CH52" s="210">
        <f si="45" t="shared"/>
        <v>169.05999999998778</v>
      </c>
      <c r="CI52" s="196">
        <v>196.43</v>
      </c>
      <c r="CJ52" s="196">
        <f si="67" t="shared"/>
        <v>1.625719085679439</v>
      </c>
      <c r="CK52" s="196">
        <v>2.4900000000000002</v>
      </c>
      <c r="CL52" s="196">
        <f si="68" t="shared"/>
        <v>0.8642809143205612</v>
      </c>
      <c r="CM52" s="199">
        <v>48</v>
      </c>
      <c r="CN52" s="346">
        <v>42760</v>
      </c>
      <c r="CO52" s="357">
        <v>11128.34</v>
      </c>
      <c r="CP52" s="358">
        <v>7471.8109999999997</v>
      </c>
      <c r="CQ52" s="455">
        <f si="14" t="shared"/>
        <v>1344.8400000000402</v>
      </c>
      <c r="CR52" s="409">
        <f si="92" t="shared"/>
        <v>2634.2400000000271</v>
      </c>
      <c r="CS52" s="409">
        <f si="46" t="shared"/>
        <v>174804</v>
      </c>
      <c r="CT52" s="409">
        <f si="46" t="shared"/>
        <v>348253</v>
      </c>
      <c r="CU52" s="409">
        <f si="46" t="shared"/>
        <v>1520</v>
      </c>
      <c r="CV52" s="453">
        <f si="46" t="shared"/>
        <v>3200</v>
      </c>
      <c r="CW52" s="379">
        <v>337.81400000000002</v>
      </c>
      <c r="CX52" s="376">
        <f si="15" t="shared"/>
        <v>12.119999999999891</v>
      </c>
      <c r="CY52" s="409">
        <f si="93" t="shared"/>
        <v>20.460000000000491</v>
      </c>
      <c r="CZ52" s="409">
        <f si="69" t="shared"/>
        <v>2876.9600000000401</v>
      </c>
      <c r="DA52" s="204">
        <f si="94" t="shared"/>
        <v>5854.700000000028</v>
      </c>
      <c r="DB52" s="195">
        <v>2638</v>
      </c>
      <c r="DC52" s="421">
        <f si="95" t="shared"/>
        <v>-238.96000000004005</v>
      </c>
      <c r="DD52" s="195">
        <v>361.89499999999998</v>
      </c>
      <c r="DE52" s="196">
        <f si="70" t="shared"/>
        <v>7.949709169786928</v>
      </c>
      <c r="DF52" s="195">
        <v>7.29</v>
      </c>
      <c r="DG52" s="397">
        <f si="71" t="shared"/>
        <v>-0.65970916978692795</v>
      </c>
      <c r="DH52" s="199">
        <v>48</v>
      </c>
      <c r="DI52" s="346">
        <v>42760</v>
      </c>
      <c r="DJ52" s="366">
        <v>362.553</v>
      </c>
      <c r="DK52" s="381">
        <v>325.39</v>
      </c>
      <c r="DL52" s="455">
        <f si="16" t="shared"/>
        <v>745.19999999997708</v>
      </c>
      <c r="DM52" s="453">
        <f si="96" t="shared"/>
        <v>1481.3999999999623</v>
      </c>
      <c r="DN52" s="370"/>
      <c r="DO52" s="409"/>
      <c r="DP52" s="409"/>
      <c r="DQ52" s="371">
        <v>1918.663</v>
      </c>
      <c r="DR52" s="455">
        <f si="17" t="shared"/>
        <v>3304.8000000000229</v>
      </c>
      <c r="DS52" s="453">
        <f si="97" t="shared"/>
        <v>6656.400000000167</v>
      </c>
      <c r="DT52" s="409">
        <f si="18" t="shared"/>
        <v>5202</v>
      </c>
      <c r="DU52" s="204">
        <f>DM52+DS52+ID52</f>
        <v>9289.8000000001302</v>
      </c>
      <c r="DV52" s="195">
        <v>5989.9</v>
      </c>
      <c r="DW52" s="409">
        <f si="47" t="shared"/>
        <v>787.89999999999964</v>
      </c>
      <c r="DX52" s="195">
        <v>14653</v>
      </c>
      <c r="DY52" s="431">
        <f si="72" t="shared"/>
        <v>0.35501262540094181</v>
      </c>
      <c r="DZ52" s="409">
        <v>0.40899999999999997</v>
      </c>
      <c r="EA52" s="431">
        <f si="73" t="shared"/>
        <v>5.3987374599058169E-2</v>
      </c>
      <c r="EB52" s="199">
        <v>48</v>
      </c>
      <c r="EC52" s="346">
        <v>42760</v>
      </c>
      <c r="ED52" s="357"/>
      <c r="EE52" s="292"/>
      <c r="EF52" s="358">
        <v>2043.4880000000001</v>
      </c>
      <c r="EG52" s="455">
        <f si="158" t="shared"/>
        <v>3934.8000000002685</v>
      </c>
      <c r="EH52" s="453">
        <f si="98" t="shared"/>
        <v>8001.0000000002947</v>
      </c>
      <c r="EI52" s="370">
        <v>28.283000000000001</v>
      </c>
      <c r="EJ52" s="371">
        <v>1461.011</v>
      </c>
      <c r="EK52" s="455">
        <f si="99" t="shared"/>
        <v>851.36000000000558</v>
      </c>
      <c r="EL52" s="453">
        <f si="100" t="shared"/>
        <v>851.36000000000558</v>
      </c>
      <c r="EM52" s="370">
        <v>3075.0219999999999</v>
      </c>
      <c r="EN52" s="371"/>
      <c r="EO52" s="455">
        <f si="74" t="shared"/>
        <v>22.895999999998821</v>
      </c>
      <c r="EP52" s="453">
        <f si="101" t="shared"/>
        <v>48.864000000001397</v>
      </c>
      <c r="EQ52" s="379">
        <v>382.149</v>
      </c>
      <c r="ER52" s="455">
        <f si="19" t="shared"/>
        <v>8.2799999999997453</v>
      </c>
      <c r="ES52" s="409">
        <f si="102" t="shared"/>
        <v>25.519999999999072</v>
      </c>
      <c r="ET52" s="409">
        <f si="49" t="shared"/>
        <v>3965.976000000267</v>
      </c>
      <c r="EU52" s="204">
        <f>EH52+EP52+ES52</f>
        <v>8075.3840000002947</v>
      </c>
      <c r="EV52" s="195">
        <v>4222.7</v>
      </c>
      <c r="EW52" s="195">
        <f si="50" t="shared"/>
        <v>256.72399999973277</v>
      </c>
      <c r="EX52" s="431">
        <v>361.89499999999998</v>
      </c>
      <c r="EY52" s="431">
        <f si="75" t="shared"/>
        <v>10.95891349700954</v>
      </c>
      <c r="EZ52" s="290">
        <v>11.6683</v>
      </c>
      <c r="FA52" s="432">
        <f si="76" t="shared"/>
        <v>0.70938650299046024</v>
      </c>
      <c r="HO52" s="346">
        <v>42760</v>
      </c>
      <c r="HP52" s="379">
        <v>1074.4359999999999</v>
      </c>
      <c r="HQ52" s="455">
        <f si="37" t="shared"/>
        <v>100.95999999999549</v>
      </c>
      <c r="HR52" s="453">
        <f>HQ52+HQ51</f>
        <v>133.8799999999992</v>
      </c>
      <c r="HS52" s="379">
        <v>49808</v>
      </c>
      <c r="HT52" s="455">
        <f si="57" t="shared"/>
        <v>18</v>
      </c>
      <c r="HU52" s="369">
        <f ref="HU52" si="174" t="shared">HT52+HT51</f>
        <v>32</v>
      </c>
      <c r="HV52" s="379">
        <v>78764</v>
      </c>
      <c r="HW52" s="455">
        <f si="58" t="shared"/>
        <v>42</v>
      </c>
      <c r="HX52" s="369">
        <f ref="HX52" si="175" t="shared">HW52+HW51</f>
        <v>47</v>
      </c>
      <c r="HY52" s="379">
        <v>1307.2560000000001</v>
      </c>
      <c r="HZ52" s="455">
        <f si="38" t="shared"/>
        <v>14.58000000000311</v>
      </c>
      <c r="IA52" s="409">
        <f ref="IA52" si="176" t="shared">HZ52+HZ51</f>
        <v>35.880000000004202</v>
      </c>
      <c r="IB52" s="379">
        <v>214476</v>
      </c>
      <c r="IC52" s="455">
        <f si="39" t="shared"/>
        <v>1152</v>
      </c>
      <c r="ID52" s="409">
        <f>IC52+IC51</f>
        <v>1152</v>
      </c>
    </row>
    <row r="53" spans="1:238" x14ac:dyDescent="0.25">
      <c r="A53" s="199">
        <v>49</v>
      </c>
      <c r="B53" s="346">
        <v>42760</v>
      </c>
      <c r="C53" s="349">
        <v>3089.4160000000002</v>
      </c>
      <c r="D53" s="288">
        <v>3133.694</v>
      </c>
      <c r="E53" s="350"/>
      <c r="F53" s="347">
        <f si="4" t="shared"/>
        <v>12211.199999999371</v>
      </c>
      <c r="G53" s="354"/>
      <c r="H53" s="357">
        <v>2153.5120000000002</v>
      </c>
      <c r="I53" s="292">
        <v>2030.7070000000001</v>
      </c>
      <c r="J53" s="358"/>
      <c r="K53" s="455">
        <f si="5" t="shared"/>
        <v>12480.000000000655</v>
      </c>
      <c r="L53" s="409"/>
      <c r="M53" s="354"/>
      <c r="N53" s="357">
        <v>688.74</v>
      </c>
      <c r="O53" s="358">
        <v>1046.925</v>
      </c>
      <c r="P53" s="455">
        <f si="60" t="shared"/>
        <v>1976.3999999999214</v>
      </c>
      <c r="Q53" s="453"/>
      <c r="R53" s="357">
        <v>72063</v>
      </c>
      <c r="S53" s="358">
        <v>37882</v>
      </c>
      <c r="T53" s="455">
        <f si="6" t="shared"/>
        <v>288</v>
      </c>
      <c r="U53" s="453"/>
      <c r="V53" s="357">
        <v>174808</v>
      </c>
      <c r="W53" s="358">
        <v>348357</v>
      </c>
      <c r="X53" s="455">
        <f si="7" t="shared"/>
        <v>1728</v>
      </c>
      <c r="Y53" s="409"/>
      <c r="Z53" s="409"/>
      <c r="AA53" s="453"/>
      <c r="AB53" s="357">
        <v>361.762</v>
      </c>
      <c r="AC53" s="358">
        <v>168.71600000000001</v>
      </c>
      <c r="AD53" s="455">
        <f si="8" t="shared"/>
        <v>561.59999999997012</v>
      </c>
      <c r="AE53" s="453"/>
      <c r="AF53" s="289">
        <v>3460.4059999999999</v>
      </c>
      <c r="AH53" s="358"/>
      <c r="AI53" s="455">
        <f si="40" t="shared"/>
        <v>9837.6000000003842</v>
      </c>
      <c r="AJ53" s="409"/>
      <c r="AK53" s="453"/>
      <c r="AL53" s="387">
        <v>29571</v>
      </c>
      <c r="AM53" s="388">
        <v>41092</v>
      </c>
      <c r="AN53" s="455">
        <f si="9" t="shared"/>
        <v>0</v>
      </c>
      <c r="AO53" s="217"/>
      <c r="AP53" s="387">
        <v>22329</v>
      </c>
      <c r="AQ53" s="388">
        <v>23340</v>
      </c>
      <c r="AR53" s="455">
        <f si="10" t="shared"/>
        <v>0</v>
      </c>
      <c r="AS53" s="409"/>
      <c r="AT53" s="409"/>
      <c r="AU53" s="210">
        <f si="11" t="shared"/>
        <v>9921.5999999994019</v>
      </c>
      <c r="AV53" s="211"/>
      <c r="AW53" s="197">
        <v>11282.301725806452</v>
      </c>
      <c r="AX53" s="196">
        <f si="41" t="shared"/>
        <v>1360.70172580705</v>
      </c>
      <c r="AY53" s="196">
        <v>361.89</v>
      </c>
      <c r="AZ53" s="196">
        <f si="61" t="shared"/>
        <v>27.416065655307971</v>
      </c>
      <c r="BA53" s="196">
        <v>31.87</v>
      </c>
      <c r="BB53" s="196">
        <f si="62" t="shared"/>
        <v>4.4539343446920299</v>
      </c>
      <c r="BC53" s="199">
        <v>49</v>
      </c>
      <c r="BD53" s="346">
        <v>42760</v>
      </c>
      <c r="BE53" s="357">
        <v>11649.946</v>
      </c>
      <c r="BF53" s="292">
        <v>80.897000000000006</v>
      </c>
      <c r="BG53" s="358">
        <v>5589.3190000000004</v>
      </c>
      <c r="BH53" s="496">
        <f si="42" t="shared"/>
        <v>1945.5600000000027</v>
      </c>
      <c r="BI53" s="453"/>
      <c r="BJ53" s="370">
        <v>833.21699999999998</v>
      </c>
      <c r="BK53" s="371">
        <v>662.62300000000005</v>
      </c>
      <c r="BL53" s="291">
        <f si="12" t="shared"/>
        <v>68.559999999997672</v>
      </c>
      <c r="BM53" s="409"/>
      <c r="BN53" s="409">
        <f si="13" t="shared"/>
        <v>1877.000000000005</v>
      </c>
      <c r="BO53" s="204"/>
      <c r="BP53" s="195">
        <v>1798.5</v>
      </c>
      <c r="BQ53" s="196">
        <f si="43" t="shared"/>
        <v>-78.500000000005002</v>
      </c>
      <c r="BR53" s="196">
        <v>301.44</v>
      </c>
      <c r="BS53" s="196">
        <f si="63" t="shared"/>
        <v>6.2267781316348358</v>
      </c>
      <c r="BT53" s="196">
        <v>4.97</v>
      </c>
      <c r="BU53" s="196">
        <f si="64" t="shared"/>
        <v>-1.2567781316348361</v>
      </c>
      <c r="BV53" s="199">
        <v>49</v>
      </c>
      <c r="BW53" s="346">
        <v>42760</v>
      </c>
      <c r="BX53" s="357">
        <v>12321.92</v>
      </c>
      <c r="BY53" s="358">
        <v>36.662999999999997</v>
      </c>
      <c r="BZ53" s="347">
        <f si="44" t="shared"/>
        <v>258.82000000000204</v>
      </c>
      <c r="CA53" s="210"/>
      <c r="CB53" s="292"/>
      <c r="CC53" s="213">
        <f si="65" t="shared"/>
        <v>68.559999999997672</v>
      </c>
      <c r="CD53" s="409"/>
      <c r="CE53" s="211">
        <f si="66" t="shared"/>
        <v>327.37999999999971</v>
      </c>
      <c r="CF53" s="211"/>
      <c r="CG53" s="195">
        <v>488.4</v>
      </c>
      <c r="CH53" s="210">
        <f si="45" t="shared"/>
        <v>161.02000000000027</v>
      </c>
      <c r="CI53" s="196">
        <v>196.43</v>
      </c>
      <c r="CJ53" s="196">
        <f si="67" t="shared"/>
        <v>1.6666496970931106</v>
      </c>
      <c r="CK53" s="196">
        <v>2.4900000000000002</v>
      </c>
      <c r="CL53" s="196">
        <f si="68" t="shared"/>
        <v>0.8233503029068896</v>
      </c>
      <c r="CM53" s="199">
        <v>49</v>
      </c>
      <c r="CN53" s="346">
        <v>42760</v>
      </c>
      <c r="CO53" s="357">
        <v>11136.833000000001</v>
      </c>
      <c r="CP53" s="358">
        <v>7473.9040000000005</v>
      </c>
      <c r="CQ53" s="455">
        <f si="14" t="shared"/>
        <v>1270.320000000138</v>
      </c>
      <c r="CR53" s="409"/>
      <c r="CS53" s="409">
        <f si="46" t="shared"/>
        <v>174808</v>
      </c>
      <c r="CT53" s="409">
        <f si="46" t="shared"/>
        <v>348357</v>
      </c>
      <c r="CU53" s="409">
        <f si="46" t="shared"/>
        <v>1728</v>
      </c>
      <c r="CV53" s="453"/>
      <c r="CW53" s="379">
        <v>337.97</v>
      </c>
      <c r="CX53" s="376">
        <f si="15" t="shared"/>
        <v>9.3600000000003547</v>
      </c>
      <c r="CY53" s="409"/>
      <c r="CZ53" s="409">
        <f si="69" t="shared"/>
        <v>3007.6800000001385</v>
      </c>
      <c r="DA53" s="204"/>
      <c r="DB53" s="195">
        <v>2638</v>
      </c>
      <c r="DC53" s="409">
        <f si="95" t="shared"/>
        <v>-369.68000000013853</v>
      </c>
      <c r="DD53" s="195">
        <v>361.89499999999998</v>
      </c>
      <c r="DE53" s="196">
        <f si="70" t="shared"/>
        <v>8.3109189129447447</v>
      </c>
      <c r="DF53" s="195">
        <v>7.29</v>
      </c>
      <c r="DG53" s="196">
        <f si="71" t="shared"/>
        <v>-1.0209189129447447</v>
      </c>
      <c r="DH53" s="199">
        <v>49</v>
      </c>
      <c r="DI53" s="346">
        <v>42760</v>
      </c>
      <c r="DJ53" s="366">
        <v>362.92500000000001</v>
      </c>
      <c r="DK53" s="381">
        <v>325.416</v>
      </c>
      <c r="DL53" s="455">
        <f si="16" t="shared"/>
        <v>716.4000000000442</v>
      </c>
      <c r="DM53" s="453"/>
      <c r="DN53" s="370"/>
      <c r="DO53" s="409"/>
      <c r="DP53" s="409"/>
      <c r="DQ53" s="371">
        <v>1920.5329999999999</v>
      </c>
      <c r="DR53" s="455">
        <f si="17" t="shared"/>
        <v>3365.9999999998035</v>
      </c>
      <c r="DS53" s="453"/>
      <c r="DT53" s="409">
        <f si="18" t="shared"/>
        <v>5546.3999999998478</v>
      </c>
      <c r="DU53" s="204"/>
      <c r="DV53" s="195">
        <v>5989.9</v>
      </c>
      <c r="DW53" s="409">
        <f si="47" t="shared"/>
        <v>443.50000000015189</v>
      </c>
      <c r="DX53" s="195">
        <v>14653</v>
      </c>
      <c r="DY53" s="431">
        <f si="72" t="shared"/>
        <v>0.37851634477580343</v>
      </c>
      <c r="DZ53" s="409">
        <v>0.40899999999999997</v>
      </c>
      <c r="EA53" s="431">
        <f si="73" t="shared"/>
        <v>3.0483655224196549E-2</v>
      </c>
      <c r="EB53" s="199">
        <v>49</v>
      </c>
      <c r="EC53" s="346">
        <v>42760</v>
      </c>
      <c r="ED53" s="357"/>
      <c r="EE53" s="292"/>
      <c r="EF53" s="358">
        <v>2045.721</v>
      </c>
      <c r="EG53" s="455">
        <f si="158" t="shared"/>
        <v>4019.399999999905</v>
      </c>
      <c r="EH53" s="453"/>
      <c r="EI53" s="370">
        <v>28.302</v>
      </c>
      <c r="EJ53" s="371">
        <v>1466.9559999999999</v>
      </c>
      <c r="EK53" s="455">
        <f si="99" t="shared"/>
        <v>477.11999999999477</v>
      </c>
      <c r="EL53" s="453"/>
      <c r="EM53" s="370">
        <v>3077.1370000000002</v>
      </c>
      <c r="EN53" s="371"/>
      <c r="EO53" s="455">
        <f si="74" t="shared"/>
        <v>25.380000000002838</v>
      </c>
      <c r="EP53" s="453"/>
      <c r="EQ53" s="379">
        <v>382.35599999999999</v>
      </c>
      <c r="ER53" s="455">
        <f si="19" t="shared"/>
        <v>8.2799999999997453</v>
      </c>
      <c r="ES53" s="409"/>
      <c r="ET53" s="409">
        <f si="49" t="shared"/>
        <v>4053.0599999999076</v>
      </c>
      <c r="EU53" s="204"/>
      <c r="EV53" s="195">
        <v>4222.7</v>
      </c>
      <c r="EW53" s="195">
        <f si="50" t="shared"/>
        <v>169.64000000009219</v>
      </c>
      <c r="EX53" s="431">
        <v>361.89499999999998</v>
      </c>
      <c r="EY53" s="431">
        <f si="75" t="shared"/>
        <v>11.19954682988134</v>
      </c>
      <c r="EZ53" s="290">
        <v>11.6683</v>
      </c>
      <c r="FA53" s="432">
        <f si="76" t="shared"/>
        <v>0.46875317011866002</v>
      </c>
      <c r="HO53" s="346">
        <v>42760</v>
      </c>
      <c r="HP53" s="379">
        <v>1075.1089999999999</v>
      </c>
      <c r="HQ53" s="455">
        <f si="37" t="shared"/>
        <v>26.920000000000073</v>
      </c>
      <c r="HR53" s="453"/>
      <c r="HS53" s="379">
        <v>49823</v>
      </c>
      <c r="HT53" s="455">
        <f si="57" t="shared"/>
        <v>15</v>
      </c>
      <c r="HU53" s="369"/>
      <c r="HV53" s="379">
        <v>78781</v>
      </c>
      <c r="HW53" s="455">
        <f si="58" t="shared"/>
        <v>17</v>
      </c>
      <c r="HX53" s="369"/>
      <c r="HY53" s="379">
        <v>1307.5899999999999</v>
      </c>
      <c r="HZ53" s="455">
        <f>(HY53-HY52)*30</f>
        <v>10.01999999999498</v>
      </c>
      <c r="IA53" s="409"/>
      <c r="IB53" s="379">
        <v>214598</v>
      </c>
      <c r="IC53" s="455">
        <f si="39" t="shared"/>
        <v>1464</v>
      </c>
      <c r="ID53" s="409"/>
    </row>
    <row r="54" spans="1:238" x14ac:dyDescent="0.25">
      <c r="A54" s="199">
        <v>50</v>
      </c>
      <c r="B54" s="346">
        <v>42761</v>
      </c>
      <c r="C54" s="349">
        <v>3091.52</v>
      </c>
      <c r="D54" s="288">
        <v>3134.1660000000002</v>
      </c>
      <c r="E54" s="350"/>
      <c r="F54" s="347">
        <f si="4" t="shared"/>
        <v>12364.800000000105</v>
      </c>
      <c r="G54" s="354">
        <f si="77" t="shared"/>
        <v>24575.999999999476</v>
      </c>
      <c r="H54" s="357">
        <v>2155.5920000000001</v>
      </c>
      <c r="I54" s="292">
        <v>2031.1890000000001</v>
      </c>
      <c r="J54" s="358"/>
      <c r="K54" s="455">
        <f si="5" t="shared"/>
        <v>12297.599999999511</v>
      </c>
      <c r="L54" s="409">
        <f si="78" t="shared"/>
        <v>24777.600000000166</v>
      </c>
      <c r="M54" s="354">
        <f si="79" t="shared"/>
        <v>201.60000000068976</v>
      </c>
      <c r="N54" s="357">
        <v>688.74</v>
      </c>
      <c r="O54" s="381">
        <v>1048.066</v>
      </c>
      <c r="P54" s="455">
        <f si="60" t="shared"/>
        <v>2053.8000000001375</v>
      </c>
      <c r="Q54" s="453">
        <f si="80" t="shared"/>
        <v>4030.2000000000589</v>
      </c>
      <c r="R54" s="357">
        <v>72091</v>
      </c>
      <c r="S54" s="358">
        <v>37887</v>
      </c>
      <c r="T54" s="455">
        <f si="6" t="shared"/>
        <v>396</v>
      </c>
      <c r="U54" s="453">
        <f si="81" t="shared"/>
        <v>684</v>
      </c>
      <c r="V54" s="357">
        <v>174812</v>
      </c>
      <c r="W54" s="358">
        <v>348456</v>
      </c>
      <c r="X54" s="455">
        <f si="7" t="shared"/>
        <v>1648</v>
      </c>
      <c r="Y54" s="409">
        <f si="82" t="shared"/>
        <v>3376</v>
      </c>
      <c r="Z54" s="409">
        <f si="83" t="shared"/>
        <v>4060</v>
      </c>
      <c r="AA54" s="453">
        <f si="84" t="shared"/>
        <v>-29.799999999941065</v>
      </c>
      <c r="AB54" s="357">
        <v>361.93400000000003</v>
      </c>
      <c r="AC54" s="358">
        <v>168.83799999999999</v>
      </c>
      <c r="AD54" s="455">
        <f si="8" t="shared"/>
        <v>529.20000000002005</v>
      </c>
      <c r="AE54" s="453">
        <f si="85" t="shared"/>
        <v>1090.7999999999902</v>
      </c>
      <c r="AF54" s="364">
        <v>3464.4169999999999</v>
      </c>
      <c r="AG54" s="289"/>
      <c r="AH54" s="358"/>
      <c r="AI54" s="455">
        <f si="40" t="shared"/>
        <v>9626.3999999999214</v>
      </c>
      <c r="AJ54" s="409">
        <f>AI54+AI53</f>
        <v>19464.000000000306</v>
      </c>
      <c r="AK54" s="453">
        <f si="86" t="shared"/>
        <v>20148.000000000306</v>
      </c>
      <c r="AL54" s="387">
        <v>29571</v>
      </c>
      <c r="AM54" s="388">
        <v>41092</v>
      </c>
      <c r="AN54" s="455">
        <f si="9" t="shared"/>
        <v>0</v>
      </c>
      <c r="AO54" s="217">
        <f si="87" t="shared"/>
        <v>0</v>
      </c>
      <c r="AP54" s="387">
        <v>22329</v>
      </c>
      <c r="AQ54" s="388">
        <v>23340</v>
      </c>
      <c r="AR54" s="455">
        <f si="10" t="shared"/>
        <v>0</v>
      </c>
      <c r="AS54" s="409">
        <f si="88" t="shared"/>
        <v>0</v>
      </c>
      <c r="AT54" s="409">
        <f si="89" t="shared"/>
        <v>20310.800000000178</v>
      </c>
      <c r="AU54" s="210">
        <f si="11" t="shared"/>
        <v>10187.600000000084</v>
      </c>
      <c r="AV54" s="211">
        <f>(G54-Y54-AE54-AO54)+AS54</f>
        <v>20109.199999999488</v>
      </c>
      <c r="AW54" s="197">
        <v>11282.301725806452</v>
      </c>
      <c r="AX54" s="196">
        <f si="41" t="shared"/>
        <v>1094.7017258063679</v>
      </c>
      <c r="AY54" s="196">
        <v>361.89</v>
      </c>
      <c r="AZ54" s="196">
        <f si="61" t="shared"/>
        <v>28.151095636795944</v>
      </c>
      <c r="BA54" s="196">
        <v>31.87</v>
      </c>
      <c r="BB54" s="196">
        <f si="62" t="shared"/>
        <v>3.7189043632040573</v>
      </c>
      <c r="BC54" s="199">
        <v>50</v>
      </c>
      <c r="BD54" s="346">
        <v>42761</v>
      </c>
      <c r="BE54" s="357">
        <v>11652.888999999999</v>
      </c>
      <c r="BF54" s="292">
        <v>80.994</v>
      </c>
      <c r="BG54" s="358">
        <v>5591.9269999999997</v>
      </c>
      <c r="BH54" s="496">
        <f si="42" t="shared"/>
        <v>1830.1199999997584</v>
      </c>
      <c r="BI54" s="453">
        <f>BH54+BH53</f>
        <v>3775.6799999997611</v>
      </c>
      <c r="BJ54" s="370">
        <v>834.03800000000001</v>
      </c>
      <c r="BK54" s="371">
        <v>662.62300000000005</v>
      </c>
      <c r="BL54" s="291">
        <f si="12" t="shared"/>
        <v>65.68000000000211</v>
      </c>
      <c r="BM54" s="409">
        <f si="90" t="shared"/>
        <v>134.23999999999978</v>
      </c>
      <c r="BN54" s="409">
        <f si="13" t="shared"/>
        <v>1764.4399999997563</v>
      </c>
      <c r="BO54" s="204">
        <f>BI54-BM54</f>
        <v>3641.4399999997613</v>
      </c>
      <c r="BP54" s="195">
        <v>1798.5</v>
      </c>
      <c r="BQ54" s="196">
        <f si="43" t="shared"/>
        <v>34.06000000024369</v>
      </c>
      <c r="BR54" s="196">
        <v>301.44</v>
      </c>
      <c r="BS54" s="196">
        <f si="63" t="shared"/>
        <v>5.8533704883219091</v>
      </c>
      <c r="BT54" s="196">
        <v>4.97</v>
      </c>
      <c r="BU54" s="196">
        <f si="64" t="shared"/>
        <v>-0.88337048832190934</v>
      </c>
      <c r="BV54" s="199">
        <v>50</v>
      </c>
      <c r="BW54" s="346">
        <v>42761</v>
      </c>
      <c r="BX54" s="357">
        <v>12329.29</v>
      </c>
      <c r="BY54" s="358">
        <v>36.994</v>
      </c>
      <c r="BZ54" s="347">
        <f si="44" t="shared"/>
        <v>234.34000000002413</v>
      </c>
      <c r="CA54" s="210">
        <f si="91" t="shared"/>
        <v>493.16000000002617</v>
      </c>
      <c r="CB54" s="292"/>
      <c r="CC54" s="213">
        <f si="65" t="shared"/>
        <v>65.68000000000211</v>
      </c>
      <c r="CD54" s="409">
        <f si="65" t="shared"/>
        <v>134.23999999999978</v>
      </c>
      <c r="CE54" s="211">
        <f si="66" t="shared"/>
        <v>300.02000000002624</v>
      </c>
      <c r="CF54" s="211">
        <f si="66" t="shared"/>
        <v>627.40000000002601</v>
      </c>
      <c r="CG54" s="195">
        <v>488.4</v>
      </c>
      <c r="CH54" s="210">
        <f si="45" t="shared"/>
        <v>188.37999999997373</v>
      </c>
      <c r="CI54" s="196">
        <v>196.43</v>
      </c>
      <c r="CJ54" s="196">
        <f si="67" t="shared"/>
        <v>1.5273634373569527</v>
      </c>
      <c r="CK54" s="196">
        <v>2.4900000000000002</v>
      </c>
      <c r="CL54" s="196">
        <f si="68" t="shared"/>
        <v>0.96263656264304753</v>
      </c>
      <c r="CM54" s="199">
        <v>50</v>
      </c>
      <c r="CN54" s="346">
        <v>42761</v>
      </c>
      <c r="CO54" s="357">
        <v>11147.12</v>
      </c>
      <c r="CP54" s="358">
        <v>7474.0649999999996</v>
      </c>
      <c r="CQ54" s="455">
        <f>((CO54-CO53)+(CP54-CP53))*120</f>
        <v>1253.7599999999293</v>
      </c>
      <c r="CR54" s="409">
        <f si="92" t="shared"/>
        <v>2524.0800000000672</v>
      </c>
      <c r="CS54" s="409">
        <f si="46" t="shared"/>
        <v>174812</v>
      </c>
      <c r="CT54" s="409">
        <f si="46" t="shared"/>
        <v>348456</v>
      </c>
      <c r="CU54" s="409">
        <f si="46" t="shared"/>
        <v>1648</v>
      </c>
      <c r="CV54" s="453">
        <f si="46" t="shared"/>
        <v>3376</v>
      </c>
      <c r="CW54" s="379">
        <v>338.00200000000001</v>
      </c>
      <c r="CX54" s="376">
        <f si="15" t="shared"/>
        <v>1.9199999999989359</v>
      </c>
      <c r="CY54" s="409">
        <f si="93" t="shared"/>
        <v>11.279999999999291</v>
      </c>
      <c r="CZ54" s="409">
        <f>CQ54+CU54+CX54</f>
        <v>2903.6799999999284</v>
      </c>
      <c r="DA54" s="204">
        <f si="94" t="shared"/>
        <v>5911.360000000067</v>
      </c>
      <c r="DB54" s="195">
        <v>2638</v>
      </c>
      <c r="DC54" s="409">
        <f si="95" t="shared"/>
        <v>-265.67999999992844</v>
      </c>
      <c r="DD54" s="195">
        <v>361.89499999999998</v>
      </c>
      <c r="DE54" s="196">
        <f si="70" t="shared"/>
        <v>8.0235427402974029</v>
      </c>
      <c r="DF54" s="195">
        <v>7.29</v>
      </c>
      <c r="DG54" s="196">
        <f si="71" t="shared"/>
        <v>-0.73354274029740285</v>
      </c>
      <c r="DH54" s="199">
        <v>50</v>
      </c>
      <c r="DI54" s="346">
        <v>42761</v>
      </c>
      <c r="DJ54" s="366">
        <v>363.31900000000002</v>
      </c>
      <c r="DK54" s="381">
        <v>325.44200000000001</v>
      </c>
      <c r="DL54" s="455">
        <f si="16" t="shared"/>
        <v>756.00000000002865</v>
      </c>
      <c r="DM54" s="453">
        <f si="96" t="shared"/>
        <v>1472.4000000000729</v>
      </c>
      <c r="DN54" s="370"/>
      <c r="DO54" s="409"/>
      <c r="DP54" s="409"/>
      <c r="DQ54" s="371">
        <v>1922.402</v>
      </c>
      <c r="DR54" s="455">
        <f si="17" t="shared"/>
        <v>3364.2000000002554</v>
      </c>
      <c r="DS54" s="453">
        <f si="97" t="shared"/>
        <v>6730.2000000000589</v>
      </c>
      <c r="DT54" s="409">
        <f si="18" t="shared"/>
        <v>5608.2000000002845</v>
      </c>
      <c r="DU54" s="204">
        <f>DM54+DS54+ID54</f>
        <v>11154.600000000131</v>
      </c>
      <c r="DV54" s="195">
        <v>5989.9</v>
      </c>
      <c r="DW54" s="409">
        <f si="47" t="shared"/>
        <v>381.69999999971515</v>
      </c>
      <c r="DX54" s="195">
        <v>14653</v>
      </c>
      <c r="DY54" s="431">
        <f si="72" t="shared"/>
        <v>0.38273391114449495</v>
      </c>
      <c r="DZ54" s="409">
        <v>0.40899999999999997</v>
      </c>
      <c r="EA54" s="431">
        <f si="73" t="shared"/>
        <v>2.6266088855505021E-2</v>
      </c>
      <c r="EB54" s="199">
        <v>50</v>
      </c>
      <c r="EC54" s="346">
        <v>42761</v>
      </c>
      <c r="ED54" s="357"/>
      <c r="EE54" s="292"/>
      <c r="EF54" s="358">
        <v>2047.9949999999999</v>
      </c>
      <c r="EG54" s="455">
        <f si="158" t="shared"/>
        <v>4093.199999999797</v>
      </c>
      <c r="EH54" s="453">
        <f si="98" t="shared"/>
        <v>8112.599999999702</v>
      </c>
      <c r="EI54" s="370">
        <v>28.341999999999999</v>
      </c>
      <c r="EJ54" s="390">
        <v>1476.2470000000001</v>
      </c>
      <c r="EK54" s="455">
        <f si="99" t="shared"/>
        <v>746.48000000001332</v>
      </c>
      <c r="EL54" s="453">
        <f si="100" t="shared"/>
        <v>1223.6000000000081</v>
      </c>
      <c r="EM54" s="370">
        <v>3079.0349999999999</v>
      </c>
      <c r="EN54" s="371"/>
      <c r="EO54" s="455">
        <f si="74" t="shared"/>
        <v>22.775999999996202</v>
      </c>
      <c r="EP54" s="453">
        <f si="101" t="shared"/>
        <v>48.15599999999904</v>
      </c>
      <c r="EQ54" s="379">
        <v>382.56299999999999</v>
      </c>
      <c r="ER54" s="455">
        <f si="19" t="shared"/>
        <v>8.2799999999997453</v>
      </c>
      <c r="ES54" s="409">
        <f si="102" t="shared"/>
        <v>16.559999999999491</v>
      </c>
      <c r="ET54" s="409">
        <f si="49" t="shared"/>
        <v>4124.2559999997929</v>
      </c>
      <c r="EU54" s="204">
        <f>EH54+EP54+ES54</f>
        <v>8177.3159999997006</v>
      </c>
      <c r="EV54" s="195">
        <v>4222.7</v>
      </c>
      <c r="EW54" s="195">
        <f si="50" t="shared"/>
        <v>98.44400000020687</v>
      </c>
      <c r="EX54" s="431">
        <v>361.89499999999998</v>
      </c>
      <c r="EY54" s="431">
        <f si="75" t="shared"/>
        <v>11.396277925917166</v>
      </c>
      <c r="EZ54" s="290">
        <v>11.6683</v>
      </c>
      <c r="FA54" s="432">
        <f si="76" t="shared"/>
        <v>0.27202207408283385</v>
      </c>
      <c r="HO54" s="346">
        <v>42761</v>
      </c>
      <c r="HP54" s="379">
        <v>1077.636</v>
      </c>
      <c r="HQ54" s="455">
        <f si="37" t="shared"/>
        <v>101.08000000000175</v>
      </c>
      <c r="HR54" s="453">
        <f>HQ54+HQ53</f>
        <v>128.00000000000182</v>
      </c>
      <c r="HS54" s="379">
        <v>49847</v>
      </c>
      <c r="HT54" s="455">
        <f si="57" t="shared"/>
        <v>24</v>
      </c>
      <c r="HU54" s="369">
        <f ref="HU54" si="177" t="shared">HT54+HT53</f>
        <v>39</v>
      </c>
      <c r="HV54" s="379">
        <v>78802</v>
      </c>
      <c r="HW54" s="455">
        <f si="58" t="shared"/>
        <v>21</v>
      </c>
      <c r="HX54" s="369">
        <f ref="HX54" si="178" t="shared">HW54+HW53</f>
        <v>38</v>
      </c>
      <c r="HY54" s="379">
        <v>1308.19</v>
      </c>
      <c r="HZ54" s="455">
        <f>(HY54-HY53)*30</f>
        <v>18.000000000004093</v>
      </c>
      <c r="IA54" s="409">
        <f>HZ54+HZ53</f>
        <v>28.019999999999072</v>
      </c>
      <c r="IB54" s="379">
        <v>214722</v>
      </c>
      <c r="IC54" s="455">
        <f si="39" t="shared"/>
        <v>1488</v>
      </c>
      <c r="ID54" s="409">
        <f>IC54+IC53</f>
        <v>2952</v>
      </c>
    </row>
    <row r="55" spans="1:238" x14ac:dyDescent="0.25">
      <c r="A55" s="199">
        <v>51</v>
      </c>
      <c r="B55" s="346">
        <v>42761</v>
      </c>
      <c r="C55" s="349">
        <v>3093.5680000000002</v>
      </c>
      <c r="D55" s="288">
        <v>3134.5909999999999</v>
      </c>
      <c r="E55" s="350"/>
      <c r="F55" s="347">
        <f si="4" t="shared"/>
        <v>11870.39999999979</v>
      </c>
      <c r="G55" s="354"/>
      <c r="H55" s="357">
        <v>2157.59</v>
      </c>
      <c r="I55" s="292">
        <v>2031.623</v>
      </c>
      <c r="J55" s="358"/>
      <c r="K55" s="455">
        <f si="5" t="shared"/>
        <v>11673.600000000079</v>
      </c>
      <c r="L55" s="409"/>
      <c r="M55" s="354"/>
      <c r="N55" s="357">
        <v>688.74</v>
      </c>
      <c r="O55" s="381">
        <v>1049.075</v>
      </c>
      <c r="P55" s="455">
        <f si="60" t="shared"/>
        <v>1816.2000000000262</v>
      </c>
      <c r="Q55" s="453"/>
      <c r="R55" s="357">
        <v>72113</v>
      </c>
      <c r="S55" s="358">
        <v>37888</v>
      </c>
      <c r="T55" s="455">
        <f si="6" t="shared"/>
        <v>276</v>
      </c>
      <c r="U55" s="453"/>
      <c r="V55" s="357">
        <v>174812</v>
      </c>
      <c r="W55" s="358">
        <v>348552</v>
      </c>
      <c r="X55" s="455">
        <f si="7" t="shared"/>
        <v>1536</v>
      </c>
      <c r="Y55" s="409"/>
      <c r="Z55" s="409"/>
      <c r="AA55" s="453"/>
      <c r="AB55" s="357">
        <v>362.13900000000001</v>
      </c>
      <c r="AC55" s="358">
        <v>168.95699999999999</v>
      </c>
      <c r="AD55" s="455">
        <f si="8" t="shared"/>
        <v>583.19999999997094</v>
      </c>
      <c r="AE55" s="453"/>
      <c r="AF55" s="364">
        <v>3468.241</v>
      </c>
      <c r="AG55" s="289"/>
      <c r="AH55" s="358"/>
      <c r="AI55" s="455">
        <f si="40" t="shared"/>
        <v>9177.6000000001659</v>
      </c>
      <c r="AJ55" s="409"/>
      <c r="AK55" s="453"/>
      <c r="AL55" s="387">
        <v>29571</v>
      </c>
      <c r="AM55" s="388">
        <v>41092</v>
      </c>
      <c r="AN55" s="455">
        <f si="9" t="shared"/>
        <v>0</v>
      </c>
      <c r="AO55" s="217"/>
      <c r="AP55" s="387">
        <v>22329</v>
      </c>
      <c r="AQ55" s="388">
        <v>23340</v>
      </c>
      <c r="AR55" s="455">
        <f si="10" t="shared"/>
        <v>0</v>
      </c>
      <c r="AS55" s="409"/>
      <c r="AT55" s="409"/>
      <c r="AU55" s="210">
        <f si="11" t="shared"/>
        <v>9751.1999999998188</v>
      </c>
      <c r="AV55" s="211"/>
      <c r="AW55" s="197">
        <v>11282.301725806452</v>
      </c>
      <c r="AX55" s="196">
        <f si="41" t="shared"/>
        <v>1531.1017258066331</v>
      </c>
      <c r="AY55" s="196">
        <v>361.89</v>
      </c>
      <c r="AZ55" s="196">
        <f si="61" t="shared"/>
        <v>26.945204343860894</v>
      </c>
      <c r="BA55" s="196">
        <v>31.87</v>
      </c>
      <c r="BB55" s="196">
        <f si="62" t="shared"/>
        <v>4.9247956561391071</v>
      </c>
      <c r="BC55" s="199">
        <v>51</v>
      </c>
      <c r="BD55" s="346">
        <v>42761</v>
      </c>
      <c r="BE55" s="357">
        <v>11656.08</v>
      </c>
      <c r="BF55" s="292">
        <v>81.093000000000004</v>
      </c>
      <c r="BG55" s="358">
        <v>5594.5820000000003</v>
      </c>
      <c r="BH55" s="496">
        <f si="42" t="shared"/>
        <v>1889.5200000002092</v>
      </c>
      <c r="BI55" s="453"/>
      <c r="BJ55" s="370">
        <v>834.86199999999997</v>
      </c>
      <c r="BK55" s="371">
        <v>662.62300000000005</v>
      </c>
      <c r="BL55" s="291">
        <f si="12" t="shared"/>
        <v>65.919999999996435</v>
      </c>
      <c r="BM55" s="409"/>
      <c r="BN55" s="409">
        <f si="13" t="shared"/>
        <v>1823.6000000002127</v>
      </c>
      <c r="BO55" s="204"/>
      <c r="BP55" s="195">
        <v>1798.5</v>
      </c>
      <c r="BQ55" s="196">
        <f si="43" t="shared"/>
        <v>-25.100000000212731</v>
      </c>
      <c r="BR55" s="196">
        <v>301.44</v>
      </c>
      <c r="BS55" s="196">
        <f si="63" t="shared"/>
        <v>6.0496284501068631</v>
      </c>
      <c r="BT55" s="196">
        <v>4.97</v>
      </c>
      <c r="BU55" s="196">
        <f si="64" t="shared"/>
        <v>-1.0796284501068634</v>
      </c>
      <c r="BV55" s="199">
        <v>51</v>
      </c>
      <c r="BW55" s="346">
        <v>42761</v>
      </c>
      <c r="BX55" s="357">
        <v>12337.35</v>
      </c>
      <c r="BY55" s="358">
        <v>37.317</v>
      </c>
      <c r="BZ55" s="347">
        <f si="44" t="shared"/>
        <v>254.71999999998474</v>
      </c>
      <c r="CA55" s="210"/>
      <c r="CB55" s="292"/>
      <c r="CC55" s="213">
        <f si="65" t="shared"/>
        <v>65.919999999996435</v>
      </c>
      <c r="CD55" s="409"/>
      <c r="CE55" s="211">
        <f si="66" t="shared"/>
        <v>320.63999999998117</v>
      </c>
      <c r="CF55" s="211"/>
      <c r="CG55" s="195">
        <v>488.4</v>
      </c>
      <c r="CH55" s="210">
        <f si="45" t="shared"/>
        <v>167.76000000001881</v>
      </c>
      <c r="CI55" s="196">
        <v>196.43</v>
      </c>
      <c r="CJ55" s="196">
        <f si="67" t="shared"/>
        <v>1.6323372193655814</v>
      </c>
      <c r="CK55" s="196">
        <v>2.4900000000000002</v>
      </c>
      <c r="CL55" s="196">
        <f si="68" t="shared"/>
        <v>0.85766278063441881</v>
      </c>
      <c r="CM55" s="199">
        <v>51</v>
      </c>
      <c r="CN55" s="346">
        <v>42761</v>
      </c>
      <c r="CO55" s="357">
        <v>11159.066999999999</v>
      </c>
      <c r="CP55" s="358">
        <v>7474.067</v>
      </c>
      <c r="CQ55" s="455">
        <f si="14" t="shared"/>
        <v>1433.8799999998446</v>
      </c>
      <c r="CR55" s="409"/>
      <c r="CS55" s="409">
        <f si="46" t="shared"/>
        <v>174812</v>
      </c>
      <c r="CT55" s="409">
        <f si="46" t="shared"/>
        <v>348552</v>
      </c>
      <c r="CU55" s="409">
        <f si="46" t="shared"/>
        <v>1536</v>
      </c>
      <c r="CV55" s="453"/>
      <c r="CW55" s="379">
        <v>338.02800000000002</v>
      </c>
      <c r="CX55" s="376">
        <f si="15" t="shared"/>
        <v>1.5600000000006276</v>
      </c>
      <c r="CY55" s="409"/>
      <c r="CZ55" s="409">
        <f si="69" t="shared"/>
        <v>2971.439999999845</v>
      </c>
      <c r="DA55" s="204"/>
      <c r="DB55" s="195">
        <v>2638</v>
      </c>
      <c r="DC55" s="409">
        <f si="95" t="shared"/>
        <v>-333.43999999984499</v>
      </c>
      <c r="DD55" s="195">
        <v>361.89499999999998</v>
      </c>
      <c r="DE55" s="196">
        <f si="70" t="shared"/>
        <v>8.2107793697062554</v>
      </c>
      <c r="DF55" s="195">
        <v>7.29</v>
      </c>
      <c r="DG55" s="196">
        <f si="71" t="shared"/>
        <v>-0.9207793697062554</v>
      </c>
      <c r="DH55" s="199">
        <v>51</v>
      </c>
      <c r="DI55" s="346">
        <v>42761</v>
      </c>
      <c r="DJ55" s="366">
        <v>363.69200000000001</v>
      </c>
      <c r="DK55" s="381">
        <v>325.46800000000002</v>
      </c>
      <c r="DL55" s="455">
        <f si="16" t="shared"/>
        <v>718.20000000000164</v>
      </c>
      <c r="DM55" s="453"/>
      <c r="DN55" s="370"/>
      <c r="DO55" s="409"/>
      <c r="DP55" s="409"/>
      <c r="DQ55" s="371">
        <v>1924.271</v>
      </c>
      <c r="DR55" s="455">
        <f si="17" t="shared"/>
        <v>3364.1999999998461</v>
      </c>
      <c r="DS55" s="453"/>
      <c r="DT55" s="409">
        <f si="18" t="shared"/>
        <v>5582.3999999998478</v>
      </c>
      <c r="DU55" s="204"/>
      <c r="DV55" s="195">
        <v>5989.9</v>
      </c>
      <c r="DW55" s="409">
        <f si="47" t="shared"/>
        <v>407.50000000015189</v>
      </c>
      <c r="DX55" s="195">
        <v>14653</v>
      </c>
      <c r="DY55" s="431">
        <f si="72" t="shared"/>
        <v>0.38097317955366461</v>
      </c>
      <c r="DZ55" s="409">
        <v>0.40899999999999997</v>
      </c>
      <c r="EA55" s="431">
        <f si="73" t="shared"/>
        <v>2.8026820446335365E-2</v>
      </c>
      <c r="EB55" s="199">
        <v>51</v>
      </c>
      <c r="EC55" s="346">
        <v>42761</v>
      </c>
      <c r="ED55" s="357"/>
      <c r="EE55" s="292"/>
      <c r="EF55" s="358">
        <v>2050.2530000000002</v>
      </c>
      <c r="EG55" s="455">
        <f si="158" t="shared"/>
        <v>4064.400000000478</v>
      </c>
      <c r="EH55" s="453"/>
      <c r="EI55" s="370">
        <v>28.361999999999998</v>
      </c>
      <c r="EJ55" s="371">
        <v>1480.895</v>
      </c>
      <c r="EK55" s="455">
        <f si="99" t="shared"/>
        <v>373.43999999999284</v>
      </c>
      <c r="EL55" s="453"/>
      <c r="EM55" s="370">
        <v>3081.0129999999999</v>
      </c>
      <c r="EN55" s="371"/>
      <c r="EO55" s="455">
        <f si="74" t="shared"/>
        <v>23.736000000000786</v>
      </c>
      <c r="EP55" s="453"/>
      <c r="EQ55" s="379">
        <v>382.76900000000001</v>
      </c>
      <c r="ER55" s="455">
        <f si="19" t="shared"/>
        <v>8.2400000000006912</v>
      </c>
      <c r="ES55" s="409"/>
      <c r="ET55" s="409">
        <f si="49" t="shared"/>
        <v>4096.3760000004795</v>
      </c>
      <c r="EU55" s="204"/>
      <c r="EV55" s="195">
        <v>4222.7</v>
      </c>
      <c r="EW55" s="195">
        <f si="50" t="shared"/>
        <v>126.32399999952031</v>
      </c>
      <c r="EX55" s="431">
        <v>361.89499999999998</v>
      </c>
      <c r="EY55" s="431">
        <f si="75" t="shared"/>
        <v>11.319239005790298</v>
      </c>
      <c r="EZ55" s="290">
        <v>11.6683</v>
      </c>
      <c r="FA55" s="432">
        <f si="76" t="shared"/>
        <v>0.34906099420970271</v>
      </c>
      <c r="HO55" s="346">
        <v>42761</v>
      </c>
      <c r="HP55" s="379">
        <v>1078.2070000000001</v>
      </c>
      <c r="HQ55" s="455">
        <f si="37" t="shared"/>
        <v>22.840000000005602</v>
      </c>
      <c r="HR55" s="453"/>
      <c r="HS55" s="379">
        <v>49867</v>
      </c>
      <c r="HT55" s="455">
        <f si="57" t="shared"/>
        <v>20</v>
      </c>
      <c r="HU55" s="369"/>
      <c r="HV55" s="379">
        <v>78829</v>
      </c>
      <c r="HW55" s="455">
        <f si="58" t="shared"/>
        <v>27</v>
      </c>
      <c r="HX55" s="369"/>
      <c r="HY55" s="379">
        <v>1308.49</v>
      </c>
      <c r="HZ55" s="455">
        <f ref="HZ55:HZ60" si="179" t="shared">(HY55-HY54)*30</f>
        <v>8.9999999999986358</v>
      </c>
      <c r="IA55" s="409"/>
      <c r="IB55" s="379">
        <v>214847</v>
      </c>
      <c r="IC55" s="455">
        <f si="39" t="shared"/>
        <v>1500</v>
      </c>
      <c r="ID55" s="409"/>
    </row>
    <row r="56" spans="1:238" x14ac:dyDescent="0.25">
      <c r="A56" s="199">
        <v>52</v>
      </c>
      <c r="B56" s="346">
        <v>42762</v>
      </c>
      <c r="C56" s="349">
        <v>3095.645</v>
      </c>
      <c r="D56" s="288">
        <v>3135.0630000000001</v>
      </c>
      <c r="E56" s="350"/>
      <c r="F56" s="347">
        <f si="4" t="shared"/>
        <v>12235.199999999895</v>
      </c>
      <c r="G56" s="354">
        <f si="77" t="shared"/>
        <v>24105.599999999686</v>
      </c>
      <c r="H56" s="357">
        <v>2159.6579999999999</v>
      </c>
      <c r="I56" s="292">
        <v>2032.1130000000001</v>
      </c>
      <c r="J56" s="358"/>
      <c r="K56" s="455">
        <f si="5" t="shared"/>
        <v>12278.399999998874</v>
      </c>
      <c r="L56" s="409">
        <f si="78" t="shared"/>
        <v>23951.999999998952</v>
      </c>
      <c r="M56" s="354">
        <f si="79" t="shared"/>
        <v>-153.60000000073342</v>
      </c>
      <c r="N56" s="357">
        <v>688.74</v>
      </c>
      <c r="O56" s="381">
        <v>1050.2190000000001</v>
      </c>
      <c r="P56" s="455">
        <f si="60" t="shared"/>
        <v>2059.2000000000098</v>
      </c>
      <c r="Q56" s="453">
        <f si="80" t="shared"/>
        <v>3875.400000000036</v>
      </c>
      <c r="R56" s="357">
        <v>72141</v>
      </c>
      <c r="S56" s="358">
        <v>37893</v>
      </c>
      <c r="T56" s="455">
        <f si="6" t="shared"/>
        <v>396</v>
      </c>
      <c r="U56" s="453">
        <f si="81" t="shared"/>
        <v>672</v>
      </c>
      <c r="V56" s="357">
        <v>174815</v>
      </c>
      <c r="W56" s="358">
        <v>348652</v>
      </c>
      <c r="X56" s="455">
        <f si="7" t="shared"/>
        <v>1648</v>
      </c>
      <c r="Y56" s="409">
        <f si="82" t="shared"/>
        <v>3184</v>
      </c>
      <c r="Z56" s="409">
        <f si="83" t="shared"/>
        <v>3856</v>
      </c>
      <c r="AA56" s="453">
        <f si="84" t="shared"/>
        <v>19.400000000036016</v>
      </c>
      <c r="AB56" s="357">
        <v>362.346</v>
      </c>
      <c r="AC56" s="358">
        <v>169.08500000000001</v>
      </c>
      <c r="AD56" s="455">
        <f si="8" t="shared"/>
        <v>603.00000000001432</v>
      </c>
      <c r="AE56" s="453">
        <f si="85" t="shared"/>
        <v>1186.1999999999853</v>
      </c>
      <c r="AF56" s="364">
        <v>3472.1979999999999</v>
      </c>
      <c r="AG56" s="289"/>
      <c r="AH56" s="358"/>
      <c r="AI56" s="455">
        <f si="40" t="shared"/>
        <v>9496.7999999997119</v>
      </c>
      <c r="AJ56" s="409">
        <f>AI56+AI55</f>
        <v>18674.399999999878</v>
      </c>
      <c r="AK56" s="453">
        <f si="86" t="shared"/>
        <v>19346.399999999878</v>
      </c>
      <c r="AL56" s="387">
        <v>29571</v>
      </c>
      <c r="AM56" s="388">
        <v>41092</v>
      </c>
      <c r="AN56" s="455">
        <f si="9" t="shared"/>
        <v>0</v>
      </c>
      <c r="AO56" s="217">
        <f si="87" t="shared"/>
        <v>0</v>
      </c>
      <c r="AP56" s="387">
        <v>22329</v>
      </c>
      <c r="AQ56" s="388">
        <v>23340</v>
      </c>
      <c r="AR56" s="455">
        <f si="10" t="shared"/>
        <v>0</v>
      </c>
      <c r="AS56" s="409">
        <f si="88" t="shared"/>
        <v>0</v>
      </c>
      <c r="AT56" s="409">
        <f si="89" t="shared"/>
        <v>19581.799999998966</v>
      </c>
      <c r="AU56" s="210">
        <f si="11" t="shared"/>
        <v>9984.1999999998807</v>
      </c>
      <c r="AV56" s="211">
        <f>(G56-Y56-AE56-AO56)+AS56</f>
        <v>19735.3999999997</v>
      </c>
      <c r="AW56" s="197">
        <v>11282.301725806452</v>
      </c>
      <c r="AX56" s="196">
        <f si="41" t="shared"/>
        <v>1298.1017258065713</v>
      </c>
      <c r="AY56" s="196">
        <v>361.89</v>
      </c>
      <c r="AZ56" s="196">
        <f si="61" t="shared"/>
        <v>27.589046395313165</v>
      </c>
      <c r="BA56" s="196">
        <v>31.87</v>
      </c>
      <c r="BB56" s="196">
        <f si="62" t="shared"/>
        <v>4.2809536046868359</v>
      </c>
      <c r="BC56" s="199">
        <v>52</v>
      </c>
      <c r="BD56" s="346">
        <v>42762</v>
      </c>
      <c r="BE56" s="357">
        <v>11658.993</v>
      </c>
      <c r="BF56" s="292">
        <v>81.186999999999998</v>
      </c>
      <c r="BG56" s="358">
        <v>5597.1790000000001</v>
      </c>
      <c r="BH56" s="496">
        <f si="42" t="shared"/>
        <v>1789.1999999999553</v>
      </c>
      <c r="BI56" s="453">
        <f>BH56+BH55</f>
        <v>3678.7200000001644</v>
      </c>
      <c r="BJ56" s="370">
        <v>835.726</v>
      </c>
      <c r="BK56" s="371">
        <v>662.62300000000005</v>
      </c>
      <c r="BL56" s="291">
        <f si="12" t="shared"/>
        <v>69.120000000002619</v>
      </c>
      <c r="BM56" s="409">
        <f si="90" t="shared"/>
        <v>135.03999999999905</v>
      </c>
      <c r="BN56" s="409">
        <f si="13" t="shared"/>
        <v>1720.0799999999526</v>
      </c>
      <c r="BO56" s="204">
        <f>BI56-BM56</f>
        <v>3543.6800000001654</v>
      </c>
      <c r="BP56" s="195">
        <v>1798.5</v>
      </c>
      <c r="BQ56" s="196">
        <f si="43" t="shared"/>
        <v>78.420000000047366</v>
      </c>
      <c r="BR56" s="196">
        <v>301.44</v>
      </c>
      <c r="BS56" s="196">
        <f si="63" t="shared"/>
        <v>5.7062101910826453</v>
      </c>
      <c r="BT56" s="196">
        <v>4.97</v>
      </c>
      <c r="BU56" s="196">
        <f si="64" t="shared"/>
        <v>-0.73621019108264552</v>
      </c>
      <c r="BV56" s="199">
        <v>52</v>
      </c>
      <c r="BW56" s="346">
        <v>42762</v>
      </c>
      <c r="BX56" s="357">
        <v>12345.53</v>
      </c>
      <c r="BY56" s="358">
        <v>37.652999999999999</v>
      </c>
      <c r="BZ56" s="347">
        <f si="44" t="shared"/>
        <v>258.84000000000867</v>
      </c>
      <c r="CA56" s="210">
        <f si="91" t="shared"/>
        <v>513.55999999999335</v>
      </c>
      <c r="CB56" s="292"/>
      <c r="CC56" s="213">
        <f si="65" t="shared"/>
        <v>69.120000000002619</v>
      </c>
      <c r="CD56" s="409">
        <f si="65" t="shared"/>
        <v>135.03999999999905</v>
      </c>
      <c r="CE56" s="211">
        <f si="66" t="shared"/>
        <v>327.96000000001129</v>
      </c>
      <c r="CF56" s="211">
        <f si="66" t="shared"/>
        <v>648.59999999999241</v>
      </c>
      <c r="CG56" s="195">
        <v>488.4</v>
      </c>
      <c r="CH56" s="210">
        <f si="45" t="shared"/>
        <v>160.43999999998869</v>
      </c>
      <c r="CI56" s="196">
        <v>196.43</v>
      </c>
      <c r="CJ56" s="196">
        <f si="67" t="shared"/>
        <v>1.6696024028916727</v>
      </c>
      <c r="CK56" s="196">
        <v>2.4900000000000002</v>
      </c>
      <c r="CL56" s="196">
        <f si="68" t="shared"/>
        <v>0.82039759710832749</v>
      </c>
      <c r="CM56" s="199">
        <v>52</v>
      </c>
      <c r="CN56" s="346">
        <v>42762</v>
      </c>
      <c r="CO56" s="357">
        <v>11170.267</v>
      </c>
      <c r="CP56" s="358">
        <v>7474.1130000000003</v>
      </c>
      <c r="CQ56" s="455">
        <f si="14" t="shared"/>
        <v>1349.5200000001205</v>
      </c>
      <c r="CR56" s="409">
        <f si="92" t="shared"/>
        <v>2783.3999999999651</v>
      </c>
      <c r="CS56" s="409">
        <f si="46" t="shared"/>
        <v>174815</v>
      </c>
      <c r="CT56" s="409">
        <f si="46" t="shared"/>
        <v>348652</v>
      </c>
      <c r="CU56" s="409">
        <f si="46" t="shared"/>
        <v>1648</v>
      </c>
      <c r="CV56" s="453">
        <f si="46" t="shared"/>
        <v>3184</v>
      </c>
      <c r="CW56" s="379">
        <v>338.38099999999997</v>
      </c>
      <c r="CX56" s="376">
        <f si="15" t="shared"/>
        <v>21.179999999997108</v>
      </c>
      <c r="CY56" s="409">
        <f si="93" t="shared"/>
        <v>22.739999999997735</v>
      </c>
      <c r="CZ56" s="409">
        <f si="69" t="shared"/>
        <v>3018.7000000001176</v>
      </c>
      <c r="DA56" s="204">
        <f si="94" t="shared"/>
        <v>5990.139999999963</v>
      </c>
      <c r="DB56" s="195">
        <v>2638</v>
      </c>
      <c r="DC56" s="409">
        <f si="95" t="shared"/>
        <v>-380.7000000001176</v>
      </c>
      <c r="DD56" s="195">
        <v>361.89499999999998</v>
      </c>
      <c r="DE56" s="196">
        <f si="70" t="shared"/>
        <v>8.3413697343155278</v>
      </c>
      <c r="DF56" s="195">
        <v>7.29</v>
      </c>
      <c r="DG56" s="196">
        <f si="71" t="shared"/>
        <v>-1.0513697343155277</v>
      </c>
      <c r="DH56" s="199">
        <v>52</v>
      </c>
      <c r="DI56" s="346">
        <v>42762</v>
      </c>
      <c r="DJ56" s="366">
        <v>364.08199999999999</v>
      </c>
      <c r="DK56" s="381">
        <v>325.49400000000003</v>
      </c>
      <c r="DL56" s="455">
        <f si="16" t="shared"/>
        <v>748.79999999999427</v>
      </c>
      <c r="DM56" s="453">
        <f si="96" t="shared"/>
        <v>1466.9999999999959</v>
      </c>
      <c r="DN56" s="370"/>
      <c r="DO56" s="409"/>
      <c r="DP56" s="409"/>
      <c r="DQ56" s="371">
        <v>1926.127</v>
      </c>
      <c r="DR56" s="455">
        <f si="17" t="shared"/>
        <v>3340.7999999999902</v>
      </c>
      <c r="DS56" s="453">
        <f si="97" t="shared"/>
        <v>6704.9999999998363</v>
      </c>
      <c r="DT56" s="409">
        <f si="18" t="shared"/>
        <v>5577.599999999984</v>
      </c>
      <c r="DU56" s="204">
        <f>DM56+DS56+ID56</f>
        <v>11159.999999999833</v>
      </c>
      <c r="DV56" s="195">
        <v>5989.9</v>
      </c>
      <c r="DW56" s="409">
        <f si="47" t="shared"/>
        <v>412.30000000001564</v>
      </c>
      <c r="DX56" s="195">
        <v>14653</v>
      </c>
      <c r="DY56" s="431">
        <f si="72" t="shared"/>
        <v>0.38064560158329241</v>
      </c>
      <c r="DZ56" s="409">
        <v>0.40899999999999997</v>
      </c>
      <c r="EA56" s="431">
        <f si="73" t="shared"/>
        <v>2.835439841670756E-2</v>
      </c>
      <c r="EB56" s="199">
        <v>52</v>
      </c>
      <c r="EC56" s="346">
        <v>42762</v>
      </c>
      <c r="ED56" s="357"/>
      <c r="EE56" s="292"/>
      <c r="EF56" s="358">
        <v>2052.4960000000001</v>
      </c>
      <c r="EG56" s="455">
        <f si="158" t="shared"/>
        <v>4037.3999999998887</v>
      </c>
      <c r="EH56" s="453">
        <f si="98" t="shared"/>
        <v>8101.8000000003667</v>
      </c>
      <c r="EI56" s="370">
        <v>28.382000000000001</v>
      </c>
      <c r="EJ56" s="371">
        <v>1486.194</v>
      </c>
      <c r="EK56" s="455">
        <f si="99" t="shared"/>
        <v>425.5199999999985</v>
      </c>
      <c r="EL56" s="453">
        <f si="100" t="shared"/>
        <v>798.9599999999914</v>
      </c>
      <c r="EM56" s="370">
        <v>3084.991</v>
      </c>
      <c r="EN56" s="371"/>
      <c r="EO56" s="455">
        <f si="74" t="shared"/>
        <v>47.736000000000786</v>
      </c>
      <c r="EP56" s="453">
        <f si="101" t="shared"/>
        <v>71.472000000001572</v>
      </c>
      <c r="EQ56" s="379">
        <v>382.97199999999998</v>
      </c>
      <c r="ER56" s="455">
        <f si="19" t="shared"/>
        <v>8.1199999999989814</v>
      </c>
      <c r="ES56" s="409">
        <f si="102" t="shared"/>
        <v>16.359999999999673</v>
      </c>
      <c r="ET56" s="409">
        <f si="49" t="shared"/>
        <v>4093.2559999998884</v>
      </c>
      <c r="EU56" s="204">
        <f>EH56+EP56+ES56</f>
        <v>8189.632000000368</v>
      </c>
      <c r="EV56" s="195">
        <v>4222.7</v>
      </c>
      <c r="EW56" s="195">
        <f si="50" t="shared"/>
        <v>129.44400000011137</v>
      </c>
      <c r="EX56" s="431">
        <v>361.89499999999998</v>
      </c>
      <c r="EY56" s="431">
        <f si="75" t="shared"/>
        <v>11.310617720609262</v>
      </c>
      <c r="EZ56" s="290">
        <v>11.6683</v>
      </c>
      <c r="FA56" s="432">
        <f si="76" t="shared"/>
        <v>0.3576822793907386</v>
      </c>
      <c r="HO56" s="346">
        <v>42762</v>
      </c>
      <c r="HP56" s="379">
        <v>1080.4590000000001</v>
      </c>
      <c r="HQ56" s="455">
        <f>(HP56-HP55)*40</f>
        <v>90.079999999998108</v>
      </c>
      <c r="HR56" s="453">
        <f>HQ56+HQ55</f>
        <v>112.92000000000371</v>
      </c>
      <c r="HS56" s="379">
        <v>49896</v>
      </c>
      <c r="HT56" s="455">
        <f si="57" t="shared"/>
        <v>29</v>
      </c>
      <c r="HU56" s="369">
        <f ref="HU56" si="180" t="shared">HT56+HT55</f>
        <v>49</v>
      </c>
      <c r="HV56" s="379">
        <v>78872</v>
      </c>
      <c r="HW56" s="455">
        <f si="58" t="shared"/>
        <v>43</v>
      </c>
      <c r="HX56" s="369">
        <f ref="HX56" si="181" t="shared">HW56+HW55</f>
        <v>70</v>
      </c>
      <c r="HY56" s="379">
        <v>1309</v>
      </c>
      <c r="HZ56" s="455">
        <f si="179" t="shared"/>
        <v>15.299999999999727</v>
      </c>
      <c r="IA56" s="409">
        <f ref="IA56" si="182" t="shared">HZ56+HZ55</f>
        <v>24.299999999998363</v>
      </c>
      <c r="IB56" s="379">
        <v>214971</v>
      </c>
      <c r="IC56" s="455">
        <f si="39" t="shared"/>
        <v>1488</v>
      </c>
      <c r="ID56" s="409">
        <f>IC56+IC55</f>
        <v>2988</v>
      </c>
    </row>
    <row r="57" spans="1:238" x14ac:dyDescent="0.25">
      <c r="A57" s="199">
        <v>53</v>
      </c>
      <c r="B57" s="346">
        <v>42762</v>
      </c>
      <c r="C57" s="349">
        <v>3097.7869999999998</v>
      </c>
      <c r="D57" s="288">
        <v>3135.5160000000001</v>
      </c>
      <c r="E57" s="350"/>
      <c r="F57" s="347">
        <f si="4" t="shared"/>
        <v>12455.99999999904</v>
      </c>
      <c r="G57" s="354"/>
      <c r="H57" s="357">
        <v>2161.7089999999998</v>
      </c>
      <c r="I57" s="292">
        <v>2032.5650000000001</v>
      </c>
      <c r="J57" s="358"/>
      <c r="K57" s="455">
        <f si="5" t="shared"/>
        <v>12014.399999999659</v>
      </c>
      <c r="L57" s="409"/>
      <c r="M57" s="354"/>
      <c r="N57" s="357">
        <v>688.74</v>
      </c>
      <c r="O57" s="381">
        <v>1051.259</v>
      </c>
      <c r="P57" s="455">
        <f si="60" t="shared"/>
        <v>1871.9999999999345</v>
      </c>
      <c r="Q57" s="453"/>
      <c r="R57" s="357">
        <v>72164</v>
      </c>
      <c r="S57" s="358">
        <v>37893</v>
      </c>
      <c r="T57" s="455">
        <f si="6" t="shared"/>
        <v>276</v>
      </c>
      <c r="U57" s="453"/>
      <c r="V57" s="357">
        <v>174817</v>
      </c>
      <c r="W57" s="358">
        <v>348746</v>
      </c>
      <c r="X57" s="455">
        <f si="7" t="shared"/>
        <v>1536</v>
      </c>
      <c r="Y57" s="409"/>
      <c r="Z57" s="409"/>
      <c r="AA57" s="453"/>
      <c r="AB57" s="357">
        <v>362.54300000000001</v>
      </c>
      <c r="AC57" s="358">
        <v>169.22200000000001</v>
      </c>
      <c r="AD57" s="455">
        <f si="8" t="shared"/>
        <v>601.20000000000573</v>
      </c>
      <c r="AE57" s="453"/>
      <c r="AF57" s="364">
        <v>3476.1329999999998</v>
      </c>
      <c r="AG57" s="289"/>
      <c r="AH57" s="358"/>
      <c r="AI57" s="455">
        <f si="40" t="shared"/>
        <v>9443.999999999869</v>
      </c>
      <c r="AJ57" s="409"/>
      <c r="AK57" s="453"/>
      <c r="AL57" s="387">
        <v>29571</v>
      </c>
      <c r="AM57" s="388">
        <v>41092</v>
      </c>
      <c r="AN57" s="455">
        <f si="9" t="shared"/>
        <v>0</v>
      </c>
      <c r="AO57" s="217"/>
      <c r="AP57" s="387">
        <v>22329</v>
      </c>
      <c r="AQ57" s="388">
        <v>23340</v>
      </c>
      <c r="AR57" s="455">
        <f si="10" t="shared"/>
        <v>0</v>
      </c>
      <c r="AS57" s="409"/>
      <c r="AT57" s="409"/>
      <c r="AU57" s="210">
        <f si="11" t="shared"/>
        <v>10318.799999999033</v>
      </c>
      <c r="AV57" s="211"/>
      <c r="AW57" s="197">
        <v>11282.301725806452</v>
      </c>
      <c r="AX57" s="196">
        <f si="41" t="shared"/>
        <v>963.50172580741855</v>
      </c>
      <c r="AY57" s="196">
        <v>361.89</v>
      </c>
      <c r="AZ57" s="196">
        <f si="61" t="shared"/>
        <v>28.513636740443321</v>
      </c>
      <c r="BA57" s="196">
        <v>31.87</v>
      </c>
      <c r="BB57" s="196">
        <f si="62" t="shared"/>
        <v>3.3563632595566801</v>
      </c>
      <c r="BC57" s="199">
        <v>53</v>
      </c>
      <c r="BD57" s="346">
        <v>42762</v>
      </c>
      <c r="BE57" s="357">
        <v>11662.083000000001</v>
      </c>
      <c r="BF57" s="292">
        <v>81.278999999999996</v>
      </c>
      <c r="BG57" s="358">
        <v>5599.8029999999999</v>
      </c>
      <c r="BH57" s="496">
        <f si="42" t="shared"/>
        <v>1789.679999999978</v>
      </c>
      <c r="BI57" s="453"/>
      <c r="BJ57" s="370">
        <v>836.553</v>
      </c>
      <c r="BK57" s="371">
        <v>662.62300000000005</v>
      </c>
      <c r="BL57" s="291">
        <f si="12" t="shared"/>
        <v>66.159999999999854</v>
      </c>
      <c r="BM57" s="409"/>
      <c r="BN57" s="409">
        <f si="13" t="shared"/>
        <v>1723.5199999999782</v>
      </c>
      <c r="BO57" s="204"/>
      <c r="BP57" s="195">
        <v>1798.5</v>
      </c>
      <c r="BQ57" s="196">
        <f si="43" t="shared"/>
        <v>74.980000000021846</v>
      </c>
      <c r="BR57" s="196">
        <v>301.44</v>
      </c>
      <c r="BS57" s="196">
        <f si="63" t="shared"/>
        <v>5.717622080679333</v>
      </c>
      <c r="BT57" s="196">
        <v>4.97</v>
      </c>
      <c r="BU57" s="196">
        <f si="64" t="shared"/>
        <v>-0.74762208067933322</v>
      </c>
      <c r="BV57" s="199">
        <v>53</v>
      </c>
      <c r="BW57" s="346">
        <v>42762</v>
      </c>
      <c r="BX57" s="357">
        <v>12353.01</v>
      </c>
      <c r="BY57" s="358">
        <v>37.966999999999999</v>
      </c>
      <c r="BZ57" s="347">
        <f si="44" t="shared"/>
        <v>236.95999999998691</v>
      </c>
      <c r="CA57" s="210"/>
      <c r="CB57" s="292"/>
      <c r="CC57" s="213">
        <f si="65" t="shared"/>
        <v>66.159999999999854</v>
      </c>
      <c r="CD57" s="409"/>
      <c r="CE57" s="211">
        <f si="66" t="shared"/>
        <v>303.11999999998676</v>
      </c>
      <c r="CF57" s="211"/>
      <c r="CG57" s="195">
        <v>488.4</v>
      </c>
      <c r="CH57" s="210">
        <f si="45" t="shared"/>
        <v>185.28000000001322</v>
      </c>
      <c r="CI57" s="196">
        <v>196.43</v>
      </c>
      <c r="CJ57" s="196">
        <f si="67" t="shared"/>
        <v>1.5431451407625452</v>
      </c>
      <c r="CK57" s="196">
        <v>2.4900000000000002</v>
      </c>
      <c r="CL57" s="196">
        <f si="68" t="shared"/>
        <v>0.94685485923745505</v>
      </c>
      <c r="CM57" s="199">
        <v>53</v>
      </c>
      <c r="CN57" s="346">
        <v>42762</v>
      </c>
      <c r="CO57" s="357">
        <v>11179.972</v>
      </c>
      <c r="CP57" s="358">
        <v>7475.7669999999998</v>
      </c>
      <c r="CQ57" s="455">
        <f si="14" t="shared"/>
        <v>1363.0799999999363</v>
      </c>
      <c r="CR57" s="409"/>
      <c r="CS57" s="409">
        <f si="46" t="shared"/>
        <v>174817</v>
      </c>
      <c r="CT57" s="409">
        <f si="46" t="shared"/>
        <v>348746</v>
      </c>
      <c r="CU57" s="409">
        <f si="46" t="shared"/>
        <v>1536</v>
      </c>
      <c r="CV57" s="453"/>
      <c r="CW57" s="379">
        <v>338.71100000000001</v>
      </c>
      <c r="CX57" s="376">
        <f si="15" t="shared"/>
        <v>19.800000000002456</v>
      </c>
      <c r="CY57" s="409"/>
      <c r="CZ57" s="409">
        <f si="69" t="shared"/>
        <v>2918.8799999999387</v>
      </c>
      <c r="DA57" s="204"/>
      <c r="DB57" s="195">
        <v>2638</v>
      </c>
      <c r="DC57" s="409">
        <f si="95" t="shared"/>
        <v>-280.87999999993872</v>
      </c>
      <c r="DD57" s="195">
        <v>361.89499999999998</v>
      </c>
      <c r="DE57" s="196">
        <f si="70" t="shared"/>
        <v>8.0655438732227278</v>
      </c>
      <c r="DF57" s="195">
        <v>7.29</v>
      </c>
      <c r="DG57" s="196">
        <f si="71" t="shared"/>
        <v>-0.77554387322272778</v>
      </c>
      <c r="DH57" s="199">
        <v>53</v>
      </c>
      <c r="DI57" s="346">
        <v>42762</v>
      </c>
      <c r="DJ57" s="366">
        <v>364.45600000000002</v>
      </c>
      <c r="DK57" s="381">
        <v>325.52</v>
      </c>
      <c r="DL57" s="455">
        <f si="16" t="shared"/>
        <v>719.99999999995907</v>
      </c>
      <c r="DM57" s="453"/>
      <c r="DN57" s="370"/>
      <c r="DO57" s="409"/>
      <c r="DP57" s="409"/>
      <c r="DQ57" s="371">
        <v>1927.9870000000001</v>
      </c>
      <c r="DR57" s="455">
        <f si="17" t="shared"/>
        <v>3348.0000000002292</v>
      </c>
      <c r="DS57" s="453"/>
      <c r="DT57" s="409">
        <f si="18" t="shared"/>
        <v>5580.0000000001883</v>
      </c>
      <c r="DU57" s="204"/>
      <c r="DV57" s="195">
        <v>5989.9</v>
      </c>
      <c r="DW57" s="409">
        <f si="47" t="shared"/>
        <v>409.89999999981137</v>
      </c>
      <c r="DX57" s="195">
        <v>14653</v>
      </c>
      <c r="DY57" s="431">
        <f si="72" t="shared"/>
        <v>0.38080939056849711</v>
      </c>
      <c r="DZ57" s="409">
        <v>0.40899999999999997</v>
      </c>
      <c r="EA57" s="431">
        <f si="73" t="shared"/>
        <v>2.8190609431502867E-2</v>
      </c>
      <c r="EB57" s="199">
        <v>53</v>
      </c>
      <c r="EC57" s="346">
        <v>42762</v>
      </c>
      <c r="ED57" s="357"/>
      <c r="EE57" s="292"/>
      <c r="EF57" s="358">
        <v>2054.7460000000001</v>
      </c>
      <c r="EG57" s="455">
        <f si="158" t="shared"/>
        <v>4050</v>
      </c>
      <c r="EH57" s="453"/>
      <c r="EI57" s="370">
        <v>28.401</v>
      </c>
      <c r="EJ57" s="371">
        <v>1491.385</v>
      </c>
      <c r="EK57" s="455">
        <f si="99" t="shared"/>
        <v>416.80000000000234</v>
      </c>
      <c r="EL57" s="453"/>
      <c r="EM57" s="370">
        <v>3088.6669999999999</v>
      </c>
      <c r="EN57" s="371"/>
      <c r="EO57" s="455">
        <f si="74" t="shared"/>
        <v>44.111999999999171</v>
      </c>
      <c r="EP57" s="453"/>
      <c r="EQ57" s="358">
        <v>383.21899999999999</v>
      </c>
      <c r="ER57" s="455">
        <f si="19" t="shared"/>
        <v>9.8800000000005639</v>
      </c>
      <c r="ES57" s="409"/>
      <c r="ET57" s="409">
        <f si="49" t="shared"/>
        <v>4103.9920000000002</v>
      </c>
      <c r="EU57" s="204"/>
      <c r="EV57" s="195">
        <v>4222.7</v>
      </c>
      <c r="EW57" s="195">
        <f si="50" t="shared"/>
        <v>118.70799999999963</v>
      </c>
      <c r="EX57" s="431">
        <v>361.89499999999998</v>
      </c>
      <c r="EY57" s="431">
        <f si="75" t="shared"/>
        <v>11.34028378397049</v>
      </c>
      <c r="EZ57" s="290">
        <v>11.6683</v>
      </c>
      <c r="FA57" s="432">
        <f si="76" t="shared"/>
        <v>0.32801621602951059</v>
      </c>
      <c r="HO57" s="346">
        <v>42762</v>
      </c>
      <c r="HP57" s="379">
        <v>1081.5329999999999</v>
      </c>
      <c r="HQ57" s="455">
        <f ref="HQ57:HQ60" si="183" t="shared">(HP57-HP56)*40</f>
        <v>42.95999999999367</v>
      </c>
      <c r="HR57" s="453"/>
      <c r="HS57" s="379">
        <v>49907</v>
      </c>
      <c r="HT57" s="455">
        <f si="57" t="shared"/>
        <v>11</v>
      </c>
      <c r="HU57" s="369"/>
      <c r="HV57" s="379">
        <v>78887</v>
      </c>
      <c r="HW57" s="455">
        <f si="58" t="shared"/>
        <v>15</v>
      </c>
      <c r="HX57" s="369"/>
      <c r="HY57" s="379">
        <v>1309.71</v>
      </c>
      <c r="HZ57" s="455">
        <f si="179" t="shared"/>
        <v>21.300000000001091</v>
      </c>
      <c r="IA57" s="409"/>
      <c r="IB57" s="379">
        <v>215097</v>
      </c>
      <c r="IC57" s="455">
        <f si="39" t="shared"/>
        <v>1512</v>
      </c>
      <c r="ID57" s="409"/>
    </row>
    <row r="58" spans="1:238" x14ac:dyDescent="0.25">
      <c r="A58" s="199">
        <v>54</v>
      </c>
      <c r="B58" s="346">
        <v>42763</v>
      </c>
      <c r="C58" s="349">
        <v>3099.8530000000001</v>
      </c>
      <c r="D58" s="288">
        <v>3135.9839999999999</v>
      </c>
      <c r="E58" s="350"/>
      <c r="F58" s="347">
        <f si="4" t="shared"/>
        <v>12163.200000000506</v>
      </c>
      <c r="G58" s="354">
        <f si="77" t="shared"/>
        <v>24619.199999999546</v>
      </c>
      <c r="H58" s="357">
        <v>2163.806</v>
      </c>
      <c r="I58" s="292">
        <v>2033.0550000000001</v>
      </c>
      <c r="J58" s="358"/>
      <c r="K58" s="455">
        <f si="5" t="shared"/>
        <v>12417.600000001039</v>
      </c>
      <c r="L58" s="409">
        <f si="78" t="shared"/>
        <v>24432.000000000698</v>
      </c>
      <c r="M58" s="354">
        <f si="79" t="shared"/>
        <v>-187.19999999884749</v>
      </c>
      <c r="N58" s="357">
        <v>688.74</v>
      </c>
      <c r="O58" s="381">
        <v>1052.405</v>
      </c>
      <c r="P58" s="455">
        <f si="60" t="shared"/>
        <v>2062.7999999999247</v>
      </c>
      <c r="Q58" s="453">
        <f si="80" t="shared"/>
        <v>3934.7999999998592</v>
      </c>
      <c r="R58" s="357">
        <v>72192</v>
      </c>
      <c r="S58" s="358">
        <v>37899</v>
      </c>
      <c r="T58" s="455">
        <f si="6" t="shared"/>
        <v>408</v>
      </c>
      <c r="U58" s="453">
        <f si="81" t="shared"/>
        <v>684</v>
      </c>
      <c r="V58" s="357">
        <v>174822</v>
      </c>
      <c r="W58" s="358">
        <v>348848</v>
      </c>
      <c r="X58" s="455">
        <f si="7" t="shared"/>
        <v>1712</v>
      </c>
      <c r="Y58" s="409">
        <f si="82" t="shared"/>
        <v>3248</v>
      </c>
      <c r="Z58" s="409">
        <f si="83" t="shared"/>
        <v>3932</v>
      </c>
      <c r="AA58" s="453">
        <f si="84" t="shared"/>
        <v>2.7999999998592102</v>
      </c>
      <c r="AB58" s="357">
        <v>362.74400000000003</v>
      </c>
      <c r="AC58" s="358">
        <v>169.34700000000001</v>
      </c>
      <c r="AD58" s="455">
        <f si="8" t="shared"/>
        <v>586.80000000003929</v>
      </c>
      <c r="AE58" s="453">
        <f si="85" t="shared"/>
        <v>1188.000000000045</v>
      </c>
      <c r="AF58" s="364">
        <v>3480.1529999999998</v>
      </c>
      <c r="AG58" s="289"/>
      <c r="AH58" s="358"/>
      <c r="AI58" s="455">
        <f si="40" t="shared"/>
        <v>9647.9999999999563</v>
      </c>
      <c r="AJ58" s="409">
        <f>AI58+AI57</f>
        <v>19091.999999999825</v>
      </c>
      <c r="AK58" s="453">
        <f si="86" t="shared"/>
        <v>19775.999999999825</v>
      </c>
      <c r="AL58" s="387">
        <v>29571</v>
      </c>
      <c r="AM58" s="388">
        <v>41092</v>
      </c>
      <c r="AN58" s="455">
        <f si="9" t="shared"/>
        <v>0</v>
      </c>
      <c r="AO58" s="217">
        <f si="87" t="shared"/>
        <v>0</v>
      </c>
      <c r="AP58" s="387">
        <v>22329</v>
      </c>
      <c r="AQ58" s="388">
        <v>23340</v>
      </c>
      <c r="AR58" s="455">
        <f si="10" t="shared"/>
        <v>0</v>
      </c>
      <c r="AS58" s="409">
        <f si="88" t="shared"/>
        <v>0</v>
      </c>
      <c r="AT58" s="409">
        <f si="89" t="shared"/>
        <v>19996.000000000655</v>
      </c>
      <c r="AU58" s="210">
        <f si="11" t="shared"/>
        <v>9864.4000000004671</v>
      </c>
      <c r="AV58" s="211">
        <f>(L58-Y58-AE58-AO58)+AS58</f>
        <v>19996.000000000655</v>
      </c>
      <c r="AW58" s="197">
        <v>11282.301725806452</v>
      </c>
      <c r="AX58" s="196">
        <f si="41" t="shared"/>
        <v>1417.9017258059848</v>
      </c>
      <c r="AY58" s="196">
        <v>361.89</v>
      </c>
      <c r="AZ58" s="196">
        <f si="61" t="shared"/>
        <v>27.258006576585338</v>
      </c>
      <c r="BA58" s="196">
        <v>31.87</v>
      </c>
      <c r="BB58" s="196">
        <f si="62" t="shared"/>
        <v>4.6119934234146633</v>
      </c>
      <c r="BC58" s="199">
        <v>54</v>
      </c>
      <c r="BD58" s="346">
        <v>42763</v>
      </c>
      <c r="BE58" s="357">
        <v>11664.063</v>
      </c>
      <c r="BF58" s="292">
        <v>81.366</v>
      </c>
      <c r="BG58" s="358">
        <v>5603.1390000000001</v>
      </c>
      <c r="BH58" s="496">
        <f si="42" t="shared"/>
        <v>1681.920000000016</v>
      </c>
      <c r="BI58" s="453">
        <f>BH58+BH57</f>
        <v>3471.599999999994</v>
      </c>
      <c r="BJ58" s="370">
        <v>837.21</v>
      </c>
      <c r="BK58" s="371">
        <v>662.62300000000005</v>
      </c>
      <c r="BL58" s="291">
        <f si="12" t="shared"/>
        <v>52.560000000003129</v>
      </c>
      <c r="BM58" s="409">
        <f si="90" t="shared"/>
        <v>118.72000000000298</v>
      </c>
      <c r="BN58" s="409">
        <f si="13" t="shared"/>
        <v>1629.3600000000129</v>
      </c>
      <c r="BO58" s="204">
        <f>BI58-BM58</f>
        <v>3352.879999999991</v>
      </c>
      <c r="BP58" s="195">
        <v>1798.5</v>
      </c>
      <c r="BQ58" s="196">
        <f si="43" t="shared"/>
        <v>169.13999999998714</v>
      </c>
      <c r="BR58" s="196">
        <v>301.44</v>
      </c>
      <c r="BS58" s="196">
        <f si="63" t="shared"/>
        <v>5.4052547770701063</v>
      </c>
      <c r="BT58" s="196">
        <v>4.97</v>
      </c>
      <c r="BU58" s="196">
        <f si="64" t="shared"/>
        <v>-0.43525477707010651</v>
      </c>
      <c r="BV58" s="199">
        <v>54</v>
      </c>
      <c r="BW58" s="346">
        <v>42763</v>
      </c>
      <c r="BX58" s="357">
        <v>12361.06</v>
      </c>
      <c r="BY58" s="358">
        <v>38.298999999999999</v>
      </c>
      <c r="BZ58" s="347">
        <f si="44" t="shared"/>
        <v>254.7799999999782</v>
      </c>
      <c r="CA58" s="210">
        <f si="91" t="shared"/>
        <v>491.73999999996511</v>
      </c>
      <c r="CB58" s="292"/>
      <c r="CC58" s="213">
        <f si="65" t="shared"/>
        <v>52.560000000003129</v>
      </c>
      <c r="CD58" s="409">
        <f si="65" t="shared"/>
        <v>118.72000000000298</v>
      </c>
      <c r="CE58" s="211">
        <f si="66" t="shared"/>
        <v>307.33999999998133</v>
      </c>
      <c r="CF58" s="211">
        <f si="66" t="shared"/>
        <v>610.45999999996809</v>
      </c>
      <c r="CG58" s="195">
        <v>488.4</v>
      </c>
      <c r="CH58" s="210">
        <f si="45" t="shared"/>
        <v>181.06000000001865</v>
      </c>
      <c r="CI58" s="196">
        <v>196.43</v>
      </c>
      <c r="CJ58" s="196">
        <f si="67" t="shared"/>
        <v>1.5646286208826621</v>
      </c>
      <c r="CK58" s="196">
        <v>2.4900000000000002</v>
      </c>
      <c r="CL58" s="196">
        <f si="68" t="shared"/>
        <v>0.92537137911733813</v>
      </c>
      <c r="CM58" s="199">
        <v>54</v>
      </c>
      <c r="CN58" s="346">
        <v>42763</v>
      </c>
      <c r="CO58" s="357">
        <v>11187.633</v>
      </c>
      <c r="CP58" s="358">
        <v>7478.9369999999999</v>
      </c>
      <c r="CQ58" s="455">
        <f si="14" t="shared"/>
        <v>1299.7200000000157</v>
      </c>
      <c r="CR58" s="409">
        <f si="92" t="shared"/>
        <v>2662.799999999952</v>
      </c>
      <c r="CS58" s="409">
        <f si="46" t="shared"/>
        <v>174822</v>
      </c>
      <c r="CT58" s="409">
        <f si="46" t="shared"/>
        <v>348848</v>
      </c>
      <c r="CU58" s="409">
        <f si="46" t="shared"/>
        <v>1712</v>
      </c>
      <c r="CV58" s="453">
        <f si="46" t="shared"/>
        <v>3248</v>
      </c>
      <c r="CW58" s="379">
        <v>338.89600000000002</v>
      </c>
      <c r="CX58" s="376">
        <f si="15" t="shared"/>
        <v>11.100000000000136</v>
      </c>
      <c r="CY58" s="409">
        <f si="93" t="shared"/>
        <v>30.900000000002592</v>
      </c>
      <c r="CZ58" s="409">
        <f si="69" t="shared"/>
        <v>3022.8200000000161</v>
      </c>
      <c r="DA58" s="204">
        <f si="94" t="shared"/>
        <v>5941.6999999999553</v>
      </c>
      <c r="DB58" s="195">
        <v>2638</v>
      </c>
      <c r="DC58" s="409">
        <f si="95" t="shared"/>
        <v>-384.82000000001608</v>
      </c>
      <c r="DD58" s="195">
        <v>361.89499999999998</v>
      </c>
      <c r="DE58" s="196">
        <f si="70" t="shared"/>
        <v>8.3527542519239457</v>
      </c>
      <c r="DF58" s="195">
        <v>7.29</v>
      </c>
      <c r="DG58" s="196">
        <f si="71" t="shared"/>
        <v>-1.0627542519239457</v>
      </c>
      <c r="DH58" s="199">
        <v>54</v>
      </c>
      <c r="DI58" s="346">
        <v>42763</v>
      </c>
      <c r="DJ58" s="366">
        <v>364.84300000000002</v>
      </c>
      <c r="DK58" s="381">
        <v>325.54500000000002</v>
      </c>
      <c r="DL58" s="455">
        <f>((DJ58-DJ57)+(DK58-DK57))*1800</f>
        <v>741.60000000006221</v>
      </c>
      <c r="DM58" s="453">
        <f si="96" t="shared"/>
        <v>1461.6000000000213</v>
      </c>
      <c r="DN58" s="370"/>
      <c r="DO58" s="409"/>
      <c r="DP58" s="409"/>
      <c r="DQ58" s="371">
        <v>1929.847</v>
      </c>
      <c r="DR58" s="455">
        <f si="17" t="shared"/>
        <v>3347.9999999998199</v>
      </c>
      <c r="DS58" s="453">
        <f si="97" t="shared"/>
        <v>6696.0000000000491</v>
      </c>
      <c r="DT58" s="409">
        <f si="18" t="shared"/>
        <v>5565.5999999998821</v>
      </c>
      <c r="DU58" s="204">
        <f>DM58+DS58+ID58</f>
        <v>11145.600000000071</v>
      </c>
      <c r="DV58" s="195">
        <v>5989.9</v>
      </c>
      <c r="DW58" s="409">
        <f si="47" t="shared"/>
        <v>424.30000000011751</v>
      </c>
      <c r="DX58" s="195">
        <v>14653</v>
      </c>
      <c r="DY58" s="431">
        <f si="72" t="shared"/>
        <v>0.37982665665733173</v>
      </c>
      <c r="DZ58" s="409">
        <v>0.40899999999999997</v>
      </c>
      <c r="EA58" s="431">
        <f si="73" t="shared"/>
        <v>2.9173343342668245E-2</v>
      </c>
      <c r="EB58" s="199">
        <v>54</v>
      </c>
      <c r="EC58" s="346">
        <v>42763</v>
      </c>
      <c r="ED58" s="357"/>
      <c r="EE58" s="292"/>
      <c r="EF58" s="358">
        <v>2057.0610000000001</v>
      </c>
      <c r="EG58" s="455">
        <f si="158" t="shared"/>
        <v>4167.0000000000982</v>
      </c>
      <c r="EH58" s="453">
        <f si="98" t="shared"/>
        <v>8217.0000000000982</v>
      </c>
      <c r="EI58" s="370">
        <v>28.419</v>
      </c>
      <c r="EJ58" s="371">
        <v>1496.6669999999999</v>
      </c>
      <c r="EK58" s="455">
        <f si="99" t="shared"/>
        <v>423.99999999999409</v>
      </c>
      <c r="EL58" s="453">
        <f si="100" t="shared"/>
        <v>840.79999999999643</v>
      </c>
      <c r="EM58" s="370">
        <v>3092.0520000000001</v>
      </c>
      <c r="EN58" s="371"/>
      <c r="EO58" s="455">
        <f si="74" t="shared"/>
        <v>40.620000000002619</v>
      </c>
      <c r="EP58" s="453">
        <f si="101" t="shared"/>
        <v>84.73200000000179</v>
      </c>
      <c r="EQ58" s="358">
        <v>383.37200000000001</v>
      </c>
      <c r="ER58" s="455">
        <f si="19" t="shared"/>
        <v>6.1200000000008004</v>
      </c>
      <c r="ES58" s="409">
        <f si="102" t="shared"/>
        <v>16.000000000001364</v>
      </c>
      <c r="ET58" s="409">
        <f si="49" t="shared"/>
        <v>4213.7400000001016</v>
      </c>
      <c r="EU58" s="204">
        <f>EH58+EP58+ES58</f>
        <v>8317.7320000001018</v>
      </c>
      <c r="EV58" s="195">
        <v>4222.7</v>
      </c>
      <c r="EW58" s="195">
        <f si="50" t="shared"/>
        <v>8.959999999898173</v>
      </c>
      <c r="EX58" s="431">
        <v>361.89499999999998</v>
      </c>
      <c r="EY58" s="431">
        <f si="75" t="shared"/>
        <v>11.643543016621125</v>
      </c>
      <c r="EZ58" s="290">
        <v>11.6683</v>
      </c>
      <c r="FA58" s="432">
        <f si="76" t="shared"/>
        <v>2.4756983378875219E-2</v>
      </c>
      <c r="HO58" s="346">
        <v>42763</v>
      </c>
      <c r="HP58" s="379">
        <v>1083.683</v>
      </c>
      <c r="HQ58" s="455">
        <f si="183" t="shared"/>
        <v>86.000000000003638</v>
      </c>
      <c r="HR58" s="453">
        <f>HQ58+HQ57</f>
        <v>128.95999999999731</v>
      </c>
      <c r="HS58" s="379">
        <v>49933</v>
      </c>
      <c r="HT58" s="455">
        <f si="57" t="shared"/>
        <v>26</v>
      </c>
      <c r="HU58" s="369">
        <f ref="HU58" si="184" t="shared">HT58+HT57</f>
        <v>37</v>
      </c>
      <c r="HV58" s="379">
        <v>78930</v>
      </c>
      <c r="HW58" s="455">
        <f si="58" t="shared"/>
        <v>43</v>
      </c>
      <c r="HX58" s="369">
        <f ref="HX58" si="185" t="shared">HW58+HW57</f>
        <v>58</v>
      </c>
      <c r="HY58" s="379">
        <v>1310.4000000000001</v>
      </c>
      <c r="HZ58" s="455">
        <f si="179" t="shared"/>
        <v>20.700000000001637</v>
      </c>
      <c r="IA58" s="409">
        <f ref="IA58" si="186" t="shared">HZ58+HZ57</f>
        <v>42.000000000002728</v>
      </c>
      <c r="IB58" s="379">
        <v>215220</v>
      </c>
      <c r="IC58" s="455">
        <f si="39" t="shared"/>
        <v>1476</v>
      </c>
      <c r="ID58" s="409">
        <f>IC58+IC57</f>
        <v>2988</v>
      </c>
    </row>
    <row r="59" spans="1:238" x14ac:dyDescent="0.25">
      <c r="A59" s="199">
        <v>55</v>
      </c>
      <c r="B59" s="346">
        <v>42763</v>
      </c>
      <c r="C59" s="349">
        <v>3101.86</v>
      </c>
      <c r="D59" s="288">
        <v>3136.4279999999999</v>
      </c>
      <c r="E59" s="350"/>
      <c r="F59" s="347">
        <f si="4" t="shared"/>
        <v>11764.800000000105</v>
      </c>
      <c r="G59" s="354"/>
      <c r="H59" s="357">
        <v>2165.8310000000001</v>
      </c>
      <c r="I59" s="292">
        <v>2033.498</v>
      </c>
      <c r="J59" s="358"/>
      <c r="K59" s="455">
        <f si="5" t="shared"/>
        <v>11846.400000000358</v>
      </c>
      <c r="L59" s="409"/>
      <c r="M59" s="354"/>
      <c r="N59" s="357">
        <v>688.74</v>
      </c>
      <c r="O59" s="381">
        <v>1053.434</v>
      </c>
      <c r="P59" s="455">
        <f si="60" t="shared"/>
        <v>1852.1999999999935</v>
      </c>
      <c r="Q59" s="453"/>
      <c r="R59" s="357">
        <v>72215</v>
      </c>
      <c r="S59" s="358">
        <v>37902</v>
      </c>
      <c r="T59" s="455">
        <f si="6" t="shared"/>
        <v>312</v>
      </c>
      <c r="U59" s="453"/>
      <c r="V59" s="357">
        <v>174824</v>
      </c>
      <c r="W59" s="358">
        <v>348949</v>
      </c>
      <c r="X59" s="455">
        <f>((V59-V58)+(W59-W58))*16</f>
        <v>1648</v>
      </c>
      <c r="Y59" s="409"/>
      <c r="Z59" s="409"/>
      <c r="AA59" s="453"/>
      <c r="AB59" s="357">
        <v>362.93400000000003</v>
      </c>
      <c r="AC59" s="358">
        <v>169.46700000000001</v>
      </c>
      <c r="AD59" s="455">
        <f si="8" t="shared"/>
        <v>558.00000000000409</v>
      </c>
      <c r="AE59" s="453"/>
      <c r="AF59" s="364">
        <v>3484.04</v>
      </c>
      <c r="AG59" s="289"/>
      <c r="AH59" s="358"/>
      <c r="AI59" s="455">
        <f si="40" t="shared"/>
        <v>9328.8000000004104</v>
      </c>
      <c r="AJ59" s="409"/>
      <c r="AK59" s="453"/>
      <c r="AL59" s="387">
        <v>29571</v>
      </c>
      <c r="AM59" s="388">
        <v>41092</v>
      </c>
      <c r="AN59" s="455">
        <f si="9" t="shared"/>
        <v>0</v>
      </c>
      <c r="AO59" s="217"/>
      <c r="AP59" s="387">
        <v>22329</v>
      </c>
      <c r="AQ59" s="388">
        <v>23340</v>
      </c>
      <c r="AR59" s="455">
        <f si="10" t="shared"/>
        <v>0</v>
      </c>
      <c r="AS59" s="409"/>
      <c r="AT59" s="409"/>
      <c r="AU59" s="210">
        <f si="11" t="shared"/>
        <v>9558.8000000001011</v>
      </c>
      <c r="AV59" s="211"/>
      <c r="AW59" s="197">
        <v>11282.301725806452</v>
      </c>
      <c r="AX59" s="196">
        <f si="41" t="shared"/>
        <v>1723.5017258063508</v>
      </c>
      <c r="AY59" s="196">
        <v>361.89</v>
      </c>
      <c r="AZ59" s="196">
        <f si="61" t="shared"/>
        <v>26.413551079057452</v>
      </c>
      <c r="BA59" s="196">
        <v>31.87</v>
      </c>
      <c r="BB59" s="196">
        <f si="62" t="shared"/>
        <v>5.4564489209425489</v>
      </c>
      <c r="BC59" s="199">
        <v>55</v>
      </c>
      <c r="BD59" s="346">
        <v>42763</v>
      </c>
      <c r="BE59" s="357">
        <v>11666.502</v>
      </c>
      <c r="BF59" s="292">
        <v>81.447000000000003</v>
      </c>
      <c r="BG59" s="358">
        <v>5605.2049999999999</v>
      </c>
      <c r="BH59" s="496">
        <f si="42" t="shared"/>
        <v>1512.6000000000499</v>
      </c>
      <c r="BI59" s="453"/>
      <c r="BJ59" s="370">
        <v>837.995</v>
      </c>
      <c r="BK59" s="371">
        <v>662.62300000000005</v>
      </c>
      <c r="BL59" s="291">
        <f si="12" t="shared"/>
        <v>62.799999999997453</v>
      </c>
      <c r="BM59" s="409"/>
      <c r="BN59" s="409">
        <f si="13" t="shared"/>
        <v>1449.8000000000525</v>
      </c>
      <c r="BO59" s="204"/>
      <c r="BP59" s="195">
        <v>1798.5</v>
      </c>
      <c r="BQ59" s="196">
        <f si="43" t="shared"/>
        <v>348.69999999994752</v>
      </c>
      <c r="BR59" s="196">
        <v>301.44</v>
      </c>
      <c r="BS59" s="196">
        <f si="63" t="shared"/>
        <v>4.8095806794056939</v>
      </c>
      <c r="BT59" s="196">
        <v>4.97</v>
      </c>
      <c r="BU59" s="196">
        <f si="64" t="shared"/>
        <v>0.16041932059430586</v>
      </c>
      <c r="BV59" s="199">
        <v>55</v>
      </c>
      <c r="BW59" s="346">
        <v>42763</v>
      </c>
      <c r="BX59" s="357">
        <v>12368.99</v>
      </c>
      <c r="BY59" s="358">
        <v>38.642000000000003</v>
      </c>
      <c r="BZ59" s="347">
        <f si="44" t="shared"/>
        <v>251.62000000000887</v>
      </c>
      <c r="CA59" s="210"/>
      <c r="CB59" s="292"/>
      <c r="CC59" s="213">
        <f si="65" t="shared"/>
        <v>62.799999999997453</v>
      </c>
      <c r="CD59" s="409"/>
      <c r="CE59" s="211">
        <f si="66" t="shared"/>
        <v>314.42000000000633</v>
      </c>
      <c r="CF59" s="211"/>
      <c r="CG59" s="195">
        <v>488.4</v>
      </c>
      <c r="CH59" s="210">
        <f si="45" t="shared"/>
        <v>173.97999999999365</v>
      </c>
      <c r="CI59" s="196">
        <v>196.43</v>
      </c>
      <c r="CJ59" s="196">
        <f si="67" t="shared"/>
        <v>1.600671995112795</v>
      </c>
      <c r="CK59" s="196">
        <v>2.4900000000000002</v>
      </c>
      <c r="CL59" s="196">
        <f si="68" t="shared"/>
        <v>0.8893280048872052</v>
      </c>
      <c r="CM59" s="199">
        <v>55</v>
      </c>
      <c r="CN59" s="346">
        <v>42763</v>
      </c>
      <c r="CO59" s="357">
        <v>11195.643</v>
      </c>
      <c r="CP59" s="358">
        <v>7482.241</v>
      </c>
      <c r="CQ59" s="455">
        <f si="14" t="shared"/>
        <v>1357.6800000000367</v>
      </c>
      <c r="CR59" s="409"/>
      <c r="CS59" s="409">
        <f si="46" t="shared"/>
        <v>174824</v>
      </c>
      <c r="CT59" s="409">
        <f si="46" t="shared"/>
        <v>348949</v>
      </c>
      <c r="CU59" s="409">
        <f si="46" t="shared"/>
        <v>1648</v>
      </c>
      <c r="CV59" s="453"/>
      <c r="CW59" s="379">
        <v>338.95800000000003</v>
      </c>
      <c r="CX59" s="376">
        <f si="15" t="shared"/>
        <v>3.7200000000007094</v>
      </c>
      <c r="CY59" s="409"/>
      <c r="CZ59" s="409">
        <f si="69" t="shared"/>
        <v>3009.4000000000374</v>
      </c>
      <c r="DA59" s="204"/>
      <c r="DB59" s="195">
        <v>2638</v>
      </c>
      <c r="DC59" s="409">
        <f si="95" t="shared"/>
        <v>-371.40000000003738</v>
      </c>
      <c r="DD59" s="195">
        <v>361.89499999999998</v>
      </c>
      <c r="DE59" s="196">
        <f si="70" t="shared"/>
        <v>8.3156716727228552</v>
      </c>
      <c r="DF59" s="195">
        <v>7.29</v>
      </c>
      <c r="DG59" s="196">
        <f si="71" t="shared"/>
        <v>-1.0256716727228552</v>
      </c>
      <c r="DH59" s="199">
        <v>55</v>
      </c>
      <c r="DI59" s="346">
        <v>42763</v>
      </c>
      <c r="DJ59" s="366">
        <v>365.22199999999998</v>
      </c>
      <c r="DK59" s="381">
        <v>325.572</v>
      </c>
      <c r="DL59" s="455">
        <f>((DJ59-DJ58)+(DK59-DK58))*1800</f>
        <v>730.79999999990832</v>
      </c>
      <c r="DM59" s="453"/>
      <c r="DN59" s="370"/>
      <c r="DO59" s="409"/>
      <c r="DP59" s="409"/>
      <c r="DQ59" s="371">
        <v>1931.7159999999999</v>
      </c>
      <c r="DR59" s="455">
        <f si="17" t="shared"/>
        <v>3364.1999999998461</v>
      </c>
      <c r="DS59" s="453"/>
      <c r="DT59" s="409">
        <f si="18" t="shared"/>
        <v>5594.9999999997544</v>
      </c>
      <c r="DU59" s="204"/>
      <c r="DV59" s="195">
        <v>5989.9</v>
      </c>
      <c r="DW59" s="409">
        <f si="47" t="shared"/>
        <v>394.9000000002452</v>
      </c>
      <c r="DX59" s="195">
        <v>14653</v>
      </c>
      <c r="DY59" s="431">
        <f si="72" t="shared"/>
        <v>0.38183307172590969</v>
      </c>
      <c r="DZ59" s="409">
        <v>0.40899999999999997</v>
      </c>
      <c r="EA59" s="431">
        <f si="73" t="shared"/>
        <v>2.7166928274090285E-2</v>
      </c>
      <c r="EB59" s="199">
        <v>55</v>
      </c>
      <c r="EC59" s="346">
        <v>42763</v>
      </c>
      <c r="ED59" s="357"/>
      <c r="EE59" s="292"/>
      <c r="EF59" s="358">
        <v>2059.3530000000001</v>
      </c>
      <c r="EG59" s="455">
        <f si="158" t="shared"/>
        <v>4125.5999999998494</v>
      </c>
      <c r="EH59" s="453"/>
      <c r="EI59" s="370">
        <v>28.437999999999999</v>
      </c>
      <c r="EJ59" s="371">
        <v>1497.78</v>
      </c>
      <c r="EK59" s="455">
        <f si="99" t="shared"/>
        <v>90.560000000004379</v>
      </c>
      <c r="EL59" s="453"/>
      <c r="EM59" s="370">
        <v>3094.1610000000001</v>
      </c>
      <c r="EN59" s="371"/>
      <c r="EO59" s="455">
        <f si="74" t="shared"/>
        <v>25.307999999999083</v>
      </c>
      <c r="EP59" s="453"/>
      <c r="EQ59" s="358">
        <v>383.65899999999999</v>
      </c>
      <c r="ER59" s="455">
        <f si="19" t="shared"/>
        <v>11.479999999999109</v>
      </c>
      <c r="ES59" s="409"/>
      <c r="ET59" s="409">
        <f si="49" t="shared"/>
        <v>4162.387999999848</v>
      </c>
      <c r="EU59" s="204"/>
      <c r="EV59" s="195">
        <v>4222.7</v>
      </c>
      <c r="EW59" s="195">
        <f si="50" t="shared"/>
        <v>60.312000000151784</v>
      </c>
      <c r="EX59" s="431">
        <v>361.89499999999998</v>
      </c>
      <c r="EY59" s="431">
        <f si="75" t="shared"/>
        <v>11.501645504911226</v>
      </c>
      <c r="EZ59" s="290">
        <v>11.6683</v>
      </c>
      <c r="FA59" s="432">
        <f si="76" t="shared"/>
        <v>0.16665449508877472</v>
      </c>
      <c r="HO59" s="346">
        <v>42763</v>
      </c>
      <c r="HP59" s="379">
        <v>1084.4780000000001</v>
      </c>
      <c r="HQ59" s="455">
        <f si="183" t="shared"/>
        <v>31.80000000000291</v>
      </c>
      <c r="HR59" s="453"/>
      <c r="HS59" s="379">
        <v>49945</v>
      </c>
      <c r="HT59" s="455">
        <f si="57" t="shared"/>
        <v>12</v>
      </c>
      <c r="HU59" s="369"/>
      <c r="HV59" s="379">
        <v>78946</v>
      </c>
      <c r="HW59" s="455">
        <f si="58" t="shared"/>
        <v>16</v>
      </c>
      <c r="HX59" s="369"/>
      <c r="HY59" s="379">
        <v>1311.08</v>
      </c>
      <c r="HZ59" s="455">
        <f si="179" t="shared"/>
        <v>20.399999999995089</v>
      </c>
      <c r="IA59" s="409"/>
      <c r="IB59" s="379">
        <v>215345</v>
      </c>
      <c r="IC59" s="455">
        <f si="39" t="shared"/>
        <v>1500</v>
      </c>
      <c r="ID59" s="409"/>
    </row>
    <row r="60" spans="1:238" x14ac:dyDescent="0.25">
      <c r="A60" s="199">
        <v>56</v>
      </c>
      <c r="B60" s="346">
        <v>42795</v>
      </c>
      <c r="C60" s="349">
        <v>3104.0680000000002</v>
      </c>
      <c r="D60" s="288">
        <v>3136.895</v>
      </c>
      <c r="E60" s="350"/>
      <c r="F60" s="347">
        <f si="4" t="shared"/>
        <v>12840.000000000873</v>
      </c>
      <c r="G60" s="354">
        <f si="77" t="shared"/>
        <v>24604.800000000978</v>
      </c>
      <c r="H60" s="357">
        <v>2167.9679999999998</v>
      </c>
      <c r="I60" s="292">
        <v>2033.9929999999999</v>
      </c>
      <c r="J60" s="358"/>
      <c r="K60" s="455">
        <f si="5" t="shared"/>
        <v>12633.599999998114</v>
      </c>
      <c r="L60" s="409">
        <f si="78" t="shared"/>
        <v>24479.999999998472</v>
      </c>
      <c r="M60" s="354">
        <f si="79" t="shared"/>
        <v>-124.80000000250584</v>
      </c>
      <c r="N60" s="357">
        <v>688.74</v>
      </c>
      <c r="O60" s="381">
        <v>1054.597</v>
      </c>
      <c r="P60" s="455">
        <f si="60" t="shared"/>
        <v>2093.4000000000196</v>
      </c>
      <c r="Q60" s="453">
        <f si="80" t="shared"/>
        <v>3945.6000000000131</v>
      </c>
      <c r="R60" s="357">
        <v>72239</v>
      </c>
      <c r="S60" s="358">
        <v>37911</v>
      </c>
      <c r="T60" s="455">
        <f si="6" t="shared"/>
        <v>396</v>
      </c>
      <c r="U60" s="453">
        <f si="81" t="shared"/>
        <v>708</v>
      </c>
      <c r="V60" s="357">
        <v>174826</v>
      </c>
      <c r="W60" s="358">
        <v>349042</v>
      </c>
      <c r="X60" s="455">
        <f si="7" t="shared"/>
        <v>1520</v>
      </c>
      <c r="Y60" s="409">
        <f si="82" t="shared"/>
        <v>3168</v>
      </c>
      <c r="Z60" s="409">
        <f si="83" t="shared"/>
        <v>3876</v>
      </c>
      <c r="AA60" s="453">
        <f si="84" t="shared"/>
        <v>69.600000000013097</v>
      </c>
      <c r="AB60" s="357">
        <v>363.142</v>
      </c>
      <c r="AC60" s="358">
        <v>169.59399999999999</v>
      </c>
      <c r="AD60" s="455">
        <f si="8" t="shared"/>
        <v>602.99999999991201</v>
      </c>
      <c r="AE60" s="453">
        <f si="85" t="shared"/>
        <v>1160.9999999999161</v>
      </c>
      <c r="AF60" s="364">
        <v>3488.134</v>
      </c>
      <c r="AG60" s="289"/>
      <c r="AH60" s="358"/>
      <c r="AI60" s="455">
        <f si="40" t="shared"/>
        <v>9825.6000000001222</v>
      </c>
      <c r="AJ60" s="409">
        <f>AI60+AI59</f>
        <v>19154.400000000533</v>
      </c>
      <c r="AK60" s="453">
        <f si="86" t="shared"/>
        <v>19862.400000000533</v>
      </c>
      <c r="AL60" s="387">
        <v>29571</v>
      </c>
      <c r="AM60" s="388">
        <v>41092</v>
      </c>
      <c r="AN60" s="455">
        <f si="9" t="shared"/>
        <v>0</v>
      </c>
      <c r="AO60" s="217">
        <f si="87" t="shared"/>
        <v>0</v>
      </c>
      <c r="AP60" s="387">
        <v>22329</v>
      </c>
      <c r="AQ60" s="388">
        <v>23340</v>
      </c>
      <c r="AR60" s="455">
        <f si="10" t="shared"/>
        <v>0</v>
      </c>
      <c r="AS60" s="409">
        <f si="88" t="shared"/>
        <v>0</v>
      </c>
      <c r="AT60" s="409">
        <f si="89" t="shared"/>
        <v>20150.999999998556</v>
      </c>
      <c r="AU60" s="210">
        <f si="11" t="shared"/>
        <v>10717.00000000096</v>
      </c>
      <c r="AV60" s="211">
        <f>(G60-Y60-AE60-AO60)+AS60</f>
        <v>20275.800000001062</v>
      </c>
      <c r="AW60" s="197">
        <v>11282.301725806452</v>
      </c>
      <c r="AX60" s="196">
        <f si="41" t="shared"/>
        <v>565.30172580549151</v>
      </c>
      <c r="AY60" s="196">
        <v>361.89</v>
      </c>
      <c r="AZ60" s="196">
        <f si="61" t="shared"/>
        <v>29.613971096192106</v>
      </c>
      <c r="BA60" s="196">
        <v>31.87</v>
      </c>
      <c r="BB60" s="196">
        <f si="62" t="shared"/>
        <v>2.2560289038078949</v>
      </c>
      <c r="BC60" s="199">
        <v>56</v>
      </c>
      <c r="BD60" s="346">
        <v>42764</v>
      </c>
      <c r="BE60" s="357">
        <v>11669.716</v>
      </c>
      <c r="BF60" s="292">
        <v>81.540000000000006</v>
      </c>
      <c r="BG60" s="358">
        <v>5607.7870000000003</v>
      </c>
      <c r="BH60" s="496">
        <f si="42" t="shared"/>
        <v>1811.5200000000755</v>
      </c>
      <c r="BI60" s="453">
        <f>BH60+BH59</f>
        <v>3324.1200000001254</v>
      </c>
      <c r="BJ60" s="370">
        <v>838.755</v>
      </c>
      <c r="BK60" s="371">
        <v>662.62300000000005</v>
      </c>
      <c r="BL60" s="291">
        <f si="12" t="shared"/>
        <v>60.799999999999272</v>
      </c>
      <c r="BM60" s="409">
        <f si="90" t="shared"/>
        <v>123.59999999999673</v>
      </c>
      <c r="BN60" s="409">
        <f si="13" t="shared"/>
        <v>1750.7200000000762</v>
      </c>
      <c r="BO60" s="204">
        <f>BI60-BM60</f>
        <v>3200.5200000001287</v>
      </c>
      <c r="BP60" s="195">
        <v>1798.5</v>
      </c>
      <c r="BQ60" s="196">
        <f si="43" t="shared"/>
        <v>47.779999999923803</v>
      </c>
      <c r="BR60" s="196">
        <v>301.44</v>
      </c>
      <c r="BS60" s="196">
        <f si="63" t="shared"/>
        <v>5.8078556263272167</v>
      </c>
      <c r="BT60" s="196">
        <v>4.97</v>
      </c>
      <c r="BU60" s="196">
        <f si="64" t="shared"/>
        <v>-0.837855626327217</v>
      </c>
      <c r="BV60" s="199">
        <v>56</v>
      </c>
      <c r="BW60" s="346">
        <v>42764</v>
      </c>
      <c r="BX60" s="357">
        <v>12376.24</v>
      </c>
      <c r="BY60" s="358">
        <v>38.947000000000003</v>
      </c>
      <c r="BZ60" s="347">
        <f si="44" t="shared"/>
        <v>229.7</v>
      </c>
      <c r="CA60" s="210">
        <f si="91" t="shared"/>
        <v>481.32000000000886</v>
      </c>
      <c r="CB60" s="292"/>
      <c r="CC60" s="213">
        <f si="65" t="shared"/>
        <v>60.799999999999272</v>
      </c>
      <c r="CD60" s="409">
        <f si="65" t="shared"/>
        <v>123.59999999999673</v>
      </c>
      <c r="CE60" s="211">
        <f si="66" t="shared"/>
        <v>290.49999999999926</v>
      </c>
      <c r="CF60" s="211">
        <f si="66" t="shared"/>
        <v>604.92000000000553</v>
      </c>
      <c r="CG60" s="195">
        <v>488.4</v>
      </c>
      <c r="CH60" s="210">
        <f si="45" t="shared"/>
        <v>197.90000000000072</v>
      </c>
      <c r="CI60" s="196">
        <v>196.43</v>
      </c>
      <c r="CJ60" s="196">
        <f si="67" t="shared"/>
        <v>1.4788983352848304</v>
      </c>
      <c r="CK60" s="196">
        <v>2.4900000000000002</v>
      </c>
      <c r="CL60" s="196">
        <f si="68" t="shared"/>
        <v>1.0111016647151698</v>
      </c>
      <c r="CM60" s="199">
        <v>56</v>
      </c>
      <c r="CN60" s="346">
        <v>42764</v>
      </c>
      <c r="CO60" s="357">
        <v>11203.317999999999</v>
      </c>
      <c r="CP60" s="358">
        <v>7485.36</v>
      </c>
      <c r="CQ60" s="455">
        <f si="14" t="shared"/>
        <v>1295.2799999998751</v>
      </c>
      <c r="CR60" s="409">
        <f si="92" t="shared"/>
        <v>2652.9599999999118</v>
      </c>
      <c r="CS60" s="409">
        <f si="46" t="shared"/>
        <v>174826</v>
      </c>
      <c r="CT60" s="409">
        <f si="46" t="shared"/>
        <v>349042</v>
      </c>
      <c r="CU60" s="409">
        <f si="46" t="shared"/>
        <v>1520</v>
      </c>
      <c r="CV60" s="453">
        <f si="46" t="shared"/>
        <v>3168</v>
      </c>
      <c r="CW60" s="379">
        <v>339.10399999999998</v>
      </c>
      <c r="CX60" s="376">
        <f si="15" t="shared"/>
        <v>8.7599999999974898</v>
      </c>
      <c r="CY60" s="409">
        <f si="93" t="shared"/>
        <v>12.479999999998199</v>
      </c>
      <c r="CZ60" s="409">
        <f si="69" t="shared"/>
        <v>2824.0399999998726</v>
      </c>
      <c r="DA60" s="204">
        <f si="94" t="shared"/>
        <v>5833.4399999999096</v>
      </c>
      <c r="DB60" s="195">
        <v>2638</v>
      </c>
      <c r="DC60" s="409">
        <f si="95" t="shared"/>
        <v>-186.03999999987263</v>
      </c>
      <c r="DD60" s="195">
        <v>361.89499999999998</v>
      </c>
      <c r="DE60" s="196">
        <f si="70" t="shared"/>
        <v>7.8034789096281321</v>
      </c>
      <c r="DF60" s="195">
        <v>7.29</v>
      </c>
      <c r="DG60" s="196">
        <f si="71" t="shared"/>
        <v>-0.51347890962813203</v>
      </c>
      <c r="DH60" s="199">
        <v>56</v>
      </c>
      <c r="DI60" s="346">
        <v>42764</v>
      </c>
      <c r="DJ60" s="366">
        <v>365.62299999999999</v>
      </c>
      <c r="DK60" s="381">
        <v>325.59800000000001</v>
      </c>
      <c r="DL60" s="455">
        <f>((DJ60-DJ59)+(DK60-DK59))*1800</f>
        <v>768.60000000003765</v>
      </c>
      <c r="DM60" s="453">
        <f si="96" t="shared"/>
        <v>1499.399999999946</v>
      </c>
      <c r="DN60" s="370"/>
      <c r="DO60" s="409"/>
      <c r="DP60" s="409"/>
      <c r="DQ60" s="371">
        <v>1933.5419999999999</v>
      </c>
      <c r="DR60" s="455">
        <f si="17" t="shared"/>
        <v>3286.8000000000393</v>
      </c>
      <c r="DS60" s="453">
        <f si="97" t="shared"/>
        <v>6650.9999999998854</v>
      </c>
      <c r="DT60" s="409">
        <f>DL60+DR60+IC60</f>
        <v>5519.4000000000769</v>
      </c>
      <c r="DU60" s="204">
        <f>DM60+DS60+ID60</f>
        <v>11114.39999999983</v>
      </c>
      <c r="DV60" s="195">
        <v>5989.9</v>
      </c>
      <c r="DW60" s="409">
        <f si="47" t="shared"/>
        <v>470.49999999992269</v>
      </c>
      <c r="DX60" s="195">
        <v>14653</v>
      </c>
      <c r="DY60" s="431">
        <f si="72" t="shared"/>
        <v>0.37667371869242317</v>
      </c>
      <c r="DZ60" s="409">
        <v>0.40899999999999997</v>
      </c>
      <c r="EA60" s="431">
        <f si="73" t="shared"/>
        <v>3.232628130757681E-2</v>
      </c>
      <c r="EB60" s="199">
        <v>56</v>
      </c>
      <c r="EC60" s="346">
        <v>42764</v>
      </c>
      <c r="ED60" s="357"/>
      <c r="EE60" s="292"/>
      <c r="EF60" s="358">
        <v>2061.547</v>
      </c>
      <c r="EG60" s="455">
        <f si="158" t="shared"/>
        <v>3949.199999999928</v>
      </c>
      <c r="EH60" s="453">
        <f si="98" t="shared"/>
        <v>8074.7999999997774</v>
      </c>
      <c r="EI60" s="370">
        <v>28.457000000000001</v>
      </c>
      <c r="EJ60" s="371">
        <v>1497.883</v>
      </c>
      <c r="EK60" s="455">
        <f si="99" t="shared"/>
        <v>9.760000000005391</v>
      </c>
      <c r="EL60" s="453">
        <f si="100" t="shared"/>
        <v>100.32000000000977</v>
      </c>
      <c r="EM60" s="370">
        <v>3096.6129999999998</v>
      </c>
      <c r="EN60" s="371"/>
      <c r="EO60" s="455">
        <f si="74" t="shared"/>
        <v>29.42399999999725</v>
      </c>
      <c r="EP60" s="453">
        <f si="101" t="shared"/>
        <v>54.731999999996333</v>
      </c>
      <c r="EQ60" s="358">
        <v>383.81299999999999</v>
      </c>
      <c r="ER60" s="455">
        <f si="19" t="shared"/>
        <v>6.1599999999998545</v>
      </c>
      <c r="ES60" s="409">
        <f si="102" t="shared"/>
        <v>17.639999999998963</v>
      </c>
      <c r="ET60" s="409">
        <f si="49" t="shared"/>
        <v>3984.7839999999251</v>
      </c>
      <c r="EU60" s="204">
        <f>EH60+EP60+ES60</f>
        <v>8147.1719999997731</v>
      </c>
      <c r="EV60" s="195">
        <v>4222.7</v>
      </c>
      <c r="EW60" s="195">
        <f si="50" t="shared"/>
        <v>237.91600000007475</v>
      </c>
      <c r="EX60" s="431">
        <v>361.89499999999998</v>
      </c>
      <c r="EY60" s="431">
        <f si="75" t="shared"/>
        <v>11.01088437253879</v>
      </c>
      <c r="EZ60" s="290">
        <v>11.6683</v>
      </c>
      <c r="FA60" s="432">
        <f si="76" t="shared"/>
        <v>0.65741562746121041</v>
      </c>
      <c r="HO60" s="346">
        <v>42764</v>
      </c>
      <c r="HP60" s="379">
        <v>1086.827</v>
      </c>
      <c r="HQ60" s="455">
        <f si="183" t="shared"/>
        <v>93.959999999997308</v>
      </c>
      <c r="HR60" s="453">
        <f>HQ60+HQ59</f>
        <v>125.76000000000022</v>
      </c>
      <c r="HS60" s="379">
        <v>49969</v>
      </c>
      <c r="HT60" s="455">
        <f si="57" t="shared"/>
        <v>24</v>
      </c>
      <c r="HU60" s="369">
        <f ref="HU60" si="187" t="shared">HT60+HT59</f>
        <v>36</v>
      </c>
      <c r="HV60" s="379">
        <v>78979</v>
      </c>
      <c r="HW60" s="455">
        <f si="58" t="shared"/>
        <v>33</v>
      </c>
      <c r="HX60" s="369">
        <f ref="HX60" si="188" t="shared">HW60+HW59</f>
        <v>49</v>
      </c>
      <c r="HY60" s="379">
        <v>1311.58</v>
      </c>
      <c r="HZ60" s="455">
        <f si="179" t="shared"/>
        <v>15</v>
      </c>
      <c r="IA60" s="409">
        <f ref="IA60" si="189" t="shared">HZ60+HZ59</f>
        <v>35.399999999995089</v>
      </c>
      <c r="IB60" s="379">
        <v>215467</v>
      </c>
      <c r="IC60" s="455">
        <f si="39" t="shared"/>
        <v>1464</v>
      </c>
      <c r="ID60" s="409">
        <f>IC60+IC59</f>
        <v>2964</v>
      </c>
    </row>
    <row r="61" spans="1:238" x14ac:dyDescent="0.25">
      <c r="A61" s="199">
        <v>57</v>
      </c>
      <c r="B61" s="346"/>
      <c r="C61" s="349"/>
      <c r="D61" s="288"/>
      <c r="E61" s="350"/>
      <c r="F61" s="347"/>
      <c r="G61" s="354"/>
      <c r="H61" s="357"/>
      <c r="I61" s="216"/>
      <c r="J61" s="358"/>
      <c r="K61" s="455"/>
      <c r="L61" s="409"/>
      <c r="M61" s="354"/>
      <c r="N61" s="357"/>
      <c r="O61" s="473"/>
      <c r="P61" s="370"/>
      <c r="Q61" s="453"/>
      <c r="R61" s="357"/>
      <c r="S61" s="358"/>
      <c r="T61" s="455"/>
      <c r="U61" s="453"/>
      <c r="V61" s="357"/>
      <c r="W61" s="358"/>
      <c r="X61" s="455"/>
      <c r="Y61" s="409"/>
      <c r="Z61" s="409"/>
      <c r="AA61" s="453"/>
      <c r="AB61" s="357"/>
      <c r="AC61" s="358"/>
      <c r="AD61" s="455"/>
      <c r="AE61" s="453"/>
      <c r="AF61" s="364"/>
      <c r="AG61" s="289"/>
      <c r="AH61" s="358"/>
      <c r="AI61" s="455"/>
      <c r="AJ61" s="409"/>
      <c r="AK61" s="453"/>
      <c r="AL61" s="387"/>
      <c r="AM61" s="388"/>
      <c r="AN61" s="455"/>
      <c r="AO61" s="217"/>
      <c r="AP61" s="387"/>
      <c r="AQ61" s="388"/>
      <c r="AR61" s="455"/>
      <c r="AS61" s="409"/>
      <c r="AT61" s="409"/>
      <c r="AU61" s="210"/>
      <c r="AV61" s="211"/>
      <c r="AW61" s="197"/>
      <c r="AX61" s="196"/>
      <c r="AY61" s="196"/>
      <c r="AZ61" s="196"/>
      <c r="BA61" s="196"/>
      <c r="BB61" s="196"/>
      <c r="BC61" s="199">
        <v>57</v>
      </c>
      <c r="BD61" s="346">
        <v>42764</v>
      </c>
      <c r="BE61" s="357"/>
      <c r="BF61" s="292"/>
      <c r="BG61" s="358"/>
      <c r="BH61" s="496">
        <f si="42" t="shared"/>
        <v>-3051780.36</v>
      </c>
      <c r="BI61" s="453"/>
      <c r="BJ61" s="370"/>
      <c r="BK61" s="371"/>
      <c r="BL61" s="291"/>
      <c r="BM61" s="409"/>
      <c r="BN61" s="409"/>
      <c r="BO61" s="204"/>
      <c r="BP61" s="195"/>
      <c r="BQ61" s="196"/>
      <c r="BR61" s="196"/>
      <c r="BS61" s="196"/>
      <c r="BT61" s="196"/>
      <c r="BU61" s="196"/>
      <c r="BV61" s="199">
        <v>57</v>
      </c>
      <c r="BW61" s="346">
        <v>42764</v>
      </c>
      <c r="BX61" s="357"/>
      <c r="BY61" s="358"/>
      <c r="BZ61" s="347"/>
      <c r="CA61" s="210"/>
      <c r="CB61" s="292"/>
      <c r="CC61" s="213"/>
      <c r="CD61" s="409"/>
      <c r="CE61" s="211"/>
      <c r="CF61" s="211"/>
      <c r="CG61" s="195"/>
      <c r="CH61" s="210"/>
      <c r="CI61" s="196"/>
      <c r="CJ61" s="196"/>
      <c r="CK61" s="196"/>
      <c r="CL61" s="196"/>
      <c r="CM61" s="199">
        <v>57</v>
      </c>
      <c r="CN61" s="346">
        <v>42764</v>
      </c>
      <c r="CO61" s="357"/>
      <c r="CP61" s="358"/>
      <c r="CQ61" s="455"/>
      <c r="CR61" s="409"/>
      <c r="CS61" s="409"/>
      <c r="CT61" s="409"/>
      <c r="CU61" s="409"/>
      <c r="CV61" s="453"/>
      <c r="CW61" s="379"/>
      <c r="CX61" s="376"/>
      <c r="CY61" s="409"/>
      <c r="CZ61" s="409"/>
      <c r="DA61" s="204"/>
      <c r="DB61" s="195"/>
      <c r="DC61" s="409"/>
      <c r="DD61" s="195"/>
      <c r="DE61" s="196"/>
      <c r="DF61" s="195"/>
      <c r="DG61" s="196"/>
      <c r="DH61" s="199">
        <v>57</v>
      </c>
      <c r="DI61" s="346">
        <v>42764</v>
      </c>
      <c r="DJ61" s="366"/>
      <c r="DK61" s="381"/>
      <c r="DL61" s="455"/>
      <c r="DM61" s="453"/>
      <c r="DN61" s="370"/>
      <c r="DO61" s="409"/>
      <c r="DP61" s="409"/>
      <c r="DQ61" s="371"/>
      <c r="DR61" s="455"/>
      <c r="DS61" s="453"/>
      <c r="DT61" s="409"/>
      <c r="DU61" s="204"/>
      <c r="DV61" s="195"/>
      <c r="DW61" s="409"/>
      <c r="DX61" s="195"/>
      <c r="DY61" s="431"/>
      <c r="DZ61" s="409"/>
      <c r="EA61" s="431"/>
      <c r="EB61" s="199">
        <v>57</v>
      </c>
      <c r="EC61" s="346">
        <v>42764</v>
      </c>
      <c r="ED61" s="357"/>
      <c r="EE61" s="292"/>
      <c r="EF61" s="358"/>
      <c r="EG61" s="455"/>
      <c r="EH61" s="453"/>
      <c r="EI61" s="370"/>
      <c r="EJ61" s="371"/>
      <c r="EK61" s="455"/>
      <c r="EL61" s="453"/>
      <c r="EM61" s="370"/>
      <c r="EN61" s="371"/>
      <c r="EO61" s="455"/>
      <c r="EP61" s="453"/>
      <c r="EQ61" s="358"/>
      <c r="ER61" s="455"/>
      <c r="ES61" s="409"/>
      <c r="ET61" s="409"/>
      <c r="EU61" s="204"/>
      <c r="EV61" s="195"/>
      <c r="EW61" s="195"/>
      <c r="EX61" s="431"/>
      <c r="EY61" s="431"/>
      <c r="EZ61" s="290"/>
      <c r="FA61" s="432"/>
      <c r="HO61" s="346">
        <v>42764</v>
      </c>
      <c r="HP61" s="379"/>
      <c r="HQ61" s="455"/>
      <c r="HR61" s="453"/>
      <c r="HS61" s="379"/>
      <c r="HT61" s="455"/>
      <c r="HU61" s="369"/>
      <c r="HV61" s="379"/>
      <c r="HW61" s="455"/>
      <c r="HX61" s="369"/>
      <c r="HY61" s="379"/>
      <c r="HZ61" s="455"/>
      <c r="IA61" s="409"/>
      <c r="IB61" s="379"/>
      <c r="IC61" s="455"/>
      <c r="ID61" s="409"/>
    </row>
    <row r="62" spans="1:238" x14ac:dyDescent="0.25">
      <c r="A62" s="199">
        <v>58</v>
      </c>
      <c r="B62" s="346"/>
      <c r="C62" s="349"/>
      <c r="D62" s="288"/>
      <c r="E62" s="350"/>
      <c r="F62" s="347"/>
      <c r="G62" s="354"/>
      <c r="H62" s="357"/>
      <c r="I62" s="292"/>
      <c r="J62" s="358"/>
      <c r="K62" s="455"/>
      <c r="L62" s="409"/>
      <c r="M62" s="354"/>
      <c r="N62" s="357"/>
      <c r="O62" s="358"/>
      <c r="P62" s="455"/>
      <c r="Q62" s="453"/>
      <c r="R62" s="357"/>
      <c r="S62" s="358"/>
      <c r="T62" s="455"/>
      <c r="U62" s="453"/>
      <c r="V62" s="357"/>
      <c r="W62" s="358"/>
      <c r="X62" s="455"/>
      <c r="Y62" s="409"/>
      <c r="Z62" s="409"/>
      <c r="AA62" s="453"/>
      <c r="AB62" s="357"/>
      <c r="AC62" s="358"/>
      <c r="AD62" s="455"/>
      <c r="AE62" s="453"/>
      <c r="AF62" s="364"/>
      <c r="AG62" s="289"/>
      <c r="AH62" s="358"/>
      <c r="AI62" s="455"/>
      <c r="AJ62" s="409"/>
      <c r="AK62" s="453"/>
      <c r="AL62" s="387"/>
      <c r="AM62" s="388"/>
      <c r="AN62" s="455"/>
      <c r="AO62" s="217"/>
      <c r="AP62" s="387"/>
      <c r="AQ62" s="388"/>
      <c r="AR62" s="455"/>
      <c r="AS62" s="409"/>
      <c r="AT62" s="409"/>
      <c r="AU62" s="210"/>
      <c r="AV62" s="211"/>
      <c r="AW62" s="197"/>
      <c r="AX62" s="196"/>
      <c r="AY62" s="196"/>
      <c r="AZ62" s="196"/>
      <c r="BA62" s="196"/>
      <c r="BB62" s="196"/>
      <c r="BC62" s="199">
        <v>58</v>
      </c>
      <c r="BD62" s="346">
        <v>42765</v>
      </c>
      <c r="BE62" s="357"/>
      <c r="BF62" s="292"/>
      <c r="BG62" s="358"/>
      <c r="BH62" s="496">
        <f si="42" t="shared"/>
        <v>0</v>
      </c>
      <c r="BI62" s="453"/>
      <c r="BJ62" s="370"/>
      <c r="BK62" s="371"/>
      <c r="BL62" s="291"/>
      <c r="BM62" s="409"/>
      <c r="BN62" s="409"/>
      <c r="BO62" s="204"/>
      <c r="BP62" s="195"/>
      <c r="BQ62" s="196"/>
      <c r="BR62" s="196"/>
      <c r="BS62" s="196"/>
      <c r="BT62" s="196"/>
      <c r="BU62" s="196"/>
      <c r="BV62" s="199">
        <v>58</v>
      </c>
      <c r="BW62" s="346">
        <v>42765</v>
      </c>
      <c r="BX62" s="357"/>
      <c r="BY62" s="358"/>
      <c r="BZ62" s="347"/>
      <c r="CA62" s="210"/>
      <c r="CB62" s="292"/>
      <c r="CC62" s="213"/>
      <c r="CD62" s="409"/>
      <c r="CE62" s="211"/>
      <c r="CF62" s="211"/>
      <c r="CG62" s="195"/>
      <c r="CH62" s="210"/>
      <c r="CI62" s="196"/>
      <c r="CJ62" s="196"/>
      <c r="CK62" s="196"/>
      <c r="CL62" s="196"/>
      <c r="CM62" s="199">
        <v>58</v>
      </c>
      <c r="CN62" s="346">
        <v>42765</v>
      </c>
      <c r="CO62" s="357"/>
      <c r="CP62" s="358"/>
      <c r="CQ62" s="455"/>
      <c r="CR62" s="409"/>
      <c r="CS62" s="409"/>
      <c r="CT62" s="409"/>
      <c r="CU62" s="409"/>
      <c r="CV62" s="453"/>
      <c r="CW62" s="379"/>
      <c r="CX62" s="376"/>
      <c r="CY62" s="409"/>
      <c r="CZ62" s="409"/>
      <c r="DA62" s="204"/>
      <c r="DB62" s="195"/>
      <c r="DC62" s="409"/>
      <c r="DD62" s="195"/>
      <c r="DE62" s="196"/>
      <c r="DF62" s="195"/>
      <c r="DG62" s="196"/>
      <c r="DH62" s="199">
        <v>58</v>
      </c>
      <c r="DI62" s="346">
        <v>42765</v>
      </c>
      <c r="DJ62" s="366"/>
      <c r="DK62" s="381"/>
      <c r="DL62" s="455"/>
      <c r="DM62" s="453"/>
      <c r="DN62" s="370"/>
      <c r="DO62" s="409"/>
      <c r="DP62" s="409"/>
      <c r="DQ62" s="371"/>
      <c r="DR62" s="455"/>
      <c r="DS62" s="453"/>
      <c r="DT62" s="409"/>
      <c r="DU62" s="204"/>
      <c r="DV62" s="195"/>
      <c r="DW62" s="409"/>
      <c r="DX62" s="195"/>
      <c r="DY62" s="431"/>
      <c r="DZ62" s="409"/>
      <c r="EA62" s="431"/>
      <c r="EB62" s="199">
        <v>58</v>
      </c>
      <c r="EC62" s="346">
        <v>42765</v>
      </c>
      <c r="ED62" s="357"/>
      <c r="EE62" s="292"/>
      <c r="EF62" s="358"/>
      <c r="EG62" s="455"/>
      <c r="EH62" s="453"/>
      <c r="EI62" s="370"/>
      <c r="EJ62" s="371"/>
      <c r="EK62" s="455"/>
      <c r="EL62" s="453"/>
      <c r="EM62" s="370"/>
      <c r="EN62" s="371"/>
      <c r="EO62" s="455"/>
      <c r="EP62" s="453"/>
      <c r="EQ62" s="358"/>
      <c r="ER62" s="455"/>
      <c r="ES62" s="409"/>
      <c r="ET62" s="409"/>
      <c r="EU62" s="204"/>
      <c r="EV62" s="195"/>
      <c r="EW62" s="195"/>
      <c r="EX62" s="431"/>
      <c r="EY62" s="431"/>
      <c r="EZ62" s="290"/>
      <c r="FA62" s="432"/>
      <c r="HO62" s="346">
        <v>42765</v>
      </c>
      <c r="HP62" s="379"/>
      <c r="HQ62" s="455"/>
      <c r="HR62" s="453"/>
      <c r="HS62" s="379"/>
      <c r="HT62" s="455"/>
      <c r="HU62" s="369"/>
      <c r="HV62" s="379"/>
      <c r="HW62" s="455"/>
      <c r="HX62" s="369"/>
      <c r="HY62" s="379"/>
      <c r="HZ62" s="455"/>
      <c r="IA62" s="409"/>
      <c r="IB62" s="379"/>
      <c r="IC62" s="455"/>
      <c r="ID62" s="409"/>
    </row>
    <row r="63" spans="1:238" x14ac:dyDescent="0.25">
      <c r="A63" s="199">
        <v>59</v>
      </c>
      <c r="B63" s="346"/>
      <c r="C63" s="349"/>
      <c r="D63" s="288"/>
      <c r="E63" s="350"/>
      <c r="F63" s="347"/>
      <c r="G63" s="354"/>
      <c r="H63" s="357"/>
      <c r="I63" s="292"/>
      <c r="J63" s="358"/>
      <c r="K63" s="455"/>
      <c r="L63" s="409"/>
      <c r="M63" s="354"/>
      <c r="N63" s="357"/>
      <c r="O63" s="475"/>
      <c r="P63" s="370"/>
      <c r="Q63" s="453"/>
      <c r="R63" s="357"/>
      <c r="S63" s="358"/>
      <c r="T63" s="455"/>
      <c r="U63" s="453"/>
      <c r="V63" s="357"/>
      <c r="W63" s="358"/>
      <c r="X63" s="455"/>
      <c r="Y63" s="409"/>
      <c r="Z63" s="409"/>
      <c r="AA63" s="453"/>
      <c r="AB63" s="357"/>
      <c r="AC63" s="358"/>
      <c r="AD63" s="455"/>
      <c r="AE63" s="453"/>
      <c r="AF63" s="364"/>
      <c r="AG63" s="289"/>
      <c r="AH63" s="358"/>
      <c r="AI63" s="455"/>
      <c r="AJ63" s="409"/>
      <c r="AK63" s="453"/>
      <c r="AL63" s="387"/>
      <c r="AM63" s="388"/>
      <c r="AN63" s="455"/>
      <c r="AO63" s="217"/>
      <c r="AP63" s="387"/>
      <c r="AQ63" s="388"/>
      <c r="AR63" s="455"/>
      <c r="AS63" s="409"/>
      <c r="AT63" s="409"/>
      <c r="AU63" s="210"/>
      <c r="AV63" s="211"/>
      <c r="AW63" s="197"/>
      <c r="AX63" s="196"/>
      <c r="AY63" s="196"/>
      <c r="AZ63" s="196"/>
      <c r="BA63" s="196"/>
      <c r="BB63" s="196"/>
      <c r="BC63" s="199">
        <v>59</v>
      </c>
      <c r="BD63" s="346">
        <v>42765</v>
      </c>
      <c r="BE63" s="357"/>
      <c r="BF63" s="292"/>
      <c r="BG63" s="358"/>
      <c r="BH63" s="496">
        <f si="42" t="shared"/>
        <v>0</v>
      </c>
      <c r="BI63" s="453"/>
      <c r="BJ63" s="370"/>
      <c r="BK63" s="371"/>
      <c r="BL63" s="291"/>
      <c r="BM63" s="409"/>
      <c r="BN63" s="409"/>
      <c r="BO63" s="204"/>
      <c r="BP63" s="195"/>
      <c r="BQ63" s="196"/>
      <c r="BR63" s="196"/>
      <c r="BS63" s="196"/>
      <c r="BT63" s="196"/>
      <c r="BU63" s="196"/>
      <c r="BV63" s="199">
        <v>59</v>
      </c>
      <c r="BW63" s="346">
        <v>42765</v>
      </c>
      <c r="BX63" s="357"/>
      <c r="BY63" s="358"/>
      <c r="BZ63" s="347"/>
      <c r="CA63" s="210"/>
      <c r="CB63" s="292"/>
      <c r="CC63" s="409"/>
      <c r="CD63" s="409"/>
      <c r="CE63" s="211"/>
      <c r="CF63" s="211"/>
      <c r="CG63" s="195"/>
      <c r="CH63" s="210"/>
      <c r="CI63" s="196"/>
      <c r="CJ63" s="196"/>
      <c r="CK63" s="196"/>
      <c r="CL63" s="196"/>
      <c r="CM63" s="199">
        <v>59</v>
      </c>
      <c r="CN63" s="346">
        <v>42765</v>
      </c>
      <c r="CO63" s="357"/>
      <c r="CP63" s="358"/>
      <c r="CQ63" s="455"/>
      <c r="CR63" s="409"/>
      <c r="CS63" s="409"/>
      <c r="CT63" s="409"/>
      <c r="CU63" s="409"/>
      <c r="CV63" s="453"/>
      <c r="CW63" s="379"/>
      <c r="CX63" s="376"/>
      <c r="CY63" s="409"/>
      <c r="CZ63" s="409"/>
      <c r="DA63" s="204"/>
      <c r="DB63" s="195"/>
      <c r="DC63" s="409"/>
      <c r="DD63" s="195"/>
      <c r="DE63" s="196"/>
      <c r="DF63" s="195"/>
      <c r="DG63" s="196"/>
      <c r="DH63" s="199">
        <v>59</v>
      </c>
      <c r="DI63" s="346">
        <v>42765</v>
      </c>
      <c r="DJ63" s="366"/>
      <c r="DK63" s="381"/>
      <c r="DL63" s="455"/>
      <c r="DM63" s="453"/>
      <c r="DN63" s="370"/>
      <c r="DO63" s="409"/>
      <c r="DP63" s="409"/>
      <c r="DQ63" s="371"/>
      <c r="DR63" s="455"/>
      <c r="DS63" s="453"/>
      <c r="DT63" s="409"/>
      <c r="DU63" s="204"/>
      <c r="DV63" s="195"/>
      <c r="DW63" s="409"/>
      <c r="DX63" s="195"/>
      <c r="DY63" s="431"/>
      <c r="DZ63" s="409"/>
      <c r="EA63" s="431"/>
      <c r="EB63" s="199">
        <v>59</v>
      </c>
      <c r="EC63" s="346">
        <v>42765</v>
      </c>
      <c r="ED63" s="357"/>
      <c r="EE63" s="292"/>
      <c r="EF63" s="358"/>
      <c r="EG63" s="455"/>
      <c r="EH63" s="453"/>
      <c r="EI63" s="370"/>
      <c r="EJ63" s="371"/>
      <c r="EK63" s="455"/>
      <c r="EL63" s="453"/>
      <c r="EM63" s="370"/>
      <c r="EN63" s="371"/>
      <c r="EO63" s="455"/>
      <c r="EP63" s="453"/>
      <c r="EQ63" s="379"/>
      <c r="ER63" s="455"/>
      <c r="ES63" s="409"/>
      <c r="ET63" s="409"/>
      <c r="EU63" s="204"/>
      <c r="EV63" s="195"/>
      <c r="EW63" s="195"/>
      <c r="EX63" s="431"/>
      <c r="EY63" s="431"/>
      <c r="EZ63" s="290"/>
      <c r="FA63" s="432"/>
      <c r="HO63" s="346">
        <v>42765</v>
      </c>
      <c r="HP63" s="379"/>
      <c r="HQ63" s="455"/>
      <c r="HR63" s="453"/>
      <c r="HS63" s="379"/>
      <c r="HT63" s="455"/>
      <c r="HU63" s="369"/>
      <c r="HV63" s="379"/>
      <c r="HW63" s="455"/>
      <c r="HX63" s="369"/>
      <c r="HY63" s="379"/>
      <c r="HZ63" s="455"/>
      <c r="IA63" s="409"/>
      <c r="IB63" s="379"/>
      <c r="IC63" s="455"/>
      <c r="ID63" s="409"/>
    </row>
    <row r="64" spans="1:238" x14ac:dyDescent="0.25">
      <c r="A64" s="199">
        <v>60</v>
      </c>
      <c r="B64" s="346"/>
      <c r="C64" s="349"/>
      <c r="D64" s="288"/>
      <c r="E64" s="350"/>
      <c r="F64" s="347"/>
      <c r="G64" s="354"/>
      <c r="H64" s="357"/>
      <c r="I64" s="292"/>
      <c r="J64" s="358"/>
      <c r="K64" s="455"/>
      <c r="L64" s="409"/>
      <c r="M64" s="354"/>
      <c r="N64" s="357"/>
      <c r="O64" s="358"/>
      <c r="P64" s="455"/>
      <c r="Q64" s="453"/>
      <c r="R64" s="357"/>
      <c r="S64" s="358"/>
      <c r="T64" s="455"/>
      <c r="U64" s="453"/>
      <c r="V64" s="357"/>
      <c r="W64" s="358"/>
      <c r="X64" s="455"/>
      <c r="Y64" s="409"/>
      <c r="Z64" s="409"/>
      <c r="AA64" s="453"/>
      <c r="AB64" s="357"/>
      <c r="AC64" s="358"/>
      <c r="AD64" s="455"/>
      <c r="AE64" s="453"/>
      <c r="AF64" s="364"/>
      <c r="AG64" s="289"/>
      <c r="AH64" s="358"/>
      <c r="AI64" s="455"/>
      <c r="AJ64" s="409"/>
      <c r="AK64" s="453"/>
      <c r="AL64" s="387"/>
      <c r="AM64" s="388"/>
      <c r="AN64" s="455"/>
      <c r="AO64" s="217"/>
      <c r="AP64" s="387"/>
      <c r="AQ64" s="388"/>
      <c r="AR64" s="455"/>
      <c r="AS64" s="409"/>
      <c r="AT64" s="409"/>
      <c r="AU64" s="210"/>
      <c r="AV64" s="211"/>
      <c r="AW64" s="197"/>
      <c r="AX64" s="196"/>
      <c r="AY64" s="196"/>
      <c r="AZ64" s="196"/>
      <c r="BA64" s="196"/>
      <c r="BB64" s="196"/>
      <c r="BC64" s="199">
        <v>60</v>
      </c>
      <c r="BD64" s="346">
        <v>42766</v>
      </c>
      <c r="BE64" s="357"/>
      <c r="BF64" s="292"/>
      <c r="BG64" s="358"/>
      <c r="BH64" s="496">
        <f si="42" t="shared"/>
        <v>0</v>
      </c>
      <c r="BI64" s="453"/>
      <c r="BJ64" s="370"/>
      <c r="BK64" s="371"/>
      <c r="BL64" s="291"/>
      <c r="BM64" s="409"/>
      <c r="BN64" s="409"/>
      <c r="BO64" s="204"/>
      <c r="BP64" s="195"/>
      <c r="BQ64" s="196"/>
      <c r="BR64" s="196"/>
      <c r="BS64" s="196"/>
      <c r="BT64" s="196"/>
      <c r="BU64" s="196"/>
      <c r="BV64" s="199">
        <v>60</v>
      </c>
      <c r="BW64" s="346">
        <v>42766</v>
      </c>
      <c r="BX64" s="357"/>
      <c r="BY64" s="358"/>
      <c r="BZ64" s="347"/>
      <c r="CA64" s="210"/>
      <c r="CB64" s="292"/>
      <c r="CC64" s="409"/>
      <c r="CD64" s="409"/>
      <c r="CE64" s="211"/>
      <c r="CF64" s="211"/>
      <c r="CG64" s="195"/>
      <c r="CH64" s="210"/>
      <c r="CI64" s="196"/>
      <c r="CJ64" s="196"/>
      <c r="CK64" s="196"/>
      <c r="CL64" s="196"/>
      <c r="CM64" s="199">
        <v>60</v>
      </c>
      <c r="CN64" s="346">
        <v>42766</v>
      </c>
      <c r="CO64" s="357"/>
      <c r="CP64" s="358"/>
      <c r="CQ64" s="455"/>
      <c r="CR64" s="409"/>
      <c r="CS64" s="409"/>
      <c r="CT64" s="409"/>
      <c r="CU64" s="409"/>
      <c r="CV64" s="453"/>
      <c r="CW64" s="379"/>
      <c r="CX64" s="376"/>
      <c r="CY64" s="409"/>
      <c r="CZ64" s="409"/>
      <c r="DA64" s="204"/>
      <c r="DB64" s="195"/>
      <c r="DC64" s="409"/>
      <c r="DD64" s="195"/>
      <c r="DE64" s="196"/>
      <c r="DF64" s="195"/>
      <c r="DG64" s="196"/>
      <c r="DH64" s="199">
        <v>60</v>
      </c>
      <c r="DI64" s="346">
        <v>42766</v>
      </c>
      <c r="DJ64" s="366"/>
      <c r="DK64" s="381"/>
      <c r="DL64" s="455"/>
      <c r="DM64" s="453"/>
      <c r="DN64" s="370"/>
      <c r="DO64" s="409"/>
      <c r="DP64" s="409"/>
      <c r="DQ64" s="371"/>
      <c r="DR64" s="455"/>
      <c r="DS64" s="453"/>
      <c r="DT64" s="409"/>
      <c r="DU64" s="204"/>
      <c r="DV64" s="195"/>
      <c r="DW64" s="409"/>
      <c r="DX64" s="195"/>
      <c r="DY64" s="431"/>
      <c r="DZ64" s="409"/>
      <c r="EA64" s="431"/>
      <c r="EB64" s="199">
        <v>60</v>
      </c>
      <c r="EC64" s="346">
        <v>42766</v>
      </c>
      <c r="ED64" s="357"/>
      <c r="EE64" s="292"/>
      <c r="EF64" s="358"/>
      <c r="EG64" s="455"/>
      <c r="EH64" s="453"/>
      <c r="EI64" s="370"/>
      <c r="EJ64" s="371"/>
      <c r="EK64" s="455"/>
      <c r="EL64" s="453"/>
      <c r="EM64" s="370"/>
      <c r="EN64" s="371"/>
      <c r="EO64" s="455"/>
      <c r="EP64" s="453"/>
      <c r="EQ64" s="379"/>
      <c r="ER64" s="455"/>
      <c r="ES64" s="409"/>
      <c r="ET64" s="409"/>
      <c r="EU64" s="204"/>
      <c r="EV64" s="195"/>
      <c r="EW64" s="195"/>
      <c r="EX64" s="431"/>
      <c r="EY64" s="431"/>
      <c r="EZ64" s="290"/>
      <c r="FA64" s="432"/>
      <c r="HO64" s="346">
        <v>42766</v>
      </c>
      <c r="HP64" s="379"/>
      <c r="HQ64" s="455"/>
      <c r="HR64" s="453"/>
      <c r="HS64" s="379"/>
      <c r="HT64" s="455"/>
      <c r="HU64" s="369"/>
      <c r="HV64" s="379"/>
      <c r="HW64" s="455"/>
      <c r="HX64" s="369"/>
      <c r="HY64" s="379"/>
      <c r="HZ64" s="455"/>
      <c r="IA64" s="409"/>
      <c r="IB64" s="379"/>
      <c r="IC64" s="455"/>
      <c r="ID64" s="409"/>
    </row>
    <row ht="15.75" r="65" spans="1:238" thickBot="1" x14ac:dyDescent="0.3">
      <c r="A65" s="199">
        <v>61</v>
      </c>
      <c r="B65" s="346"/>
      <c r="C65" s="349"/>
      <c r="D65" s="288"/>
      <c r="E65" s="350"/>
      <c r="F65" s="347"/>
      <c r="G65" s="354"/>
      <c r="H65" s="357"/>
      <c r="I65" s="292"/>
      <c r="J65" s="358"/>
      <c r="K65" s="455"/>
      <c r="L65" s="409"/>
      <c r="M65" s="354"/>
      <c r="N65" s="357"/>
      <c r="O65" s="358"/>
      <c r="P65" s="455"/>
      <c r="Q65" s="453"/>
      <c r="R65" s="357"/>
      <c r="S65" s="358"/>
      <c r="T65" s="455"/>
      <c r="U65" s="453"/>
      <c r="V65" s="357"/>
      <c r="W65" s="358"/>
      <c r="X65" s="455"/>
      <c r="Y65" s="409"/>
      <c r="Z65" s="409"/>
      <c r="AA65" s="453"/>
      <c r="AB65" s="357"/>
      <c r="AC65" s="358"/>
      <c r="AD65" s="455"/>
      <c r="AE65" s="453"/>
      <c r="AF65" s="364"/>
      <c r="AG65" s="289"/>
      <c r="AH65" s="358"/>
      <c r="AI65" s="455"/>
      <c r="AJ65" s="409"/>
      <c r="AK65" s="453"/>
      <c r="AL65" s="387"/>
      <c r="AM65" s="388"/>
      <c r="AN65" s="455"/>
      <c r="AO65" s="217"/>
      <c r="AP65" s="387"/>
      <c r="AQ65" s="388"/>
      <c r="AR65" s="455"/>
      <c r="AS65" s="409"/>
      <c r="AT65" s="409"/>
      <c r="AU65" s="210"/>
      <c r="AV65" s="211"/>
      <c r="AW65" s="197"/>
      <c r="AX65" s="196"/>
      <c r="AY65" s="196"/>
      <c r="AZ65" s="196"/>
      <c r="BA65" s="196"/>
      <c r="BB65" s="196"/>
      <c r="BC65" s="199">
        <v>61</v>
      </c>
      <c r="BD65" s="346">
        <v>42766</v>
      </c>
      <c r="BE65" s="357"/>
      <c r="BF65" s="292"/>
      <c r="BG65" s="358"/>
      <c r="BH65" s="496">
        <f si="42" t="shared"/>
        <v>0</v>
      </c>
      <c r="BI65" s="453"/>
      <c r="BJ65" s="370"/>
      <c r="BK65" s="371"/>
      <c r="BL65" s="291"/>
      <c r="BM65" s="409"/>
      <c r="BN65" s="409"/>
      <c r="BO65" s="204"/>
      <c r="BP65" s="195"/>
      <c r="BQ65" s="196"/>
      <c r="BR65" s="196"/>
      <c r="BS65" s="196"/>
      <c r="BT65" s="196"/>
      <c r="BU65" s="196"/>
      <c r="BV65" s="199">
        <v>61</v>
      </c>
      <c r="BW65" s="346">
        <v>42766</v>
      </c>
      <c r="BX65" s="359"/>
      <c r="BY65" s="358"/>
      <c r="BZ65" s="347"/>
      <c r="CA65" s="210"/>
      <c r="CB65" s="292"/>
      <c r="CC65" s="409"/>
      <c r="CD65" s="409"/>
      <c r="CE65" s="211"/>
      <c r="CF65" s="211"/>
      <c r="CG65" s="195"/>
      <c r="CH65" s="210"/>
      <c r="CI65" s="196"/>
      <c r="CJ65" s="196"/>
      <c r="CK65" s="196"/>
      <c r="CL65" s="196"/>
      <c r="CM65" s="199">
        <v>61</v>
      </c>
      <c r="CN65" s="346">
        <v>42766</v>
      </c>
      <c r="CO65" s="357"/>
      <c r="CP65" s="358"/>
      <c r="CQ65" s="455"/>
      <c r="CR65" s="409"/>
      <c r="CS65" s="409"/>
      <c r="CT65" s="409"/>
      <c r="CU65" s="409"/>
      <c r="CV65" s="453"/>
      <c r="CW65" s="379"/>
      <c r="CX65" s="376"/>
      <c r="CY65" s="409"/>
      <c r="CZ65" s="409"/>
      <c r="DA65" s="204"/>
      <c r="DB65" s="195"/>
      <c r="DC65" s="409"/>
      <c r="DD65" s="195"/>
      <c r="DE65" s="196"/>
      <c r="DF65" s="195"/>
      <c r="DG65" s="196"/>
      <c r="DH65" s="199">
        <v>61</v>
      </c>
      <c r="DI65" s="346">
        <v>42766</v>
      </c>
      <c r="DJ65" s="366"/>
      <c r="DK65" s="381"/>
      <c r="DL65" s="455"/>
      <c r="DM65" s="453"/>
      <c r="DN65" s="370"/>
      <c r="DO65" s="409"/>
      <c r="DP65" s="409"/>
      <c r="DQ65" s="371"/>
      <c r="DR65" s="455"/>
      <c r="DS65" s="453"/>
      <c r="DT65" s="409"/>
      <c r="DU65" s="204"/>
      <c r="DV65" s="195"/>
      <c r="DW65" s="195"/>
      <c r="DX65" s="195"/>
      <c r="DY65" s="431"/>
      <c r="DZ65" s="409"/>
      <c r="EA65" s="431"/>
      <c r="EB65" s="199">
        <v>61</v>
      </c>
      <c r="EC65" s="346">
        <v>42766</v>
      </c>
      <c r="ED65" s="357"/>
      <c r="EE65" s="292"/>
      <c r="EF65" s="358"/>
      <c r="EG65" s="455"/>
      <c r="EH65" s="453"/>
      <c r="EI65" s="370"/>
      <c r="EJ65" s="371"/>
      <c r="EK65" s="455"/>
      <c r="EL65" s="453"/>
      <c r="EM65" s="370"/>
      <c r="EN65" s="371"/>
      <c r="EO65" s="455"/>
      <c r="EP65" s="453"/>
      <c r="EQ65" s="379"/>
      <c r="ER65" s="455"/>
      <c r="ES65" s="409"/>
      <c r="ET65" s="409"/>
      <c r="EU65" s="204"/>
      <c r="EV65" s="195"/>
      <c r="EW65" s="195"/>
      <c r="EX65" s="431"/>
      <c r="EY65" s="431"/>
      <c r="EZ65" s="290"/>
      <c r="FA65" s="432"/>
      <c r="HO65" s="346">
        <v>42766</v>
      </c>
      <c r="HP65" s="379"/>
      <c r="HQ65" s="455"/>
      <c r="HR65" s="453"/>
      <c r="HS65" s="379"/>
      <c r="HT65" s="455"/>
      <c r="HU65" s="369"/>
      <c r="HV65" s="379"/>
      <c r="HW65" s="455"/>
      <c r="HX65" s="369"/>
      <c r="HY65" s="379"/>
      <c r="HZ65" s="455"/>
      <c r="IA65" s="409"/>
      <c r="IB65" s="379"/>
      <c r="IC65" s="455"/>
      <c r="ID65" s="409"/>
    </row>
    <row ht="15.75" r="66" spans="1:238" thickBot="1" x14ac:dyDescent="0.3">
      <c r="A66" s="199">
        <v>62</v>
      </c>
      <c r="B66" s="346"/>
      <c r="C66" s="351"/>
      <c r="D66" s="352"/>
      <c r="E66" s="353"/>
      <c r="F66" s="347"/>
      <c r="G66" s="354"/>
      <c r="H66" s="359"/>
      <c r="I66" s="360"/>
      <c r="J66" s="361"/>
      <c r="K66" s="455"/>
      <c r="L66" s="409"/>
      <c r="M66" s="354"/>
      <c r="N66" s="444"/>
      <c r="O66" s="361"/>
      <c r="P66" s="455"/>
      <c r="Q66" s="453"/>
      <c r="R66" s="359"/>
      <c r="S66" s="361"/>
      <c r="T66" s="455"/>
      <c r="U66" s="453"/>
      <c r="V66" s="359"/>
      <c r="W66" s="361"/>
      <c r="X66" s="455"/>
      <c r="Y66" s="409"/>
      <c r="Z66" s="409"/>
      <c r="AA66" s="453"/>
      <c r="AB66" s="359"/>
      <c r="AC66" s="361"/>
      <c r="AD66" s="455"/>
      <c r="AE66" s="453"/>
      <c r="AF66" s="359"/>
      <c r="AG66" s="360"/>
      <c r="AH66" s="361"/>
      <c r="AI66" s="455"/>
      <c r="AJ66" s="409"/>
      <c r="AK66" s="453"/>
      <c r="AL66" s="387"/>
      <c r="AM66" s="388"/>
      <c r="AN66" s="455"/>
      <c r="AO66" s="217"/>
      <c r="AP66" s="387"/>
      <c r="AQ66" s="388"/>
      <c r="AR66" s="455"/>
      <c r="AS66" s="409"/>
      <c r="AT66" s="409"/>
      <c r="AU66" s="210"/>
      <c r="AV66" s="211"/>
      <c r="AW66" s="197"/>
      <c r="AX66" s="196"/>
      <c r="AY66" s="196"/>
      <c r="AZ66" s="196"/>
      <c r="BA66" s="196"/>
      <c r="BB66" s="196"/>
      <c r="BC66" s="199">
        <v>62</v>
      </c>
      <c r="BD66" s="346">
        <v>42767</v>
      </c>
      <c r="BE66" s="359"/>
      <c r="BF66" s="360"/>
      <c r="BG66" s="361"/>
      <c r="BH66" s="455"/>
      <c r="BI66" s="453"/>
      <c r="BJ66" s="373"/>
      <c r="BK66" s="374"/>
      <c r="BL66" s="291"/>
      <c r="BM66" s="409"/>
      <c r="BN66" s="409"/>
      <c r="BO66" s="204"/>
      <c r="BP66" s="195"/>
      <c r="BQ66" s="196"/>
      <c r="BR66" s="196"/>
      <c r="BS66" s="196"/>
      <c r="BT66" s="196"/>
      <c r="BU66" s="196"/>
      <c r="BV66" s="199">
        <v>62</v>
      </c>
      <c r="BW66" s="346">
        <v>42767</v>
      </c>
      <c r="BX66" s="359"/>
      <c r="BY66" s="358"/>
      <c r="BZ66" s="347"/>
      <c r="CA66" s="210"/>
      <c r="CB66" s="292"/>
      <c r="CC66" s="409"/>
      <c r="CD66" s="409"/>
      <c r="CE66" s="211"/>
      <c r="CF66" s="211"/>
      <c r="CG66" s="195"/>
      <c r="CH66" s="210"/>
      <c r="CI66" s="196"/>
      <c r="CJ66" s="196"/>
      <c r="CK66" s="196"/>
      <c r="CL66" s="196"/>
      <c r="CM66" s="199">
        <v>62</v>
      </c>
      <c r="CN66" s="346">
        <v>42767</v>
      </c>
      <c r="CO66" s="359"/>
      <c r="CP66" s="375"/>
      <c r="CQ66" s="455"/>
      <c r="CR66" s="409"/>
      <c r="CS66" s="409"/>
      <c r="CT66" s="409"/>
      <c r="CU66" s="409"/>
      <c r="CV66" s="453"/>
      <c r="CW66" s="380"/>
      <c r="CX66" s="376"/>
      <c r="CY66" s="409"/>
      <c r="CZ66" s="409"/>
      <c r="DA66" s="204"/>
      <c r="DB66" s="195"/>
      <c r="DC66" s="409"/>
      <c r="DD66" s="195"/>
      <c r="DE66" s="196"/>
      <c r="DF66" s="195"/>
      <c r="DG66" s="196"/>
      <c r="DH66" s="199">
        <v>62</v>
      </c>
      <c r="DI66" s="346">
        <v>42767</v>
      </c>
      <c r="DJ66" s="367"/>
      <c r="DK66" s="375"/>
      <c r="DL66" s="455"/>
      <c r="DM66" s="453"/>
      <c r="DN66" s="373"/>
      <c r="DO66" s="382"/>
      <c r="DP66" s="382"/>
      <c r="DQ66" s="374"/>
      <c r="DR66" s="455"/>
      <c r="DS66" s="453"/>
      <c r="DT66" s="409"/>
      <c r="DU66" s="204"/>
      <c r="DV66" s="195"/>
      <c r="DW66" s="195"/>
      <c r="DX66" s="195"/>
      <c r="DY66" s="431"/>
      <c r="DZ66" s="409"/>
      <c r="EA66" s="431"/>
      <c r="EB66" s="199">
        <v>62</v>
      </c>
      <c r="EC66" s="346">
        <v>42767</v>
      </c>
      <c r="ED66" s="359"/>
      <c r="EE66" s="360"/>
      <c r="EF66" s="361"/>
      <c r="EG66" s="455"/>
      <c r="EH66" s="453"/>
      <c r="EI66" s="373"/>
      <c r="EJ66" s="374"/>
      <c r="EK66" s="455"/>
      <c r="EL66" s="453"/>
      <c r="EM66" s="373"/>
      <c r="EN66" s="374"/>
      <c r="EO66" s="455"/>
      <c r="EP66" s="453"/>
      <c r="EQ66" s="380"/>
      <c r="ER66" s="455"/>
      <c r="ES66" s="409"/>
      <c r="ET66" s="409"/>
      <c r="EU66" s="204"/>
      <c r="EV66" s="195"/>
      <c r="EW66" s="195"/>
      <c r="EX66" s="431"/>
      <c r="EY66" s="431"/>
      <c r="EZ66" s="290"/>
      <c r="FA66" s="432"/>
      <c r="HO66" s="346">
        <v>42767</v>
      </c>
      <c r="HP66" s="380"/>
      <c r="HQ66" s="455"/>
      <c r="HR66" s="453"/>
      <c r="HS66" s="380"/>
      <c r="HT66" s="455"/>
      <c r="HU66" s="369"/>
      <c r="HV66" s="380"/>
      <c r="HW66" s="455"/>
      <c r="HX66" s="369"/>
      <c r="HY66" s="380"/>
      <c r="HZ66" s="455"/>
      <c r="IA66" s="409"/>
      <c r="IB66" s="380"/>
      <c r="IC66" s="455"/>
      <c r="ID66" s="409"/>
    </row>
    <row r="67" spans="1:238" x14ac:dyDescent="0.25">
      <c r="A67" s="199"/>
      <c r="B67" s="208" t="s">
        <v>70</v>
      </c>
      <c r="C67" s="348"/>
      <c r="D67" s="348"/>
      <c r="E67" s="348"/>
      <c r="F67" s="208"/>
      <c r="G67" s="214">
        <f>SUM(G6:G66)</f>
        <v>711695.99999999977</v>
      </c>
      <c r="H67" s="356"/>
      <c r="I67" s="356"/>
      <c r="J67" s="356"/>
      <c r="K67" s="214"/>
      <c r="L67" s="214">
        <f>SUM(L6:L66)</f>
        <v>709175.99999999953</v>
      </c>
      <c r="M67" s="214"/>
      <c r="N67" s="477"/>
      <c r="O67" s="356"/>
      <c r="P67" s="214"/>
      <c r="Q67" s="214">
        <f>SUM(Q6:Q66)</f>
        <v>111655.7999999999</v>
      </c>
      <c r="R67" s="356"/>
      <c r="S67" s="356"/>
      <c r="T67" s="214"/>
      <c r="U67" s="214">
        <f>SUM(U6:U66)</f>
        <v>20652</v>
      </c>
      <c r="V67" s="356"/>
      <c r="W67" s="356"/>
      <c r="X67" s="214"/>
      <c r="Y67" s="214">
        <f>SUM(Y6:Y66)</f>
        <v>89920</v>
      </c>
      <c r="Z67" s="214">
        <f>SUM(Z6:Z66)</f>
        <v>110572</v>
      </c>
      <c r="AA67" s="214"/>
      <c r="AB67" s="356"/>
      <c r="AC67" s="356"/>
      <c r="AD67" s="214"/>
      <c r="AE67" s="214">
        <f>SUM(AE6:AE66)</f>
        <v>33173.999999999905</v>
      </c>
      <c r="AF67" s="356"/>
      <c r="AG67" s="356"/>
      <c r="AH67" s="356"/>
      <c r="AI67" s="214"/>
      <c r="AJ67" s="214">
        <f>SUM(AJ6:AJ66)</f>
        <v>559425.60000000091</v>
      </c>
      <c r="AK67" s="214">
        <f>SUM(AK6:AK66)</f>
        <v>580077.60000000091</v>
      </c>
      <c r="AL67" s="356"/>
      <c r="AM67" s="219"/>
      <c r="AN67" s="214"/>
      <c r="AO67" s="214">
        <f>SUM(AO6:AO66)</f>
        <v>0</v>
      </c>
      <c r="AP67" s="356"/>
      <c r="AQ67" s="356"/>
      <c r="AR67" s="214"/>
      <c r="AS67" s="214">
        <f>SUM(AS6:AS66)</f>
        <v>0</v>
      </c>
      <c r="AT67" s="214">
        <f>SUM(AT6:AT66)</f>
        <v>586081.99999999965</v>
      </c>
      <c r="AU67" s="214"/>
      <c r="AV67" s="214">
        <f>SUM(AV6:AV66)</f>
        <v>588414.80000000121</v>
      </c>
      <c r="AW67" s="214">
        <f>SUM(AW5:AW66)</f>
        <v>632059.7913479259</v>
      </c>
      <c r="AX67" s="214">
        <f>SUM(AX6:AX66)</f>
        <v>42659.194919354646</v>
      </c>
      <c r="AY67" s="430"/>
      <c r="AZ67" s="430"/>
      <c r="BA67" s="430"/>
      <c r="BB67" s="430"/>
      <c r="BC67" s="199"/>
      <c r="BD67" s="208" t="s">
        <v>70</v>
      </c>
      <c r="BE67" s="644"/>
      <c r="BF67" s="645"/>
      <c r="BG67" s="646"/>
      <c r="BH67" s="409"/>
      <c r="BI67" s="409">
        <f>SUM(BI6:BI66)</f>
        <v>95156.640000000247</v>
      </c>
      <c r="BJ67" s="456"/>
      <c r="BK67" s="456"/>
      <c r="BL67" s="409"/>
      <c r="BM67" s="409">
        <f>SUM(BM6:BM66)</f>
        <v>3999.1200000000026</v>
      </c>
      <c r="BN67" s="409"/>
      <c r="BO67" s="409">
        <f>SUM(BO6:BO66)</f>
        <v>91157.520000000222</v>
      </c>
      <c r="BP67" s="292"/>
      <c r="BQ67" s="409"/>
      <c r="BR67" s="429"/>
      <c r="BS67" s="429"/>
      <c r="BT67" s="429"/>
      <c r="BU67" s="429"/>
      <c r="BV67" s="218"/>
      <c r="BW67" s="208" t="s">
        <v>70</v>
      </c>
      <c r="BX67" s="650"/>
      <c r="BY67" s="650"/>
      <c r="BZ67" s="455"/>
      <c r="CA67" s="212">
        <f>SUM(CA5:CA66)</f>
        <v>13868.939999999975</v>
      </c>
      <c r="CB67" s="292"/>
      <c r="CC67" s="292"/>
      <c r="CD67" s="292">
        <f>SUM(CD5:CD66)</f>
        <v>3999.1200000000026</v>
      </c>
      <c r="CE67" s="292"/>
      <c r="CF67" s="214">
        <f>SUM(CF5:CF66)</f>
        <v>17868.059999999976</v>
      </c>
      <c r="CG67" s="339"/>
      <c r="CH67" s="409">
        <v>-10694.939999999951</v>
      </c>
      <c r="CI67" s="429"/>
      <c r="CJ67" s="429"/>
      <c r="CK67" s="429"/>
      <c r="CL67" s="429"/>
      <c r="CM67" s="199"/>
      <c r="CN67" s="208" t="s">
        <v>70</v>
      </c>
      <c r="CO67" s="644"/>
      <c r="CP67" s="646"/>
      <c r="CQ67" s="455"/>
      <c r="CR67" s="292">
        <f>SUM(CR5:CR66)</f>
        <v>71242.439999999886</v>
      </c>
      <c r="CS67" s="647"/>
      <c r="CT67" s="649"/>
      <c r="CU67" s="455"/>
      <c r="CV67" s="292">
        <f>SUM(CV5:CV66)</f>
        <v>89920</v>
      </c>
      <c r="CW67" s="378"/>
      <c r="CX67" s="216"/>
      <c r="CY67" s="216">
        <f>SUM(CY5:CY66)</f>
        <v>681.07999999999811</v>
      </c>
      <c r="CZ67" s="216"/>
      <c r="DA67" s="208">
        <f>SUM(DA5:DA66)</f>
        <v>161843.5199999999</v>
      </c>
      <c r="DB67" s="292"/>
      <c r="DC67" s="409">
        <v>-146441.82999999984</v>
      </c>
      <c r="DD67" s="409"/>
      <c r="DE67" s="409"/>
      <c r="DF67" s="409"/>
      <c r="DG67" s="409"/>
      <c r="DH67" s="199"/>
      <c r="DI67" s="208" t="s">
        <v>70</v>
      </c>
      <c r="DJ67" s="644"/>
      <c r="DK67" s="646"/>
      <c r="DL67" s="455"/>
      <c r="DM67" s="292">
        <f>SUM(DM5:DM66)</f>
        <v>42483.600000000049</v>
      </c>
      <c r="DN67" s="644">
        <v>1712.15</v>
      </c>
      <c r="DO67" s="645"/>
      <c r="DP67" s="645"/>
      <c r="DQ67" s="646"/>
      <c r="DR67" s="455"/>
      <c r="DS67" s="292">
        <f>SUM(DS5:DS66)</f>
        <v>188200.7999999997</v>
      </c>
      <c r="DT67" s="292"/>
      <c r="DU67" s="204">
        <f>DM67+DS67+ID67</f>
        <v>299312.39999999973</v>
      </c>
      <c r="DV67" s="292">
        <f>SUM(DV5:DV66)</f>
        <v>335434.35714285728</v>
      </c>
      <c r="DW67" s="409">
        <v>-26719.960000000021</v>
      </c>
      <c r="DX67" s="429"/>
      <c r="DY67" s="429"/>
      <c r="DZ67" s="429"/>
      <c r="EA67" s="429"/>
      <c r="EB67" s="199"/>
      <c r="EC67" s="208" t="s">
        <v>70</v>
      </c>
      <c r="ED67" s="644"/>
      <c r="EE67" s="645"/>
      <c r="EF67" s="646"/>
      <c r="EG67" s="409">
        <f>(EF67-EF66)*1800</f>
        <v>0</v>
      </c>
      <c r="EH67" s="219">
        <f>SUM(EH6:EH66)</f>
        <v>223646.7999999999</v>
      </c>
      <c r="EI67" s="644"/>
      <c r="EJ67" s="646"/>
      <c r="EK67" s="452"/>
      <c r="EL67" s="219">
        <f>SUM(EL6:EL66)</f>
        <v>26716.400000000001</v>
      </c>
      <c r="EM67" s="644"/>
      <c r="EN67" s="646"/>
      <c r="EO67" s="452"/>
      <c r="EP67" s="219">
        <f>SUM(EP6:EP66)</f>
        <v>1869.8279999999995</v>
      </c>
      <c r="EQ67" s="219"/>
      <c r="ER67" s="219"/>
      <c r="ES67" s="219">
        <f>SUM(ES6:ES66)</f>
        <v>564.1599999999994</v>
      </c>
      <c r="ET67" s="219"/>
      <c r="EU67" s="208">
        <f>SUM(EU6:EU66)</f>
        <v>226080.78799999983</v>
      </c>
      <c r="EV67" s="398">
        <f>SUM(EV5:EV66)</f>
        <v>236471.19642857165</v>
      </c>
      <c r="EW67" s="456"/>
      <c r="EX67" s="409"/>
      <c r="EY67" s="409"/>
      <c r="EZ67" s="290"/>
      <c r="FA67" s="290"/>
      <c r="HP67" s="219"/>
      <c r="HQ67" s="219"/>
      <c r="HR67" s="219">
        <f>SUM(HR6:HR66)</f>
        <v>4064.8399999999992</v>
      </c>
      <c r="HS67" s="219"/>
      <c r="HT67" s="219"/>
      <c r="HU67" s="219">
        <f>SUM(HU7:HU66)</f>
        <v>1045</v>
      </c>
      <c r="HV67" s="219"/>
      <c r="HW67" s="219"/>
      <c r="HX67" s="219">
        <f>SUM(HX7:HX66)</f>
        <v>1349</v>
      </c>
      <c r="HY67" s="219"/>
      <c r="HZ67" s="292"/>
      <c r="IA67" s="292">
        <f>SUM(IA5:IA66)</f>
        <v>1037.3999999999978</v>
      </c>
      <c r="IB67" s="219"/>
      <c r="IC67" s="219"/>
      <c r="ID67" s="219">
        <f>SUM(ID6:ID66)</f>
        <v>68628</v>
      </c>
    </row>
    <row r="68" spans="1:238" x14ac:dyDescent="0.25">
      <c r="A68" s="199"/>
      <c r="B68" s="208" t="s">
        <v>70</v>
      </c>
      <c r="C68" s="208"/>
      <c r="D68" s="208"/>
      <c r="E68" s="208"/>
      <c r="F68" s="208"/>
      <c r="G68" s="208"/>
      <c r="H68" s="220"/>
      <c r="I68" s="221"/>
      <c r="J68" s="221"/>
      <c r="K68" s="221"/>
      <c r="L68" s="221"/>
      <c r="M68" s="221"/>
      <c r="N68" s="221"/>
      <c r="O68" s="221"/>
      <c r="P68" s="221"/>
      <c r="Q68" s="221"/>
      <c r="R68" s="221"/>
      <c r="S68" s="221"/>
      <c r="T68" s="221"/>
      <c r="U68" s="221"/>
      <c r="V68" s="221"/>
      <c r="W68" s="221"/>
      <c r="X68" s="221"/>
      <c r="Y68" s="454"/>
      <c r="Z68" s="454"/>
      <c r="AA68" s="454"/>
      <c r="AB68" s="221"/>
      <c r="AC68" s="221"/>
      <c r="AD68" s="221"/>
      <c r="AE68" s="221"/>
      <c r="AF68" s="221"/>
      <c r="AG68" s="221"/>
      <c r="AH68" s="221"/>
      <c r="AI68" s="221"/>
      <c r="AJ68" s="221"/>
      <c r="AK68" s="216"/>
      <c r="AL68" s="221"/>
      <c r="AM68" s="345"/>
      <c r="AN68" s="221"/>
      <c r="AO68" s="221"/>
      <c r="AP68" s="221"/>
      <c r="AQ68" s="221"/>
      <c r="AR68" s="221"/>
      <c r="AS68" s="222"/>
      <c r="AT68" s="292"/>
      <c r="AU68" s="292"/>
      <c r="AV68" s="292"/>
      <c r="AW68" s="218"/>
      <c r="AX68" s="218"/>
      <c r="AY68" s="218"/>
      <c r="AZ68" s="218"/>
      <c r="BA68" s="218"/>
      <c r="BB68" s="218"/>
      <c r="BC68" s="199"/>
      <c r="BD68" s="208" t="s">
        <v>70</v>
      </c>
      <c r="BE68" s="647"/>
      <c r="BF68" s="648"/>
      <c r="BG68" s="648"/>
      <c r="BH68" s="648"/>
      <c r="BI68" s="648"/>
      <c r="BJ68" s="648"/>
      <c r="BK68" s="648"/>
      <c r="BL68" s="649"/>
      <c r="BM68" s="409"/>
      <c r="BN68" s="409"/>
      <c r="BO68" s="292">
        <f>BI67-BM67</f>
        <v>91157.520000000251</v>
      </c>
      <c r="BP68" s="212">
        <f>SUM(BP5:BP67)</f>
        <v>100716.01785714286</v>
      </c>
      <c r="BQ68" s="218"/>
      <c r="BR68" s="218"/>
      <c r="BS68" s="218"/>
      <c r="BT68" s="218"/>
      <c r="BU68" s="218"/>
      <c r="BV68" s="218"/>
      <c r="BW68" s="208" t="s">
        <v>70</v>
      </c>
      <c r="BX68" s="292"/>
      <c r="BY68" s="292"/>
      <c r="BZ68" s="292"/>
      <c r="CA68" s="292"/>
      <c r="CB68" s="292"/>
      <c r="CC68" s="292"/>
      <c r="CD68" s="292"/>
      <c r="CE68" s="292"/>
      <c r="CF68" s="212">
        <f>CA67+CD67</f>
        <v>17868.059999999976</v>
      </c>
      <c r="CG68" s="218"/>
      <c r="CH68" s="218"/>
      <c r="CI68" s="218"/>
      <c r="CJ68" s="218"/>
      <c r="CK68" s="218"/>
      <c r="CL68" s="218"/>
      <c r="CM68" s="199"/>
      <c r="CN68" s="208" t="s">
        <v>70</v>
      </c>
      <c r="CO68" s="647"/>
      <c r="CP68" s="648"/>
      <c r="CQ68" s="648"/>
      <c r="CR68" s="648"/>
      <c r="CS68" s="648"/>
      <c r="CT68" s="648"/>
      <c r="CU68" s="648"/>
      <c r="CV68" s="648"/>
      <c r="CW68" s="648"/>
      <c r="CX68" s="648"/>
      <c r="CY68" s="649"/>
      <c r="CZ68" s="455"/>
      <c r="DA68" s="292">
        <f>CR67+CV67+CY67</f>
        <v>161843.51999999987</v>
      </c>
      <c r="DB68" s="218"/>
      <c r="DC68" s="218"/>
      <c r="DD68" s="218"/>
      <c r="DE68" s="218"/>
      <c r="DF68" s="218"/>
      <c r="DG68" s="218"/>
      <c r="DH68" s="199"/>
      <c r="DI68" s="208" t="s">
        <v>70</v>
      </c>
      <c r="DJ68" s="647"/>
      <c r="DK68" s="648"/>
      <c r="DL68" s="648"/>
      <c r="DM68" s="648"/>
      <c r="DN68" s="648"/>
      <c r="DO68" s="648"/>
      <c r="DP68" s="648"/>
      <c r="DQ68" s="648"/>
      <c r="DR68" s="648"/>
      <c r="DS68" s="649"/>
      <c r="DT68" s="455"/>
      <c r="DU68" s="204">
        <f>DM68+DS68+ID68</f>
        <v>0</v>
      </c>
      <c r="DV68" s="218"/>
      <c r="DW68" s="218"/>
      <c r="DX68" s="218"/>
      <c r="DY68" s="218"/>
      <c r="DZ68" s="218"/>
      <c r="EA68" s="218"/>
      <c r="EB68" s="199"/>
      <c r="EC68" s="208" t="s">
        <v>70</v>
      </c>
      <c r="ED68" s="647"/>
      <c r="EE68" s="648"/>
      <c r="EF68" s="648"/>
      <c r="EG68" s="648"/>
      <c r="EH68" s="648"/>
      <c r="EI68" s="648"/>
      <c r="EJ68" s="648"/>
      <c r="EK68" s="648"/>
      <c r="EL68" s="648"/>
      <c r="EM68" s="648"/>
      <c r="EN68" s="648"/>
      <c r="EO68" s="648"/>
      <c r="EP68" s="649"/>
      <c r="EQ68" s="455"/>
      <c r="ER68" s="455"/>
      <c r="ES68" s="455"/>
      <c r="ET68" s="455"/>
      <c r="EU68" s="208">
        <f>EH67+EL67+EP67+ES67</f>
        <v>252797.18799999991</v>
      </c>
      <c r="EV68" s="218"/>
      <c r="EW68" s="218"/>
      <c r="EX68" s="218"/>
      <c r="EY68" s="218"/>
      <c r="HY68" s="455"/>
      <c r="HZ68" s="455"/>
      <c r="IA68" s="455"/>
    </row>
    <row r="69" spans="1:238" x14ac:dyDescent="0.25">
      <c r="A69" s="199"/>
      <c r="B69" s="202"/>
      <c r="C69" s="202"/>
      <c r="D69" s="202"/>
      <c r="E69" s="202"/>
      <c r="F69" s="202"/>
      <c r="G69" s="202"/>
      <c r="H69" s="199"/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223"/>
      <c r="Z69" s="223"/>
      <c r="AA69" s="223"/>
      <c r="AB69" s="199"/>
      <c r="AC69" s="199"/>
      <c r="AD69" s="199"/>
      <c r="AE69" s="199"/>
      <c r="AF69" s="199"/>
      <c r="AG69" s="199"/>
      <c r="AH69" s="199"/>
      <c r="AI69" s="199"/>
      <c r="AJ69" s="199"/>
      <c r="AK69" s="199"/>
      <c r="AL69" s="199"/>
      <c r="AM69" s="338"/>
      <c r="AN69" s="199"/>
      <c r="AO69" s="199"/>
      <c r="AP69" s="199"/>
      <c r="AQ69" s="199"/>
      <c r="AR69" s="199"/>
      <c r="AS69" s="199"/>
      <c r="AT69" s="199"/>
      <c r="AU69" s="199"/>
      <c r="AV69" s="199"/>
      <c r="AW69" s="199"/>
      <c r="AX69" s="199"/>
      <c r="AY69" s="199"/>
      <c r="AZ69" s="199"/>
      <c r="BA69" s="199"/>
      <c r="BB69" s="199"/>
      <c r="BC69" s="199"/>
      <c r="BD69" s="202"/>
      <c r="BE69" s="199"/>
      <c r="BF69" s="199"/>
      <c r="BG69" s="199"/>
      <c r="BH69" s="223"/>
      <c r="BI69" s="223"/>
      <c r="BJ69" s="223"/>
      <c r="BK69" s="223"/>
      <c r="BL69" s="199"/>
      <c r="BM69" s="199"/>
      <c r="BN69" s="199"/>
      <c r="BO69" s="199"/>
      <c r="BP69" s="199"/>
      <c r="BQ69" s="199"/>
      <c r="BR69" s="199"/>
      <c r="BS69" s="199"/>
      <c r="BT69" s="199"/>
      <c r="BU69" s="199"/>
      <c r="BV69" s="199"/>
      <c r="BW69" s="202"/>
      <c r="BX69" s="199"/>
      <c r="BY69" s="199"/>
      <c r="BZ69" s="199"/>
      <c r="CA69" s="199"/>
      <c r="CB69" s="199"/>
      <c r="CC69" s="199"/>
      <c r="CD69" s="199"/>
      <c r="CE69" s="199"/>
      <c r="CF69" s="199"/>
      <c r="CG69" s="199"/>
      <c r="CH69" s="199"/>
      <c r="CI69" s="199"/>
      <c r="CJ69" s="199"/>
      <c r="CK69" s="199"/>
      <c r="CL69" s="199"/>
      <c r="CM69" s="199"/>
      <c r="CN69" s="202"/>
      <c r="CO69" s="199"/>
      <c r="CP69" s="199"/>
      <c r="CQ69" s="199"/>
      <c r="CR69" s="199"/>
      <c r="CS69" s="199"/>
      <c r="CT69" s="199"/>
      <c r="CU69" s="199"/>
      <c r="CV69" s="199"/>
      <c r="CW69" s="199"/>
      <c r="CX69" s="199"/>
      <c r="CY69" s="199"/>
      <c r="CZ69" s="199"/>
      <c r="DA69" s="199"/>
      <c r="DB69" s="199"/>
      <c r="DC69" s="199"/>
      <c r="DD69" s="199"/>
      <c r="DE69" s="199"/>
      <c r="DF69" s="199"/>
      <c r="DG69" s="199"/>
      <c r="DH69" s="199"/>
      <c r="DI69" s="202"/>
      <c r="DJ69" s="199"/>
      <c r="DK69" s="199"/>
      <c r="DL69" s="199"/>
      <c r="DM69" s="199"/>
      <c r="DN69" s="199"/>
      <c r="DO69" s="199"/>
      <c r="DP69" s="199"/>
      <c r="DQ69" s="199"/>
      <c r="DR69" s="199"/>
      <c r="DS69" s="199"/>
      <c r="DT69" s="199"/>
      <c r="DU69" s="199"/>
      <c r="DV69" s="199"/>
      <c r="DW69" s="199" t="s">
        <v>75</v>
      </c>
      <c r="DX69" s="199"/>
      <c r="DY69" s="199"/>
      <c r="DZ69" s="199"/>
      <c r="EA69" s="199"/>
      <c r="EB69" s="199"/>
      <c r="EC69" s="202"/>
      <c r="ED69" s="199"/>
      <c r="EE69" s="199"/>
      <c r="EF69" s="199"/>
      <c r="EG69" s="199"/>
      <c r="EH69" s="199"/>
      <c r="EI69" s="199"/>
      <c r="EJ69" s="199"/>
      <c r="EK69" s="199"/>
      <c r="EL69" s="199"/>
      <c r="EM69" s="199"/>
      <c r="EN69" s="199"/>
      <c r="EO69" s="199"/>
      <c r="EP69" s="199"/>
      <c r="EQ69" s="199"/>
      <c r="ER69" s="199"/>
      <c r="ES69" s="199"/>
      <c r="ET69" s="199"/>
      <c r="EU69" s="199"/>
      <c r="EV69" s="199"/>
      <c r="EW69" s="199"/>
      <c r="EX69" s="199"/>
      <c r="EY69" s="199"/>
    </row>
    <row r="70" spans="1:238" x14ac:dyDescent="0.25">
      <c r="B70" s="2"/>
      <c r="C70" s="2"/>
      <c r="D70" s="2"/>
      <c r="E70" s="2"/>
      <c r="F70" s="2"/>
      <c r="G70" s="2"/>
      <c r="BD70" s="2"/>
      <c r="BW70" s="2"/>
      <c r="CN70" s="2"/>
      <c r="DI70" s="2"/>
      <c r="EC70" s="2"/>
    </row>
    <row r="71" spans="1:238" x14ac:dyDescent="0.25">
      <c r="B71" s="2"/>
      <c r="C71" s="2"/>
      <c r="D71" s="2"/>
      <c r="E71" s="2"/>
      <c r="F71" s="2"/>
      <c r="G71" s="2"/>
      <c r="BD71" s="2"/>
      <c r="BW71" s="2"/>
      <c r="CN71" s="2"/>
      <c r="DI71" s="2"/>
      <c r="EC71" s="2"/>
    </row>
    <row r="72" spans="1:238" x14ac:dyDescent="0.25">
      <c r="B72" s="2"/>
      <c r="C72" s="2"/>
      <c r="D72" s="2"/>
      <c r="E72" s="2"/>
      <c r="F72" s="2"/>
      <c r="G72" s="2"/>
      <c r="BD72" s="2"/>
      <c r="BW72" s="2"/>
      <c r="CN72" s="2"/>
      <c r="DI72" s="2"/>
      <c r="EC72" s="2"/>
    </row>
    <row r="73" spans="1:238" x14ac:dyDescent="0.25">
      <c r="B73" s="2"/>
      <c r="C73" s="2"/>
      <c r="D73" s="2"/>
      <c r="E73" s="2"/>
      <c r="F73" s="2"/>
      <c r="G73" s="2"/>
      <c r="BD73" s="2"/>
      <c r="BW73" s="2"/>
      <c r="CN73" s="2"/>
      <c r="DI73" s="2"/>
      <c r="EC73" s="2"/>
    </row>
    <row r="74" spans="1:238" x14ac:dyDescent="0.25">
      <c r="B74" s="2"/>
      <c r="C74" s="2"/>
      <c r="D74" s="2"/>
      <c r="E74" s="2"/>
      <c r="F74" s="2"/>
      <c r="G74" s="2"/>
      <c r="BD74" s="2"/>
      <c r="BW74" s="2"/>
      <c r="CN74" s="2"/>
      <c r="DI74" s="2"/>
      <c r="EC74" s="2"/>
    </row>
    <row r="75" spans="1:238" x14ac:dyDescent="0.25">
      <c r="B75" s="2"/>
      <c r="C75" s="2"/>
      <c r="D75" s="2"/>
      <c r="E75" s="2"/>
      <c r="F75" s="2"/>
      <c r="G75" s="2"/>
      <c r="BD75" s="2"/>
      <c r="BW75" s="2"/>
      <c r="CN75" s="2"/>
      <c r="DI75" s="2"/>
      <c r="EC75" s="2"/>
    </row>
    <row r="76" spans="1:238" x14ac:dyDescent="0.25">
      <c r="B76" s="2"/>
      <c r="C76" s="2"/>
      <c r="D76" s="2"/>
      <c r="E76" s="2"/>
      <c r="F76" s="2"/>
      <c r="G76" s="2"/>
      <c r="BD76" s="2"/>
      <c r="BW76" s="2"/>
      <c r="CN76" s="2"/>
      <c r="DI76" s="2"/>
      <c r="EC76" s="2"/>
    </row>
    <row r="77" spans="1:238" x14ac:dyDescent="0.25">
      <c r="B77" s="2"/>
      <c r="C77" s="2"/>
      <c r="D77" s="2"/>
      <c r="E77" s="2"/>
      <c r="F77" s="2"/>
      <c r="G77" s="2"/>
      <c r="BD77" s="2"/>
      <c r="BW77" s="2"/>
      <c r="CN77" s="2"/>
      <c r="DI77" s="2"/>
      <c r="EC77" s="2"/>
    </row>
    <row r="78" spans="1:238" x14ac:dyDescent="0.25">
      <c r="B78" s="2"/>
      <c r="C78" s="2"/>
      <c r="D78" s="2"/>
      <c r="E78" s="2"/>
      <c r="F78" s="2"/>
      <c r="G78" s="2"/>
      <c r="BD78" s="2"/>
      <c r="BW78" s="2"/>
      <c r="CN78" s="2"/>
      <c r="DI78" s="2"/>
      <c r="EC78" s="2"/>
    </row>
    <row r="79" spans="1:238" x14ac:dyDescent="0.25">
      <c r="B79" s="2"/>
      <c r="C79" s="2"/>
      <c r="D79" s="2"/>
      <c r="E79" s="2"/>
      <c r="F79" s="2"/>
      <c r="G79" s="2"/>
      <c r="BD79" s="2"/>
      <c r="BW79" s="2"/>
      <c r="CN79" s="2"/>
      <c r="DI79" s="2"/>
      <c r="EC79" s="2"/>
    </row>
    <row r="80" spans="1:238" x14ac:dyDescent="0.25">
      <c r="B80" s="2"/>
      <c r="C80" s="2"/>
      <c r="D80" s="2"/>
      <c r="E80" s="2"/>
      <c r="F80" s="2"/>
      <c r="G80" s="2"/>
      <c r="BD80" s="2"/>
      <c r="BW80" s="2"/>
      <c r="CN80" s="2"/>
      <c r="DI80" s="2"/>
      <c r="EC80" s="2"/>
    </row>
    <row r="81" spans="2:133" x14ac:dyDescent="0.25">
      <c r="B81" s="2"/>
      <c r="C81" s="2"/>
      <c r="D81" s="2"/>
      <c r="E81" s="2"/>
      <c r="F81" s="2"/>
      <c r="G81" s="2"/>
      <c r="BD81" s="2"/>
      <c r="BW81" s="2"/>
      <c r="CN81" s="2"/>
      <c r="DI81" s="2"/>
      <c r="EC81" s="2"/>
    </row>
    <row r="82" spans="2:133" x14ac:dyDescent="0.25">
      <c r="B82" s="2"/>
      <c r="C82" s="2"/>
      <c r="D82" s="2"/>
      <c r="E82" s="2"/>
      <c r="F82" s="2"/>
      <c r="G82" s="2"/>
      <c r="BD82" s="2"/>
      <c r="BW82" s="2"/>
      <c r="CN82" s="2"/>
      <c r="DI82" s="2"/>
      <c r="EC82" s="2"/>
    </row>
    <row r="83" spans="2:133" x14ac:dyDescent="0.25">
      <c r="B83" s="2"/>
      <c r="C83" s="2"/>
      <c r="D83" s="2"/>
      <c r="E83" s="2"/>
      <c r="F83" s="2"/>
      <c r="G83" s="2"/>
      <c r="BD83" s="2"/>
      <c r="BW83" s="2"/>
      <c r="CN83" s="2"/>
      <c r="DI83" s="2"/>
      <c r="EC83" s="2"/>
    </row>
    <row r="84" spans="2:133" x14ac:dyDescent="0.25">
      <c r="B84" s="2"/>
      <c r="C84" s="2"/>
      <c r="D84" s="2"/>
      <c r="E84" s="2"/>
      <c r="F84" s="2"/>
      <c r="G84" s="2"/>
      <c r="BD84" s="2"/>
      <c r="BW84" s="2"/>
      <c r="CN84" s="2"/>
      <c r="DI84" s="2"/>
      <c r="EC84" s="2"/>
    </row>
    <row r="85" spans="2:133" x14ac:dyDescent="0.25">
      <c r="B85" s="2"/>
      <c r="C85" s="2"/>
      <c r="D85" s="2"/>
      <c r="E85" s="2"/>
      <c r="F85" s="2"/>
      <c r="G85" s="2"/>
      <c r="BD85" s="2"/>
      <c r="BW85" s="2"/>
      <c r="CN85" s="2"/>
      <c r="DI85" s="2"/>
      <c r="EC85" s="2"/>
    </row>
    <row r="86" spans="2:133" x14ac:dyDescent="0.25">
      <c r="B86" s="2"/>
      <c r="C86" s="2"/>
      <c r="D86" s="2"/>
      <c r="E86" s="2"/>
      <c r="F86" s="2"/>
      <c r="G86" s="2"/>
      <c r="BD86" s="2"/>
      <c r="BW86" s="2"/>
      <c r="CN86" s="2"/>
      <c r="DI86" s="2"/>
      <c r="EC86" s="2"/>
    </row>
    <row r="87" spans="2:133" x14ac:dyDescent="0.25">
      <c r="B87" s="2"/>
      <c r="C87" s="2"/>
      <c r="D87" s="2"/>
      <c r="E87" s="2"/>
      <c r="F87" s="2"/>
      <c r="G87" s="2"/>
      <c r="BD87" s="2"/>
      <c r="BW87" s="2"/>
      <c r="CN87" s="2"/>
      <c r="DI87" s="2"/>
      <c r="EC87" s="2"/>
    </row>
    <row r="88" spans="2:133" x14ac:dyDescent="0.25">
      <c r="B88" s="2"/>
      <c r="C88" s="2"/>
      <c r="D88" s="2"/>
      <c r="E88" s="2"/>
      <c r="F88" s="2"/>
      <c r="G88" s="2"/>
      <c r="BD88" s="2"/>
      <c r="BW88" s="2"/>
      <c r="CN88" s="2"/>
      <c r="DI88" s="2"/>
      <c r="EC88" s="2"/>
    </row>
    <row r="89" spans="2:133" x14ac:dyDescent="0.25">
      <c r="B89" s="2"/>
      <c r="C89" s="2"/>
      <c r="D89" s="2"/>
      <c r="E89" s="2"/>
      <c r="F89" s="2"/>
      <c r="G89" s="2"/>
      <c r="BD89" s="2"/>
      <c r="BW89" s="2"/>
      <c r="CN89" s="2"/>
      <c r="DI89" s="2"/>
      <c r="EC89" s="2"/>
    </row>
    <row r="90" spans="2:133" x14ac:dyDescent="0.25">
      <c r="B90" s="2"/>
      <c r="C90" s="2"/>
      <c r="D90" s="2"/>
      <c r="E90" s="2"/>
      <c r="F90" s="2"/>
      <c r="G90" s="2"/>
      <c r="BD90" s="2"/>
      <c r="BW90" s="2"/>
      <c r="CN90" s="2"/>
      <c r="DI90" s="2"/>
      <c r="EC90" s="2"/>
    </row>
    <row r="91" spans="2:133" x14ac:dyDescent="0.25">
      <c r="B91" s="2"/>
      <c r="C91" s="2"/>
      <c r="D91" s="2"/>
      <c r="E91" s="2"/>
      <c r="F91" s="2"/>
      <c r="G91" s="2"/>
      <c r="BD91" s="2"/>
      <c r="BW91" s="2"/>
      <c r="CN91" s="2"/>
      <c r="DI91" s="2"/>
      <c r="EC91" s="2"/>
    </row>
    <row r="92" spans="2:133" x14ac:dyDescent="0.25">
      <c r="B92" s="2"/>
      <c r="C92" s="2"/>
      <c r="D92" s="2"/>
      <c r="E92" s="2"/>
      <c r="F92" s="2"/>
      <c r="G92" s="2"/>
      <c r="BD92" s="2"/>
      <c r="BW92" s="2"/>
      <c r="CN92" s="2"/>
      <c r="DI92" s="2"/>
      <c r="EC92" s="2"/>
    </row>
    <row r="93" spans="2:133" x14ac:dyDescent="0.25">
      <c r="B93" s="2"/>
      <c r="C93" s="2"/>
      <c r="D93" s="2"/>
      <c r="E93" s="2"/>
      <c r="F93" s="2"/>
      <c r="G93" s="2"/>
      <c r="BD93" s="2"/>
      <c r="BW93" s="2"/>
      <c r="CN93" s="2"/>
      <c r="DI93" s="2"/>
      <c r="EC93" s="2"/>
    </row>
    <row r="94" spans="2:133" x14ac:dyDescent="0.25">
      <c r="B94" s="2"/>
      <c r="C94" s="2"/>
      <c r="D94" s="2"/>
      <c r="E94" s="2"/>
      <c r="F94" s="2"/>
      <c r="G94" s="2"/>
      <c r="BD94" s="2"/>
      <c r="BW94" s="2"/>
      <c r="CN94" s="2"/>
      <c r="DI94" s="2"/>
      <c r="EC94" s="2"/>
    </row>
    <row r="95" spans="2:133" x14ac:dyDescent="0.25">
      <c r="B95" s="2"/>
      <c r="C95" s="2"/>
      <c r="D95" s="2"/>
      <c r="E95" s="2"/>
      <c r="F95" s="2"/>
      <c r="G95" s="2"/>
      <c r="BD95" s="2"/>
      <c r="BW95" s="2"/>
      <c r="CN95" s="2"/>
      <c r="DI95" s="2"/>
      <c r="EC95" s="2"/>
    </row>
    <row r="96" spans="2:133" x14ac:dyDescent="0.25">
      <c r="B96" s="2"/>
      <c r="C96" s="2"/>
      <c r="D96" s="2"/>
      <c r="E96" s="2"/>
      <c r="F96" s="2"/>
      <c r="G96" s="2"/>
      <c r="BD96" s="2"/>
      <c r="BW96" s="2"/>
      <c r="CN96" s="2"/>
      <c r="DI96" s="2"/>
      <c r="EC96" s="2"/>
    </row>
    <row r="97" spans="2:133" x14ac:dyDescent="0.25">
      <c r="B97" s="2"/>
      <c r="C97" s="2"/>
      <c r="D97" s="2"/>
      <c r="E97" s="2"/>
      <c r="F97" s="2"/>
      <c r="G97" s="2"/>
      <c r="BD97" s="2"/>
      <c r="BW97" s="2"/>
      <c r="CN97" s="2"/>
      <c r="DI97" s="2"/>
      <c r="EC97" s="2"/>
    </row>
    <row r="98" spans="2:133" x14ac:dyDescent="0.25">
      <c r="B98" s="2"/>
      <c r="C98" s="2"/>
      <c r="D98" s="2"/>
      <c r="E98" s="2"/>
      <c r="F98" s="2"/>
      <c r="G98" s="2"/>
      <c r="BD98" s="2"/>
      <c r="BW98" s="2"/>
      <c r="CN98" s="2"/>
      <c r="DI98" s="2"/>
      <c r="EC98" s="2"/>
    </row>
    <row r="99" spans="2:133" x14ac:dyDescent="0.25">
      <c r="B99" s="2"/>
      <c r="C99" s="2"/>
      <c r="D99" s="2"/>
      <c r="E99" s="2"/>
      <c r="F99" s="2"/>
      <c r="G99" s="2"/>
      <c r="BD99" s="2"/>
      <c r="BW99" s="2"/>
      <c r="CN99" s="2"/>
      <c r="DI99" s="2"/>
      <c r="EC99" s="2"/>
    </row>
    <row r="100" spans="2:133" x14ac:dyDescent="0.25">
      <c r="B100" s="2"/>
      <c r="C100" s="2"/>
      <c r="D100" s="2"/>
      <c r="E100" s="2"/>
      <c r="F100" s="2"/>
      <c r="G100" s="2"/>
      <c r="BD100" s="2"/>
      <c r="BW100" s="2"/>
      <c r="CN100" s="2"/>
      <c r="DI100" s="2"/>
      <c r="EC100" s="2"/>
    </row>
    <row r="101" spans="2:133" x14ac:dyDescent="0.25">
      <c r="B101" s="2"/>
      <c r="C101" s="2"/>
      <c r="D101" s="2"/>
      <c r="E101" s="2"/>
      <c r="F101" s="2"/>
      <c r="G101" s="2"/>
      <c r="BD101" s="2"/>
      <c r="BW101" s="2"/>
      <c r="CN101" s="2"/>
      <c r="DI101" s="2"/>
      <c r="EC101" s="2"/>
    </row>
    <row r="102" spans="2:133" x14ac:dyDescent="0.25">
      <c r="B102" s="2"/>
      <c r="C102" s="2"/>
      <c r="D102" s="2"/>
      <c r="E102" s="2"/>
      <c r="F102" s="2"/>
      <c r="G102" s="2"/>
      <c r="BD102" s="2"/>
      <c r="BW102" s="2"/>
      <c r="CN102" s="2"/>
      <c r="DI102" s="2"/>
      <c r="EC102" s="2"/>
    </row>
    <row r="103" spans="2:133" x14ac:dyDescent="0.25">
      <c r="B103" s="2"/>
      <c r="C103" s="2"/>
      <c r="D103" s="2"/>
      <c r="E103" s="2"/>
      <c r="F103" s="2"/>
      <c r="G103" s="2"/>
      <c r="BD103" s="2"/>
      <c r="BW103" s="2"/>
      <c r="CN103" s="2"/>
      <c r="DI103" s="2"/>
      <c r="EC103" s="2"/>
    </row>
    <row r="104" spans="2:133" x14ac:dyDescent="0.25">
      <c r="B104" s="2"/>
      <c r="C104" s="2"/>
      <c r="D104" s="2"/>
      <c r="E104" s="2"/>
      <c r="F104" s="2"/>
      <c r="G104" s="2"/>
      <c r="BD104" s="2"/>
      <c r="BW104" s="2"/>
      <c r="CN104" s="2"/>
      <c r="DI104" s="2"/>
      <c r="EC104" s="2"/>
    </row>
    <row r="105" spans="2:133" x14ac:dyDescent="0.25">
      <c r="B105" s="2"/>
      <c r="C105" s="2"/>
      <c r="D105" s="2"/>
      <c r="E105" s="2"/>
      <c r="F105" s="2"/>
      <c r="G105" s="2"/>
      <c r="BD105" s="2"/>
      <c r="BW105" s="2"/>
      <c r="CN105" s="2"/>
      <c r="DI105" s="2"/>
      <c r="EC105" s="2"/>
    </row>
    <row r="106" spans="2:133" x14ac:dyDescent="0.25">
      <c r="B106" s="2"/>
      <c r="C106" s="2"/>
      <c r="D106" s="2"/>
      <c r="E106" s="2"/>
      <c r="F106" s="2"/>
      <c r="G106" s="2"/>
      <c r="BD106" s="2"/>
      <c r="BW106" s="2"/>
      <c r="CN106" s="2"/>
      <c r="DI106" s="2"/>
      <c r="EC106" s="2"/>
    </row>
    <row r="107" spans="2:133" x14ac:dyDescent="0.25">
      <c r="B107" s="2"/>
      <c r="C107" s="2"/>
      <c r="D107" s="2"/>
      <c r="E107" s="2"/>
      <c r="F107" s="2"/>
      <c r="G107" s="2"/>
      <c r="BD107" s="2"/>
      <c r="BW107" s="2"/>
      <c r="CN107" s="2"/>
      <c r="DI107" s="2"/>
      <c r="EC107" s="2"/>
    </row>
    <row r="108" spans="2:133" x14ac:dyDescent="0.25">
      <c r="B108" s="2"/>
      <c r="C108" s="2"/>
      <c r="D108" s="2"/>
      <c r="E108" s="2"/>
      <c r="F108" s="2"/>
      <c r="G108" s="2"/>
      <c r="BD108" s="2"/>
      <c r="BW108" s="2"/>
      <c r="CN108" s="2"/>
      <c r="DI108" s="2"/>
      <c r="EC108" s="2"/>
    </row>
    <row r="109" spans="2:133" x14ac:dyDescent="0.25">
      <c r="B109" s="2"/>
      <c r="C109" s="2"/>
      <c r="D109" s="2"/>
      <c r="E109" s="2"/>
      <c r="F109" s="2"/>
      <c r="G109" s="2"/>
      <c r="BD109" s="2"/>
      <c r="BW109" s="2"/>
      <c r="CN109" s="2"/>
      <c r="DI109" s="2"/>
      <c r="EC109" s="2"/>
    </row>
    <row r="110" spans="2:133" x14ac:dyDescent="0.25">
      <c r="B110" s="2"/>
      <c r="C110" s="2"/>
      <c r="D110" s="2"/>
      <c r="E110" s="2"/>
      <c r="F110" s="2"/>
      <c r="G110" s="2"/>
      <c r="BD110" s="2"/>
      <c r="BW110" s="2"/>
      <c r="CN110" s="2"/>
      <c r="DI110" s="2"/>
      <c r="EC110" s="2"/>
    </row>
    <row r="111" spans="2:133" x14ac:dyDescent="0.25">
      <c r="B111" s="2"/>
      <c r="C111" s="2"/>
      <c r="D111" s="2"/>
      <c r="E111" s="2"/>
      <c r="F111" s="2"/>
      <c r="G111" s="2"/>
      <c r="BD111" s="2"/>
      <c r="BW111" s="2"/>
      <c r="CN111" s="2"/>
      <c r="DI111" s="2"/>
      <c r="EC111" s="2"/>
    </row>
    <row r="112" spans="2:133" x14ac:dyDescent="0.25">
      <c r="B112" s="2"/>
      <c r="C112" s="2"/>
      <c r="D112" s="2"/>
      <c r="E112" s="2"/>
      <c r="F112" s="2"/>
      <c r="G112" s="2"/>
      <c r="BD112" s="2"/>
      <c r="BW112" s="2"/>
      <c r="CN112" s="2"/>
      <c r="DI112" s="2"/>
      <c r="EC112" s="2"/>
    </row>
    <row r="113" spans="2:133" x14ac:dyDescent="0.25">
      <c r="B113" s="2"/>
      <c r="C113" s="2"/>
      <c r="D113" s="2"/>
      <c r="E113" s="2"/>
      <c r="F113" s="2"/>
      <c r="G113" s="2"/>
      <c r="BD113" s="2"/>
      <c r="BW113" s="2"/>
      <c r="CN113" s="2"/>
      <c r="DI113" s="2"/>
      <c r="EC113" s="2"/>
    </row>
    <row r="114" spans="2:133" x14ac:dyDescent="0.25">
      <c r="B114" s="2"/>
      <c r="C114" s="2"/>
      <c r="D114" s="2"/>
      <c r="E114" s="2"/>
      <c r="F114" s="2"/>
      <c r="G114" s="2"/>
      <c r="BD114" s="2"/>
      <c r="BW114" s="2"/>
      <c r="CN114" s="2"/>
      <c r="DI114" s="2"/>
      <c r="EC114" s="2"/>
    </row>
    <row r="115" spans="2:133" x14ac:dyDescent="0.25">
      <c r="B115" s="2"/>
      <c r="C115" s="2"/>
      <c r="D115" s="2"/>
      <c r="E115" s="2"/>
      <c r="F115" s="2"/>
      <c r="G115" s="2"/>
      <c r="BD115" s="2"/>
      <c r="BW115" s="2"/>
      <c r="CN115" s="2"/>
      <c r="DI115" s="2"/>
      <c r="EC115" s="2"/>
    </row>
    <row r="116" spans="2:133" x14ac:dyDescent="0.25">
      <c r="B116" s="2"/>
      <c r="C116" s="2"/>
      <c r="D116" s="2"/>
      <c r="E116" s="2"/>
      <c r="F116" s="2"/>
      <c r="G116" s="2"/>
      <c r="BD116" s="2"/>
      <c r="BW116" s="2"/>
      <c r="CN116" s="2"/>
      <c r="DI116" s="2"/>
      <c r="EC116" s="2"/>
    </row>
    <row r="117" spans="2:133" x14ac:dyDescent="0.25">
      <c r="B117" s="2"/>
      <c r="C117" s="2"/>
      <c r="D117" s="2"/>
      <c r="E117" s="2"/>
      <c r="F117" s="2"/>
      <c r="G117" s="2"/>
      <c r="BD117" s="2"/>
      <c r="BW117" s="2"/>
      <c r="CN117" s="2"/>
      <c r="DI117" s="2"/>
      <c r="EC117" s="2"/>
    </row>
    <row r="118" spans="2:133" x14ac:dyDescent="0.25">
      <c r="B118" s="2"/>
      <c r="C118" s="2"/>
      <c r="D118" s="2"/>
      <c r="E118" s="2"/>
      <c r="F118" s="2"/>
      <c r="G118" s="2"/>
      <c r="BD118" s="2"/>
      <c r="BW118" s="2"/>
      <c r="CN118" s="2"/>
      <c r="DI118" s="2"/>
      <c r="EC118" s="2"/>
    </row>
    <row r="119" spans="2:133" x14ac:dyDescent="0.25">
      <c r="B119" s="2"/>
      <c r="C119" s="2"/>
      <c r="D119" s="2"/>
      <c r="E119" s="2"/>
      <c r="F119" s="2"/>
      <c r="G119" s="2"/>
      <c r="BD119" s="2"/>
      <c r="BW119" s="2"/>
      <c r="CN119" s="2"/>
      <c r="DI119" s="2"/>
      <c r="EC119" s="2"/>
    </row>
    <row r="120" spans="2:133" x14ac:dyDescent="0.25">
      <c r="B120" s="2"/>
      <c r="C120" s="2"/>
      <c r="D120" s="2"/>
      <c r="E120" s="2"/>
      <c r="F120" s="2"/>
      <c r="G120" s="2"/>
      <c r="BD120" s="2"/>
      <c r="BW120" s="2"/>
      <c r="CN120" s="2"/>
      <c r="DI120" s="2"/>
      <c r="EC120" s="2"/>
    </row>
    <row r="272" spans="64:64" x14ac:dyDescent="0.25">
      <c r="BL272" s="241">
        <v>0</v>
      </c>
    </row>
  </sheetData>
  <mergeCells count="155">
    <mergeCell ref="IB1:ID1"/>
    <mergeCell ref="B2:B3"/>
    <mergeCell ref="C2:G2"/>
    <mergeCell ref="H2:L2"/>
    <mergeCell ref="M2:M3"/>
    <mergeCell ref="N2:Q2"/>
    <mergeCell ref="R2:U2"/>
    <mergeCell ref="B1:AT1"/>
    <mergeCell ref="BD1:BO1"/>
    <mergeCell ref="BW1:CF1"/>
    <mergeCell ref="CN1:DA1"/>
    <mergeCell ref="DI1:DU1"/>
    <mergeCell ref="EC1:EU1"/>
    <mergeCell ref="V2:Y2"/>
    <mergeCell ref="AB2:AE2"/>
    <mergeCell ref="AF2:AJ2"/>
    <mergeCell ref="AL2:AO2"/>
    <mergeCell ref="AP2:AS2"/>
    <mergeCell ref="AT2:AV2"/>
    <mergeCell ref="FD1:HB1"/>
    <mergeCell ref="HE1:HJ1"/>
    <mergeCell ref="HP1:IA1"/>
    <mergeCell ref="BD2:BD3"/>
    <mergeCell ref="BE2:BI2"/>
    <mergeCell ref="BJ2:BM2"/>
    <mergeCell ref="BN2:BO2"/>
    <mergeCell ref="BP2:BP3"/>
    <mergeCell ref="BQ2:BQ3"/>
    <mergeCell ref="AW2:AW3"/>
    <mergeCell ref="AX2:AX3"/>
    <mergeCell ref="AY2:AY3"/>
    <mergeCell ref="AZ2:AZ3"/>
    <mergeCell ref="BA2:BA3"/>
    <mergeCell ref="BB2:BB3"/>
    <mergeCell ref="CC2:CD2"/>
    <mergeCell ref="CE2:CF2"/>
    <mergeCell ref="CG2:CG3"/>
    <mergeCell ref="CH2:CH3"/>
    <mergeCell ref="CI2:CI3"/>
    <mergeCell ref="CJ2:CJ3"/>
    <mergeCell ref="BR2:BR3"/>
    <mergeCell ref="BS2:BS3"/>
    <mergeCell ref="BT2:BT3"/>
    <mergeCell ref="BU2:BU3"/>
    <mergeCell ref="BW2:BW3"/>
    <mergeCell ref="BX2:CA2"/>
    <mergeCell ref="CZ2:DA2"/>
    <mergeCell ref="DB2:DB3"/>
    <mergeCell ref="DC2:DC3"/>
    <mergeCell ref="DD2:DD3"/>
    <mergeCell ref="DE2:DE3"/>
    <mergeCell ref="DF2:DF3"/>
    <mergeCell ref="CK2:CK3"/>
    <mergeCell ref="CL2:CL3"/>
    <mergeCell ref="CN2:CN3"/>
    <mergeCell ref="CO2:CR2"/>
    <mergeCell ref="CS2:CV2"/>
    <mergeCell ref="CW2:CY2"/>
    <mergeCell ref="DN2:DS2"/>
    <mergeCell ref="DT2:DU2"/>
    <mergeCell ref="DV2:DV3"/>
    <mergeCell ref="DW2:DW3"/>
    <mergeCell ref="DX2:DX3"/>
    <mergeCell ref="DY2:DY3"/>
    <mergeCell ref="DG2:DG3"/>
    <mergeCell ref="DI2:DI3"/>
    <mergeCell ref="DJ2:DJ3"/>
    <mergeCell ref="DK2:DK3"/>
    <mergeCell ref="DL2:DL3"/>
    <mergeCell ref="DM2:DM3"/>
    <mergeCell ref="EQ2:ES2"/>
    <mergeCell ref="ET2:EU2"/>
    <mergeCell ref="EV2:EV3"/>
    <mergeCell ref="EW2:EW3"/>
    <mergeCell ref="EX2:EX3"/>
    <mergeCell ref="EY2:EY3"/>
    <mergeCell ref="DZ2:DZ3"/>
    <mergeCell ref="EA2:EA3"/>
    <mergeCell ref="EC2:EC3"/>
    <mergeCell ref="ED2:EH2"/>
    <mergeCell ref="EI2:EL2"/>
    <mergeCell ref="EM2:EP2"/>
    <mergeCell ref="FH2:FH3"/>
    <mergeCell ref="FI2:FI3"/>
    <mergeCell ref="FJ2:FJ3"/>
    <mergeCell ref="FK2:FK3"/>
    <mergeCell ref="FL2:FL3"/>
    <mergeCell ref="FM2:FM3"/>
    <mergeCell ref="EZ2:EZ3"/>
    <mergeCell ref="FA2:FA3"/>
    <mergeCell ref="FD2:FD3"/>
    <mergeCell ref="FE2:FE3"/>
    <mergeCell ref="FF2:FF3"/>
    <mergeCell ref="FG2:FG3"/>
    <mergeCell ref="FT2:FT3"/>
    <mergeCell ref="FU2:FU3"/>
    <mergeCell ref="FV2:FV3"/>
    <mergeCell ref="FW2:FW3"/>
    <mergeCell ref="FX2:FX3"/>
    <mergeCell ref="FY2:FY3"/>
    <mergeCell ref="FN2:FN3"/>
    <mergeCell ref="FO2:FO3"/>
    <mergeCell ref="FP2:FP3"/>
    <mergeCell ref="FQ2:FQ3"/>
    <mergeCell ref="FR2:FR3"/>
    <mergeCell ref="FS2:FS3"/>
    <mergeCell ref="GF2:GF3"/>
    <mergeCell ref="GG2:GG3"/>
    <mergeCell ref="GH2:GH3"/>
    <mergeCell ref="GI2:GI3"/>
    <mergeCell ref="GJ2:GJ3"/>
    <mergeCell ref="GK2:GK3"/>
    <mergeCell ref="FZ2:FZ3"/>
    <mergeCell ref="GA2:GA3"/>
    <mergeCell ref="GB2:GB3"/>
    <mergeCell ref="GC2:GC3"/>
    <mergeCell ref="GD2:GD3"/>
    <mergeCell ref="GE2:GE3"/>
    <mergeCell ref="GR2:GR3"/>
    <mergeCell ref="GS2:GS3"/>
    <mergeCell ref="GT2:GT3"/>
    <mergeCell ref="GU2:GU3"/>
    <mergeCell ref="GV2:GV3"/>
    <mergeCell ref="GW2:GW3"/>
    <mergeCell ref="GL2:GL3"/>
    <mergeCell ref="GM2:GM3"/>
    <mergeCell ref="GN2:GN3"/>
    <mergeCell ref="GO2:GO3"/>
    <mergeCell ref="GP2:GP3"/>
    <mergeCell ref="GQ2:GQ3"/>
    <mergeCell ref="HP2:HR2"/>
    <mergeCell ref="HS2:HU2"/>
    <mergeCell ref="HV2:HX2"/>
    <mergeCell ref="HY2:IA2"/>
    <mergeCell ref="IB2:ID2"/>
    <mergeCell ref="HF32:HG32"/>
    <mergeCell ref="GX2:GX3"/>
    <mergeCell ref="GY2:GY3"/>
    <mergeCell ref="GZ2:GZ3"/>
    <mergeCell ref="HA2:HA3"/>
    <mergeCell ref="HB2:HB3"/>
    <mergeCell ref="HC2:HC3"/>
    <mergeCell ref="ED67:EF67"/>
    <mergeCell ref="EI67:EJ67"/>
    <mergeCell ref="EM67:EN67"/>
    <mergeCell ref="BE68:BL68"/>
    <mergeCell ref="CO68:CY68"/>
    <mergeCell ref="DJ68:DS68"/>
    <mergeCell ref="ED68:EP68"/>
    <mergeCell ref="BE67:BG67"/>
    <mergeCell ref="BX67:BY67"/>
    <mergeCell ref="CO67:CP67"/>
    <mergeCell ref="CS67:CT67"/>
    <mergeCell ref="DJ67:DK67"/>
    <mergeCell ref="DN67:DQ67"/>
  </mergeCells>
  <pageMargins bottom="0.2" footer="0.2" header="0.22" left="0.19" right="0.18" top="0.2"/>
  <pageSetup orientation="portrait" paperSize="9" r:id="rId1" scale="75"/>
  <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Лист4"/>
  <dimension ref="A1:IN272"/>
  <sheetViews>
    <sheetView workbookViewId="0" zoomScale="80" zoomScaleNormal="80">
      <pane activePane="bottomRight" state="frozen" topLeftCell="DR37" xSplit="2" ySplit="3"/>
      <selection activeCell="C1" pane="topRight" sqref="C1"/>
      <selection activeCell="A4" pane="bottomLeft" sqref="A4"/>
      <selection activeCell="BM26" pane="bottomRight" sqref="BM26"/>
    </sheetView>
  </sheetViews>
  <sheetFormatPr defaultRowHeight="15" x14ac:dyDescent="0.25"/>
  <cols>
    <col min="1" max="1" bestFit="true" customWidth="true" style="241" width="6.140625" collapsed="true"/>
    <col min="2" max="2" bestFit="true" customWidth="true" style="241" width="9.42578125" collapsed="true"/>
    <col min="3" max="3" bestFit="true" customWidth="true" style="241" width="13.28515625" collapsed="true"/>
    <col min="4" max="4" bestFit="true" customWidth="true" style="241" width="11.5703125" collapsed="true"/>
    <col min="5" max="5" style="241" width="9.140625" collapsed="true"/>
    <col min="6" max="6" bestFit="true" customWidth="true" style="241" width="11.0" collapsed="true"/>
    <col min="7" max="7" bestFit="true" customWidth="true" style="241" width="10.85546875" collapsed="true"/>
    <col min="8" max="9" bestFit="true" customWidth="true" style="241" width="9.42578125" collapsed="true"/>
    <col min="10" max="10" style="241" width="9.140625" collapsed="true"/>
    <col min="11" max="11" bestFit="true" customWidth="true" style="241" width="12.140625" collapsed="true"/>
    <col min="12" max="12" bestFit="true" customWidth="true" style="241" width="10.28515625" collapsed="true"/>
    <col min="13" max="13" bestFit="true" customWidth="true" style="241" width="9.28515625" collapsed="true"/>
    <col min="14" max="15" bestFit="true" customWidth="true" style="241" width="9.42578125" collapsed="true"/>
    <col min="16" max="16" bestFit="true" customWidth="true" style="241" width="11.0" collapsed="true"/>
    <col min="17" max="17" bestFit="true" customWidth="true" style="241" width="9.28515625" collapsed="true"/>
    <col min="18" max="18" bestFit="true" customWidth="true" style="241" width="9.42578125" collapsed="true"/>
    <col min="19" max="19" bestFit="true" customWidth="true" style="241" width="9.85546875" collapsed="true"/>
    <col min="20" max="20" bestFit="true" customWidth="true" style="241" width="11.0" collapsed="true"/>
    <col min="21" max="21" bestFit="true" customWidth="true" style="241" width="9.28515625" collapsed="true"/>
    <col min="22" max="23" bestFit="true" customWidth="true" style="241" width="9.42578125" collapsed="true"/>
    <col min="24" max="24" bestFit="true" customWidth="true" style="241" width="12.0" collapsed="true"/>
    <col min="25" max="27" bestFit="true" customWidth="true" style="19" width="9.28515625" collapsed="true"/>
    <col min="28" max="28" customWidth="true" style="241" width="10.7109375" collapsed="true"/>
    <col min="29" max="29" bestFit="true" customWidth="true" style="241" width="9.28515625" collapsed="true"/>
    <col min="30" max="30" bestFit="true" customWidth="true" style="241" width="10.0" collapsed="true"/>
    <col min="31" max="31" bestFit="true" customWidth="true" style="241" width="9.85546875" collapsed="true"/>
    <col min="32" max="33" customWidth="true" style="241" width="9.42578125" collapsed="true"/>
    <col min="34" max="34" style="241" width="9.140625" collapsed="true"/>
    <col min="35" max="35" bestFit="true" customWidth="true" style="241" width="11.140625" collapsed="true"/>
    <col min="36" max="36" bestFit="true" customWidth="true" style="241" width="10.0" collapsed="true"/>
    <col min="37" max="37" bestFit="true" customWidth="true" style="241" width="9.28515625" collapsed="true"/>
    <col min="38" max="38" style="241" width="9.140625" collapsed="true"/>
    <col min="39" max="39" bestFit="true" customWidth="true" style="241" width="9.28515625" collapsed="true"/>
    <col min="40" max="40" bestFit="true" customWidth="true" style="241" width="9.42578125" collapsed="true"/>
    <col min="41" max="43" bestFit="true" customWidth="true" style="241" width="9.28515625" collapsed="true"/>
    <col min="44" max="44" bestFit="true" customWidth="true" style="241" width="9.42578125" collapsed="true"/>
    <col min="45" max="46" bestFit="true" customWidth="true" style="241" width="9.28515625" collapsed="true"/>
    <col min="47" max="47" bestFit="true" customWidth="true" style="241" width="10.0" collapsed="true"/>
    <col min="48" max="48" bestFit="true" customWidth="true" style="241" width="9.85546875" collapsed="true"/>
    <col min="49" max="49" bestFit="true" customWidth="true" style="241" width="9.7109375" collapsed="true"/>
    <col min="50" max="50" bestFit="true" customWidth="true" style="241" width="12.7109375" collapsed="true"/>
    <col min="51" max="51" customWidth="true" style="241" width="14.140625" collapsed="true"/>
    <col min="52" max="52" customWidth="true" style="241" width="14.0" collapsed="true"/>
    <col min="53" max="53" customWidth="true" style="241" width="14.28515625" collapsed="true"/>
    <col min="54" max="54" customWidth="true" style="241" width="12.7109375" collapsed="true"/>
    <col min="55" max="56" bestFit="true" customWidth="true" style="241" width="9.42578125" collapsed="true"/>
    <col min="57" max="57" bestFit="true" customWidth="true" style="241" width="9.85546875" collapsed="true"/>
    <col min="58" max="59" bestFit="true" customWidth="true" style="241" width="9.28515625" collapsed="true"/>
    <col min="60" max="60" bestFit="true" customWidth="true" style="19" width="12.0" collapsed="true"/>
    <col min="61" max="61" bestFit="true" customWidth="true" style="19" width="9.5703125" collapsed="true"/>
    <col min="62" max="63" customWidth="true" style="19" width="9.28515625" collapsed="true"/>
    <col min="64" max="65" bestFit="true" customWidth="true" style="241" width="9.28515625" collapsed="true"/>
    <col min="66" max="66" bestFit="true" customWidth="true" style="241" width="9.5703125" collapsed="true"/>
    <col min="67" max="67" bestFit="true" customWidth="true" style="241" width="12.140625" collapsed="true"/>
    <col min="68" max="68" bestFit="true" customWidth="true" style="241" width="9.42578125" collapsed="true"/>
    <col min="69" max="69" customWidth="true" style="241" width="11.7109375" collapsed="true"/>
    <col min="70" max="70" customWidth="true" style="241" width="14.42578125" collapsed="true"/>
    <col min="71" max="71" customWidth="true" style="241" width="14.7109375" collapsed="true"/>
    <col min="72" max="72" customWidth="true" style="241" width="15.28515625" collapsed="true"/>
    <col min="73" max="73" customWidth="true" style="241" width="13.140625" collapsed="true"/>
    <col min="74" max="75" bestFit="true" customWidth="true" style="241" width="9.42578125" collapsed="true"/>
    <col min="76" max="77" bestFit="true" customWidth="true" style="241" width="9.28515625" collapsed="true"/>
    <col min="78" max="78" bestFit="true" customWidth="true" style="241" width="10.42578125" collapsed="true"/>
    <col min="79" max="79" bestFit="true" customWidth="true" style="241" width="9.28515625" collapsed="true"/>
    <col min="80" max="80" customWidth="true" hidden="true" style="241" width="9.140625" collapsed="true"/>
    <col min="81" max="81" bestFit="true" customWidth="true" style="241" width="9.42578125" collapsed="true"/>
    <col min="82" max="82" bestFit="true" customWidth="true" style="241" width="9.28515625" collapsed="true"/>
    <col min="83" max="83" bestFit="true" customWidth="true" style="241" width="9.42578125" collapsed="true"/>
    <col min="84" max="84" bestFit="true" customWidth="true" style="241" width="9.28515625" collapsed="true"/>
    <col min="85" max="85" bestFit="true" customWidth="true" style="241" width="9.42578125" collapsed="true"/>
    <col min="86" max="90" customWidth="true" style="241" width="11.140625" collapsed="true"/>
    <col min="91" max="92" bestFit="true" customWidth="true" style="241" width="9.42578125" collapsed="true"/>
    <col min="93" max="93" bestFit="true" customWidth="true" style="241" width="11.0" collapsed="true"/>
    <col min="94" max="94" bestFit="true" customWidth="true" style="241" width="9.28515625" collapsed="true"/>
    <col min="95" max="95" bestFit="true" customWidth="true" style="241" width="9.5703125" collapsed="true"/>
    <col min="96" max="96" bestFit="true" customWidth="true" style="241" width="9.28515625" collapsed="true"/>
    <col min="97" max="99" bestFit="true" customWidth="true" style="241" width="9.42578125" collapsed="true"/>
    <col min="100" max="101" bestFit="true" customWidth="true" style="241" width="9.28515625" collapsed="true"/>
    <col min="102" max="102" bestFit="true" customWidth="true" style="241" width="9.42578125" collapsed="true"/>
    <col min="103" max="103" bestFit="true" customWidth="true" style="241" width="9.28515625" collapsed="true"/>
    <col min="104" max="104" bestFit="true" customWidth="true" style="241" width="9.42578125" collapsed="true"/>
    <col min="105" max="105" bestFit="true" customWidth="true" style="241" width="9.85546875" collapsed="true"/>
    <col min="106" max="107" bestFit="true" customWidth="true" style="241" width="9.42578125" collapsed="true"/>
    <col min="108" max="108" customWidth="true" style="241" width="9.42578125" collapsed="true"/>
    <col min="109" max="109" customWidth="true" style="241" width="13.85546875" collapsed="true"/>
    <col min="110" max="110" customWidth="true" style="241" width="13.5703125" collapsed="true"/>
    <col min="111" max="111" customWidth="true" style="241" width="9.42578125" collapsed="true"/>
    <col min="112" max="113" bestFit="true" customWidth="true" style="241" width="9.42578125" collapsed="true"/>
    <col min="114" max="115" bestFit="true" customWidth="true" style="241" width="9.28515625" collapsed="true"/>
    <col min="116" max="116" bestFit="true" customWidth="true" style="241" width="10.5703125" collapsed="true"/>
    <col min="117" max="117" bestFit="true" customWidth="true" style="241" width="9.28515625" collapsed="true"/>
    <col min="118" max="120" style="241" width="9.140625" collapsed="true"/>
    <col min="121" max="121" bestFit="true" customWidth="true" style="241" width="10.28515625" collapsed="true"/>
    <col min="122" max="122" bestFit="true" customWidth="true" style="241" width="9.85546875" collapsed="true"/>
    <col min="123" max="123" bestFit="true" customWidth="true" style="241" width="9.28515625" collapsed="true"/>
    <col min="124" max="124" bestFit="true" customWidth="true" style="241" width="9.85546875" collapsed="true"/>
    <col min="125" max="125" bestFit="true" customWidth="true" style="241" width="9.28515625" collapsed="true"/>
    <col min="126" max="126" bestFit="true" customWidth="true" style="241" width="9.42578125" collapsed="true"/>
    <col min="127" max="127" bestFit="true" customWidth="true" style="241" width="10.28515625" collapsed="true"/>
    <col min="128" max="128" customWidth="true" style="241" width="14.140625" collapsed="true"/>
    <col min="129" max="129" customWidth="true" style="241" width="12.140625" collapsed="true"/>
    <col min="130" max="130" customWidth="true" style="241" width="13.5703125" collapsed="true"/>
    <col min="131" max="131" customWidth="true" style="241" width="12.7109375" collapsed="true"/>
    <col min="132" max="133" bestFit="true" customWidth="true" style="241" width="9.42578125" collapsed="true"/>
    <col min="134" max="134" style="241" width="9.140625" collapsed="true"/>
    <col min="135" max="136" bestFit="true" customWidth="true" style="241" width="9.28515625" collapsed="true"/>
    <col min="137" max="137" bestFit="true" customWidth="true" style="241" width="11.140625" collapsed="true"/>
    <col min="138" max="140" bestFit="true" customWidth="true" style="241" width="9.28515625" collapsed="true"/>
    <col min="141" max="141" bestFit="true" customWidth="true" style="241" width="9.42578125" collapsed="true"/>
    <col min="142" max="144" bestFit="true" customWidth="true" style="241" width="9.28515625" collapsed="true"/>
    <col min="145" max="145" bestFit="true" customWidth="true" style="241" width="9.42578125" collapsed="true"/>
    <col min="146" max="147" bestFit="true" customWidth="true" style="241" width="9.28515625" collapsed="true"/>
    <col min="148" max="148" bestFit="true" customWidth="true" style="241" width="9.42578125" collapsed="true"/>
    <col min="149" max="149" bestFit="true" customWidth="true" style="241" width="9.28515625" collapsed="true"/>
    <col min="150" max="150" bestFit="true" customWidth="true" style="241" width="9.5703125" collapsed="true"/>
    <col min="151" max="151" bestFit="true" customWidth="true" style="241" width="9.28515625" collapsed="true"/>
    <col min="152" max="152" bestFit="true" customWidth="true" style="241" width="9.42578125" collapsed="true"/>
    <col min="153" max="153" bestFit="true" customWidth="true" style="241" width="13.7109375" collapsed="true"/>
    <col min="154" max="156" customWidth="true" style="241" width="13.7109375" collapsed="true"/>
    <col min="157" max="158" style="241" width="9.140625" collapsed="true"/>
    <col min="159" max="159" customWidth="true" style="241" width="11.5703125" collapsed="true"/>
    <col min="160" max="160" bestFit="true" customWidth="true" style="241" width="9.28515625" collapsed="true"/>
    <col min="161" max="161" bestFit="true" customWidth="true" style="241" width="12.140625" collapsed="true"/>
    <col min="162" max="162" bestFit="true" customWidth="true" style="241" width="9.28515625" collapsed="true"/>
    <col min="163" max="168" customWidth="true" style="241" width="7.140625" collapsed="true"/>
    <col min="169" max="169" customWidth="true" style="241" width="9.140625" collapsed="true"/>
    <col min="170" max="170" customWidth="true" style="241" width="8.42578125" collapsed="true"/>
    <col min="171" max="172" customWidth="true" style="241" width="6.85546875" collapsed="true"/>
    <col min="173" max="173" customWidth="true" style="241" width="5.5703125" collapsed="true"/>
    <col min="174" max="176" customWidth="true" style="241" width="6.85546875" collapsed="true"/>
    <col min="177" max="177" customWidth="true" style="241" width="8.42578125" collapsed="true"/>
    <col min="178" max="178" bestFit="true" customWidth="true" style="241" width="9.28515625" collapsed="true"/>
    <col min="179" max="181" customWidth="true" style="241" width="6.42578125" collapsed="true"/>
    <col min="182" max="182" customWidth="true" style="241" width="6.5703125" collapsed="true"/>
    <col min="183" max="183" customWidth="true" style="241" width="6.42578125" collapsed="true"/>
    <col min="184" max="184" customWidth="true" style="241" width="7.5703125" collapsed="true"/>
    <col min="185" max="185" bestFit="true" customWidth="true" style="241" width="9.7109375" collapsed="true"/>
    <col min="186" max="186" bestFit="true" customWidth="true" style="241" width="9.28515625" collapsed="true"/>
    <col min="187" max="188" customWidth="true" style="241" width="5.5703125" collapsed="true"/>
    <col min="189" max="189" customWidth="true" style="241" width="5.7109375" collapsed="true"/>
    <col min="190" max="191" customWidth="true" style="241" width="5.5703125" collapsed="true"/>
    <col min="192" max="192" customWidth="true" style="241" width="7.28515625" collapsed="true"/>
    <col min="193" max="193" bestFit="true" customWidth="true" style="241" width="9.7109375" collapsed="true"/>
    <col min="194" max="194" bestFit="true" customWidth="true" style="241" width="9.28515625" collapsed="true"/>
    <col min="195" max="195" customWidth="true" style="241" width="6.140625" collapsed="true"/>
    <col min="196" max="196" customWidth="true" style="241" width="7.140625" collapsed="true"/>
    <col min="197" max="197" customWidth="true" style="241" width="7.28515625" collapsed="true"/>
    <col min="198" max="199" customWidth="true" style="241" width="6.140625" collapsed="true"/>
    <col min="200" max="200" customWidth="true" style="241" width="8.42578125" collapsed="true"/>
    <col min="201" max="201" bestFit="true" customWidth="true" style="241" width="10.140625" collapsed="true"/>
    <col min="202" max="202" customWidth="true" style="241" width="9.42578125" collapsed="true"/>
    <col min="203" max="203" customWidth="true" style="241" width="5.85546875" collapsed="true"/>
    <col min="204" max="204" customWidth="true" style="241" width="6.7109375" collapsed="true"/>
    <col min="205" max="207" customWidth="true" style="241" width="5.85546875" collapsed="true"/>
    <col min="208" max="208" customWidth="true" style="241" width="7.7109375" collapsed="true"/>
    <col min="209" max="209" bestFit="true" customWidth="true" style="241" width="9.5703125" collapsed="true"/>
    <col min="210" max="210" bestFit="true" customWidth="true" style="241" width="11.140625" collapsed="true"/>
    <col min="211" max="211" bestFit="true" customWidth="true" style="241" width="9.28515625" collapsed="true"/>
    <col min="212" max="212" style="241" width="9.140625" collapsed="true"/>
    <col min="213" max="213" customWidth="true" style="241" width="18.140625" collapsed="true"/>
    <col min="214" max="214" customWidth="true" style="19" width="17.28515625" collapsed="true"/>
    <col min="215" max="215" customWidth="true" style="241" width="12.85546875" collapsed="true"/>
    <col min="216" max="216" customWidth="true" style="241" width="13.42578125" collapsed="true"/>
    <col min="217" max="217" customWidth="true" style="241" width="11.7109375" collapsed="true"/>
    <col min="218" max="218" customWidth="true" style="241" width="9.85546875" collapsed="true"/>
    <col min="219" max="219" style="241" width="9.140625" collapsed="true"/>
    <col min="220" max="220" bestFit="true" customWidth="true" style="241" width="9.7109375" collapsed="true"/>
    <col min="221" max="223" style="241" width="9.140625" collapsed="true"/>
    <col min="224" max="224" customWidth="true" style="241" width="16.0" collapsed="true"/>
    <col min="225" max="229" style="241" width="9.140625" collapsed="true"/>
    <col min="230" max="230" bestFit="true" customWidth="true" style="241" width="12.0" collapsed="true"/>
    <col min="231" max="239" style="241" width="9.140625" collapsed="true"/>
    <col min="240" max="240" bestFit="true" customWidth="true" style="241" width="9.42578125" collapsed="true"/>
    <col min="241" max="16384" style="241" width="9.140625" collapsed="true"/>
  </cols>
  <sheetData>
    <row customHeight="1" ht="21.75" r="1" spans="1:247" thickBot="1" x14ac:dyDescent="0.4">
      <c r="A1" s="199"/>
      <c r="B1" s="722" t="s">
        <v>141</v>
      </c>
      <c r="C1" s="723"/>
      <c r="D1" s="723"/>
      <c r="E1" s="723"/>
      <c r="F1" s="723"/>
      <c r="G1" s="723"/>
      <c r="H1" s="723"/>
      <c r="I1" s="723"/>
      <c r="J1" s="723"/>
      <c r="K1" s="723"/>
      <c r="L1" s="723"/>
      <c r="M1" s="723"/>
      <c r="N1" s="723"/>
      <c r="O1" s="723"/>
      <c r="P1" s="723"/>
      <c r="Q1" s="723"/>
      <c r="R1" s="723"/>
      <c r="S1" s="723"/>
      <c r="T1" s="723"/>
      <c r="U1" s="723"/>
      <c r="V1" s="723"/>
      <c r="W1" s="723"/>
      <c r="X1" s="723"/>
      <c r="Y1" s="723"/>
      <c r="Z1" s="723"/>
      <c r="AA1" s="723"/>
      <c r="AB1" s="723"/>
      <c r="AC1" s="723"/>
      <c r="AD1" s="723"/>
      <c r="AE1" s="723"/>
      <c r="AF1" s="723"/>
      <c r="AG1" s="723"/>
      <c r="AH1" s="723"/>
      <c r="AI1" s="723"/>
      <c r="AJ1" s="723"/>
      <c r="AK1" s="723"/>
      <c r="AL1" s="723"/>
      <c r="AM1" s="723"/>
      <c r="AN1" s="723"/>
      <c r="AO1" s="723"/>
      <c r="AP1" s="723"/>
      <c r="AQ1" s="723"/>
      <c r="AR1" s="723"/>
      <c r="AS1" s="723"/>
      <c r="AT1" s="724"/>
      <c r="AU1" s="200"/>
      <c r="AV1" s="200"/>
      <c r="AW1" s="200"/>
      <c r="AX1" s="200"/>
      <c r="AY1" s="200"/>
      <c r="AZ1" s="200"/>
      <c r="BA1" s="200"/>
      <c r="BB1" s="200"/>
      <c r="BC1" s="201"/>
      <c r="BD1" s="725" t="s">
        <v>0</v>
      </c>
      <c r="BE1" s="725"/>
      <c r="BF1" s="725"/>
      <c r="BG1" s="725"/>
      <c r="BH1" s="725"/>
      <c r="BI1" s="725"/>
      <c r="BJ1" s="725"/>
      <c r="BK1" s="725"/>
      <c r="BL1" s="725"/>
      <c r="BM1" s="725"/>
      <c r="BN1" s="725"/>
      <c r="BO1" s="725"/>
      <c r="BP1" s="200"/>
      <c r="BQ1" s="200"/>
      <c r="BR1" s="200"/>
      <c r="BS1" s="200"/>
      <c r="BT1" s="200"/>
      <c r="BU1" s="200"/>
      <c r="BV1" s="200"/>
      <c r="BW1" s="725" t="s">
        <v>1</v>
      </c>
      <c r="BX1" s="725"/>
      <c r="BY1" s="725"/>
      <c r="BZ1" s="725"/>
      <c r="CA1" s="725"/>
      <c r="CB1" s="725"/>
      <c r="CC1" s="725"/>
      <c r="CD1" s="725"/>
      <c r="CE1" s="725"/>
      <c r="CF1" s="725"/>
      <c r="CG1" s="200"/>
      <c r="CH1" s="200"/>
      <c r="CI1" s="200"/>
      <c r="CJ1" s="200"/>
      <c r="CK1" s="200"/>
      <c r="CL1" s="200"/>
      <c r="CM1" s="201"/>
      <c r="CN1" s="725" t="s">
        <v>2</v>
      </c>
      <c r="CO1" s="725"/>
      <c r="CP1" s="725"/>
      <c r="CQ1" s="725"/>
      <c r="CR1" s="725"/>
      <c r="CS1" s="725"/>
      <c r="CT1" s="725"/>
      <c r="CU1" s="725"/>
      <c r="CV1" s="725"/>
      <c r="CW1" s="725"/>
      <c r="CX1" s="725"/>
      <c r="CY1" s="725"/>
      <c r="CZ1" s="725"/>
      <c r="DA1" s="725"/>
      <c r="DB1" s="200"/>
      <c r="DC1" s="200"/>
      <c r="DD1" s="200"/>
      <c r="DE1" s="200"/>
      <c r="DF1" s="200"/>
      <c r="DG1" s="200"/>
      <c r="DH1" s="201"/>
      <c r="DI1" s="725" t="s">
        <v>3</v>
      </c>
      <c r="DJ1" s="725"/>
      <c r="DK1" s="725"/>
      <c r="DL1" s="725"/>
      <c r="DM1" s="725"/>
      <c r="DN1" s="725"/>
      <c r="DO1" s="725"/>
      <c r="DP1" s="725"/>
      <c r="DQ1" s="725"/>
      <c r="DR1" s="725"/>
      <c r="DS1" s="725"/>
      <c r="DT1" s="725"/>
      <c r="DU1" s="725"/>
      <c r="DV1" s="200"/>
      <c r="DW1" s="200"/>
      <c r="DX1" s="200"/>
      <c r="DY1" s="200"/>
      <c r="DZ1" s="200"/>
      <c r="EA1" s="200"/>
      <c r="EB1" s="201"/>
      <c r="EC1" s="725" t="s">
        <v>4</v>
      </c>
      <c r="ED1" s="725"/>
      <c r="EE1" s="725"/>
      <c r="EF1" s="725"/>
      <c r="EG1" s="725"/>
      <c r="EH1" s="725"/>
      <c r="EI1" s="725"/>
      <c r="EJ1" s="725"/>
      <c r="EK1" s="725"/>
      <c r="EL1" s="725"/>
      <c r="EM1" s="725"/>
      <c r="EN1" s="725"/>
      <c r="EO1" s="725"/>
      <c r="EP1" s="725"/>
      <c r="EQ1" s="725"/>
      <c r="ER1" s="725"/>
      <c r="ES1" s="725"/>
      <c r="ET1" s="725"/>
      <c r="EU1" s="725"/>
      <c r="EV1" s="200"/>
      <c r="EW1" s="200"/>
      <c r="EX1" s="200"/>
      <c r="EY1" s="200"/>
      <c r="EZ1" s="1"/>
      <c r="FA1" s="1"/>
      <c r="FB1" s="1"/>
      <c r="FC1" s="201"/>
      <c r="FD1" s="730" t="s">
        <v>157</v>
      </c>
      <c r="FE1" s="730"/>
      <c r="FF1" s="730"/>
      <c r="FG1" s="730"/>
      <c r="FH1" s="730"/>
      <c r="FI1" s="730"/>
      <c r="FJ1" s="730"/>
      <c r="FK1" s="730"/>
      <c r="FL1" s="730"/>
      <c r="FM1" s="730"/>
      <c r="FN1" s="730"/>
      <c r="FO1" s="730"/>
      <c r="FP1" s="730"/>
      <c r="FQ1" s="730"/>
      <c r="FR1" s="730"/>
      <c r="FS1" s="730"/>
      <c r="FT1" s="730"/>
      <c r="FU1" s="730"/>
      <c r="FV1" s="730"/>
      <c r="FW1" s="730"/>
      <c r="FX1" s="730"/>
      <c r="FY1" s="730"/>
      <c r="FZ1" s="730"/>
      <c r="GA1" s="730"/>
      <c r="GB1" s="730"/>
      <c r="GC1" s="730"/>
      <c r="GD1" s="730"/>
      <c r="GE1" s="730"/>
      <c r="GF1" s="730"/>
      <c r="GG1" s="730"/>
      <c r="GH1" s="730"/>
      <c r="GI1" s="730"/>
      <c r="GJ1" s="730"/>
      <c r="GK1" s="730"/>
      <c r="GL1" s="730"/>
      <c r="GM1" s="730"/>
      <c r="GN1" s="730"/>
      <c r="GO1" s="730"/>
      <c r="GP1" s="730"/>
      <c r="GQ1" s="730"/>
      <c r="GR1" s="730"/>
      <c r="GS1" s="730"/>
      <c r="GT1" s="730"/>
      <c r="GU1" s="730"/>
      <c r="GV1" s="730"/>
      <c r="GW1" s="730"/>
      <c r="GX1" s="730"/>
      <c r="GY1" s="730"/>
      <c r="GZ1" s="730"/>
      <c r="HA1" s="730"/>
      <c r="HB1" s="730"/>
      <c r="HC1" s="224"/>
      <c r="HD1" s="1"/>
      <c r="HE1" s="731" t="s">
        <v>158</v>
      </c>
      <c r="HF1" s="731"/>
      <c r="HG1" s="731"/>
      <c r="HH1" s="731"/>
      <c r="HI1" s="731"/>
      <c r="HJ1" s="731"/>
      <c r="HP1" s="714" t="s">
        <v>114</v>
      </c>
      <c r="HQ1" s="715"/>
      <c r="HR1" s="715"/>
      <c r="HS1" s="715"/>
      <c r="HT1" s="715"/>
      <c r="HU1" s="715"/>
      <c r="HV1" s="715"/>
      <c r="HW1" s="715"/>
      <c r="HX1" s="715"/>
      <c r="HY1" s="715"/>
      <c r="HZ1" s="715"/>
      <c r="IA1" s="715"/>
      <c r="IB1" s="715"/>
      <c r="IC1" s="715"/>
      <c r="ID1" s="716"/>
      <c r="IE1" s="714" t="s">
        <v>138</v>
      </c>
      <c r="IF1" s="715"/>
      <c r="IG1" s="716"/>
      <c r="IK1" s="297"/>
      <c r="IL1" s="297"/>
      <c r="IM1" s="297"/>
    </row>
    <row customHeight="1" ht="25.5" r="2" spans="1:247" thickBot="1" x14ac:dyDescent="0.3">
      <c r="A2" s="199"/>
      <c r="B2" s="695" t="s">
        <v>5</v>
      </c>
      <c r="C2" s="717" t="s">
        <v>6</v>
      </c>
      <c r="D2" s="718"/>
      <c r="E2" s="718"/>
      <c r="F2" s="718"/>
      <c r="G2" s="719"/>
      <c r="H2" s="697" t="s">
        <v>7</v>
      </c>
      <c r="I2" s="698"/>
      <c r="J2" s="698"/>
      <c r="K2" s="698"/>
      <c r="L2" s="699"/>
      <c r="M2" s="720" t="s">
        <v>8</v>
      </c>
      <c r="N2" s="697" t="s">
        <v>9</v>
      </c>
      <c r="O2" s="698"/>
      <c r="P2" s="698"/>
      <c r="Q2" s="699"/>
      <c r="R2" s="697" t="s">
        <v>10</v>
      </c>
      <c r="S2" s="698"/>
      <c r="T2" s="698"/>
      <c r="U2" s="699"/>
      <c r="V2" s="726" t="s">
        <v>11</v>
      </c>
      <c r="W2" s="727"/>
      <c r="X2" s="727"/>
      <c r="Y2" s="728"/>
      <c r="Z2" s="334" t="s">
        <v>12</v>
      </c>
      <c r="AA2" s="340" t="s">
        <v>13</v>
      </c>
      <c r="AB2" s="697" t="s">
        <v>14</v>
      </c>
      <c r="AC2" s="698"/>
      <c r="AD2" s="698"/>
      <c r="AE2" s="699"/>
      <c r="AF2" s="697" t="s">
        <v>15</v>
      </c>
      <c r="AG2" s="698"/>
      <c r="AH2" s="698"/>
      <c r="AI2" s="698"/>
      <c r="AJ2" s="699"/>
      <c r="AK2" s="335" t="s">
        <v>16</v>
      </c>
      <c r="AL2" s="697" t="s">
        <v>17</v>
      </c>
      <c r="AM2" s="698"/>
      <c r="AN2" s="698"/>
      <c r="AO2" s="699"/>
      <c r="AP2" s="697" t="s">
        <v>18</v>
      </c>
      <c r="AQ2" s="698"/>
      <c r="AR2" s="698"/>
      <c r="AS2" s="699"/>
      <c r="AT2" s="700" t="s">
        <v>19</v>
      </c>
      <c r="AU2" s="729"/>
      <c r="AV2" s="701"/>
      <c r="AW2" s="693" t="s">
        <v>147</v>
      </c>
      <c r="AX2" s="693" t="s">
        <v>148</v>
      </c>
      <c r="AY2" s="682" t="s">
        <v>150</v>
      </c>
      <c r="AZ2" s="682" t="s">
        <v>149</v>
      </c>
      <c r="BA2" s="682" t="s">
        <v>151</v>
      </c>
      <c r="BB2" s="682" t="s">
        <v>152</v>
      </c>
      <c r="BC2" s="341"/>
      <c r="BD2" s="695" t="s">
        <v>5</v>
      </c>
      <c r="BE2" s="705" t="s">
        <v>21</v>
      </c>
      <c r="BF2" s="732"/>
      <c r="BG2" s="732"/>
      <c r="BH2" s="732"/>
      <c r="BI2" s="706"/>
      <c r="BJ2" s="709" t="s">
        <v>22</v>
      </c>
      <c r="BK2" s="710"/>
      <c r="BL2" s="710"/>
      <c r="BM2" s="711"/>
      <c r="BN2" s="712" t="s">
        <v>23</v>
      </c>
      <c r="BO2" s="713"/>
      <c r="BP2" s="693" t="s">
        <v>147</v>
      </c>
      <c r="BQ2" s="693" t="s">
        <v>148</v>
      </c>
      <c r="BR2" s="682" t="s">
        <v>150</v>
      </c>
      <c r="BS2" s="682" t="s">
        <v>149</v>
      </c>
      <c r="BT2" s="682" t="s">
        <v>151</v>
      </c>
      <c r="BU2" s="682" t="s">
        <v>152</v>
      </c>
      <c r="BV2" s="342"/>
      <c r="BW2" s="707" t="s">
        <v>5</v>
      </c>
      <c r="BX2" s="708" t="s">
        <v>24</v>
      </c>
      <c r="BY2" s="708"/>
      <c r="BZ2" s="708"/>
      <c r="CA2" s="708"/>
      <c r="CB2" s="203" t="s">
        <v>25</v>
      </c>
      <c r="CC2" s="703" t="s">
        <v>26</v>
      </c>
      <c r="CD2" s="704"/>
      <c r="CE2" s="705" t="s">
        <v>27</v>
      </c>
      <c r="CF2" s="706"/>
      <c r="CG2" s="693" t="s">
        <v>147</v>
      </c>
      <c r="CH2" s="693" t="s">
        <v>148</v>
      </c>
      <c r="CI2" s="682" t="s">
        <v>150</v>
      </c>
      <c r="CJ2" s="682" t="s">
        <v>149</v>
      </c>
      <c r="CK2" s="682" t="s">
        <v>151</v>
      </c>
      <c r="CL2" s="682" t="s">
        <v>152</v>
      </c>
      <c r="CM2" s="341"/>
      <c r="CN2" s="695" t="s">
        <v>5</v>
      </c>
      <c r="CO2" s="697" t="s">
        <v>28</v>
      </c>
      <c r="CP2" s="698"/>
      <c r="CQ2" s="698"/>
      <c r="CR2" s="699"/>
      <c r="CS2" s="697" t="s">
        <v>11</v>
      </c>
      <c r="CT2" s="698"/>
      <c r="CU2" s="698"/>
      <c r="CV2" s="699"/>
      <c r="CW2" s="697" t="s">
        <v>29</v>
      </c>
      <c r="CX2" s="698"/>
      <c r="CY2" s="699"/>
      <c r="CZ2" s="700" t="s">
        <v>30</v>
      </c>
      <c r="DA2" s="701"/>
      <c r="DB2" s="693" t="s">
        <v>147</v>
      </c>
      <c r="DC2" s="693" t="s">
        <v>148</v>
      </c>
      <c r="DD2" s="682" t="s">
        <v>150</v>
      </c>
      <c r="DE2" s="682" t="s">
        <v>149</v>
      </c>
      <c r="DF2" s="682" t="s">
        <v>151</v>
      </c>
      <c r="DG2" s="682" t="s">
        <v>152</v>
      </c>
      <c r="DH2" s="341"/>
      <c r="DI2" s="695" t="s">
        <v>5</v>
      </c>
      <c r="DJ2" s="695" t="s">
        <v>31</v>
      </c>
      <c r="DK2" s="695" t="s">
        <v>32</v>
      </c>
      <c r="DL2" s="682" t="s">
        <v>33</v>
      </c>
      <c r="DM2" s="682" t="s">
        <v>34</v>
      </c>
      <c r="DN2" s="697" t="s">
        <v>35</v>
      </c>
      <c r="DO2" s="698"/>
      <c r="DP2" s="698"/>
      <c r="DQ2" s="698"/>
      <c r="DR2" s="698"/>
      <c r="DS2" s="699"/>
      <c r="DT2" s="700" t="s">
        <v>36</v>
      </c>
      <c r="DU2" s="701"/>
      <c r="DV2" s="693" t="s">
        <v>147</v>
      </c>
      <c r="DW2" s="693" t="s">
        <v>148</v>
      </c>
      <c r="DX2" s="682" t="s">
        <v>150</v>
      </c>
      <c r="DY2" s="682" t="s">
        <v>149</v>
      </c>
      <c r="DZ2" s="682" t="s">
        <v>151</v>
      </c>
      <c r="EA2" s="682" t="s">
        <v>152</v>
      </c>
      <c r="EB2" s="341"/>
      <c r="EC2" s="695" t="s">
        <v>5</v>
      </c>
      <c r="ED2" s="697" t="s">
        <v>37</v>
      </c>
      <c r="EE2" s="698"/>
      <c r="EF2" s="698"/>
      <c r="EG2" s="698"/>
      <c r="EH2" s="699"/>
      <c r="EI2" s="697" t="s">
        <v>38</v>
      </c>
      <c r="EJ2" s="698"/>
      <c r="EK2" s="698"/>
      <c r="EL2" s="699"/>
      <c r="EM2" s="697" t="s">
        <v>39</v>
      </c>
      <c r="EN2" s="698"/>
      <c r="EO2" s="698"/>
      <c r="EP2" s="699"/>
      <c r="EQ2" s="688" t="s">
        <v>40</v>
      </c>
      <c r="ER2" s="689"/>
      <c r="ES2" s="690"/>
      <c r="ET2" s="691" t="s">
        <v>41</v>
      </c>
      <c r="EU2" s="692"/>
      <c r="EV2" s="693" t="s">
        <v>147</v>
      </c>
      <c r="EW2" s="693" t="s">
        <v>148</v>
      </c>
      <c r="EX2" s="682" t="s">
        <v>150</v>
      </c>
      <c r="EY2" s="682" t="s">
        <v>149</v>
      </c>
      <c r="EZ2" s="682" t="s">
        <v>151</v>
      </c>
      <c r="FA2" s="682" t="s">
        <v>152</v>
      </c>
      <c r="FB2" s="2"/>
      <c r="FC2" s="202"/>
      <c r="FD2" s="684" t="s">
        <v>5</v>
      </c>
      <c r="FE2" s="686" t="s">
        <v>23</v>
      </c>
      <c r="FF2" s="678" t="s">
        <v>42</v>
      </c>
      <c r="FG2" s="678" t="s">
        <v>78</v>
      </c>
      <c r="FH2" s="664" t="s">
        <v>106</v>
      </c>
      <c r="FI2" s="664" t="s">
        <v>107</v>
      </c>
      <c r="FJ2" s="664" t="s">
        <v>109</v>
      </c>
      <c r="FK2" s="666" t="s">
        <v>108</v>
      </c>
      <c r="FL2" s="668" t="s">
        <v>114</v>
      </c>
      <c r="FM2" s="676" t="s">
        <v>41</v>
      </c>
      <c r="FN2" s="678" t="s">
        <v>43</v>
      </c>
      <c r="FO2" s="678" t="s">
        <v>78</v>
      </c>
      <c r="FP2" s="664" t="s">
        <v>106</v>
      </c>
      <c r="FQ2" s="664" t="s">
        <v>107</v>
      </c>
      <c r="FR2" s="664" t="s">
        <v>109</v>
      </c>
      <c r="FS2" s="666" t="s">
        <v>108</v>
      </c>
      <c r="FT2" s="668" t="s">
        <v>114</v>
      </c>
      <c r="FU2" s="676" t="s">
        <v>30</v>
      </c>
      <c r="FV2" s="678" t="s">
        <v>44</v>
      </c>
      <c r="FW2" s="678" t="s">
        <v>78</v>
      </c>
      <c r="FX2" s="664" t="s">
        <v>106</v>
      </c>
      <c r="FY2" s="664" t="s">
        <v>107</v>
      </c>
      <c r="FZ2" s="664" t="s">
        <v>109</v>
      </c>
      <c r="GA2" s="666" t="s">
        <v>108</v>
      </c>
      <c r="GB2" s="668" t="s">
        <v>114</v>
      </c>
      <c r="GC2" s="680" t="s">
        <v>27</v>
      </c>
      <c r="GD2" s="664" t="s">
        <v>45</v>
      </c>
      <c r="GE2" s="678" t="s">
        <v>78</v>
      </c>
      <c r="GF2" s="664" t="s">
        <v>106</v>
      </c>
      <c r="GG2" s="664" t="s">
        <v>107</v>
      </c>
      <c r="GH2" s="664" t="s">
        <v>109</v>
      </c>
      <c r="GI2" s="666" t="s">
        <v>108</v>
      </c>
      <c r="GJ2" s="668" t="s">
        <v>114</v>
      </c>
      <c r="GK2" s="676" t="s">
        <v>36</v>
      </c>
      <c r="GL2" s="678" t="s">
        <v>46</v>
      </c>
      <c r="GM2" s="678" t="s">
        <v>78</v>
      </c>
      <c r="GN2" s="664" t="s">
        <v>106</v>
      </c>
      <c r="GO2" s="664" t="s">
        <v>107</v>
      </c>
      <c r="GP2" s="664" t="s">
        <v>109</v>
      </c>
      <c r="GQ2" s="666" t="s">
        <v>108</v>
      </c>
      <c r="GR2" s="668" t="s">
        <v>114</v>
      </c>
      <c r="GS2" s="676" t="s">
        <v>19</v>
      </c>
      <c r="GT2" s="678" t="s">
        <v>47</v>
      </c>
      <c r="GU2" s="678" t="s">
        <v>78</v>
      </c>
      <c r="GV2" s="664" t="s">
        <v>106</v>
      </c>
      <c r="GW2" s="664" t="s">
        <v>107</v>
      </c>
      <c r="GX2" s="664" t="s">
        <v>109</v>
      </c>
      <c r="GY2" s="666" t="s">
        <v>108</v>
      </c>
      <c r="GZ2" s="668" t="s">
        <v>114</v>
      </c>
      <c r="HA2" s="670" t="s">
        <v>48</v>
      </c>
      <c r="HB2" s="672" t="s">
        <v>49</v>
      </c>
      <c r="HC2" s="674" t="s">
        <v>50</v>
      </c>
      <c r="HD2" s="2"/>
      <c r="HP2" s="651" t="s">
        <v>132</v>
      </c>
      <c r="HQ2" s="652"/>
      <c r="HR2" s="652"/>
      <c r="HS2" s="653" t="s">
        <v>153</v>
      </c>
      <c r="HT2" s="654"/>
      <c r="HU2" s="655"/>
      <c r="HV2" s="653" t="s">
        <v>154</v>
      </c>
      <c r="HW2" s="654"/>
      <c r="HX2" s="655"/>
      <c r="HY2" s="653" t="s">
        <v>99</v>
      </c>
      <c r="HZ2" s="654"/>
      <c r="IA2" s="655"/>
      <c r="IB2" s="656" t="s">
        <v>118</v>
      </c>
      <c r="IC2" s="657"/>
      <c r="ID2" s="658"/>
      <c r="IE2" s="659" t="s">
        <v>135</v>
      </c>
      <c r="IF2" s="660"/>
      <c r="IG2" s="661"/>
    </row>
    <row ht="60.75" r="3" spans="1:247" thickBot="1" x14ac:dyDescent="0.3">
      <c r="A3" s="199"/>
      <c r="B3" s="696"/>
      <c r="C3" s="458" t="s">
        <v>51</v>
      </c>
      <c r="D3" s="458" t="s">
        <v>52</v>
      </c>
      <c r="E3" s="459" t="s">
        <v>53</v>
      </c>
      <c r="F3" s="206" t="s">
        <v>54</v>
      </c>
      <c r="G3" s="206" t="s">
        <v>55</v>
      </c>
      <c r="H3" s="458" t="s">
        <v>51</v>
      </c>
      <c r="I3" s="458" t="s">
        <v>52</v>
      </c>
      <c r="J3" s="459" t="s">
        <v>53</v>
      </c>
      <c r="K3" s="206" t="s">
        <v>54</v>
      </c>
      <c r="L3" s="206" t="s">
        <v>55</v>
      </c>
      <c r="M3" s="721"/>
      <c r="N3" s="458" t="s">
        <v>51</v>
      </c>
      <c r="O3" s="458" t="s">
        <v>52</v>
      </c>
      <c r="P3" s="206" t="s">
        <v>54</v>
      </c>
      <c r="Q3" s="206" t="s">
        <v>55</v>
      </c>
      <c r="R3" s="458" t="s">
        <v>51</v>
      </c>
      <c r="S3" s="458" t="s">
        <v>52</v>
      </c>
      <c r="T3" s="206" t="s">
        <v>54</v>
      </c>
      <c r="U3" s="206" t="s">
        <v>55</v>
      </c>
      <c r="V3" s="458" t="s">
        <v>51</v>
      </c>
      <c r="W3" s="458" t="s">
        <v>52</v>
      </c>
      <c r="X3" s="206" t="s">
        <v>54</v>
      </c>
      <c r="Y3" s="206" t="s">
        <v>55</v>
      </c>
      <c r="Z3" s="459" t="s">
        <v>56</v>
      </c>
      <c r="AA3" s="459" t="s">
        <v>56</v>
      </c>
      <c r="AB3" s="458" t="s">
        <v>51</v>
      </c>
      <c r="AC3" s="458" t="s">
        <v>52</v>
      </c>
      <c r="AD3" s="206" t="s">
        <v>54</v>
      </c>
      <c r="AE3" s="460" t="s">
        <v>55</v>
      </c>
      <c r="AF3" s="458">
        <v>2</v>
      </c>
      <c r="AG3" s="458">
        <v>4</v>
      </c>
      <c r="AH3" s="458">
        <v>3</v>
      </c>
      <c r="AI3" s="206" t="s">
        <v>54</v>
      </c>
      <c r="AJ3" s="460" t="s">
        <v>55</v>
      </c>
      <c r="AK3" s="336" t="s">
        <v>57</v>
      </c>
      <c r="AL3" s="391">
        <v>1</v>
      </c>
      <c r="AM3" s="391">
        <v>2</v>
      </c>
      <c r="AN3" s="206" t="s">
        <v>54</v>
      </c>
      <c r="AO3" s="460" t="s">
        <v>55</v>
      </c>
      <c r="AP3" s="458">
        <v>1</v>
      </c>
      <c r="AQ3" s="458">
        <v>2</v>
      </c>
      <c r="AR3" s="206" t="s">
        <v>54</v>
      </c>
      <c r="AS3" s="460" t="s">
        <v>55</v>
      </c>
      <c r="AT3" s="334" t="s">
        <v>58</v>
      </c>
      <c r="AU3" s="337" t="s">
        <v>54</v>
      </c>
      <c r="AV3" s="205" t="s">
        <v>59</v>
      </c>
      <c r="AW3" s="694"/>
      <c r="AX3" s="694"/>
      <c r="AY3" s="683"/>
      <c r="AZ3" s="683"/>
      <c r="BA3" s="683"/>
      <c r="BB3" s="683"/>
      <c r="BC3" s="341"/>
      <c r="BD3" s="696"/>
      <c r="BE3" s="458" t="s">
        <v>51</v>
      </c>
      <c r="BF3" s="458" t="s">
        <v>52</v>
      </c>
      <c r="BG3" s="458" t="s">
        <v>53</v>
      </c>
      <c r="BH3" s="206" t="s">
        <v>54</v>
      </c>
      <c r="BI3" s="460" t="s">
        <v>55</v>
      </c>
      <c r="BJ3" s="458" t="s">
        <v>51</v>
      </c>
      <c r="BK3" s="458" t="s">
        <v>52</v>
      </c>
      <c r="BL3" s="206" t="s">
        <v>54</v>
      </c>
      <c r="BM3" s="460" t="s">
        <v>55</v>
      </c>
      <c r="BN3" s="206" t="s">
        <v>54</v>
      </c>
      <c r="BO3" s="207" t="s">
        <v>55</v>
      </c>
      <c r="BP3" s="694"/>
      <c r="BQ3" s="694"/>
      <c r="BR3" s="683"/>
      <c r="BS3" s="683"/>
      <c r="BT3" s="683"/>
      <c r="BU3" s="683"/>
      <c r="BV3" s="343"/>
      <c r="BW3" s="707"/>
      <c r="BX3" s="458" t="s">
        <v>51</v>
      </c>
      <c r="BY3" s="458" t="s">
        <v>52</v>
      </c>
      <c r="BZ3" s="206" t="s">
        <v>54</v>
      </c>
      <c r="CA3" s="460" t="s">
        <v>55</v>
      </c>
      <c r="CB3" s="344"/>
      <c r="CC3" s="206" t="s">
        <v>54</v>
      </c>
      <c r="CD3" s="460" t="s">
        <v>55</v>
      </c>
      <c r="CE3" s="206" t="s">
        <v>54</v>
      </c>
      <c r="CF3" s="207" t="s">
        <v>55</v>
      </c>
      <c r="CG3" s="694"/>
      <c r="CH3" s="694"/>
      <c r="CI3" s="683"/>
      <c r="CJ3" s="683"/>
      <c r="CK3" s="683"/>
      <c r="CL3" s="683"/>
      <c r="CM3" s="341"/>
      <c r="CN3" s="696"/>
      <c r="CO3" s="458" t="s">
        <v>51</v>
      </c>
      <c r="CP3" s="458" t="s">
        <v>52</v>
      </c>
      <c r="CQ3" s="206" t="s">
        <v>54</v>
      </c>
      <c r="CR3" s="460" t="s">
        <v>55</v>
      </c>
      <c r="CS3" s="459" t="s">
        <v>51</v>
      </c>
      <c r="CT3" s="459" t="s">
        <v>52</v>
      </c>
      <c r="CU3" s="206" t="s">
        <v>54</v>
      </c>
      <c r="CV3" s="460" t="s">
        <v>55</v>
      </c>
      <c r="CW3" s="377"/>
      <c r="CX3" s="206" t="s">
        <v>54</v>
      </c>
      <c r="CY3" s="460" t="s">
        <v>55</v>
      </c>
      <c r="CZ3" s="206" t="s">
        <v>54</v>
      </c>
      <c r="DA3" s="207" t="s">
        <v>55</v>
      </c>
      <c r="DB3" s="694"/>
      <c r="DC3" s="694"/>
      <c r="DD3" s="683"/>
      <c r="DE3" s="683"/>
      <c r="DF3" s="683"/>
      <c r="DG3" s="683"/>
      <c r="DH3" s="341"/>
      <c r="DI3" s="696"/>
      <c r="DJ3" s="702"/>
      <c r="DK3" s="702"/>
      <c r="DL3" s="683"/>
      <c r="DM3" s="683"/>
      <c r="DN3" s="458">
        <v>1</v>
      </c>
      <c r="DO3" s="458">
        <v>2</v>
      </c>
      <c r="DP3" s="458">
        <v>3</v>
      </c>
      <c r="DQ3" s="458">
        <v>4</v>
      </c>
      <c r="DR3" s="206" t="s">
        <v>54</v>
      </c>
      <c r="DS3" s="460" t="s">
        <v>55</v>
      </c>
      <c r="DT3" s="206" t="s">
        <v>54</v>
      </c>
      <c r="DU3" s="207" t="s">
        <v>55</v>
      </c>
      <c r="DV3" s="694"/>
      <c r="DW3" s="694"/>
      <c r="DX3" s="683"/>
      <c r="DY3" s="683"/>
      <c r="DZ3" s="683"/>
      <c r="EA3" s="683"/>
      <c r="EB3" s="341"/>
      <c r="EC3" s="696"/>
      <c r="ED3" s="458">
        <v>1</v>
      </c>
      <c r="EE3" s="458">
        <v>2</v>
      </c>
      <c r="EF3" s="458">
        <v>3</v>
      </c>
      <c r="EG3" s="206" t="s">
        <v>54</v>
      </c>
      <c r="EH3" s="460" t="s">
        <v>55</v>
      </c>
      <c r="EI3" s="458" t="s">
        <v>51</v>
      </c>
      <c r="EJ3" s="458" t="s">
        <v>52</v>
      </c>
      <c r="EK3" s="206" t="s">
        <v>54</v>
      </c>
      <c r="EL3" s="460" t="s">
        <v>55</v>
      </c>
      <c r="EM3" s="458" t="s">
        <v>51</v>
      </c>
      <c r="EN3" s="458" t="s">
        <v>52</v>
      </c>
      <c r="EO3" s="206" t="s">
        <v>54</v>
      </c>
      <c r="EP3" s="460" t="s">
        <v>55</v>
      </c>
      <c r="EQ3" s="377" t="s">
        <v>51</v>
      </c>
      <c r="ER3" s="206" t="s">
        <v>54</v>
      </c>
      <c r="ES3" s="460" t="s">
        <v>55</v>
      </c>
      <c r="ET3" s="206" t="s">
        <v>54</v>
      </c>
      <c r="EU3" s="207" t="s">
        <v>55</v>
      </c>
      <c r="EV3" s="694"/>
      <c r="EW3" s="694"/>
      <c r="EX3" s="683"/>
      <c r="EY3" s="683"/>
      <c r="EZ3" s="683"/>
      <c r="FA3" s="683"/>
      <c r="FB3" s="2"/>
      <c r="FC3" s="293"/>
      <c r="FD3" s="685"/>
      <c r="FE3" s="687"/>
      <c r="FF3" s="679"/>
      <c r="FG3" s="679"/>
      <c r="FH3" s="665"/>
      <c r="FI3" s="665"/>
      <c r="FJ3" s="665"/>
      <c r="FK3" s="667"/>
      <c r="FL3" s="669"/>
      <c r="FM3" s="677"/>
      <c r="FN3" s="679"/>
      <c r="FO3" s="679"/>
      <c r="FP3" s="665"/>
      <c r="FQ3" s="665"/>
      <c r="FR3" s="665"/>
      <c r="FS3" s="667"/>
      <c r="FT3" s="669"/>
      <c r="FU3" s="677"/>
      <c r="FV3" s="679"/>
      <c r="FW3" s="679"/>
      <c r="FX3" s="665"/>
      <c r="FY3" s="665"/>
      <c r="FZ3" s="665"/>
      <c r="GA3" s="667"/>
      <c r="GB3" s="669"/>
      <c r="GC3" s="681"/>
      <c r="GD3" s="665"/>
      <c r="GE3" s="679"/>
      <c r="GF3" s="665"/>
      <c r="GG3" s="665"/>
      <c r="GH3" s="665"/>
      <c r="GI3" s="667"/>
      <c r="GJ3" s="669"/>
      <c r="GK3" s="677"/>
      <c r="GL3" s="679"/>
      <c r="GM3" s="679"/>
      <c r="GN3" s="665"/>
      <c r="GO3" s="665"/>
      <c r="GP3" s="665"/>
      <c r="GQ3" s="667"/>
      <c r="GR3" s="669"/>
      <c r="GS3" s="677"/>
      <c r="GT3" s="679"/>
      <c r="GU3" s="679"/>
      <c r="GV3" s="665"/>
      <c r="GW3" s="665"/>
      <c r="GX3" s="665"/>
      <c r="GY3" s="667"/>
      <c r="GZ3" s="669"/>
      <c r="HA3" s="671"/>
      <c r="HB3" s="673"/>
      <c r="HC3" s="675"/>
      <c r="HD3" s="2"/>
      <c r="HE3" s="35" t="s">
        <v>60</v>
      </c>
      <c r="HF3" s="35" t="s">
        <v>61</v>
      </c>
      <c r="HG3" s="37" t="s">
        <v>62</v>
      </c>
      <c r="HH3" s="35" t="s">
        <v>20</v>
      </c>
      <c r="HI3" s="34" t="s">
        <v>63</v>
      </c>
      <c r="HJ3" s="38" t="s">
        <v>64</v>
      </c>
      <c r="HK3" s="172" t="s">
        <v>110</v>
      </c>
      <c r="HL3" s="172" t="s">
        <v>111</v>
      </c>
      <c r="HM3" s="124" t="s">
        <v>105</v>
      </c>
      <c r="HP3" s="448" t="s">
        <v>137</v>
      </c>
      <c r="HQ3" s="331" t="s">
        <v>54</v>
      </c>
      <c r="HR3" s="332" t="s">
        <v>55</v>
      </c>
      <c r="HS3" s="449" t="s">
        <v>139</v>
      </c>
      <c r="HT3" s="331" t="s">
        <v>54</v>
      </c>
      <c r="HU3" s="332" t="s">
        <v>55</v>
      </c>
      <c r="HV3" s="449" t="s">
        <v>155</v>
      </c>
      <c r="HW3" s="331" t="s">
        <v>54</v>
      </c>
      <c r="HX3" s="332" t="s">
        <v>55</v>
      </c>
      <c r="HY3" s="449" t="s">
        <v>155</v>
      </c>
      <c r="HZ3" s="331" t="s">
        <v>54</v>
      </c>
      <c r="IA3" s="332" t="s">
        <v>55</v>
      </c>
      <c r="IB3" s="448" t="s">
        <v>156</v>
      </c>
      <c r="IC3" s="457" t="s">
        <v>54</v>
      </c>
      <c r="ID3" s="428" t="s">
        <v>55</v>
      </c>
      <c r="IE3" s="449" t="s">
        <v>136</v>
      </c>
      <c r="IF3" s="331" t="s">
        <v>54</v>
      </c>
      <c r="IG3" s="332" t="s">
        <v>55</v>
      </c>
    </row>
    <row ht="15.75" r="4" spans="1:247" x14ac:dyDescent="0.25">
      <c r="A4" s="199">
        <v>62</v>
      </c>
      <c r="B4" s="346">
        <v>42736</v>
      </c>
      <c r="C4" s="349">
        <v>3104.0680000000002</v>
      </c>
      <c r="D4" s="288">
        <v>3136.895</v>
      </c>
      <c r="E4" s="350"/>
      <c r="F4" s="347"/>
      <c r="G4" s="354"/>
      <c r="H4" s="357">
        <v>2167.9679999999998</v>
      </c>
      <c r="I4" s="292">
        <v>2033.9929999999999</v>
      </c>
      <c r="J4" s="358"/>
      <c r="K4" s="455"/>
      <c r="L4" s="409"/>
      <c r="M4" s="354"/>
      <c r="N4" s="439">
        <v>688.74</v>
      </c>
      <c r="O4" s="438">
        <v>1054.597</v>
      </c>
      <c r="P4" s="455"/>
      <c r="Q4" s="453"/>
      <c r="R4" s="357">
        <v>72239</v>
      </c>
      <c r="S4" s="358">
        <v>37911</v>
      </c>
      <c r="T4" s="455"/>
      <c r="U4" s="453"/>
      <c r="V4" s="357">
        <v>174826</v>
      </c>
      <c r="W4" s="358">
        <v>349042</v>
      </c>
      <c r="X4" s="455"/>
      <c r="Y4" s="409"/>
      <c r="Z4" s="409"/>
      <c r="AA4" s="453"/>
      <c r="AB4" s="357">
        <v>363.142</v>
      </c>
      <c r="AC4" s="358">
        <v>169.59399999999999</v>
      </c>
      <c r="AD4" s="455"/>
      <c r="AE4" s="453"/>
      <c r="AF4" s="486">
        <v>3488.134</v>
      </c>
      <c r="AG4" s="437">
        <v>62165</v>
      </c>
      <c r="AH4" s="438"/>
      <c r="AI4" s="455"/>
      <c r="AJ4" s="409"/>
      <c r="AK4" s="453"/>
      <c r="AL4" s="440">
        <v>29571</v>
      </c>
      <c r="AM4" s="441">
        <v>41092</v>
      </c>
      <c r="AN4" s="455"/>
      <c r="AO4" s="217"/>
      <c r="AP4" s="440">
        <v>22329</v>
      </c>
      <c r="AQ4" s="441">
        <v>23340</v>
      </c>
      <c r="AR4" s="455"/>
      <c r="AS4" s="409"/>
      <c r="AT4" s="409"/>
      <c r="AU4" s="210"/>
      <c r="AV4" s="211"/>
      <c r="AW4" s="197"/>
      <c r="AX4" s="196"/>
      <c r="AY4" s="196"/>
      <c r="AZ4" s="196"/>
      <c r="BA4" s="196"/>
      <c r="BB4" s="196"/>
      <c r="BC4" s="199">
        <v>62</v>
      </c>
      <c r="BD4" s="346">
        <v>42736</v>
      </c>
      <c r="BE4" s="357">
        <v>11669.716</v>
      </c>
      <c r="BF4" s="292">
        <v>81.540000000000006</v>
      </c>
      <c r="BG4" s="358">
        <v>5607.7870000000003</v>
      </c>
      <c r="BH4" s="455"/>
      <c r="BI4" s="453"/>
      <c r="BJ4" s="370">
        <v>838.755</v>
      </c>
      <c r="BK4" s="371">
        <v>662.62300000000005</v>
      </c>
      <c r="BL4" s="291"/>
      <c r="BM4" s="409"/>
      <c r="BN4" s="409"/>
      <c r="BO4" s="204"/>
      <c r="BP4" s="195"/>
      <c r="BQ4" s="196"/>
      <c r="BR4" s="196"/>
      <c r="BS4" s="196"/>
      <c r="BT4" s="196"/>
      <c r="BU4" s="196"/>
      <c r="BV4" s="199">
        <v>62</v>
      </c>
      <c r="BW4" s="346">
        <v>42736</v>
      </c>
      <c r="BX4" s="439">
        <v>12376.24</v>
      </c>
      <c r="BY4" s="438">
        <v>38.947000000000003</v>
      </c>
      <c r="BZ4" s="347"/>
      <c r="CA4" s="210"/>
      <c r="CB4" s="292"/>
      <c r="CC4" s="409"/>
      <c r="CD4" s="409"/>
      <c r="CE4" s="211"/>
      <c r="CF4" s="211"/>
      <c r="CG4" s="195"/>
      <c r="CH4" s="210"/>
      <c r="CI4" s="210"/>
      <c r="CJ4" s="210"/>
      <c r="CK4" s="210"/>
      <c r="CL4" s="210"/>
      <c r="CM4" s="199">
        <v>62</v>
      </c>
      <c r="CN4" s="346">
        <v>42736</v>
      </c>
      <c r="CO4" s="439">
        <v>11203.317999999999</v>
      </c>
      <c r="CP4" s="438">
        <v>7485.36</v>
      </c>
      <c r="CQ4" s="455"/>
      <c r="CR4" s="409"/>
      <c r="CS4" s="409">
        <f ref="CS4:CS35" si="0" t="shared">V4</f>
        <v>174826</v>
      </c>
      <c r="CT4" s="409">
        <f ref="CT4:CT35" si="1" t="shared">W4</f>
        <v>349042</v>
      </c>
      <c r="CU4" s="409"/>
      <c r="CV4" s="453"/>
      <c r="CW4" s="379">
        <v>339.10399999999998</v>
      </c>
      <c r="CX4" s="376"/>
      <c r="CY4" s="409"/>
      <c r="CZ4" s="409"/>
      <c r="DA4" s="204"/>
      <c r="DB4" s="195">
        <v>3924.1</v>
      </c>
      <c r="DC4" s="409"/>
      <c r="DD4" s="409"/>
      <c r="DE4" s="409"/>
      <c r="DF4" s="409"/>
      <c r="DG4" s="409"/>
      <c r="DH4" s="199">
        <v>62</v>
      </c>
      <c r="DI4" s="346">
        <v>42736</v>
      </c>
      <c r="DJ4" s="366">
        <v>365.62299999999999</v>
      </c>
      <c r="DK4" s="381">
        <v>325.59800000000001</v>
      </c>
      <c r="DL4" s="455"/>
      <c r="DM4" s="453"/>
      <c r="DN4" s="442"/>
      <c r="DO4" s="447"/>
      <c r="DP4" s="447"/>
      <c r="DQ4" s="443">
        <v>1933.5419999999999</v>
      </c>
      <c r="DR4" s="455"/>
      <c r="DS4" s="453"/>
      <c r="DT4" s="409"/>
      <c r="DU4" s="204"/>
      <c r="DV4" s="195"/>
      <c r="DW4" s="409"/>
      <c r="DX4" s="409"/>
      <c r="DY4" s="409"/>
      <c r="DZ4" s="409"/>
      <c r="EA4" s="409"/>
      <c r="EB4" s="199">
        <v>62</v>
      </c>
      <c r="EC4" s="346">
        <v>42736</v>
      </c>
      <c r="ED4" s="439"/>
      <c r="EE4" s="437"/>
      <c r="EF4" s="438">
        <v>2061.547</v>
      </c>
      <c r="EG4" s="455"/>
      <c r="EH4" s="453"/>
      <c r="EI4" s="370">
        <v>28.457000000000001</v>
      </c>
      <c r="EJ4" s="371">
        <v>1497.883</v>
      </c>
      <c r="EK4" s="455"/>
      <c r="EL4" s="453"/>
      <c r="EM4" s="442">
        <v>3096.6129999999998</v>
      </c>
      <c r="EN4" s="443"/>
      <c r="EO4" s="455"/>
      <c r="EP4" s="453"/>
      <c r="EQ4" s="490">
        <v>383.81299999999999</v>
      </c>
      <c r="ER4" s="455"/>
      <c r="ES4" s="409"/>
      <c r="ET4" s="409"/>
      <c r="EU4" s="204"/>
      <c r="EV4" s="195"/>
      <c r="EW4" s="195"/>
      <c r="EX4" s="195"/>
      <c r="EY4" s="195"/>
      <c r="EZ4" s="290"/>
      <c r="FA4" s="290"/>
      <c r="FC4" s="293">
        <v>42795</v>
      </c>
      <c r="FD4" s="416">
        <v>42796</v>
      </c>
      <c r="FE4" s="296">
        <f>BO6</f>
        <v>3487.2399999998515</v>
      </c>
      <c r="FF4" s="480">
        <f>HK4</f>
        <v>3336.4516129032259</v>
      </c>
      <c r="FG4" s="127">
        <f ref="FG4:FG33" si="2" t="shared">FF4-FE4</f>
        <v>-150.78838709662568</v>
      </c>
      <c r="FI4" s="123" t="e">
        <f ref="FI4:FI33" si="3" t="shared">FE4/FH4</f>
        <v>#DIV/0!</v>
      </c>
      <c r="FJ4" s="126">
        <f>HJ4</f>
        <v>4.837902437427207</v>
      </c>
      <c r="FK4" s="131" t="e">
        <f ref="FK4:FK33" si="4" t="shared">FJ4-FI4</f>
        <v>#DIV/0!</v>
      </c>
      <c r="FL4" s="140">
        <f>HR6</f>
        <v>148.63999999999578</v>
      </c>
      <c r="FM4" s="296">
        <f>EU6</f>
        <v>7693.4960000001065</v>
      </c>
      <c r="FN4" s="123">
        <f>HK5</f>
        <v>8546.8709677419356</v>
      </c>
      <c r="FO4" s="32">
        <f ref="FO4:FO33" si="5" t="shared">FN4-FM4</f>
        <v>853.3749677418291</v>
      </c>
      <c r="FP4" s="120">
        <f ref="FP4:FP33" si="6" t="shared">FH4</f>
        <v>0</v>
      </c>
      <c r="FQ4" s="123" t="e">
        <f ref="FQ4:FQ33" si="7" t="shared">FM4/FP4</f>
        <v>#DIV/0!</v>
      </c>
      <c r="FR4" s="126">
        <f>HJ5</f>
        <v>12.393084835189509</v>
      </c>
      <c r="FS4" s="142" t="e">
        <f ref="FS4:FS33" si="8" t="shared">FR4-FQ4</f>
        <v>#DIV/0!</v>
      </c>
      <c r="FT4" s="393"/>
      <c r="FU4" s="130">
        <f>DA6</f>
        <v>6058.800000000082</v>
      </c>
      <c r="FV4" s="123">
        <f>HK6</f>
        <v>7848.2903225806449</v>
      </c>
      <c r="FW4" s="434">
        <f ref="FW4:FW33" si="9" t="shared">FV4-FU4</f>
        <v>1789.4903225805629</v>
      </c>
      <c r="FX4" s="120">
        <f ref="FX4:FX33" si="10" t="shared">FH4</f>
        <v>0</v>
      </c>
      <c r="FY4" s="120" t="e">
        <f ref="FY4:FY33" si="11" t="shared">FU4/FX4</f>
        <v>#DIV/0!</v>
      </c>
      <c r="FZ4" s="126">
        <f>HJ6</f>
        <v>11.38013293356596</v>
      </c>
      <c r="GA4" s="142" t="e">
        <f ref="GA4:GA33" si="12" t="shared">FZ4-FY4</f>
        <v>#DIV/0!</v>
      </c>
      <c r="GB4" s="393"/>
      <c r="GC4" s="122">
        <f>CF6</f>
        <v>687.66000000002441</v>
      </c>
      <c r="GD4" s="123">
        <f>HK7</f>
        <v>1524.6129032258063</v>
      </c>
      <c r="GE4" s="120">
        <f ref="GE4:GE33" si="13" t="shared">GD4-GC4</f>
        <v>836.95290322578194</v>
      </c>
      <c r="GG4" s="127" t="e">
        <f ref="GG4:GG33" si="14" t="shared">GC4/GF4</f>
        <v>#DIV/0!</v>
      </c>
      <c r="GH4" s="126">
        <f>HJ7</f>
        <v>3.78104</v>
      </c>
      <c r="GI4" s="144" t="e">
        <f ref="GI4:GI33" si="15" t="shared">GH4-GG4</f>
        <v>#DIV/0!</v>
      </c>
      <c r="GJ4" s="393"/>
      <c r="GK4" s="122">
        <f>DU6</f>
        <v>11232.600000000115</v>
      </c>
      <c r="GL4" s="123">
        <f>HK8</f>
        <v>11114.032258064517</v>
      </c>
      <c r="GM4" s="33">
        <f ref="GM4:GM33" si="16" t="shared">GL4-GK4</f>
        <v>-118.56774193559795</v>
      </c>
      <c r="GN4" s="169">
        <v>21600</v>
      </c>
      <c r="GO4" s="128">
        <f>GK4/GN4</f>
        <v>0.52002777777778308</v>
      </c>
      <c r="GP4" s="126">
        <f>HJ8</f>
        <v>0.39801187560648771</v>
      </c>
      <c r="GQ4" s="424">
        <f ref="GQ4:GQ33" si="17" t="shared">GP4-GO4</f>
        <v>-0.12201590217129538</v>
      </c>
      <c r="GR4" s="393">
        <v>40.5</v>
      </c>
      <c r="GS4" s="122">
        <f>AV6</f>
        <v>21082.199999999426</v>
      </c>
      <c r="GT4" s="123">
        <f>HK9</f>
        <v>21299.774193548386</v>
      </c>
      <c r="GU4" s="425">
        <f ref="GU4:GU33" si="18" t="shared">GT4-GS4</f>
        <v>217.57419354896047</v>
      </c>
      <c r="GV4" s="123">
        <f ref="GV4:GV24" si="19" t="shared">FH4</f>
        <v>0</v>
      </c>
      <c r="GW4" s="127" t="e">
        <f ref="GW4:GW33" si="20" t="shared">GS4/GV4</f>
        <v>#DIV/0!</v>
      </c>
      <c r="GX4" s="123">
        <f>HJ9</f>
        <v>30.88497644896184</v>
      </c>
      <c r="GY4" s="144" t="e">
        <f ref="GY4:GY33" si="21" t="shared">GX4-GW4</f>
        <v>#DIV/0!</v>
      </c>
      <c r="GZ4" s="393"/>
      <c r="HA4" s="125">
        <f ref="HA4:HA33" si="22" t="shared">FE4+FM4+FU4+GC4+GK4+GS4</f>
        <v>50241.995999999606</v>
      </c>
      <c r="HB4" s="386">
        <f>HK10</f>
        <v>53670.032258064515</v>
      </c>
      <c r="HC4" s="31">
        <f ref="HC4:HC33" si="23" t="shared">HB4-HA4</f>
        <v>3428.0362580649089</v>
      </c>
      <c r="HE4" s="23" t="s">
        <v>65</v>
      </c>
      <c r="HF4" s="410">
        <f>FE35</f>
        <v>100843.47999999985</v>
      </c>
      <c r="HG4" s="175">
        <v>103430</v>
      </c>
      <c r="HH4" s="176">
        <f ref="HH4:HH10" si="24" t="shared">HG4-HF4</f>
        <v>2586.5200000001496</v>
      </c>
      <c r="HI4" s="411">
        <v>21379.1</v>
      </c>
      <c r="HJ4" s="40">
        <f ref="HJ4:HJ9" si="25" t="shared">HG4/HI4</f>
        <v>4.837902437427207</v>
      </c>
      <c r="HK4" s="179">
        <f ref="HK4:HK10" si="26" t="shared">HG4/31</f>
        <v>3336.4516129032259</v>
      </c>
      <c r="HL4" s="179">
        <f ref="HL4:HL9" si="27" t="shared">HK4/2</f>
        <v>1668.2258064516129</v>
      </c>
      <c r="HM4" s="179">
        <f ref="HM4:HM9" si="28" t="shared">HI4/31</f>
        <v>689.64838709677417</v>
      </c>
      <c r="HO4" s="346">
        <v>42736</v>
      </c>
      <c r="HP4" s="379">
        <v>1086.827</v>
      </c>
      <c r="HQ4" s="455"/>
      <c r="HR4" s="453"/>
      <c r="HS4" s="379">
        <v>49969</v>
      </c>
      <c r="HT4" s="332"/>
      <c r="HU4" s="451"/>
      <c r="HV4" s="379">
        <v>78979</v>
      </c>
      <c r="HW4" s="332"/>
      <c r="HX4" s="451"/>
      <c r="HY4" s="379">
        <v>1526</v>
      </c>
      <c r="HZ4" s="332"/>
      <c r="IA4" s="451"/>
      <c r="IB4" s="555">
        <v>1311.58</v>
      </c>
      <c r="IC4" s="455"/>
      <c r="ID4" s="409"/>
      <c r="IE4" s="379">
        <v>215467</v>
      </c>
      <c r="IF4" s="455"/>
      <c r="IG4" s="409"/>
    </row>
    <row ht="15.75" r="5" spans="1:247" x14ac:dyDescent="0.25">
      <c r="A5" s="199">
        <v>1</v>
      </c>
      <c r="B5" s="346">
        <v>42736</v>
      </c>
      <c r="C5" s="399">
        <v>3105.136</v>
      </c>
      <c r="D5" s="400">
        <v>3138.5659999999998</v>
      </c>
      <c r="E5" s="465"/>
      <c r="F5" s="347">
        <f>((C5-C4)+(D5-D4))*4800</f>
        <v>13147.199999997974</v>
      </c>
      <c r="G5" s="355"/>
      <c r="H5" s="394">
        <v>2169.0349999999999</v>
      </c>
      <c r="I5" s="219">
        <v>2035.694</v>
      </c>
      <c r="J5" s="385"/>
      <c r="K5" s="493">
        <f>((H5-H4)+(I5-I4))*4800</f>
        <v>13286.40000000014</v>
      </c>
      <c r="L5" s="409"/>
      <c r="M5" s="217"/>
      <c r="N5" s="357">
        <v>688.74</v>
      </c>
      <c r="O5" s="358">
        <v>1055.675</v>
      </c>
      <c r="P5" s="455">
        <f ref="P5:P36" si="29" t="shared">((N5-N4)+(O5-O4))*1800</f>
        <v>1940.3999999999542</v>
      </c>
      <c r="Q5" s="217"/>
      <c r="R5" s="394">
        <v>72261</v>
      </c>
      <c r="S5" s="385">
        <v>37916</v>
      </c>
      <c r="T5" s="455">
        <f ref="T5:T36" si="30" t="shared">((R5-R4)+(S5-S4))*12</f>
        <v>324</v>
      </c>
      <c r="U5" s="217"/>
      <c r="V5" s="394">
        <v>174829</v>
      </c>
      <c r="W5" s="385">
        <v>349141</v>
      </c>
      <c r="X5" s="455">
        <f ref="X5:X36" si="31" t="shared">((V5-V4)+(W5-W4))*16</f>
        <v>1632</v>
      </c>
      <c r="Y5" s="409"/>
      <c r="Z5" s="409"/>
      <c r="AA5" s="453"/>
      <c r="AB5" s="394">
        <v>363.315</v>
      </c>
      <c r="AC5" s="385">
        <v>169.71700000000001</v>
      </c>
      <c r="AD5" s="455">
        <f ref="AD5:AD36" si="32" t="shared">((AB5-AB4)+(AC5-AC4))*1800</f>
        <v>532.80000000003724</v>
      </c>
      <c r="AE5" s="217"/>
      <c r="AF5" s="364">
        <v>3489.3249999999998</v>
      </c>
      <c r="AG5" s="289">
        <v>62226</v>
      </c>
      <c r="AH5" s="358"/>
      <c r="AI5" s="455">
        <f>((AF5-AF4)*2400)+(AG5-AG4)*240</f>
        <v>17498.399999999529</v>
      </c>
      <c r="AJ5" s="292"/>
      <c r="AK5" s="217"/>
      <c r="AL5" s="387">
        <v>29571</v>
      </c>
      <c r="AM5" s="388">
        <v>41092</v>
      </c>
      <c r="AN5" s="455">
        <f ref="AN5:AN36" si="33" t="shared">(AM5-AM4)*180</f>
        <v>0</v>
      </c>
      <c r="AO5" s="217"/>
      <c r="AP5" s="387">
        <v>22329</v>
      </c>
      <c r="AQ5" s="388">
        <v>23340</v>
      </c>
      <c r="AR5" s="455">
        <f ref="AR5:AR36" si="34" t="shared">((AP5-AP4)+(AQ5-AQ4))*20</f>
        <v>0</v>
      </c>
      <c r="AS5" s="292"/>
      <c r="AT5" s="409"/>
      <c r="AU5" s="210">
        <f ref="AU5:AU36" si="35" t="shared">(F5-X5-AD5-AN5)+AR5</f>
        <v>10982.399999997937</v>
      </c>
      <c r="AV5" s="211"/>
      <c r="AW5" s="197">
        <f>HL9</f>
        <v>10649.887096774193</v>
      </c>
      <c r="AX5" s="196">
        <f>AW5-AU5</f>
        <v>-332.51290322374371</v>
      </c>
      <c r="AY5" s="196">
        <f>HM9/2</f>
        <v>344.82419354838709</v>
      </c>
      <c r="AZ5" s="196">
        <f ref="AZ5:AZ36" si="36" t="shared">AU5/AY5</f>
        <v>31.849273355748004</v>
      </c>
      <c r="BA5" s="196">
        <f>HJ9</f>
        <v>30.88497644896184</v>
      </c>
      <c r="BB5" s="196">
        <f ref="BB5:BB36" si="37" t="shared">BA5-AZ5</f>
        <v>-0.96429690678616353</v>
      </c>
      <c r="BC5" s="199">
        <v>1</v>
      </c>
      <c r="BD5" s="346">
        <v>42736</v>
      </c>
      <c r="BE5" s="394">
        <v>11672.137000000001</v>
      </c>
      <c r="BF5" s="219">
        <v>81.635000000000005</v>
      </c>
      <c r="BG5" s="385">
        <v>5610.4440000000004</v>
      </c>
      <c r="BH5" s="455">
        <f>((BE5-BE4)*120)+((BF5-BF4)*12000)+((BG5-BG4)*120)</f>
        <v>1749.3600000000379</v>
      </c>
      <c r="BI5" s="453"/>
      <c r="BJ5" s="370">
        <v>839.67200000000003</v>
      </c>
      <c r="BK5" s="371">
        <v>662.625</v>
      </c>
      <c r="BL5" s="291">
        <f>((BJ5-BJ4)*80+(BK5-BK4)*80)</f>
        <v>73.519999999998618</v>
      </c>
      <c r="BM5" s="409"/>
      <c r="BN5" s="409">
        <f ref="BN5:BN36" si="38" t="shared">BH5-BL5</f>
        <v>1675.8400000000393</v>
      </c>
      <c r="BO5" s="208"/>
      <c r="BP5" s="195">
        <f>HL4</f>
        <v>1668.2258064516129</v>
      </c>
      <c r="BQ5" s="196">
        <f ref="BQ5:BQ36" si="39" t="shared">BP5-BN5</f>
        <v>-7.6141935484263286</v>
      </c>
      <c r="BR5" s="196">
        <f>HM4/2</f>
        <v>344.82419354838709</v>
      </c>
      <c r="BS5" s="196">
        <f ref="BS5:BS36" si="40" t="shared">BN5/BR5</f>
        <v>4.8599838159699162</v>
      </c>
      <c r="BT5" s="196">
        <f>HJ4</f>
        <v>4.837902437427207</v>
      </c>
      <c r="BU5" s="196">
        <f ref="BU5:BU36" si="41" t="shared">BT5-BS5</f>
        <v>-2.2081378542709196E-2</v>
      </c>
      <c r="BV5" s="199">
        <v>1</v>
      </c>
      <c r="BW5" s="346">
        <v>42736</v>
      </c>
      <c r="BX5" s="357">
        <v>12384.12</v>
      </c>
      <c r="BY5" s="358">
        <v>39.276000000000003</v>
      </c>
      <c r="BZ5" s="347">
        <f ref="BZ5:BZ36" si="42" t="shared">((BX5-BX4)*30)+((BY5-BY4)*40)</f>
        <v>249.56000000003058</v>
      </c>
      <c r="CA5" s="212"/>
      <c r="CB5" s="292"/>
      <c r="CC5" s="213">
        <f ref="CC5:CC36" si="43" t="shared">BL5</f>
        <v>73.519999999998618</v>
      </c>
      <c r="CD5" s="292"/>
      <c r="CE5" s="211">
        <f ref="CE5:CE36" si="44" t="shared">BZ5+CC5</f>
        <v>323.0800000000292</v>
      </c>
      <c r="CF5" s="214"/>
      <c r="CG5" s="195">
        <f>HL7</f>
        <v>762.30645161290317</v>
      </c>
      <c r="CH5" s="210">
        <f ref="CH5:CH36" si="45" t="shared">CG5-CE5</f>
        <v>439.22645161287397</v>
      </c>
      <c r="CI5" s="196">
        <f>HM7/2</f>
        <v>201.61290322580646</v>
      </c>
      <c r="CJ5" s="196">
        <f ref="CJ5:CJ36" si="46" t="shared">CE5/CI5</f>
        <v>1.6024768000001448</v>
      </c>
      <c r="CK5" s="196">
        <f>HJ7</f>
        <v>3.78104</v>
      </c>
      <c r="CL5" s="196">
        <f ref="CL5:CL36" si="47" t="shared">CK5-CJ5</f>
        <v>2.1785631999998554</v>
      </c>
      <c r="CM5" s="199">
        <v>1</v>
      </c>
      <c r="CN5" s="346">
        <v>42736</v>
      </c>
      <c r="CO5" s="349">
        <v>11211.119000000001</v>
      </c>
      <c r="CP5" s="446">
        <v>7488.5559999999996</v>
      </c>
      <c r="CQ5" s="455">
        <f ref="CQ5:CQ36" si="48" t="shared">((CO5-CO4)+(CP5-CP4))*120</f>
        <v>1319.6400000001449</v>
      </c>
      <c r="CR5" s="409"/>
      <c r="CS5" s="409">
        <f si="0" t="shared"/>
        <v>174829</v>
      </c>
      <c r="CT5" s="409">
        <f si="1" t="shared"/>
        <v>349141</v>
      </c>
      <c r="CU5" s="409">
        <f ref="CU5:CU36" si="49" t="shared">X5</f>
        <v>1632</v>
      </c>
      <c r="CV5" s="217"/>
      <c r="CW5" s="403">
        <v>339.30200000000002</v>
      </c>
      <c r="CX5" s="376">
        <f ref="CX5:CX20" si="50" t="shared">(CW5-CW4)*60</f>
        <v>11.880000000002156</v>
      </c>
      <c r="CY5" s="292"/>
      <c r="CZ5" s="409">
        <f ref="CZ5:CZ36" si="51" t="shared">CQ5+CU5+CX5</f>
        <v>2963.5200000001469</v>
      </c>
      <c r="DA5" s="208"/>
      <c r="DB5" s="195">
        <f>HL6</f>
        <v>3924.1451612903224</v>
      </c>
      <c r="DC5" s="397">
        <f ref="DC5:DC36" si="52" t="shared">DB5-CZ5</f>
        <v>960.62516129017558</v>
      </c>
      <c r="DD5" s="431">
        <f>HM6/2</f>
        <v>344.82419354838709</v>
      </c>
      <c r="DE5" s="196">
        <f ref="DE5:DE36" si="53" t="shared">CZ5/DD5</f>
        <v>8.5942925567497745</v>
      </c>
      <c r="DF5" s="196">
        <f>HJ6</f>
        <v>11.38013293356596</v>
      </c>
      <c r="DG5" s="397">
        <f ref="DG5:DG36" si="54" t="shared">DF5-DE5</f>
        <v>2.7858403768161857</v>
      </c>
      <c r="DH5" s="199">
        <v>1</v>
      </c>
      <c r="DI5" s="346">
        <v>42736</v>
      </c>
      <c r="DJ5" s="387">
        <v>366.01100000000002</v>
      </c>
      <c r="DK5" s="388">
        <v>325.62400000000002</v>
      </c>
      <c r="DL5" s="455">
        <f ref="DL5:DL36" si="55" t="shared">((DJ5-DJ4)+(DK5-DK4))*1800</f>
        <v>745.2000000000794</v>
      </c>
      <c r="DM5" s="217"/>
      <c r="DN5" s="357"/>
      <c r="DO5" s="292"/>
      <c r="DP5" s="292"/>
      <c r="DQ5" s="489">
        <v>1935.4090000000001</v>
      </c>
      <c r="DR5" s="455">
        <f ref="DR5:DR36" si="56" t="shared">(DQ5-DQ4)*1800</f>
        <v>3360.6000000003405</v>
      </c>
      <c r="DS5" s="217"/>
      <c r="DT5" s="409">
        <f ref="DT5:DT36" si="57" t="shared">DL5+DR5+IF5</f>
        <v>5617.8000000004195</v>
      </c>
      <c r="DU5" s="208"/>
      <c r="DV5" s="195">
        <f>HL8</f>
        <v>5557.0161290322585</v>
      </c>
      <c r="DW5" s="195">
        <f ref="DW5:DW36" si="58" t="shared">DV5-DT5</f>
        <v>-60.783870968160954</v>
      </c>
      <c r="DX5" s="195">
        <f>HM8/2</f>
        <v>13961.935483870968</v>
      </c>
      <c r="DY5" s="431">
        <f ref="DY5:DY36" si="59" t="shared">DT5/DX5</f>
        <v>0.40236541749460053</v>
      </c>
      <c r="DZ5" s="431">
        <f>HJ8</f>
        <v>0.39801187560648771</v>
      </c>
      <c r="EA5" s="431">
        <f ref="EA5:EA36" si="60" t="shared">DZ5-DY5</f>
        <v>-4.3535418881128218E-3</v>
      </c>
      <c r="EB5" s="199">
        <v>1</v>
      </c>
      <c r="EC5" s="346">
        <v>42736</v>
      </c>
      <c r="ED5" s="357"/>
      <c r="EE5" s="292"/>
      <c r="EF5" s="358">
        <v>2063.7930000000001</v>
      </c>
      <c r="EG5" s="455">
        <v>3955</v>
      </c>
      <c r="EH5" s="217"/>
      <c r="EI5" s="402">
        <v>28.477</v>
      </c>
      <c r="EJ5" s="405">
        <v>1498.0250000000001</v>
      </c>
      <c r="EK5" s="455">
        <f ref="EK5:EK36" si="61" t="shared">((EI5-EI4)+(EJ5-EJ4))*80</f>
        <v>12.960000000004186</v>
      </c>
      <c r="EL5" s="217"/>
      <c r="EM5" s="370">
        <v>3098.72</v>
      </c>
      <c r="EN5" s="371"/>
      <c r="EO5" s="455">
        <f ref="EO5:EO36" si="62" t="shared">(EM5-EM4)*12+(EN5-EN4)*120</f>
        <v>25.283999999999651</v>
      </c>
      <c r="EP5" s="453"/>
      <c r="EQ5" s="379">
        <v>384.26400000000001</v>
      </c>
      <c r="ER5" s="455">
        <f ref="ER5:ER36" si="63" t="shared">(EQ5-EQ4)*40</f>
        <v>18.040000000000873</v>
      </c>
      <c r="ES5" s="292"/>
      <c r="ET5" s="409">
        <f ref="ET5:ET36" si="64" t="shared">EG5+EO5+ER5</f>
        <v>3998.3240000000005</v>
      </c>
      <c r="EU5" s="208"/>
      <c r="EV5" s="195">
        <f>HL5</f>
        <v>4273.4354838709678</v>
      </c>
      <c r="EW5" s="195">
        <f ref="EW5:EW36" si="65" t="shared">EV5-ET5</f>
        <v>275.11148387096728</v>
      </c>
      <c r="EX5" s="431">
        <f>HM5/2</f>
        <v>344.82419354838709</v>
      </c>
      <c r="EY5" s="431">
        <f ref="EY5:EY36" si="66" t="shared">ET5/EX5</f>
        <v>11.595253682334619</v>
      </c>
      <c r="EZ5" s="432">
        <f>HJ5</f>
        <v>12.393084835189509</v>
      </c>
      <c r="FA5" s="432">
        <f ref="FA5:FA36" si="67" t="shared">EZ5-EY5</f>
        <v>0.79783115285489004</v>
      </c>
      <c r="FC5" s="293">
        <v>42796</v>
      </c>
      <c r="FD5" s="417">
        <v>42797</v>
      </c>
      <c r="FE5" s="296">
        <f>BO8</f>
        <v>3651.5600000000313</v>
      </c>
      <c r="FF5" s="127">
        <v>3336.5</v>
      </c>
      <c r="FG5" s="127">
        <f si="2" t="shared"/>
        <v>-315.06000000003132</v>
      </c>
      <c r="FH5" s="290"/>
      <c r="FI5" s="123" t="e">
        <f si="3" t="shared"/>
        <v>#DIV/0!</v>
      </c>
      <c r="FJ5" s="126">
        <v>4.84</v>
      </c>
      <c r="FK5" s="131" t="e">
        <f si="4" t="shared"/>
        <v>#DIV/0!</v>
      </c>
      <c r="FL5" s="140">
        <f>HR8</f>
        <v>120.28000000000247</v>
      </c>
      <c r="FM5" s="296">
        <f>EU8</f>
        <v>7801.9919999995491</v>
      </c>
      <c r="FN5" s="123">
        <v>8546.9</v>
      </c>
      <c r="FO5" s="32">
        <f si="5" t="shared"/>
        <v>744.90800000045056</v>
      </c>
      <c r="FP5" s="120">
        <f si="6" t="shared"/>
        <v>0</v>
      </c>
      <c r="FQ5" s="123" t="e">
        <f si="7" t="shared"/>
        <v>#DIV/0!</v>
      </c>
      <c r="FR5" s="120">
        <v>12.39</v>
      </c>
      <c r="FS5" s="142" t="e">
        <f si="8" t="shared"/>
        <v>#DIV/0!</v>
      </c>
      <c r="FT5" s="141"/>
      <c r="FU5" s="130">
        <f>DA8</f>
        <v>6225.0600000000995</v>
      </c>
      <c r="FV5" s="123">
        <v>7848.3</v>
      </c>
      <c r="FW5" s="434">
        <f si="9" t="shared"/>
        <v>1623.2399999999006</v>
      </c>
      <c r="FX5" s="120">
        <f si="10" t="shared"/>
        <v>0</v>
      </c>
      <c r="FY5" s="120" t="e">
        <f si="11" t="shared"/>
        <v>#DIV/0!</v>
      </c>
      <c r="FZ5" s="126">
        <v>11.38</v>
      </c>
      <c r="GA5" s="422" t="e">
        <f si="12" t="shared"/>
        <v>#DIV/0!</v>
      </c>
      <c r="GB5" s="393"/>
      <c r="GC5" s="122">
        <f>CF8</f>
        <v>720.73999999998364</v>
      </c>
      <c r="GD5" s="123">
        <v>1524.6</v>
      </c>
      <c r="GE5" s="120">
        <f si="13" t="shared"/>
        <v>803.86000000001627</v>
      </c>
      <c r="GF5" s="212"/>
      <c r="GG5" s="127" t="e">
        <f si="14" t="shared"/>
        <v>#DIV/0!</v>
      </c>
      <c r="GH5" s="126">
        <v>3.78</v>
      </c>
      <c r="GI5" s="144" t="e">
        <f si="15" t="shared"/>
        <v>#DIV/0!</v>
      </c>
      <c r="GJ5" s="393"/>
      <c r="GK5" s="122">
        <f>DU8</f>
        <v>11153.400000000114</v>
      </c>
      <c r="GL5" s="120">
        <v>11114</v>
      </c>
      <c r="GM5" s="33">
        <f si="16" t="shared"/>
        <v>-39.400000000114233</v>
      </c>
      <c r="GN5" s="169"/>
      <c r="GO5" s="128">
        <v>0.55000000000000004</v>
      </c>
      <c r="GP5" s="126">
        <v>0.4</v>
      </c>
      <c r="GQ5" s="424">
        <f si="17" t="shared"/>
        <v>-0.15000000000000002</v>
      </c>
      <c r="GR5" s="393">
        <v>41.5</v>
      </c>
      <c r="GS5" s="122">
        <f>AV8</f>
        <v>20690.399999998874</v>
      </c>
      <c r="GT5" s="123">
        <v>21299.8</v>
      </c>
      <c r="GU5" s="425">
        <f si="18" t="shared"/>
        <v>609.40000000112559</v>
      </c>
      <c r="GV5" s="123">
        <f si="19" t="shared"/>
        <v>0</v>
      </c>
      <c r="GW5" s="127" t="e">
        <f si="20" t="shared"/>
        <v>#DIV/0!</v>
      </c>
      <c r="GX5" s="123">
        <v>30.9</v>
      </c>
      <c r="GY5" s="144" t="e">
        <f si="21" t="shared"/>
        <v>#DIV/0!</v>
      </c>
      <c r="GZ5" s="141"/>
      <c r="HA5" s="125">
        <f si="22" t="shared"/>
        <v>50243.151999998649</v>
      </c>
      <c r="HB5" s="386">
        <v>53670.03</v>
      </c>
      <c r="HC5" s="31">
        <f si="23" t="shared"/>
        <v>3426.8780000013503</v>
      </c>
      <c r="HE5" s="23" t="s">
        <v>41</v>
      </c>
      <c r="HF5" s="174">
        <f>FM35</f>
        <v>239275.45999999924</v>
      </c>
      <c r="HG5" s="175">
        <v>264953</v>
      </c>
      <c r="HH5" s="176">
        <f si="24" t="shared"/>
        <v>25677.540000000765</v>
      </c>
      <c r="HI5" s="411">
        <v>21379.1</v>
      </c>
      <c r="HJ5" s="40">
        <f si="25" t="shared"/>
        <v>12.393084835189509</v>
      </c>
      <c r="HK5" s="179">
        <f si="26" t="shared"/>
        <v>8546.8709677419356</v>
      </c>
      <c r="HL5" s="179">
        <f si="27" t="shared"/>
        <v>4273.4354838709678</v>
      </c>
      <c r="HM5" s="179">
        <f si="28" t="shared"/>
        <v>689.64838709677417</v>
      </c>
      <c r="HO5" s="346">
        <v>42736</v>
      </c>
      <c r="HP5" s="379">
        <v>1087.7660000000001</v>
      </c>
      <c r="HQ5" s="455">
        <f ref="HQ5:HQ36" si="68" t="shared">(HP5-HP4)*40</f>
        <v>37.560000000003129</v>
      </c>
      <c r="HR5" s="217"/>
      <c r="HS5" s="379">
        <v>49986</v>
      </c>
      <c r="HT5" s="455">
        <f ref="HT5:HT36" si="69" t="shared">HS5-HS4</f>
        <v>17</v>
      </c>
      <c r="HU5" s="369"/>
      <c r="HV5" s="379">
        <v>78994</v>
      </c>
      <c r="HW5" s="455">
        <f ref="HW5:HW36" si="70" t="shared">HV5-HV4</f>
        <v>15</v>
      </c>
      <c r="HX5" s="369"/>
      <c r="HY5" s="379">
        <v>1537</v>
      </c>
      <c r="HZ5" s="462">
        <f ref="HZ5:HZ66" si="71" t="shared">HY5-HY4</f>
        <v>11</v>
      </c>
      <c r="IA5" s="369"/>
      <c r="IB5" s="574">
        <v>1312.34</v>
      </c>
      <c r="IC5" s="455">
        <f ref="IC5:IC36" si="72" t="shared">(IB5-IB4)*30</f>
        <v>22.799999999999727</v>
      </c>
      <c r="ID5" s="292"/>
      <c r="IE5" s="379">
        <v>215593</v>
      </c>
      <c r="IF5" s="455">
        <f ref="IF5:IF36" si="73" t="shared">(IE5-IE4)*12</f>
        <v>1512</v>
      </c>
      <c r="IG5" s="292"/>
    </row>
    <row ht="15.75" r="6" spans="1:247" x14ac:dyDescent="0.25">
      <c r="A6" s="199">
        <v>2</v>
      </c>
      <c r="B6" s="346">
        <v>42737</v>
      </c>
      <c r="C6" s="349">
        <v>3107.2460000000001</v>
      </c>
      <c r="D6" s="288">
        <v>3139.049</v>
      </c>
      <c r="E6" s="350"/>
      <c r="F6" s="347">
        <f ref="F6:F66" si="74" t="shared">((C6-C5)+(D6-D5))*4800</f>
        <v>12446.400000001449</v>
      </c>
      <c r="G6" s="354">
        <f>F5+F6</f>
        <v>25593.599999999424</v>
      </c>
      <c r="H6" s="357">
        <v>2171.1729999999998</v>
      </c>
      <c r="I6" s="292">
        <v>2036.202</v>
      </c>
      <c r="J6" s="358"/>
      <c r="K6" s="493">
        <f ref="K6:K66" si="75" t="shared">((H6-H5)+(I6-I5))*4800</f>
        <v>12700.799999999799</v>
      </c>
      <c r="L6" s="409">
        <f>K5+K6</f>
        <v>25987.199999999939</v>
      </c>
      <c r="M6" s="466">
        <f>L6-G6</f>
        <v>393.60000000051514</v>
      </c>
      <c r="N6" s="357">
        <v>688.74</v>
      </c>
      <c r="O6" s="358">
        <v>1056.877</v>
      </c>
      <c r="P6" s="455">
        <f si="29" t="shared"/>
        <v>2163.5999999999967</v>
      </c>
      <c r="Q6" s="453">
        <f>P6+P5</f>
        <v>4103.9999999999509</v>
      </c>
      <c r="R6" s="357">
        <v>72288</v>
      </c>
      <c r="S6" s="358">
        <v>37922</v>
      </c>
      <c r="T6" s="455">
        <f si="30" t="shared"/>
        <v>396</v>
      </c>
      <c r="U6" s="453">
        <f>T6+T5</f>
        <v>720</v>
      </c>
      <c r="V6" s="357">
        <v>174832</v>
      </c>
      <c r="W6" s="362">
        <v>349249</v>
      </c>
      <c r="X6" s="455">
        <f si="31" t="shared"/>
        <v>1776</v>
      </c>
      <c r="Y6" s="409">
        <f>X6+X5</f>
        <v>3408</v>
      </c>
      <c r="Z6" s="409">
        <f>Y6+U6</f>
        <v>4128</v>
      </c>
      <c r="AA6" s="453">
        <f>Q6-Z6</f>
        <v>-24.000000000049113</v>
      </c>
      <c r="AB6" s="357">
        <v>363.51</v>
      </c>
      <c r="AC6" s="358">
        <v>169.839</v>
      </c>
      <c r="AD6" s="455">
        <f si="32" t="shared"/>
        <v>570.59999999996194</v>
      </c>
      <c r="AE6" s="453">
        <f>AD6+AD5</f>
        <v>1103.3999999999992</v>
      </c>
      <c r="AF6" s="364">
        <v>3494.23</v>
      </c>
      <c r="AG6" s="289"/>
      <c r="AH6" s="358"/>
      <c r="AI6" s="455">
        <f ref="AI6:AI36" si="76" t="shared">(AF6-AF5)*2400</f>
        <v>11772.00000000048</v>
      </c>
      <c r="AJ6" s="409">
        <f>AI6+AI5</f>
        <v>29270.400000000009</v>
      </c>
      <c r="AK6" s="453">
        <f>AJ6+U6</f>
        <v>29990.400000000009</v>
      </c>
      <c r="AL6" s="387">
        <v>29571</v>
      </c>
      <c r="AM6" s="388">
        <v>41092</v>
      </c>
      <c r="AN6" s="455">
        <f si="33" t="shared"/>
        <v>0</v>
      </c>
      <c r="AO6" s="217">
        <f>AN6+AN5</f>
        <v>0</v>
      </c>
      <c r="AP6" s="387">
        <v>22329</v>
      </c>
      <c r="AQ6" s="388">
        <v>23340</v>
      </c>
      <c r="AR6" s="455">
        <f si="34" t="shared"/>
        <v>0</v>
      </c>
      <c r="AS6" s="409">
        <f>AR6+AR5</f>
        <v>0</v>
      </c>
      <c r="AT6" s="409">
        <f>(L6-Y6-AE6-AO6)+AS6</f>
        <v>21475.799999999941</v>
      </c>
      <c r="AU6" s="210">
        <f si="35" t="shared"/>
        <v>10099.800000001487</v>
      </c>
      <c r="AV6" s="211">
        <f>(G6-Y6-AE6-AO6)+AS6</f>
        <v>21082.199999999426</v>
      </c>
      <c r="AW6" s="197">
        <v>10649.89</v>
      </c>
      <c r="AX6" s="196"/>
      <c r="AY6" s="196"/>
      <c r="AZ6" s="196" t="e">
        <f si="36" t="shared"/>
        <v>#DIV/0!</v>
      </c>
      <c r="BA6" s="196">
        <v>30.88</v>
      </c>
      <c r="BB6" s="196" t="e">
        <f si="37" t="shared"/>
        <v>#DIV/0!</v>
      </c>
      <c r="BC6" s="199">
        <v>2</v>
      </c>
      <c r="BD6" s="346">
        <v>42737</v>
      </c>
      <c r="BE6" s="357">
        <v>11674.279</v>
      </c>
      <c r="BF6" s="292">
        <v>81.733999999999995</v>
      </c>
      <c r="BG6" s="358">
        <v>5614.4690000000001</v>
      </c>
      <c r="BH6" s="496">
        <f ref="BH6:BH66" si="77" t="shared">((BE6-BE5)*120)+((BF6-BF5)*12000)+((BG6-BG5)*120)</f>
        <v>1928.0399999998099</v>
      </c>
      <c r="BI6" s="453">
        <f>BH6+BH5</f>
        <v>3677.3999999998478</v>
      </c>
      <c r="BJ6" s="370">
        <v>841.13</v>
      </c>
      <c r="BK6" s="371">
        <v>662.625</v>
      </c>
      <c r="BL6" s="291">
        <f ref="BL6:BL9" si="78" t="shared">((BJ6-BJ5)*80+(BK6-BK5)*80)</f>
        <v>116.6399999999976</v>
      </c>
      <c r="BM6" s="409">
        <f>BL6+BL5</f>
        <v>190.15999999999622</v>
      </c>
      <c r="BN6" s="409">
        <f si="38" t="shared"/>
        <v>1811.3999999998123</v>
      </c>
      <c r="BO6" s="204">
        <f>BI6-BM6</f>
        <v>3487.2399999998515</v>
      </c>
      <c r="BP6" s="195">
        <v>1668.2</v>
      </c>
      <c r="BQ6" s="196">
        <f si="39" t="shared"/>
        <v>-143.19999999981223</v>
      </c>
      <c r="BR6" s="196">
        <v>301.44</v>
      </c>
      <c r="BS6" s="196">
        <f si="40" t="shared"/>
        <v>6.0091560509547914</v>
      </c>
      <c r="BT6" s="196">
        <v>4.84</v>
      </c>
      <c r="BU6" s="196">
        <f si="41" t="shared"/>
        <v>-1.1691560509547916</v>
      </c>
      <c r="BV6" s="199">
        <v>2</v>
      </c>
      <c r="BW6" s="346">
        <v>42737</v>
      </c>
      <c r="BX6" s="357">
        <v>12391.95</v>
      </c>
      <c r="BY6" s="358">
        <v>39.601999999999997</v>
      </c>
      <c r="BZ6" s="347">
        <f si="42" t="shared"/>
        <v>247.93999999999755</v>
      </c>
      <c r="CA6" s="210">
        <f>BZ5+BZ6</f>
        <v>497.50000000002814</v>
      </c>
      <c r="CB6" s="292"/>
      <c r="CC6" s="213">
        <f si="43" t="shared"/>
        <v>116.6399999999976</v>
      </c>
      <c r="CD6" s="409">
        <f>BM6</f>
        <v>190.15999999999622</v>
      </c>
      <c r="CE6" s="211">
        <f si="44" t="shared"/>
        <v>364.57999999999515</v>
      </c>
      <c r="CF6" s="211">
        <f>CA6+CD6</f>
        <v>687.66000000002441</v>
      </c>
      <c r="CG6" s="195">
        <v>762.3</v>
      </c>
      <c r="CH6" s="210">
        <f si="45" t="shared"/>
        <v>397.7200000000048</v>
      </c>
      <c r="CI6" s="196"/>
      <c r="CJ6" s="196" t="e">
        <f si="46" t="shared"/>
        <v>#DIV/0!</v>
      </c>
      <c r="CK6" s="196">
        <v>3.78</v>
      </c>
      <c r="CL6" s="196" t="e">
        <f si="47" t="shared"/>
        <v>#DIV/0!</v>
      </c>
      <c r="CM6" s="199">
        <v>2</v>
      </c>
      <c r="CN6" s="346">
        <v>42737</v>
      </c>
      <c r="CO6" s="349">
        <v>11218.91</v>
      </c>
      <c r="CP6" s="446">
        <v>7491.7579999999998</v>
      </c>
      <c r="CQ6" s="455">
        <f si="48" t="shared"/>
        <v>1319.159999999938</v>
      </c>
      <c r="CR6" s="409">
        <f>CQ6+CQ5</f>
        <v>2638.8000000000829</v>
      </c>
      <c r="CS6" s="409">
        <f si="0" t="shared"/>
        <v>174832</v>
      </c>
      <c r="CT6" s="409">
        <f si="1" t="shared"/>
        <v>349249</v>
      </c>
      <c r="CU6" s="409">
        <f si="49" t="shared"/>
        <v>1776</v>
      </c>
      <c r="CV6" s="453">
        <f>Y6</f>
        <v>3408</v>
      </c>
      <c r="CW6" s="379">
        <v>339.30399999999997</v>
      </c>
      <c r="CX6" s="376">
        <f si="50" t="shared"/>
        <v>0.11999999999716238</v>
      </c>
      <c r="CY6" s="409">
        <f>CX6+CX5</f>
        <v>11.999999999999318</v>
      </c>
      <c r="CZ6" s="409">
        <f si="51" t="shared"/>
        <v>3095.2799999999352</v>
      </c>
      <c r="DA6" s="204">
        <f>CZ6+CZ5</f>
        <v>6058.800000000082</v>
      </c>
      <c r="DB6" s="195">
        <v>3924.1</v>
      </c>
      <c r="DC6" s="420">
        <f si="52" t="shared"/>
        <v>828.82000000006474</v>
      </c>
      <c r="DD6" s="195">
        <v>361.89499999999998</v>
      </c>
      <c r="DE6" s="196">
        <f si="53" t="shared"/>
        <v>8.552978073750495</v>
      </c>
      <c r="DF6" s="195">
        <v>11.38</v>
      </c>
      <c r="DG6" s="397">
        <f si="54" t="shared"/>
        <v>2.8270219262495058</v>
      </c>
      <c r="DH6" s="199">
        <v>2</v>
      </c>
      <c r="DI6" s="346">
        <v>42737</v>
      </c>
      <c r="DJ6" s="366">
        <v>366.40899999999999</v>
      </c>
      <c r="DK6" s="323">
        <v>325.65100000000001</v>
      </c>
      <c r="DL6" s="455">
        <f si="55" t="shared"/>
        <v>764.99999999991815</v>
      </c>
      <c r="DM6" s="453">
        <f>DL6+DL5</f>
        <v>1510.1999999999975</v>
      </c>
      <c r="DN6" s="370"/>
      <c r="DO6" s="409"/>
      <c r="DP6" s="409"/>
      <c r="DQ6" s="371">
        <v>1937.27</v>
      </c>
      <c r="DR6" s="455">
        <f si="56" t="shared"/>
        <v>3349.7999999997774</v>
      </c>
      <c r="DS6" s="453">
        <f>DR6+DR5</f>
        <v>6710.4000000001179</v>
      </c>
      <c r="DT6" s="409">
        <f si="57" t="shared"/>
        <v>5614.7999999996955</v>
      </c>
      <c r="DU6" s="204">
        <f>DM6+DS6+IG6</f>
        <v>11232.600000000115</v>
      </c>
      <c r="DV6" s="195">
        <v>5557</v>
      </c>
      <c r="DW6" s="409">
        <f si="58" t="shared"/>
        <v>-57.799999999695501</v>
      </c>
      <c r="DX6" s="195">
        <v>14653</v>
      </c>
      <c r="DY6" s="431">
        <f si="59" t="shared"/>
        <v>0.38318433085372933</v>
      </c>
      <c r="DZ6" s="409">
        <v>0.39800000000000002</v>
      </c>
      <c r="EA6" s="431">
        <f si="60" t="shared"/>
        <v>1.4815669146270694E-2</v>
      </c>
      <c r="EB6" s="199">
        <v>2</v>
      </c>
      <c r="EC6" s="346">
        <v>42737</v>
      </c>
      <c r="ED6" s="357"/>
      <c r="EE6" s="292">
        <v>588.19299999999998</v>
      </c>
      <c r="EF6" s="358">
        <v>2065.8290000000002</v>
      </c>
      <c r="EG6" s="455">
        <f>(EF6-EF5)*1800</f>
        <v>3664.8000000001048</v>
      </c>
      <c r="EH6" s="453">
        <f>EG6+EG5</f>
        <v>7619.8000000001048</v>
      </c>
      <c r="EI6" s="370">
        <v>28.495999999999999</v>
      </c>
      <c r="EJ6" s="383">
        <v>1498.1310000000001</v>
      </c>
      <c r="EK6" s="455">
        <f si="61" t="shared"/>
        <v>9.9999999999994316</v>
      </c>
      <c r="EL6" s="453">
        <f>EK6+EK5</f>
        <v>22.960000000003618</v>
      </c>
      <c r="EM6" s="370">
        <v>3100.5509999999999</v>
      </c>
      <c r="EN6" s="371"/>
      <c r="EO6" s="455">
        <f si="62" t="shared"/>
        <v>21.972000000001572</v>
      </c>
      <c r="EP6" s="453">
        <f>EO6+EO5</f>
        <v>47.256000000001222</v>
      </c>
      <c r="EQ6" s="379">
        <v>384.47399999999999</v>
      </c>
      <c r="ER6" s="455">
        <f si="63" t="shared"/>
        <v>8.3999999999991815</v>
      </c>
      <c r="ES6" s="409">
        <f>ER6+ER5</f>
        <v>26.440000000000055</v>
      </c>
      <c r="ET6" s="409">
        <f si="64" t="shared"/>
        <v>3695.1720000001055</v>
      </c>
      <c r="EU6" s="204">
        <f>EH6+EP6+ES6</f>
        <v>7693.4960000001065</v>
      </c>
      <c r="EV6" s="195">
        <v>4273.3999999999996</v>
      </c>
      <c r="EW6" s="195">
        <f si="65" t="shared"/>
        <v>578.22799999989411</v>
      </c>
      <c r="EX6" s="431">
        <v>361.89499999999998</v>
      </c>
      <c r="EY6" s="431">
        <f si="66" t="shared"/>
        <v>10.210619102226076</v>
      </c>
      <c r="EZ6" s="290">
        <v>12.3931</v>
      </c>
      <c r="FA6" s="432">
        <f si="67" t="shared"/>
        <v>2.1824808977739245</v>
      </c>
      <c r="FC6" s="293">
        <v>42797</v>
      </c>
      <c r="FD6" s="417">
        <v>42798</v>
      </c>
      <c r="FE6" s="296">
        <f>BO10</f>
        <v>3430.7999999998606</v>
      </c>
      <c r="FF6" s="127">
        <v>3336.5</v>
      </c>
      <c r="FG6" s="127">
        <f si="2" t="shared"/>
        <v>-94.299999999860574</v>
      </c>
      <c r="FH6" s="290"/>
      <c r="FI6" s="123" t="e">
        <f si="3" t="shared"/>
        <v>#DIV/0!</v>
      </c>
      <c r="FJ6" s="126">
        <v>4.84</v>
      </c>
      <c r="FK6" s="131" t="e">
        <f si="4" t="shared"/>
        <v>#DIV/0!</v>
      </c>
      <c r="FL6" s="140">
        <f>HR10</f>
        <v>119.20000000000073</v>
      </c>
      <c r="FM6" s="296">
        <f>EU10</f>
        <v>8018.9120000000039</v>
      </c>
      <c r="FN6" s="123">
        <v>8546.9</v>
      </c>
      <c r="FO6" s="32">
        <f si="5" t="shared"/>
        <v>527.98799999999574</v>
      </c>
      <c r="FP6" s="120">
        <f si="6" t="shared"/>
        <v>0</v>
      </c>
      <c r="FQ6" s="123" t="e">
        <f si="7" t="shared"/>
        <v>#DIV/0!</v>
      </c>
      <c r="FR6" s="120">
        <v>12.39</v>
      </c>
      <c r="FS6" s="142" t="e">
        <f si="8" t="shared"/>
        <v>#DIV/0!</v>
      </c>
      <c r="FT6" s="141"/>
      <c r="FU6" s="130">
        <f>DA10</f>
        <v>6180.620000000079</v>
      </c>
      <c r="FV6" s="123">
        <v>7848.3</v>
      </c>
      <c r="FW6" s="434">
        <f si="9" t="shared"/>
        <v>1667.6799999999212</v>
      </c>
      <c r="FX6" s="120">
        <f si="10" t="shared"/>
        <v>0</v>
      </c>
      <c r="FY6" s="120" t="e">
        <f si="11" t="shared"/>
        <v>#DIV/0!</v>
      </c>
      <c r="FZ6" s="126">
        <v>11.38</v>
      </c>
      <c r="GA6" s="422" t="e">
        <f si="12" t="shared"/>
        <v>#DIV/0!</v>
      </c>
      <c r="GB6" s="393"/>
      <c r="GC6" s="122">
        <f>CF10</f>
        <v>762.61999999998977</v>
      </c>
      <c r="GD6" s="123">
        <v>1524.6</v>
      </c>
      <c r="GE6" s="120">
        <f si="13" t="shared"/>
        <v>761.98000000001014</v>
      </c>
      <c r="GF6" s="290"/>
      <c r="GG6" s="127" t="e">
        <f si="14" t="shared"/>
        <v>#DIV/0!</v>
      </c>
      <c r="GH6" s="126">
        <v>3.78</v>
      </c>
      <c r="GI6" s="144" t="e">
        <f si="15" t="shared"/>
        <v>#DIV/0!</v>
      </c>
      <c r="GJ6" s="393"/>
      <c r="GK6" s="122">
        <f>DU10</f>
        <v>11148.599999999977</v>
      </c>
      <c r="GL6" s="120">
        <v>11114</v>
      </c>
      <c r="GM6" s="33">
        <f si="16" t="shared"/>
        <v>-34.599999999976717</v>
      </c>
      <c r="GN6" s="169"/>
      <c r="GO6" s="128">
        <v>0.55000000000000004</v>
      </c>
      <c r="GP6" s="126">
        <v>0.4</v>
      </c>
      <c r="GQ6" s="424">
        <f si="17" t="shared"/>
        <v>-0.15000000000000002</v>
      </c>
      <c r="GR6" s="393"/>
      <c r="GS6" s="122">
        <f>AV10</f>
        <v>20491.000000001623</v>
      </c>
      <c r="GT6" s="123">
        <v>21299.8</v>
      </c>
      <c r="GU6" s="425">
        <f si="18" t="shared"/>
        <v>808.79999999837673</v>
      </c>
      <c r="GV6" s="123">
        <f si="19" t="shared"/>
        <v>0</v>
      </c>
      <c r="GW6" s="127" t="e">
        <f si="20" t="shared"/>
        <v>#DIV/0!</v>
      </c>
      <c r="GX6" s="123">
        <v>30.9</v>
      </c>
      <c r="GY6" s="144" t="e">
        <f si="21" t="shared"/>
        <v>#DIV/0!</v>
      </c>
      <c r="GZ6" s="141"/>
      <c r="HA6" s="125">
        <f si="22" t="shared"/>
        <v>50032.552000001531</v>
      </c>
      <c r="HB6" s="386">
        <v>53670.03</v>
      </c>
      <c r="HC6" s="31">
        <f si="23" t="shared"/>
        <v>3637.4779999984676</v>
      </c>
      <c r="HE6" s="23" t="s">
        <v>66</v>
      </c>
      <c r="HF6" s="174">
        <f>FU35</f>
        <v>177772.46000000014</v>
      </c>
      <c r="HG6" s="175">
        <v>243297</v>
      </c>
      <c r="HH6" s="176">
        <f si="24" t="shared"/>
        <v>65524.539999999863</v>
      </c>
      <c r="HI6" s="411">
        <v>21379.1</v>
      </c>
      <c r="HJ6" s="40">
        <f si="25" t="shared"/>
        <v>11.38013293356596</v>
      </c>
      <c r="HK6" s="179">
        <f si="26" t="shared"/>
        <v>7848.2903225806449</v>
      </c>
      <c r="HL6" s="179">
        <f si="27" t="shared"/>
        <v>3924.1451612903224</v>
      </c>
      <c r="HM6" s="179">
        <f si="28" t="shared"/>
        <v>689.64838709677417</v>
      </c>
      <c r="HO6" s="346">
        <v>42737</v>
      </c>
      <c r="HP6" s="379">
        <v>1090.5429999999999</v>
      </c>
      <c r="HQ6" s="455">
        <f si="68" t="shared"/>
        <v>111.07999999999265</v>
      </c>
      <c r="HR6" s="453">
        <f>HQ6+HQ5</f>
        <v>148.63999999999578</v>
      </c>
      <c r="HS6" s="379">
        <v>50013</v>
      </c>
      <c r="HT6" s="455">
        <f si="69" t="shared"/>
        <v>27</v>
      </c>
      <c r="HU6" s="369">
        <f>HT6+HT5</f>
        <v>44</v>
      </c>
      <c r="HV6" s="379">
        <v>79023</v>
      </c>
      <c r="HW6" s="455">
        <f si="70" t="shared"/>
        <v>29</v>
      </c>
      <c r="HX6" s="369">
        <f>HW6+HW5</f>
        <v>44</v>
      </c>
      <c r="HY6" s="379">
        <v>1560</v>
      </c>
      <c r="HZ6" s="462">
        <f si="71" t="shared"/>
        <v>23</v>
      </c>
      <c r="IA6" s="369">
        <f>HZ6+HZ5</f>
        <v>34</v>
      </c>
      <c r="IB6" s="555">
        <v>1312.97</v>
      </c>
      <c r="IC6" s="455">
        <f si="72" t="shared"/>
        <v>18.900000000003274</v>
      </c>
      <c r="ID6" s="409">
        <f>IC6+IC5</f>
        <v>41.700000000003001</v>
      </c>
      <c r="IE6" s="379">
        <v>215718</v>
      </c>
      <c r="IF6" s="455">
        <f si="73" t="shared"/>
        <v>1500</v>
      </c>
      <c r="IG6" s="409">
        <f>IF6+IF5</f>
        <v>3012</v>
      </c>
    </row>
    <row ht="15.75" r="7" spans="1:247" x14ac:dyDescent="0.25">
      <c r="A7" s="199">
        <v>3</v>
      </c>
      <c r="B7" s="346">
        <v>42737</v>
      </c>
      <c r="C7" s="349">
        <v>3109.3969999999999</v>
      </c>
      <c r="D7" s="288">
        <v>3139.5059999999999</v>
      </c>
      <c r="E7" s="350"/>
      <c r="F7" s="347">
        <f si="74" t="shared"/>
        <v>12518.399999998655</v>
      </c>
      <c r="G7" s="354"/>
      <c r="H7" s="349">
        <v>2173.29</v>
      </c>
      <c r="I7" s="292">
        <v>2036.67</v>
      </c>
      <c r="J7" s="358"/>
      <c r="K7" s="493">
        <f si="75" t="shared"/>
        <v>12408.000000001266</v>
      </c>
      <c r="L7" s="409"/>
      <c r="M7" s="354"/>
      <c r="N7" s="357">
        <v>688.74</v>
      </c>
      <c r="O7" s="358">
        <v>1057.962</v>
      </c>
      <c r="P7" s="455">
        <f si="29" t="shared"/>
        <v>1953.0000000000655</v>
      </c>
      <c r="Q7" s="453"/>
      <c r="R7" s="357">
        <v>72309</v>
      </c>
      <c r="S7" s="358">
        <v>37922</v>
      </c>
      <c r="T7" s="455">
        <f si="30" t="shared"/>
        <v>252</v>
      </c>
      <c r="U7" s="453"/>
      <c r="V7" s="357">
        <v>174832</v>
      </c>
      <c r="W7" s="362">
        <v>349354</v>
      </c>
      <c r="X7" s="455">
        <f si="31" t="shared"/>
        <v>1680</v>
      </c>
      <c r="Y7" s="409"/>
      <c r="Z7" s="409"/>
      <c r="AA7" s="453"/>
      <c r="AB7" s="357">
        <v>363.70400000000001</v>
      </c>
      <c r="AC7" s="358">
        <v>169.96600000000001</v>
      </c>
      <c r="AD7" s="455">
        <f si="32" t="shared"/>
        <v>577.80000000004748</v>
      </c>
      <c r="AE7" s="453"/>
      <c r="AF7" s="364">
        <v>3498.2939999999999</v>
      </c>
      <c r="AG7" s="289"/>
      <c r="AH7" s="358"/>
      <c r="AI7" s="455">
        <f si="76" t="shared"/>
        <v>9753.599999999642</v>
      </c>
      <c r="AJ7" s="409"/>
      <c r="AK7" s="453"/>
      <c r="AL7" s="387">
        <v>29571</v>
      </c>
      <c r="AM7" s="388">
        <v>41092</v>
      </c>
      <c r="AN7" s="455">
        <f si="33" t="shared"/>
        <v>0</v>
      </c>
      <c r="AO7" s="217"/>
      <c r="AP7" s="387">
        <v>22329</v>
      </c>
      <c r="AQ7" s="388">
        <v>23340</v>
      </c>
      <c r="AR7" s="455">
        <f si="34" t="shared"/>
        <v>0</v>
      </c>
      <c r="AS7" s="409"/>
      <c r="AT7" s="409"/>
      <c r="AU7" s="210">
        <f si="35" t="shared"/>
        <v>10260.599999998609</v>
      </c>
      <c r="AV7" s="211"/>
      <c r="AW7" s="197">
        <v>10649.89</v>
      </c>
      <c r="AX7" s="196"/>
      <c r="AY7" s="196"/>
      <c r="AZ7" s="196" t="e">
        <f si="36" t="shared"/>
        <v>#DIV/0!</v>
      </c>
      <c r="BA7" s="196">
        <v>30.88</v>
      </c>
      <c r="BB7" s="196" t="e">
        <f si="37" t="shared"/>
        <v>#DIV/0!</v>
      </c>
      <c r="BC7" s="199">
        <v>3</v>
      </c>
      <c r="BD7" s="346">
        <v>42737</v>
      </c>
      <c r="BE7" s="357">
        <v>11676.174999999999</v>
      </c>
      <c r="BF7" s="292">
        <v>81.837999999999994</v>
      </c>
      <c r="BG7" s="358">
        <v>5618.0050000000001</v>
      </c>
      <c r="BH7" s="496">
        <f si="77" t="shared"/>
        <v>1899.839999999856</v>
      </c>
      <c r="BI7" s="453"/>
      <c r="BJ7" s="370">
        <v>842.06399999999996</v>
      </c>
      <c r="BK7" s="371">
        <v>662.625</v>
      </c>
      <c r="BL7" s="291">
        <f si="78" t="shared"/>
        <v>74.719999999997526</v>
      </c>
      <c r="BM7" s="409"/>
      <c r="BN7" s="409">
        <f>BH7-BL7</f>
        <v>1825.1199999998585</v>
      </c>
      <c r="BO7" s="204"/>
      <c r="BP7" s="195">
        <v>1668.2</v>
      </c>
      <c r="BQ7" s="196">
        <f si="39" t="shared"/>
        <v>-156.91999999985842</v>
      </c>
      <c r="BR7" s="196">
        <v>301.44</v>
      </c>
      <c r="BS7" s="196">
        <f si="40" t="shared"/>
        <v>6.0546709129506979</v>
      </c>
      <c r="BT7" s="196">
        <v>4.84</v>
      </c>
      <c r="BU7" s="196">
        <f si="41" t="shared"/>
        <v>-1.2146709129506981</v>
      </c>
      <c r="BV7" s="199">
        <v>3</v>
      </c>
      <c r="BW7" s="346">
        <v>42737</v>
      </c>
      <c r="BX7" s="357">
        <v>12399.77</v>
      </c>
      <c r="BY7" s="358">
        <v>39.917999999999999</v>
      </c>
      <c r="BZ7" s="347">
        <f si="42" t="shared"/>
        <v>247.23999999999137</v>
      </c>
      <c r="CA7" s="210"/>
      <c r="CB7" s="292"/>
      <c r="CC7" s="213">
        <f si="43" t="shared"/>
        <v>74.719999999997526</v>
      </c>
      <c r="CD7" s="409"/>
      <c r="CE7" s="211">
        <f si="44" t="shared"/>
        <v>321.9599999999889</v>
      </c>
      <c r="CF7" s="211"/>
      <c r="CG7" s="195">
        <v>762.3</v>
      </c>
      <c r="CH7" s="210">
        <f si="45" t="shared"/>
        <v>440.34000000001106</v>
      </c>
      <c r="CI7" s="196"/>
      <c r="CJ7" s="196" t="e">
        <f si="46" t="shared"/>
        <v>#DIV/0!</v>
      </c>
      <c r="CK7" s="196">
        <v>3.78</v>
      </c>
      <c r="CL7" s="196" t="e">
        <f si="47" t="shared"/>
        <v>#DIV/0!</v>
      </c>
      <c r="CM7" s="199">
        <v>3</v>
      </c>
      <c r="CN7" s="346">
        <v>42737</v>
      </c>
      <c r="CO7" s="349">
        <v>11226.754999999999</v>
      </c>
      <c r="CP7" s="446">
        <v>7494.9769999999999</v>
      </c>
      <c r="CQ7" s="455">
        <f si="48" t="shared"/>
        <v>1327.6799999999275</v>
      </c>
      <c r="CR7" s="409"/>
      <c r="CS7" s="409">
        <f si="0" t="shared"/>
        <v>174832</v>
      </c>
      <c r="CT7" s="409">
        <f si="1" t="shared"/>
        <v>349354</v>
      </c>
      <c r="CU7" s="409">
        <f si="49" t="shared"/>
        <v>1680</v>
      </c>
      <c r="CV7" s="453"/>
      <c r="CW7" s="379">
        <v>339.40600000000001</v>
      </c>
      <c r="CX7" s="376">
        <f si="50" t="shared"/>
        <v>6.1200000000019372</v>
      </c>
      <c r="CY7" s="409"/>
      <c r="CZ7" s="409">
        <f si="51" t="shared"/>
        <v>3013.7999999999292</v>
      </c>
      <c r="DA7" s="204"/>
      <c r="DB7" s="195">
        <v>3924.1</v>
      </c>
      <c r="DC7" s="420">
        <f si="52" t="shared"/>
        <v>910.30000000007067</v>
      </c>
      <c r="DD7" s="195">
        <v>361.89499999999998</v>
      </c>
      <c r="DE7" s="196">
        <f si="53" t="shared"/>
        <v>8.3278298954114582</v>
      </c>
      <c r="DF7" s="195">
        <v>11.38</v>
      </c>
      <c r="DG7" s="397">
        <f si="54" t="shared"/>
        <v>3.0521701045885425</v>
      </c>
      <c r="DH7" s="199">
        <v>3</v>
      </c>
      <c r="DI7" s="346">
        <v>42737</v>
      </c>
      <c r="DJ7" s="366">
        <v>366.79300000000001</v>
      </c>
      <c r="DK7" s="381">
        <v>325.67700000000002</v>
      </c>
      <c r="DL7" s="455">
        <f si="55" t="shared"/>
        <v>738.00000000004502</v>
      </c>
      <c r="DM7" s="453"/>
      <c r="DN7" s="370"/>
      <c r="DO7" s="409"/>
      <c r="DP7" s="409"/>
      <c r="DQ7" s="371">
        <v>1939.126</v>
      </c>
      <c r="DR7" s="455">
        <f si="56" t="shared"/>
        <v>3340.7999999999902</v>
      </c>
      <c r="DS7" s="453"/>
      <c r="DT7" s="409">
        <f si="57" t="shared"/>
        <v>5566.8000000000357</v>
      </c>
      <c r="DU7" s="204"/>
      <c r="DV7" s="195">
        <v>5557</v>
      </c>
      <c r="DW7" s="409">
        <f si="58" t="shared"/>
        <v>-9.8000000000356522</v>
      </c>
      <c r="DX7" s="195">
        <v>14653</v>
      </c>
      <c r="DY7" s="431">
        <f si="59" t="shared"/>
        <v>0.3799085511499376</v>
      </c>
      <c r="DZ7" s="409">
        <v>0.39800000000000002</v>
      </c>
      <c r="EA7" s="431">
        <f si="60" t="shared"/>
        <v>1.8091448850062419E-2</v>
      </c>
      <c r="EB7" s="199">
        <v>3</v>
      </c>
      <c r="EC7" s="346">
        <v>42737</v>
      </c>
      <c r="ED7" s="357"/>
      <c r="EE7" s="292">
        <v>589.85299999999995</v>
      </c>
      <c r="EF7" s="358">
        <v>2066.319</v>
      </c>
      <c r="EG7" s="492">
        <f>((EF7-EF6)*1800)+((EE7-EE6)*1800)</f>
        <v>3869.9999999995498</v>
      </c>
      <c r="EH7" s="453"/>
      <c r="EI7" s="370">
        <v>28.515999999999998</v>
      </c>
      <c r="EJ7" s="383">
        <v>1498.2329999999999</v>
      </c>
      <c r="EK7" s="455">
        <f si="61" t="shared"/>
        <v>9.7599999999889064</v>
      </c>
      <c r="EL7" s="453"/>
      <c r="EM7" s="370">
        <v>3102.3389999999999</v>
      </c>
      <c r="EN7" s="371"/>
      <c r="EO7" s="455">
        <f si="62" t="shared"/>
        <v>21.456000000000131</v>
      </c>
      <c r="EP7" s="453"/>
      <c r="EQ7" s="379">
        <v>384.97699999999998</v>
      </c>
      <c r="ER7" s="455">
        <f si="63" t="shared"/>
        <v>20.119999999999436</v>
      </c>
      <c r="ES7" s="409"/>
      <c r="ET7" s="409">
        <f si="64" t="shared"/>
        <v>3911.5759999995494</v>
      </c>
      <c r="EU7" s="204"/>
      <c r="EV7" s="195">
        <v>4273.3999999999996</v>
      </c>
      <c r="EW7" s="195">
        <f si="65" t="shared"/>
        <v>361.82400000045027</v>
      </c>
      <c r="EX7" s="431">
        <v>361.89499999999998</v>
      </c>
      <c r="EY7" s="431">
        <f si="66" t="shared"/>
        <v>10.808593652853865</v>
      </c>
      <c r="EZ7" s="290">
        <v>12.3931</v>
      </c>
      <c r="FA7" s="432">
        <f si="67" t="shared"/>
        <v>1.5845063471461351</v>
      </c>
      <c r="FC7" s="293">
        <v>42798</v>
      </c>
      <c r="FD7" s="417">
        <v>42799</v>
      </c>
      <c r="FE7" s="296">
        <f>BO12</f>
        <v>3575.0800000000527</v>
      </c>
      <c r="FF7" s="127">
        <v>3336.5</v>
      </c>
      <c r="FG7" s="127">
        <f si="2" t="shared"/>
        <v>-238.58000000005268</v>
      </c>
      <c r="FH7" s="290"/>
      <c r="FI7" s="123" t="e">
        <f si="3" t="shared"/>
        <v>#DIV/0!</v>
      </c>
      <c r="FJ7" s="126">
        <v>4.84</v>
      </c>
      <c r="FK7" s="131" t="e">
        <f si="4" t="shared"/>
        <v>#DIV/0!</v>
      </c>
      <c r="FL7" s="140">
        <f>HR12</f>
        <v>117.56000000000313</v>
      </c>
      <c r="FM7" s="296">
        <f>EU12</f>
        <v>7491.1199999999144</v>
      </c>
      <c r="FN7" s="123">
        <v>8546.9</v>
      </c>
      <c r="FO7" s="32">
        <f si="5" t="shared"/>
        <v>1055.7800000000852</v>
      </c>
      <c r="FP7" s="120">
        <f si="6" t="shared"/>
        <v>0</v>
      </c>
      <c r="FQ7" s="123" t="e">
        <f si="7" t="shared"/>
        <v>#DIV/0!</v>
      </c>
      <c r="FR7" s="120">
        <v>12.39</v>
      </c>
      <c r="FS7" s="142" t="e">
        <f si="8" t="shared"/>
        <v>#DIV/0!</v>
      </c>
      <c r="FT7" s="141"/>
      <c r="FU7" s="130">
        <f>DA12</f>
        <v>6141.079999999828</v>
      </c>
      <c r="FV7" s="123">
        <v>7848.3</v>
      </c>
      <c r="FW7" s="434">
        <f si="9" t="shared"/>
        <v>1707.2200000001721</v>
      </c>
      <c r="FX7" s="120">
        <f si="10" t="shared"/>
        <v>0</v>
      </c>
      <c r="FY7" s="120" t="e">
        <f si="11" t="shared"/>
        <v>#DIV/0!</v>
      </c>
      <c r="FZ7" s="126">
        <v>11.38</v>
      </c>
      <c r="GA7" s="422" t="e">
        <f si="12" t="shared"/>
        <v>#DIV/0!</v>
      </c>
      <c r="GB7" s="393"/>
      <c r="GC7" s="122">
        <f>CF12</f>
        <v>705.89999999999668</v>
      </c>
      <c r="GD7" s="123">
        <v>1524.6</v>
      </c>
      <c r="GE7" s="120">
        <f si="13" t="shared"/>
        <v>818.70000000000323</v>
      </c>
      <c r="GF7" s="290"/>
      <c r="GG7" s="127" t="e">
        <f si="14" t="shared"/>
        <v>#DIV/0!</v>
      </c>
      <c r="GH7" s="126">
        <v>3.78</v>
      </c>
      <c r="GI7" s="144" t="e">
        <f si="15" t="shared"/>
        <v>#DIV/0!</v>
      </c>
      <c r="GJ7" s="393"/>
      <c r="GK7" s="122">
        <f>DU12</f>
        <v>11147.399999999823</v>
      </c>
      <c r="GL7" s="120">
        <v>11114</v>
      </c>
      <c r="GM7" s="33">
        <f si="16" t="shared"/>
        <v>-33.399999999823194</v>
      </c>
      <c r="GN7" s="169"/>
      <c r="GO7" s="128">
        <v>0.55000000000000004</v>
      </c>
      <c r="GP7" s="126">
        <v>0.4</v>
      </c>
      <c r="GQ7" s="424">
        <f si="17" t="shared"/>
        <v>-0.15000000000000002</v>
      </c>
      <c r="GR7" s="393"/>
      <c r="GS7" s="122">
        <f>AV12</f>
        <v>20834.199999999058</v>
      </c>
      <c r="GT7" s="123">
        <v>21299.8</v>
      </c>
      <c r="GU7" s="33">
        <f si="18" t="shared"/>
        <v>465.60000000094078</v>
      </c>
      <c r="GV7" s="123">
        <f si="19" t="shared"/>
        <v>0</v>
      </c>
      <c r="GW7" s="127" t="e">
        <f si="20" t="shared"/>
        <v>#DIV/0!</v>
      </c>
      <c r="GX7" s="123">
        <v>30.9</v>
      </c>
      <c r="GY7" s="144" t="e">
        <f si="21" t="shared"/>
        <v>#DIV/0!</v>
      </c>
      <c r="GZ7" s="141"/>
      <c r="HA7" s="125">
        <f si="22" t="shared"/>
        <v>49894.779999998675</v>
      </c>
      <c r="HB7" s="386">
        <v>53670.03</v>
      </c>
      <c r="HC7" s="31">
        <f si="23" t="shared"/>
        <v>3775.2500000013242</v>
      </c>
      <c r="HE7" s="23" t="s">
        <v>67</v>
      </c>
      <c r="HF7" s="177">
        <f>GC35</f>
        <v>26799.340000000026</v>
      </c>
      <c r="HG7" s="175">
        <v>47263</v>
      </c>
      <c r="HH7" s="176">
        <f si="24" t="shared"/>
        <v>20463.659999999974</v>
      </c>
      <c r="HI7" s="173">
        <v>12500</v>
      </c>
      <c r="HJ7" s="40">
        <f si="25" t="shared"/>
        <v>3.78104</v>
      </c>
      <c r="HK7" s="179">
        <f si="26" t="shared"/>
        <v>1524.6129032258063</v>
      </c>
      <c r="HL7" s="179">
        <f si="27" t="shared"/>
        <v>762.30645161290317</v>
      </c>
      <c r="HM7" s="179">
        <f si="28" t="shared"/>
        <v>403.22580645161293</v>
      </c>
      <c r="HO7" s="346">
        <v>42737</v>
      </c>
      <c r="HP7" s="379">
        <v>1091.376</v>
      </c>
      <c r="HQ7" s="455">
        <f si="68" t="shared"/>
        <v>33.320000000003347</v>
      </c>
      <c r="HR7" s="453"/>
      <c r="HS7" s="379">
        <v>50028</v>
      </c>
      <c r="HT7" s="455">
        <f si="69" t="shared"/>
        <v>15</v>
      </c>
      <c r="HU7" s="369"/>
      <c r="HV7" s="379">
        <v>79041</v>
      </c>
      <c r="HW7" s="455">
        <f si="70" t="shared"/>
        <v>18</v>
      </c>
      <c r="HX7" s="369"/>
      <c r="HY7" s="379">
        <v>1573</v>
      </c>
      <c r="HZ7" s="462">
        <f si="71" t="shared"/>
        <v>13</v>
      </c>
      <c r="IA7" s="369"/>
      <c r="IB7" s="555">
        <v>1313.81</v>
      </c>
      <c r="IC7" s="455">
        <f si="72" t="shared"/>
        <v>25.199999999997544</v>
      </c>
      <c r="ID7" s="409"/>
      <c r="IE7" s="379">
        <v>215842</v>
      </c>
      <c r="IF7" s="455">
        <f si="73" t="shared"/>
        <v>1488</v>
      </c>
      <c r="IG7" s="409"/>
    </row>
    <row ht="15.75" r="8" spans="1:247" x14ac:dyDescent="0.25">
      <c r="A8" s="199">
        <v>4</v>
      </c>
      <c r="B8" s="346">
        <v>42738</v>
      </c>
      <c r="C8" s="349">
        <v>3111.54</v>
      </c>
      <c r="D8" s="288">
        <v>3140.0149999999999</v>
      </c>
      <c r="E8" s="350"/>
      <c r="F8" s="347">
        <f si="74" t="shared"/>
        <v>12729.60000000021</v>
      </c>
      <c r="G8" s="354">
        <f>F7+F8</f>
        <v>25247.999999998865</v>
      </c>
      <c r="H8" s="357">
        <v>2175.3449999999998</v>
      </c>
      <c r="I8" s="292">
        <v>2037.1769999999999</v>
      </c>
      <c r="J8" s="358"/>
      <c r="K8" s="493">
        <f si="75" t="shared"/>
        <v>12297.59999999842</v>
      </c>
      <c r="L8" s="409">
        <f>K7+K8</f>
        <v>24705.599999999686</v>
      </c>
      <c r="M8" s="466">
        <f>L8-G8</f>
        <v>-542.39999999917927</v>
      </c>
      <c r="N8" s="357">
        <v>688.74</v>
      </c>
      <c r="O8" s="358">
        <v>1059.1780000000001</v>
      </c>
      <c r="P8" s="455">
        <f si="29" t="shared"/>
        <v>2188.8000000002194</v>
      </c>
      <c r="Q8" s="453">
        <f>P8+P7</f>
        <v>4141.8000000002849</v>
      </c>
      <c r="R8" s="357">
        <v>72336</v>
      </c>
      <c r="S8" s="358">
        <v>37928</v>
      </c>
      <c r="T8" s="455">
        <f si="30" t="shared"/>
        <v>396</v>
      </c>
      <c r="U8" s="453">
        <f>T8+T7</f>
        <v>648</v>
      </c>
      <c r="V8" s="357">
        <v>174838</v>
      </c>
      <c r="W8" s="362">
        <v>349459</v>
      </c>
      <c r="X8" s="455">
        <f si="31" t="shared"/>
        <v>1776</v>
      </c>
      <c r="Y8" s="409">
        <f>X8+X7</f>
        <v>3456</v>
      </c>
      <c r="Z8" s="409">
        <f>Y8+U8</f>
        <v>4104</v>
      </c>
      <c r="AA8" s="427">
        <f>Q8-Z8</f>
        <v>37.800000000284854</v>
      </c>
      <c r="AB8" s="357">
        <v>363.88299999999998</v>
      </c>
      <c r="AC8" s="358">
        <v>170.078</v>
      </c>
      <c r="AD8" s="455">
        <f si="32" t="shared"/>
        <v>523.79999999994311</v>
      </c>
      <c r="AE8" s="453">
        <f>AD8+AD7</f>
        <v>1101.5999999999906</v>
      </c>
      <c r="AF8" s="364">
        <v>3502.248</v>
      </c>
      <c r="AG8" s="289"/>
      <c r="AH8" s="358"/>
      <c r="AI8" s="455">
        <f si="76" t="shared"/>
        <v>9489.6000000004278</v>
      </c>
      <c r="AJ8" s="409">
        <f>AI8+AI7</f>
        <v>19243.20000000007</v>
      </c>
      <c r="AK8" s="453">
        <f>AJ8+U8</f>
        <v>19891.20000000007</v>
      </c>
      <c r="AL8" s="387">
        <v>29571</v>
      </c>
      <c r="AM8" s="388">
        <v>41092</v>
      </c>
      <c r="AN8" s="455">
        <f si="33" t="shared"/>
        <v>0</v>
      </c>
      <c r="AO8" s="217">
        <f>AN8+AN7</f>
        <v>0</v>
      </c>
      <c r="AP8" s="387">
        <v>22329</v>
      </c>
      <c r="AQ8" s="388">
        <v>23340</v>
      </c>
      <c r="AR8" s="455">
        <f si="34" t="shared"/>
        <v>0</v>
      </c>
      <c r="AS8" s="409">
        <f>AR8+AR7</f>
        <v>0</v>
      </c>
      <c r="AT8" s="409">
        <f>(L8-Y8-AE8-AO8)+AS8</f>
        <v>20147.999999999694</v>
      </c>
      <c r="AU8" s="210">
        <f si="35" t="shared"/>
        <v>10429.800000000267</v>
      </c>
      <c r="AV8" s="211">
        <f>(G8-Y8-AE8-AO8)+AS8</f>
        <v>20690.399999998874</v>
      </c>
      <c r="AW8" s="197">
        <v>10649.89</v>
      </c>
      <c r="AX8" s="196"/>
      <c r="AY8" s="196"/>
      <c r="AZ8" s="196" t="e">
        <f si="36" t="shared"/>
        <v>#DIV/0!</v>
      </c>
      <c r="BA8" s="196">
        <v>30.88</v>
      </c>
      <c r="BB8" s="196" t="e">
        <f si="37" t="shared"/>
        <v>#DIV/0!</v>
      </c>
      <c r="BC8" s="199">
        <v>4</v>
      </c>
      <c r="BD8" s="346">
        <v>42738</v>
      </c>
      <c r="BE8" s="357">
        <v>11678.288</v>
      </c>
      <c r="BF8" s="292">
        <v>81.941999999999993</v>
      </c>
      <c r="BG8" s="358">
        <v>5621.9530000000004</v>
      </c>
      <c r="BH8" s="496">
        <f si="77" t="shared"/>
        <v>1975.3200000001721</v>
      </c>
      <c r="BI8" s="453">
        <f>BH8+BH7</f>
        <v>3875.160000000028</v>
      </c>
      <c r="BJ8" s="370">
        <v>843.92499999999995</v>
      </c>
      <c r="BK8" s="371">
        <v>662.625</v>
      </c>
      <c r="BL8" s="291">
        <f si="78" t="shared"/>
        <v>148.8799999999992</v>
      </c>
      <c r="BM8" s="409">
        <f>BL8+BL7</f>
        <v>223.59999999999673</v>
      </c>
      <c r="BN8" s="409">
        <f si="38" t="shared"/>
        <v>1826.4400000001729</v>
      </c>
      <c r="BO8" s="483">
        <f>BI8-BM8</f>
        <v>3651.5600000000313</v>
      </c>
      <c r="BP8" s="195">
        <v>1668.2</v>
      </c>
      <c r="BQ8" s="196">
        <f si="39" t="shared"/>
        <v>-158.24000000017281</v>
      </c>
      <c r="BR8" s="196">
        <v>301.44</v>
      </c>
      <c r="BS8" s="196">
        <f si="40" t="shared"/>
        <v>6.0590498938434614</v>
      </c>
      <c r="BT8" s="196">
        <v>4.84</v>
      </c>
      <c r="BU8" s="196">
        <f si="41" t="shared"/>
        <v>-1.2190498938434615</v>
      </c>
      <c r="BV8" s="199">
        <v>4</v>
      </c>
      <c r="BW8" s="346">
        <v>42738</v>
      </c>
      <c r="BX8" s="395">
        <v>12407.68</v>
      </c>
      <c r="BY8" s="358">
        <v>40.232999999999997</v>
      </c>
      <c r="BZ8" s="347">
        <f si="42" t="shared"/>
        <v>249.89999999999554</v>
      </c>
      <c r="CA8" s="210">
        <f>BZ7+BZ8</f>
        <v>497.13999999998691</v>
      </c>
      <c r="CB8" s="292"/>
      <c r="CC8" s="213">
        <f si="43" t="shared"/>
        <v>148.8799999999992</v>
      </c>
      <c r="CD8" s="409">
        <f>BM8</f>
        <v>223.59999999999673</v>
      </c>
      <c r="CE8" s="211">
        <f si="44" t="shared"/>
        <v>398.77999999999474</v>
      </c>
      <c r="CF8" s="211">
        <f>CA8+CD8</f>
        <v>720.73999999998364</v>
      </c>
      <c r="CG8" s="195">
        <v>762.3</v>
      </c>
      <c r="CH8" s="210">
        <f si="45" t="shared"/>
        <v>363.52000000000521</v>
      </c>
      <c r="CI8" s="196"/>
      <c r="CJ8" s="196" t="e">
        <f si="46" t="shared"/>
        <v>#DIV/0!</v>
      </c>
      <c r="CK8" s="196">
        <v>3.78</v>
      </c>
      <c r="CL8" s="196" t="e">
        <f si="47" t="shared"/>
        <v>#DIV/0!</v>
      </c>
      <c r="CM8" s="199">
        <v>4</v>
      </c>
      <c r="CN8" s="346">
        <v>42738</v>
      </c>
      <c r="CO8" s="349">
        <v>11235.137000000001</v>
      </c>
      <c r="CP8" s="446">
        <v>7498.4769999999999</v>
      </c>
      <c r="CQ8" s="455">
        <f si="48" t="shared"/>
        <v>1425.8400000001711</v>
      </c>
      <c r="CR8" s="409">
        <f>CQ8+CQ7</f>
        <v>2753.5200000000987</v>
      </c>
      <c r="CS8" s="409">
        <f si="0" t="shared"/>
        <v>174838</v>
      </c>
      <c r="CT8" s="409">
        <f si="1" t="shared"/>
        <v>349459</v>
      </c>
      <c r="CU8" s="409">
        <f si="49" t="shared"/>
        <v>1776</v>
      </c>
      <c r="CV8" s="453">
        <f>Y8</f>
        <v>3456</v>
      </c>
      <c r="CW8" s="379">
        <v>339.56299999999999</v>
      </c>
      <c r="CX8" s="376">
        <f si="50" t="shared"/>
        <v>9.4199999999989359</v>
      </c>
      <c r="CY8" s="409">
        <f>CX8+CX7</f>
        <v>15.540000000000873</v>
      </c>
      <c r="CZ8" s="409">
        <f si="51" t="shared"/>
        <v>3211.2600000001703</v>
      </c>
      <c r="DA8" s="204">
        <f>CZ8+CZ7</f>
        <v>6225.0600000000995</v>
      </c>
      <c r="DB8" s="195">
        <v>3924.1</v>
      </c>
      <c r="DC8" s="421">
        <f si="52" t="shared"/>
        <v>712.83999999982962</v>
      </c>
      <c r="DD8" s="195">
        <v>361.89499999999998</v>
      </c>
      <c r="DE8" s="196">
        <f si="53" t="shared"/>
        <v>8.8734577709008704</v>
      </c>
      <c r="DF8" s="195">
        <v>11.38</v>
      </c>
      <c r="DG8" s="397">
        <f si="54" t="shared"/>
        <v>2.5065422290991304</v>
      </c>
      <c r="DH8" s="199">
        <v>4</v>
      </c>
      <c r="DI8" s="346">
        <v>42738</v>
      </c>
      <c r="DJ8" s="366">
        <v>367.19099999999997</v>
      </c>
      <c r="DK8" s="381">
        <v>325.70400000000001</v>
      </c>
      <c r="DL8" s="455">
        <f si="55" t="shared"/>
        <v>764.99999999991815</v>
      </c>
      <c r="DM8" s="453">
        <f>DL8+DL7</f>
        <v>1502.9999999999632</v>
      </c>
      <c r="DN8" s="370"/>
      <c r="DO8" s="409"/>
      <c r="DP8" s="409"/>
      <c r="DQ8" s="371">
        <v>1940.9780000000001</v>
      </c>
      <c r="DR8" s="455">
        <f si="56" t="shared"/>
        <v>3333.6000000001604</v>
      </c>
      <c r="DS8" s="453">
        <f>DR8+DR7</f>
        <v>6674.4000000001506</v>
      </c>
      <c r="DT8" s="409">
        <f>DL8+DR8+IF8</f>
        <v>5586.6000000000786</v>
      </c>
      <c r="DU8" s="204">
        <f>DM8+DS8+IG8</f>
        <v>11153.400000000114</v>
      </c>
      <c r="DV8" s="195">
        <v>5557</v>
      </c>
      <c r="DW8" s="409">
        <f si="58" t="shared"/>
        <v>-29.60000000007858</v>
      </c>
      <c r="DX8" s="195">
        <v>14653</v>
      </c>
      <c r="DY8" s="431">
        <f si="59" t="shared"/>
        <v>0.38125981027776418</v>
      </c>
      <c r="DZ8" s="409">
        <v>0.39800000000000002</v>
      </c>
      <c r="EA8" s="431">
        <f si="60" t="shared"/>
        <v>1.6740189722235843E-2</v>
      </c>
      <c r="EB8" s="199">
        <v>4</v>
      </c>
      <c r="EC8" s="346">
        <v>42738</v>
      </c>
      <c r="ED8" s="357"/>
      <c r="EE8" s="290">
        <v>591.13400000000001</v>
      </c>
      <c r="EF8" s="358">
        <v>2068.5770000000002</v>
      </c>
      <c r="EG8" s="492">
        <v>3859</v>
      </c>
      <c r="EH8" s="453">
        <f>EG8+EG7</f>
        <v>7728.9999999995498</v>
      </c>
      <c r="EI8" s="370">
        <v>28.535</v>
      </c>
      <c r="EJ8" s="383">
        <v>1498.336</v>
      </c>
      <c r="EK8" s="455">
        <f si="61" t="shared"/>
        <v>9.760000000005391</v>
      </c>
      <c r="EL8" s="453">
        <f>EK8+EK7</f>
        <v>19.519999999994297</v>
      </c>
      <c r="EM8" s="370">
        <v>3104.4369999999999</v>
      </c>
      <c r="EN8" s="371"/>
      <c r="EO8" s="455">
        <f si="62" t="shared"/>
        <v>25.175999999999476</v>
      </c>
      <c r="EP8" s="453">
        <f>EO8+EO7</f>
        <v>46.631999999999607</v>
      </c>
      <c r="EQ8" s="379">
        <v>385.13299999999998</v>
      </c>
      <c r="ER8" s="455">
        <f si="63" t="shared"/>
        <v>6.2400000000002365</v>
      </c>
      <c r="ES8" s="409">
        <f>ER8+ER7</f>
        <v>26.359999999999673</v>
      </c>
      <c r="ET8" s="409">
        <f si="64" t="shared"/>
        <v>3890.4159999999997</v>
      </c>
      <c r="EU8" s="204">
        <f>EH8+EP8+ES8</f>
        <v>7801.9919999995491</v>
      </c>
      <c r="EV8" s="195">
        <v>4273.3999999999996</v>
      </c>
      <c r="EW8" s="195">
        <f si="65" t="shared"/>
        <v>382.98399999999992</v>
      </c>
      <c r="EX8" s="431">
        <v>361.89499999999998</v>
      </c>
      <c r="EY8" s="431">
        <f si="66" t="shared"/>
        <v>10.75012365465121</v>
      </c>
      <c r="EZ8" s="290">
        <v>12.3931</v>
      </c>
      <c r="FA8" s="432">
        <f si="67" t="shared"/>
        <v>1.6429763453487904</v>
      </c>
      <c r="FC8" s="293">
        <v>42799</v>
      </c>
      <c r="FD8" s="417">
        <v>42800</v>
      </c>
      <c r="FE8" s="296">
        <f>BO14</f>
        <v>3659.8399999999651</v>
      </c>
      <c r="FF8" s="127">
        <v>3336.5</v>
      </c>
      <c r="FG8" s="127">
        <f si="2" t="shared"/>
        <v>-323.33999999996513</v>
      </c>
      <c r="FH8" s="290"/>
      <c r="FI8" s="123" t="e">
        <f si="3" t="shared"/>
        <v>#DIV/0!</v>
      </c>
      <c r="FJ8" s="126">
        <v>4.84</v>
      </c>
      <c r="FK8" s="131" t="e">
        <f si="4" t="shared"/>
        <v>#DIV/0!</v>
      </c>
      <c r="FL8" s="140">
        <f>HR14</f>
        <v>129.63999999999942</v>
      </c>
      <c r="FM8" s="296">
        <f>EU14</f>
        <v>7588.2000000001153</v>
      </c>
      <c r="FN8" s="123">
        <v>8546.9</v>
      </c>
      <c r="FO8" s="32">
        <f si="5" t="shared"/>
        <v>958.69999999988431</v>
      </c>
      <c r="FP8" s="120">
        <f si="6" t="shared"/>
        <v>0</v>
      </c>
      <c r="FQ8" s="123" t="e">
        <f si="7" t="shared"/>
        <v>#DIV/0!</v>
      </c>
      <c r="FR8" s="120">
        <v>12.39</v>
      </c>
      <c r="FS8" s="142" t="e">
        <f si="8" t="shared"/>
        <v>#DIV/0!</v>
      </c>
      <c r="FT8" s="141"/>
      <c r="FU8" s="130">
        <f>DA14</f>
        <v>6532.9600000001128</v>
      </c>
      <c r="FV8" s="123">
        <v>7848.3</v>
      </c>
      <c r="FW8" s="434">
        <f si="9" t="shared"/>
        <v>1315.3399999998874</v>
      </c>
      <c r="FX8" s="120">
        <f si="10" t="shared"/>
        <v>0</v>
      </c>
      <c r="FY8" s="120" t="e">
        <f si="11" t="shared"/>
        <v>#DIV/0!</v>
      </c>
      <c r="FZ8" s="126">
        <v>11.38</v>
      </c>
      <c r="GA8" s="422" t="e">
        <f si="12" t="shared"/>
        <v>#DIV/0!</v>
      </c>
      <c r="GB8" s="393"/>
      <c r="GC8" s="122">
        <f>CF14</f>
        <v>750.88000000002717</v>
      </c>
      <c r="GD8" s="123">
        <v>1524.6</v>
      </c>
      <c r="GE8" s="120">
        <f si="13" t="shared"/>
        <v>773.71999999997274</v>
      </c>
      <c r="GF8" s="17"/>
      <c r="GG8" s="127" t="e">
        <f si="14" t="shared"/>
        <v>#DIV/0!</v>
      </c>
      <c r="GH8" s="126">
        <v>3.78</v>
      </c>
      <c r="GI8" s="144" t="e">
        <f si="15" t="shared"/>
        <v>#DIV/0!</v>
      </c>
      <c r="GJ8" s="393"/>
      <c r="GK8" s="122">
        <f>DU14</f>
        <v>11272.800000000243</v>
      </c>
      <c r="GL8" s="120">
        <v>11114</v>
      </c>
      <c r="GM8" s="33">
        <f si="16" t="shared"/>
        <v>-158.80000000024302</v>
      </c>
      <c r="GN8" s="169"/>
      <c r="GO8" s="128">
        <v>0.55000000000000004</v>
      </c>
      <c r="GP8" s="126">
        <v>0.4</v>
      </c>
      <c r="GQ8" s="424">
        <f si="17" t="shared"/>
        <v>-0.15000000000000002</v>
      </c>
      <c r="GR8" s="393"/>
      <c r="GS8" s="122">
        <f>AV14</f>
        <v>20494.399999999816</v>
      </c>
      <c r="GT8" s="123">
        <v>21299.8</v>
      </c>
      <c r="GU8" s="425">
        <f si="18" t="shared"/>
        <v>805.40000000018335</v>
      </c>
      <c r="GV8" s="123">
        <f si="19" t="shared"/>
        <v>0</v>
      </c>
      <c r="GW8" s="127" t="e">
        <f si="20" t="shared"/>
        <v>#DIV/0!</v>
      </c>
      <c r="GX8" s="123">
        <v>30.9</v>
      </c>
      <c r="GY8" s="144" t="e">
        <f si="21" t="shared"/>
        <v>#DIV/0!</v>
      </c>
      <c r="GZ8" s="141"/>
      <c r="HA8" s="125">
        <f si="22" t="shared"/>
        <v>50299.080000000278</v>
      </c>
      <c r="HB8" s="386">
        <v>53670.03</v>
      </c>
      <c r="HC8" s="31">
        <f si="23" t="shared"/>
        <v>3370.9499999997206</v>
      </c>
      <c r="HE8" s="23" t="s">
        <v>68</v>
      </c>
      <c r="HF8" s="174">
        <f>GK35</f>
        <v>332235.60000000015</v>
      </c>
      <c r="HG8" s="178">
        <v>344535</v>
      </c>
      <c r="HH8" s="333">
        <f si="24" t="shared"/>
        <v>12299.399999999849</v>
      </c>
      <c r="HI8" s="173">
        <v>865640</v>
      </c>
      <c r="HJ8" s="40">
        <f si="25" t="shared"/>
        <v>0.39801187560648771</v>
      </c>
      <c r="HK8" s="179">
        <f si="26" t="shared"/>
        <v>11114.032258064517</v>
      </c>
      <c r="HL8" s="179">
        <f si="27" t="shared"/>
        <v>5557.0161290322585</v>
      </c>
      <c r="HM8" s="179">
        <f si="28" t="shared"/>
        <v>27923.870967741936</v>
      </c>
      <c r="HO8" s="346">
        <v>42738</v>
      </c>
      <c r="HP8" s="379">
        <v>1093.55</v>
      </c>
      <c r="HQ8" s="455">
        <f si="68" t="shared"/>
        <v>86.959999999999127</v>
      </c>
      <c r="HR8" s="453">
        <f>HQ8+HQ7</f>
        <v>120.28000000000247</v>
      </c>
      <c r="HS8" s="379">
        <v>50052</v>
      </c>
      <c r="HT8" s="455">
        <f si="69" t="shared"/>
        <v>24</v>
      </c>
      <c r="HU8" s="369">
        <f>HT8+HT7</f>
        <v>39</v>
      </c>
      <c r="HV8" s="379">
        <v>79082</v>
      </c>
      <c r="HW8" s="455">
        <f si="70" t="shared"/>
        <v>41</v>
      </c>
      <c r="HX8" s="369">
        <f>HW8+HW7</f>
        <v>59</v>
      </c>
      <c r="HY8" s="379">
        <v>1602</v>
      </c>
      <c r="HZ8" s="462">
        <f si="71" t="shared"/>
        <v>29</v>
      </c>
      <c r="IA8" s="369">
        <f>HZ8+HZ7</f>
        <v>42</v>
      </c>
      <c r="IB8" s="555">
        <v>1314.31</v>
      </c>
      <c r="IC8" s="455">
        <f si="72" t="shared"/>
        <v>15</v>
      </c>
      <c r="ID8" s="409">
        <f>IC8+IC7</f>
        <v>40.199999999997544</v>
      </c>
      <c r="IE8" s="379">
        <v>215966</v>
      </c>
      <c r="IF8" s="455">
        <f si="73" t="shared"/>
        <v>1488</v>
      </c>
      <c r="IG8" s="409">
        <f>IF8+IF7</f>
        <v>2976</v>
      </c>
    </row>
    <row ht="16.5" r="9" spans="1:247" thickBot="1" x14ac:dyDescent="0.3">
      <c r="A9" s="199">
        <v>5</v>
      </c>
      <c r="B9" s="346">
        <v>42738</v>
      </c>
      <c r="C9" s="349">
        <v>3113.6610000000001</v>
      </c>
      <c r="D9" s="288">
        <v>3140.471</v>
      </c>
      <c r="E9" s="350"/>
      <c r="F9" s="347">
        <f si="74" t="shared"/>
        <v>12369.600000001083</v>
      </c>
      <c r="G9" s="354"/>
      <c r="H9" s="357">
        <v>2177.444</v>
      </c>
      <c r="I9" s="292">
        <v>2037.6469999999999</v>
      </c>
      <c r="J9" s="358"/>
      <c r="K9" s="493">
        <f si="75" t="shared"/>
        <v>12331.200000000899</v>
      </c>
      <c r="L9" s="409"/>
      <c r="M9" s="354"/>
      <c r="N9" s="357">
        <v>688.74</v>
      </c>
      <c r="O9" s="358">
        <v>1060.2729999999999</v>
      </c>
      <c r="P9" s="455">
        <f si="29" t="shared"/>
        <v>1970.9999999996398</v>
      </c>
      <c r="Q9" s="453"/>
      <c r="R9" s="357">
        <v>72358</v>
      </c>
      <c r="S9" s="358">
        <v>37928</v>
      </c>
      <c r="T9" s="455">
        <f si="30" t="shared"/>
        <v>264</v>
      </c>
      <c r="U9" s="453"/>
      <c r="V9" s="357">
        <v>174839</v>
      </c>
      <c r="W9" s="362">
        <v>349563</v>
      </c>
      <c r="X9" s="455">
        <f si="31" t="shared"/>
        <v>1680</v>
      </c>
      <c r="Y9" s="409"/>
      <c r="Z9" s="409"/>
      <c r="AA9" s="453"/>
      <c r="AB9" s="357">
        <v>364.09</v>
      </c>
      <c r="AC9" s="358">
        <v>170.208</v>
      </c>
      <c r="AD9" s="455">
        <f si="32" t="shared"/>
        <v>606.59999999998035</v>
      </c>
      <c r="AE9" s="453"/>
      <c r="AF9" s="364">
        <v>3506.2689999999998</v>
      </c>
      <c r="AG9" s="289"/>
      <c r="AH9" s="358"/>
      <c r="AI9" s="494">
        <f si="76" t="shared"/>
        <v>9650.3999999993539</v>
      </c>
      <c r="AJ9" s="409"/>
      <c r="AK9" s="453"/>
      <c r="AL9" s="387">
        <v>29571</v>
      </c>
      <c r="AM9" s="388">
        <v>41092</v>
      </c>
      <c r="AN9" s="455">
        <f si="33" t="shared"/>
        <v>0</v>
      </c>
      <c r="AO9" s="217"/>
      <c r="AP9" s="387">
        <v>22329</v>
      </c>
      <c r="AQ9" s="388">
        <v>23340</v>
      </c>
      <c r="AR9" s="455">
        <f si="34" t="shared"/>
        <v>0</v>
      </c>
      <c r="AS9" s="409"/>
      <c r="AT9" s="409"/>
      <c r="AU9" s="210">
        <f si="35" t="shared"/>
        <v>10083.000000001102</v>
      </c>
      <c r="AV9" s="211"/>
      <c r="AW9" s="197">
        <v>10649.89</v>
      </c>
      <c r="AX9" s="397"/>
      <c r="AY9" s="196"/>
      <c r="AZ9" s="196" t="e">
        <f si="36" t="shared"/>
        <v>#DIV/0!</v>
      </c>
      <c r="BA9" s="196">
        <v>30.88</v>
      </c>
      <c r="BB9" s="397" t="e">
        <f si="37" t="shared"/>
        <v>#DIV/0!</v>
      </c>
      <c r="BC9" s="199">
        <v>5</v>
      </c>
      <c r="BD9" s="346">
        <v>42738</v>
      </c>
      <c r="BE9" s="357">
        <v>11679.184999999999</v>
      </c>
      <c r="BF9" s="292">
        <v>82.045000000000002</v>
      </c>
      <c r="BG9" s="358">
        <v>5624.2280000000001</v>
      </c>
      <c r="BH9" s="496">
        <f si="77" t="shared"/>
        <v>1616.639999999943</v>
      </c>
      <c r="BI9" s="453"/>
      <c r="BJ9" s="370">
        <v>845.5</v>
      </c>
      <c r="BK9" s="371">
        <v>662.625</v>
      </c>
      <c r="BL9" s="291">
        <f si="78" t="shared"/>
        <v>126.00000000000364</v>
      </c>
      <c r="BM9" s="409"/>
      <c r="BN9" s="409">
        <f>BH9-BL9</f>
        <v>1490.6399999999394</v>
      </c>
      <c r="BO9" s="483"/>
      <c r="BP9" s="195">
        <v>1668.2</v>
      </c>
      <c r="BQ9" s="196">
        <f si="39" t="shared"/>
        <v>177.56000000006065</v>
      </c>
      <c r="BR9" s="196">
        <v>301.44</v>
      </c>
      <c r="BS9" s="196">
        <f si="40" t="shared"/>
        <v>4.945063694267315</v>
      </c>
      <c r="BT9" s="196">
        <v>4.84</v>
      </c>
      <c r="BU9" s="196">
        <f si="41" t="shared"/>
        <v>-0.1050636942673151</v>
      </c>
      <c r="BV9" s="199">
        <v>5</v>
      </c>
      <c r="BW9" s="346">
        <v>42738</v>
      </c>
      <c r="BX9" s="357">
        <v>12415.43</v>
      </c>
      <c r="BY9" s="358">
        <v>40.555</v>
      </c>
      <c r="BZ9" s="347">
        <f si="42" t="shared"/>
        <v>245.38000000000011</v>
      </c>
      <c r="CA9" s="210"/>
      <c r="CB9" s="292"/>
      <c r="CC9" s="213">
        <f si="43" t="shared"/>
        <v>126.00000000000364</v>
      </c>
      <c r="CD9" s="409"/>
      <c r="CE9" s="211">
        <f si="44" t="shared"/>
        <v>371.38000000000375</v>
      </c>
      <c r="CF9" s="211"/>
      <c r="CG9" s="195">
        <v>762.3</v>
      </c>
      <c r="CH9" s="210">
        <f si="45" t="shared"/>
        <v>390.91999999999621</v>
      </c>
      <c r="CI9" s="196"/>
      <c r="CJ9" s="196" t="e">
        <f si="46" t="shared"/>
        <v>#DIV/0!</v>
      </c>
      <c r="CK9" s="196">
        <v>3.78</v>
      </c>
      <c r="CL9" s="196" t="e">
        <f si="47" t="shared"/>
        <v>#DIV/0!</v>
      </c>
      <c r="CM9" s="199">
        <v>5</v>
      </c>
      <c r="CN9" s="346">
        <v>42738</v>
      </c>
      <c r="CO9" s="357">
        <v>11243.094999999999</v>
      </c>
      <c r="CP9" s="358">
        <v>7501.7709999999997</v>
      </c>
      <c r="CQ9" s="455">
        <f si="48" t="shared"/>
        <v>1350.2399999998306</v>
      </c>
      <c r="CR9" s="409"/>
      <c r="CS9" s="409">
        <f si="0" t="shared"/>
        <v>174839</v>
      </c>
      <c r="CT9" s="409">
        <f si="1" t="shared"/>
        <v>349563</v>
      </c>
      <c r="CU9" s="409">
        <f si="49" t="shared"/>
        <v>1680</v>
      </c>
      <c r="CV9" s="453"/>
      <c r="CW9" s="379">
        <v>339.64600000000002</v>
      </c>
      <c r="CX9" s="376">
        <f si="50" t="shared"/>
        <v>4.9800000000016098</v>
      </c>
      <c r="CY9" s="409"/>
      <c r="CZ9" s="409">
        <f si="51" t="shared"/>
        <v>3035.219999999832</v>
      </c>
      <c r="DA9" s="204"/>
      <c r="DB9" s="195">
        <v>3924.1</v>
      </c>
      <c r="DC9" s="421">
        <f si="52" t="shared"/>
        <v>888.88000000016791</v>
      </c>
      <c r="DD9" s="195">
        <v>361.89499999999998</v>
      </c>
      <c r="DE9" s="196">
        <f si="53" t="shared"/>
        <v>8.3870183340467044</v>
      </c>
      <c r="DF9" s="195">
        <v>11.38</v>
      </c>
      <c r="DG9" s="397">
        <f si="54" t="shared"/>
        <v>2.9929816659532964</v>
      </c>
      <c r="DH9" s="199">
        <v>5</v>
      </c>
      <c r="DI9" s="346">
        <v>42738</v>
      </c>
      <c r="DJ9" s="366">
        <v>367.55700000000002</v>
      </c>
      <c r="DK9" s="381">
        <v>325.73</v>
      </c>
      <c r="DL9" s="455">
        <f si="55" t="shared"/>
        <v>705.60000000009495</v>
      </c>
      <c r="DM9" s="453"/>
      <c r="DN9" s="370"/>
      <c r="DO9" s="409"/>
      <c r="DP9" s="409"/>
      <c r="DQ9" s="371">
        <v>1942.828</v>
      </c>
      <c r="DR9" s="455">
        <f si="56" t="shared"/>
        <v>3329.9999999998363</v>
      </c>
      <c r="DS9" s="453"/>
      <c r="DT9" s="409">
        <f>DL9+DR9+IF9</f>
        <v>5403.5999999999312</v>
      </c>
      <c r="DU9" s="204"/>
      <c r="DV9" s="195">
        <v>5557</v>
      </c>
      <c r="DW9" s="409">
        <f si="58" t="shared"/>
        <v>153.40000000006876</v>
      </c>
      <c r="DX9" s="195">
        <v>14653</v>
      </c>
      <c r="DY9" s="431">
        <f si="59" t="shared"/>
        <v>0.36877090015695974</v>
      </c>
      <c r="DZ9" s="409">
        <v>0.39800000000000002</v>
      </c>
      <c r="EA9" s="431">
        <f si="60" t="shared"/>
        <v>2.9229099843040285E-2</v>
      </c>
      <c r="EB9" s="199">
        <v>5</v>
      </c>
      <c r="EC9" s="346">
        <v>42738</v>
      </c>
      <c r="ED9" s="357"/>
      <c r="EF9" s="358">
        <v>2069.3670000000002</v>
      </c>
      <c r="EG9" s="492">
        <v>3792</v>
      </c>
      <c r="EH9" s="453"/>
      <c r="EI9" s="370">
        <v>28.555</v>
      </c>
      <c r="EJ9" s="383">
        <v>1498.44</v>
      </c>
      <c r="EK9" s="455">
        <f si="61" t="shared"/>
        <v>9.9200000000033128</v>
      </c>
      <c r="EL9" s="453"/>
      <c r="EM9" s="370">
        <v>3107.0079999999998</v>
      </c>
      <c r="EN9" s="371"/>
      <c r="EO9" s="455">
        <f si="62" t="shared"/>
        <v>30.851999999998952</v>
      </c>
      <c r="EP9" s="453"/>
      <c r="EQ9" s="379">
        <v>385.77069999999998</v>
      </c>
      <c r="ER9" s="455">
        <f si="63" t="shared"/>
        <v>25.507999999999811</v>
      </c>
      <c r="ES9" s="409"/>
      <c r="ET9" s="409">
        <f si="64" t="shared"/>
        <v>3848.3599999999988</v>
      </c>
      <c r="EU9" s="204"/>
      <c r="EV9" s="195">
        <v>4273.3999999999996</v>
      </c>
      <c r="EW9" s="195">
        <f si="65" t="shared"/>
        <v>425.04000000000087</v>
      </c>
      <c r="EX9" s="431">
        <v>361.89499999999998</v>
      </c>
      <c r="EY9" s="431">
        <f si="66" t="shared"/>
        <v>10.633913151604744</v>
      </c>
      <c r="EZ9" s="290">
        <v>12.3931</v>
      </c>
      <c r="FA9" s="432">
        <f si="67" t="shared"/>
        <v>1.759186848395256</v>
      </c>
      <c r="FC9" s="293">
        <v>42800</v>
      </c>
      <c r="FD9" s="417">
        <v>42801</v>
      </c>
      <c r="FE9" s="296">
        <f>BO16</f>
        <v>3494.1600000002359</v>
      </c>
      <c r="FF9" s="127">
        <v>3336.5</v>
      </c>
      <c r="FG9" s="127">
        <f si="2" t="shared"/>
        <v>-157.66000000023587</v>
      </c>
      <c r="FH9" s="290"/>
      <c r="FI9" s="123" t="e">
        <f si="3" t="shared"/>
        <v>#DIV/0!</v>
      </c>
      <c r="FJ9" s="126">
        <v>4.84</v>
      </c>
      <c r="FK9" s="131" t="e">
        <f si="4" t="shared"/>
        <v>#DIV/0!</v>
      </c>
      <c r="FL9" s="140">
        <f>HR16</f>
        <v>125.39999999999964</v>
      </c>
      <c r="FM9" s="296">
        <f>EU16</f>
        <v>7592.0159999998959</v>
      </c>
      <c r="FN9" s="123">
        <v>8546.9</v>
      </c>
      <c r="FO9" s="32">
        <f si="5" t="shared"/>
        <v>954.8840000001037</v>
      </c>
      <c r="FP9" s="120">
        <f si="6" t="shared"/>
        <v>0</v>
      </c>
      <c r="FQ9" s="123" t="e">
        <f si="7" t="shared"/>
        <v>#DIV/0!</v>
      </c>
      <c r="FR9" s="120">
        <v>12.39</v>
      </c>
      <c r="FS9" s="142" t="e">
        <f si="8" t="shared"/>
        <v>#DIV/0!</v>
      </c>
      <c r="FT9" s="141"/>
      <c r="FU9" s="130">
        <f>DA16</f>
        <v>6311.5599999998531</v>
      </c>
      <c r="FV9" s="123">
        <v>7848.3</v>
      </c>
      <c r="FW9" s="434">
        <f si="9" t="shared"/>
        <v>1536.7400000001471</v>
      </c>
      <c r="FX9" s="120">
        <f si="10" t="shared"/>
        <v>0</v>
      </c>
      <c r="FY9" s="120" t="e">
        <f si="11" t="shared"/>
        <v>#DIV/0!</v>
      </c>
      <c r="FZ9" s="126">
        <v>11.38</v>
      </c>
      <c r="GA9" s="422" t="e">
        <f si="12" t="shared"/>
        <v>#DIV/0!</v>
      </c>
      <c r="GB9" s="393"/>
      <c r="GC9" s="122">
        <f>CF16</f>
        <v>724.0399999999986</v>
      </c>
      <c r="GD9" s="123">
        <v>1524.6</v>
      </c>
      <c r="GE9" s="120">
        <f si="13" t="shared"/>
        <v>800.56000000000131</v>
      </c>
      <c r="GF9" s="17"/>
      <c r="GG9" s="127" t="e">
        <f si="14" t="shared"/>
        <v>#DIV/0!</v>
      </c>
      <c r="GH9" s="126">
        <v>3.78</v>
      </c>
      <c r="GI9" s="144" t="e">
        <f si="15" t="shared"/>
        <v>#DIV/0!</v>
      </c>
      <c r="GJ9" s="393"/>
      <c r="GK9" s="122">
        <f>DU16</f>
        <v>11230.199999999944</v>
      </c>
      <c r="GL9" s="120">
        <v>11114</v>
      </c>
      <c r="GM9" s="33">
        <f si="16" t="shared"/>
        <v>-116.19999999994434</v>
      </c>
      <c r="GN9" s="169"/>
      <c r="GO9" s="128">
        <v>0.55000000000000004</v>
      </c>
      <c r="GP9" s="126">
        <v>0.4</v>
      </c>
      <c r="GQ9" s="424">
        <f si="17" t="shared"/>
        <v>-0.15000000000000002</v>
      </c>
      <c r="GR9" s="393"/>
      <c r="GS9" s="122">
        <f>AV16</f>
        <v>20619.199999998575</v>
      </c>
      <c r="GT9" s="123">
        <v>21299.8</v>
      </c>
      <c r="GU9" s="425">
        <f si="18" t="shared"/>
        <v>680.60000000142463</v>
      </c>
      <c r="GV9" s="123">
        <f si="19" t="shared"/>
        <v>0</v>
      </c>
      <c r="GW9" s="127" t="e">
        <f si="20" t="shared"/>
        <v>#DIV/0!</v>
      </c>
      <c r="GX9" s="123">
        <v>30.9</v>
      </c>
      <c r="GY9" s="144" t="e">
        <f si="21" t="shared"/>
        <v>#DIV/0!</v>
      </c>
      <c r="GZ9" s="141"/>
      <c r="HA9" s="125">
        <f si="22" t="shared"/>
        <v>49971.175999998508</v>
      </c>
      <c r="HB9" s="386">
        <v>53670.03</v>
      </c>
      <c r="HC9" s="31">
        <f si="23" t="shared"/>
        <v>3698.8540000014909</v>
      </c>
      <c r="HE9" s="25" t="s">
        <v>69</v>
      </c>
      <c r="HF9" s="180">
        <f>GS35</f>
        <v>607309.79999999993</v>
      </c>
      <c r="HG9" s="181">
        <v>660293</v>
      </c>
      <c r="HH9" s="176">
        <f si="24" t="shared"/>
        <v>52983.20000000007</v>
      </c>
      <c r="HI9" s="411">
        <v>21379.1</v>
      </c>
      <c r="HJ9" s="40">
        <f si="25" t="shared"/>
        <v>30.88497644896184</v>
      </c>
      <c r="HK9" s="179">
        <f si="26" t="shared"/>
        <v>21299.774193548386</v>
      </c>
      <c r="HL9" s="182">
        <f si="27" t="shared"/>
        <v>10649.887096774193</v>
      </c>
      <c r="HM9" s="179">
        <f si="28" t="shared"/>
        <v>689.64838709677417</v>
      </c>
      <c r="HO9" s="346">
        <v>42738</v>
      </c>
      <c r="HP9" s="379">
        <v>1094.2739999999999</v>
      </c>
      <c r="HQ9" s="455">
        <f si="68" t="shared"/>
        <v>28.959999999997308</v>
      </c>
      <c r="HR9" s="453"/>
      <c r="HS9" s="379">
        <v>50067</v>
      </c>
      <c r="HT9" s="455">
        <f si="69" t="shared"/>
        <v>15</v>
      </c>
      <c r="HU9" s="369"/>
      <c r="HV9" s="379">
        <v>79099</v>
      </c>
      <c r="HW9" s="455">
        <f si="70" t="shared"/>
        <v>17</v>
      </c>
      <c r="HX9" s="369"/>
      <c r="HY9" s="379">
        <v>1611</v>
      </c>
      <c r="HZ9" s="462">
        <f si="71" t="shared"/>
        <v>9</v>
      </c>
      <c r="IA9" s="369"/>
      <c r="IB9" s="555">
        <v>1314.94</v>
      </c>
      <c r="IC9" s="455">
        <f si="72" t="shared"/>
        <v>18.900000000003274</v>
      </c>
      <c r="ID9" s="409"/>
      <c r="IE9" s="379">
        <v>216080</v>
      </c>
      <c r="IF9" s="455">
        <f si="73" t="shared"/>
        <v>1368</v>
      </c>
      <c r="IG9" s="409"/>
    </row>
    <row ht="16.5" r="10" spans="1:247" thickBot="1" x14ac:dyDescent="0.3">
      <c r="A10" s="199">
        <v>6</v>
      </c>
      <c r="B10" s="346">
        <v>42739</v>
      </c>
      <c r="C10" s="349">
        <v>3115.8380000000002</v>
      </c>
      <c r="D10" s="288">
        <v>3140.962</v>
      </c>
      <c r="E10" s="350"/>
      <c r="F10" s="347">
        <f si="74" t="shared"/>
        <v>12806.400000000576</v>
      </c>
      <c r="G10" s="354">
        <f>F9+F10</f>
        <v>25176.000000001659</v>
      </c>
      <c r="H10" s="357">
        <v>2179.6370000000002</v>
      </c>
      <c r="I10" s="292">
        <v>2038.1579999999999</v>
      </c>
      <c r="J10" s="358"/>
      <c r="K10" s="347">
        <f si="75" t="shared"/>
        <v>12979.200000000856</v>
      </c>
      <c r="L10" s="409">
        <f>K9+K10</f>
        <v>25310.400000001755</v>
      </c>
      <c r="M10" s="466">
        <f>L10-G10</f>
        <v>134.40000000009604</v>
      </c>
      <c r="N10" s="357">
        <v>688.74</v>
      </c>
      <c r="O10" s="358">
        <v>1061.4880000000001</v>
      </c>
      <c r="P10" s="455">
        <f si="29" t="shared"/>
        <v>2187.0000000002619</v>
      </c>
      <c r="Q10" s="453">
        <f>P10+P9</f>
        <v>4157.9999999999018</v>
      </c>
      <c r="R10" s="357">
        <v>72386</v>
      </c>
      <c r="S10" s="358">
        <v>37934</v>
      </c>
      <c r="T10" s="455">
        <f si="30" t="shared"/>
        <v>408</v>
      </c>
      <c r="U10" s="453">
        <f>T10+T9</f>
        <v>672</v>
      </c>
      <c r="V10" s="357">
        <v>174845</v>
      </c>
      <c r="W10" s="362">
        <v>349670</v>
      </c>
      <c r="X10" s="455">
        <f si="31" t="shared"/>
        <v>1808</v>
      </c>
      <c r="Y10" s="409">
        <f>X10+X9</f>
        <v>3488</v>
      </c>
      <c r="Z10" s="409">
        <f>Y10+U10</f>
        <v>4160</v>
      </c>
      <c r="AA10" s="453">
        <f>Q10-Z10</f>
        <v>-2.0000000000982254</v>
      </c>
      <c r="AB10" s="357">
        <v>364.29599999999999</v>
      </c>
      <c r="AC10" s="358">
        <v>170.33</v>
      </c>
      <c r="AD10" s="455">
        <f si="32" t="shared"/>
        <v>590.40000000005648</v>
      </c>
      <c r="AE10" s="453">
        <f>AD10+AD9</f>
        <v>1197.0000000000368</v>
      </c>
      <c r="AF10" s="364">
        <v>3510.4769999999999</v>
      </c>
      <c r="AG10" s="289"/>
      <c r="AH10" s="358"/>
      <c r="AI10" s="494">
        <f si="76" t="shared"/>
        <v>10099.200000000201</v>
      </c>
      <c r="AJ10" s="409">
        <f>AI10+AI9</f>
        <v>19749.599999999555</v>
      </c>
      <c r="AK10" s="453">
        <f>AJ10+U10</f>
        <v>20421.599999999555</v>
      </c>
      <c r="AL10" s="387">
        <v>29571</v>
      </c>
      <c r="AM10" s="388">
        <v>41092</v>
      </c>
      <c r="AN10" s="455">
        <f si="33" t="shared"/>
        <v>0</v>
      </c>
      <c r="AO10" s="217">
        <f>AN10+AN9</f>
        <v>0</v>
      </c>
      <c r="AP10" s="387">
        <v>22329</v>
      </c>
      <c r="AQ10" s="388">
        <v>23340</v>
      </c>
      <c r="AR10" s="455">
        <f si="34" t="shared"/>
        <v>0</v>
      </c>
      <c r="AS10" s="409">
        <f>AR10+AR9</f>
        <v>0</v>
      </c>
      <c r="AT10" s="409">
        <f>(L10-Y10-AE10-AO10)+AS10</f>
        <v>20625.400000001719</v>
      </c>
      <c r="AU10" s="210">
        <f si="35" t="shared"/>
        <v>10408.00000000052</v>
      </c>
      <c r="AV10" s="211">
        <f>(G10-Y10-AE10-AO10)+AS10</f>
        <v>20491.000000001623</v>
      </c>
      <c r="AW10" s="197">
        <v>10649.89</v>
      </c>
      <c r="AX10" s="196"/>
      <c r="AY10" s="196"/>
      <c r="AZ10" s="196" t="e">
        <f si="36" t="shared"/>
        <v>#DIV/0!</v>
      </c>
      <c r="BA10" s="196">
        <v>30.88</v>
      </c>
      <c r="BB10" s="196" t="e">
        <f si="37" t="shared"/>
        <v>#DIV/0!</v>
      </c>
      <c r="BC10" s="199">
        <v>6</v>
      </c>
      <c r="BD10" s="346">
        <v>42739</v>
      </c>
      <c r="BE10" s="357">
        <v>11682.535</v>
      </c>
      <c r="BF10" s="292">
        <v>82.153999999999996</v>
      </c>
      <c r="BG10" s="358">
        <v>5627.1719999999996</v>
      </c>
      <c r="BH10" s="496">
        <f si="77" t="shared"/>
        <v>2063.2799999999202</v>
      </c>
      <c r="BI10" s="453">
        <f>BH10+BH9</f>
        <v>3679.9199999998632</v>
      </c>
      <c r="BJ10" s="370">
        <v>847.03899999999999</v>
      </c>
      <c r="BK10" s="371">
        <v>662.625</v>
      </c>
      <c r="BL10" s="291">
        <f ref="BL10:BL41" si="79" t="shared">((BJ10-BJ9)*80+(BK10-BK9)*80)</f>
        <v>123.11999999999898</v>
      </c>
      <c r="BM10" s="409">
        <f>BL10+BL9</f>
        <v>249.12000000000262</v>
      </c>
      <c r="BN10" s="409">
        <f si="38" t="shared"/>
        <v>1940.1599999999212</v>
      </c>
      <c r="BO10" s="483">
        <f>BI10-BM10</f>
        <v>3430.7999999998606</v>
      </c>
      <c r="BP10" s="195">
        <v>1668.2</v>
      </c>
      <c r="BQ10" s="196">
        <f si="39" t="shared"/>
        <v>-271.95999999992114</v>
      </c>
      <c r="BR10" s="196">
        <v>301.44</v>
      </c>
      <c r="BS10" s="196">
        <f si="40" t="shared"/>
        <v>6.4363057324838149</v>
      </c>
      <c r="BT10" s="196">
        <v>4.84</v>
      </c>
      <c r="BU10" s="196">
        <f si="41" t="shared"/>
        <v>-1.596305732483815</v>
      </c>
      <c r="BV10" s="199">
        <v>6</v>
      </c>
      <c r="BW10" s="346">
        <v>42739</v>
      </c>
      <c r="BX10" s="357">
        <v>12423.91</v>
      </c>
      <c r="BY10" s="358">
        <v>40.898000000000003</v>
      </c>
      <c r="BZ10" s="347">
        <f si="42" t="shared"/>
        <v>268.11999999998704</v>
      </c>
      <c r="CA10" s="210">
        <f>BZ9+BZ10</f>
        <v>513.49999999998715</v>
      </c>
      <c r="CB10" s="292"/>
      <c r="CC10" s="213">
        <f si="43" t="shared"/>
        <v>123.11999999999898</v>
      </c>
      <c r="CD10" s="409">
        <f>BM10</f>
        <v>249.12000000000262</v>
      </c>
      <c r="CE10" s="211">
        <f si="44" t="shared"/>
        <v>391.23999999998603</v>
      </c>
      <c r="CF10" s="211">
        <f>CA10+CD10</f>
        <v>762.61999999998977</v>
      </c>
      <c r="CG10" s="195">
        <v>762.3</v>
      </c>
      <c r="CH10" s="210">
        <f si="45" t="shared"/>
        <v>371.06000000001393</v>
      </c>
      <c r="CI10" s="196"/>
      <c r="CJ10" s="196" t="e">
        <f si="46" t="shared"/>
        <v>#DIV/0!</v>
      </c>
      <c r="CK10" s="196">
        <v>3.78</v>
      </c>
      <c r="CL10" s="196" t="e">
        <f si="47" t="shared"/>
        <v>#DIV/0!</v>
      </c>
      <c r="CM10" s="199">
        <v>6</v>
      </c>
      <c r="CN10" s="346">
        <v>42739</v>
      </c>
      <c r="CO10" s="357">
        <v>11250.959000000001</v>
      </c>
      <c r="CP10" s="358">
        <v>7505.0510000000004</v>
      </c>
      <c r="CQ10" s="455">
        <f si="48" t="shared"/>
        <v>1337.2800000002462</v>
      </c>
      <c r="CR10" s="409">
        <f>CQ10+CQ9</f>
        <v>2687.5200000000768</v>
      </c>
      <c r="CS10" s="409">
        <f si="0" t="shared"/>
        <v>174845</v>
      </c>
      <c r="CT10" s="409">
        <f si="1" t="shared"/>
        <v>349670</v>
      </c>
      <c r="CU10" s="409">
        <f si="49" t="shared"/>
        <v>1808</v>
      </c>
      <c r="CV10" s="453">
        <f>Y10</f>
        <v>3488</v>
      </c>
      <c r="CW10" s="379">
        <v>339.64800000000002</v>
      </c>
      <c r="CX10" s="376">
        <f si="50" t="shared"/>
        <v>0.12000000000057298</v>
      </c>
      <c r="CY10" s="409">
        <f>CX10+CX9</f>
        <v>5.1000000000021828</v>
      </c>
      <c r="CZ10" s="409">
        <f si="51" t="shared"/>
        <v>3145.400000000247</v>
      </c>
      <c r="DA10" s="204">
        <f>CZ10+CZ9</f>
        <v>6180.620000000079</v>
      </c>
      <c r="DB10" s="195">
        <v>3924.1</v>
      </c>
      <c r="DC10" s="421">
        <f si="52" t="shared"/>
        <v>778.69999999975289</v>
      </c>
      <c r="DD10" s="195">
        <v>361.89499999999998</v>
      </c>
      <c r="DE10" s="196">
        <f si="53" t="shared"/>
        <v>8.6914712831076617</v>
      </c>
      <c r="DF10" s="195">
        <v>11.38</v>
      </c>
      <c r="DG10" s="397">
        <f si="54" t="shared"/>
        <v>2.6885287168923391</v>
      </c>
      <c r="DH10" s="199">
        <v>6</v>
      </c>
      <c r="DI10" s="346">
        <v>42739</v>
      </c>
      <c r="DJ10" s="366">
        <v>367.95100000000002</v>
      </c>
      <c r="DK10" s="381">
        <v>325.75700000000001</v>
      </c>
      <c r="DL10" s="455">
        <f si="55" t="shared"/>
        <v>757.79999999998608</v>
      </c>
      <c r="DM10" s="453">
        <f>DL10+DL9</f>
        <v>1463.400000000081</v>
      </c>
      <c r="DN10" s="370"/>
      <c r="DO10" s="409"/>
      <c r="DP10" s="409"/>
      <c r="DQ10" s="371">
        <v>1944.692</v>
      </c>
      <c r="DR10" s="455">
        <f si="56" t="shared"/>
        <v>3355.2000000000589</v>
      </c>
      <c r="DS10" s="453">
        <f>DR10+DR9</f>
        <v>6685.1999999998952</v>
      </c>
      <c r="DT10" s="409">
        <f si="57" t="shared"/>
        <v>5745.0000000000455</v>
      </c>
      <c r="DU10" s="204">
        <f>DM10+DS10+IG10</f>
        <v>11148.599999999977</v>
      </c>
      <c r="DV10" s="195">
        <v>5557</v>
      </c>
      <c r="DW10" s="409">
        <f si="58" t="shared"/>
        <v>-188.00000000004547</v>
      </c>
      <c r="DX10" s="195">
        <v>14653</v>
      </c>
      <c r="DY10" s="431">
        <f si="59" t="shared"/>
        <v>0.39206988330035114</v>
      </c>
      <c r="DZ10" s="409">
        <v>0.39800000000000002</v>
      </c>
      <c r="EA10" s="431">
        <f si="60" t="shared"/>
        <v>5.9301166996488797E-3</v>
      </c>
      <c r="EB10" s="199">
        <v>6</v>
      </c>
      <c r="EC10" s="346">
        <v>42739</v>
      </c>
      <c r="ED10" s="357"/>
      <c r="EE10" s="292">
        <v>593.22</v>
      </c>
      <c r="EF10" s="358"/>
      <c r="EG10" s="455">
        <v>4126</v>
      </c>
      <c r="EH10" s="453">
        <f>EG10+EG9</f>
        <v>7918</v>
      </c>
      <c r="EI10" s="370">
        <v>28.574000000000002</v>
      </c>
      <c r="EJ10" s="383">
        <v>1498.547</v>
      </c>
      <c r="EK10" s="455">
        <f si="61" t="shared"/>
        <v>10.079999999997824</v>
      </c>
      <c r="EL10" s="453">
        <f>EK10+EK9</f>
        <v>20.000000000001137</v>
      </c>
      <c r="EM10" s="370">
        <v>3110.393</v>
      </c>
      <c r="EN10" s="371"/>
      <c r="EO10" s="455">
        <f si="62" t="shared"/>
        <v>40.620000000002619</v>
      </c>
      <c r="EP10" s="453">
        <f>EO10+EO9</f>
        <v>71.472000000001572</v>
      </c>
      <c r="EQ10" s="379">
        <v>385.86900000000003</v>
      </c>
      <c r="ER10" s="455">
        <f si="63" t="shared"/>
        <v>3.9320000000020627</v>
      </c>
      <c r="ES10" s="409">
        <f>ER10+ER9</f>
        <v>29.440000000001874</v>
      </c>
      <c r="ET10" s="409">
        <f si="64" t="shared"/>
        <v>4170.5520000000051</v>
      </c>
      <c r="EU10" s="204">
        <f>EH10+EP10+ES10</f>
        <v>8018.9120000000039</v>
      </c>
      <c r="EV10" s="195">
        <v>4273.3999999999996</v>
      </c>
      <c r="EW10" s="195">
        <f si="65" t="shared"/>
        <v>102.8479999999945</v>
      </c>
      <c r="EX10" s="431">
        <v>361.89499999999998</v>
      </c>
      <c r="EY10" s="431">
        <f si="66" t="shared"/>
        <v>11.524204534464431</v>
      </c>
      <c r="EZ10" s="290">
        <v>12.3931</v>
      </c>
      <c r="FA10" s="432">
        <f si="67" t="shared"/>
        <v>0.8688954655355694</v>
      </c>
      <c r="FC10" s="293">
        <v>42801</v>
      </c>
      <c r="FD10" s="417">
        <v>42802</v>
      </c>
      <c r="FE10" s="296">
        <f>BO18</f>
        <v>3307.3599999998373</v>
      </c>
      <c r="FF10" s="127">
        <v>3336.5</v>
      </c>
      <c r="FG10" s="127">
        <f si="2" t="shared"/>
        <v>29.140000000162672</v>
      </c>
      <c r="FH10" s="290"/>
      <c r="FI10" s="123" t="e">
        <f si="3" t="shared"/>
        <v>#DIV/0!</v>
      </c>
      <c r="FJ10" s="126">
        <v>4.84</v>
      </c>
      <c r="FK10" s="408" t="e">
        <f si="4" t="shared"/>
        <v>#DIV/0!</v>
      </c>
      <c r="FL10" s="140">
        <f>HR18</f>
        <v>135.47999999999774</v>
      </c>
      <c r="FM10" s="296">
        <f>EU18</f>
        <v>7865.4320000005637</v>
      </c>
      <c r="FN10" s="123">
        <v>8546.9</v>
      </c>
      <c r="FO10" s="32">
        <f si="5" t="shared"/>
        <v>681.46799999943596</v>
      </c>
      <c r="FP10" s="120">
        <f si="6" t="shared"/>
        <v>0</v>
      </c>
      <c r="FQ10" s="123" t="e">
        <f si="7" t="shared"/>
        <v>#DIV/0!</v>
      </c>
      <c r="FR10" s="120">
        <v>12.39</v>
      </c>
      <c r="FS10" s="142" t="e">
        <f si="8" t="shared"/>
        <v>#DIV/0!</v>
      </c>
      <c r="FT10" s="141"/>
      <c r="FU10" s="130">
        <f>DA18</f>
        <v>6471.4000000000888</v>
      </c>
      <c r="FV10" s="123">
        <v>7848.3</v>
      </c>
      <c r="FW10" s="434">
        <f si="9" t="shared"/>
        <v>1376.8999999999114</v>
      </c>
      <c r="FX10" s="120">
        <f si="10" t="shared"/>
        <v>0</v>
      </c>
      <c r="FY10" s="120" t="e">
        <f si="11" t="shared"/>
        <v>#DIV/0!</v>
      </c>
      <c r="FZ10" s="126">
        <v>11.38</v>
      </c>
      <c r="GA10" s="422" t="e">
        <f si="12" t="shared"/>
        <v>#DIV/0!</v>
      </c>
      <c r="GB10" s="393"/>
      <c r="GC10" s="122">
        <f>CF18</f>
        <v>752.21999999997365</v>
      </c>
      <c r="GD10" s="123">
        <v>1524.6</v>
      </c>
      <c r="GE10" s="120">
        <f si="13" t="shared"/>
        <v>772.38000000002626</v>
      </c>
      <c r="GF10" s="17"/>
      <c r="GG10" s="127" t="e">
        <f si="14" t="shared"/>
        <v>#DIV/0!</v>
      </c>
      <c r="GH10" s="126">
        <v>3.78</v>
      </c>
      <c r="GI10" s="144" t="e">
        <f si="15" t="shared"/>
        <v>#DIV/0!</v>
      </c>
      <c r="GJ10" s="393"/>
      <c r="GK10" s="122">
        <f>DU18</f>
        <v>11216.999999999722</v>
      </c>
      <c r="GL10" s="120">
        <v>11114</v>
      </c>
      <c r="GM10" s="33">
        <f si="16" t="shared"/>
        <v>-102.99999999972169</v>
      </c>
      <c r="GN10" s="169"/>
      <c r="GO10" s="128">
        <v>0.55000000000000004</v>
      </c>
      <c r="GP10" s="126">
        <v>0.4</v>
      </c>
      <c r="GQ10" s="424">
        <f si="17" t="shared"/>
        <v>-0.15000000000000002</v>
      </c>
      <c r="GR10" s="393"/>
      <c r="GS10" s="122">
        <f>AV18</f>
        <v>20855.000000000924</v>
      </c>
      <c r="GT10" s="123">
        <v>21299.8</v>
      </c>
      <c r="GU10" s="425">
        <f si="18" t="shared"/>
        <v>444.79999999907523</v>
      </c>
      <c r="GV10" s="123">
        <f si="19" t="shared"/>
        <v>0</v>
      </c>
      <c r="GW10" s="127" t="e">
        <f si="20" t="shared"/>
        <v>#DIV/0!</v>
      </c>
      <c r="GX10" s="123">
        <v>30.9</v>
      </c>
      <c r="GY10" s="144" t="e">
        <f si="21" t="shared"/>
        <v>#DIV/0!</v>
      </c>
      <c r="GZ10" s="141"/>
      <c r="HA10" s="125">
        <f si="22" t="shared"/>
        <v>50468.41200000111</v>
      </c>
      <c r="HB10" s="386">
        <v>53670.03</v>
      </c>
      <c r="HC10" s="31">
        <f si="23" t="shared"/>
        <v>3201.617999998889</v>
      </c>
      <c r="HE10" s="27" t="s">
        <v>70</v>
      </c>
      <c r="HF10" s="183">
        <f>SUM(HF4:HF9)</f>
        <v>1484236.1399999992</v>
      </c>
      <c r="HG10" s="184">
        <f>SUM(HG4:HG9)</f>
        <v>1663771</v>
      </c>
      <c r="HH10" s="184">
        <f si="24" t="shared"/>
        <v>179534.8600000008</v>
      </c>
      <c r="HI10" s="30"/>
      <c r="HJ10" s="185"/>
      <c r="HK10" s="186">
        <f si="26" t="shared"/>
        <v>53670.032258064515</v>
      </c>
      <c r="HL10" s="187">
        <f>SUM(HL4:HL9)</f>
        <v>26835.016129032258</v>
      </c>
      <c r="HM10" s="228">
        <f>SUM(HM4:HM9)</f>
        <v>31085.690322580645</v>
      </c>
      <c r="HO10" s="346">
        <v>42739</v>
      </c>
      <c r="HP10" s="379">
        <v>1096.53</v>
      </c>
      <c r="HQ10" s="455">
        <f si="68" t="shared"/>
        <v>90.24000000000342</v>
      </c>
      <c r="HR10" s="453">
        <f>HQ10+HQ9</f>
        <v>119.20000000000073</v>
      </c>
      <c r="HS10" s="379">
        <v>50089</v>
      </c>
      <c r="HT10" s="455">
        <f si="69" t="shared"/>
        <v>22</v>
      </c>
      <c r="HU10" s="369">
        <f>HT10+HT9</f>
        <v>37</v>
      </c>
      <c r="HV10" s="379">
        <v>79142</v>
      </c>
      <c r="HW10" s="455">
        <f si="70" t="shared"/>
        <v>43</v>
      </c>
      <c r="HX10" s="369">
        <f>HW10+HW9</f>
        <v>60</v>
      </c>
      <c r="HY10" s="379">
        <v>1641</v>
      </c>
      <c r="HZ10" s="462">
        <f si="71" t="shared"/>
        <v>30</v>
      </c>
      <c r="IA10" s="369">
        <f>HZ10+HZ9</f>
        <v>39</v>
      </c>
      <c r="IB10" s="555">
        <v>1315.61</v>
      </c>
      <c r="IC10" s="455">
        <f si="72" t="shared"/>
        <v>20.099999999995362</v>
      </c>
      <c r="ID10" s="409">
        <f>IC10+IC9</f>
        <v>38.999999999998636</v>
      </c>
      <c r="IE10" s="379">
        <v>216216</v>
      </c>
      <c r="IF10" s="455">
        <f si="73" t="shared"/>
        <v>1632</v>
      </c>
      <c r="IG10" s="409">
        <f>IF10+IF9</f>
        <v>3000</v>
      </c>
    </row>
    <row customHeight="1" ht="16.5" r="11" spans="1:247" x14ac:dyDescent="0.25">
      <c r="A11" s="199">
        <v>7</v>
      </c>
      <c r="B11" s="346">
        <v>42739</v>
      </c>
      <c r="C11" s="349">
        <v>3118.0329999999999</v>
      </c>
      <c r="D11" s="288">
        <v>3141.3879999999999</v>
      </c>
      <c r="E11" s="350"/>
      <c r="F11" s="347">
        <f si="74" t="shared"/>
        <v>12580.799999998271</v>
      </c>
      <c r="G11" s="354"/>
      <c r="H11" s="357">
        <v>2181.7890000000002</v>
      </c>
      <c r="I11" s="292">
        <v>2038.5940000000001</v>
      </c>
      <c r="J11" s="358"/>
      <c r="K11" s="347">
        <f si="75" t="shared"/>
        <v>12422.400000000926</v>
      </c>
      <c r="L11" s="409"/>
      <c r="M11" s="354"/>
      <c r="N11" s="357">
        <v>688.74</v>
      </c>
      <c r="O11" s="358">
        <v>1062.5139999999999</v>
      </c>
      <c r="P11" s="455">
        <f si="29" t="shared"/>
        <v>1846.7999999997119</v>
      </c>
      <c r="Q11" s="453"/>
      <c r="R11" s="357">
        <v>72407</v>
      </c>
      <c r="S11" s="358">
        <v>37935</v>
      </c>
      <c r="T11" s="455">
        <f si="30" t="shared"/>
        <v>264</v>
      </c>
      <c r="U11" s="453"/>
      <c r="V11" s="357">
        <v>174845</v>
      </c>
      <c r="W11" s="362">
        <v>349769</v>
      </c>
      <c r="X11" s="455">
        <f si="31" t="shared"/>
        <v>1584</v>
      </c>
      <c r="Y11" s="409"/>
      <c r="Z11" s="409"/>
      <c r="AA11" s="453"/>
      <c r="AB11" s="357">
        <v>364.47500000000002</v>
      </c>
      <c r="AC11" s="358">
        <v>170.43799999999999</v>
      </c>
      <c r="AD11" s="455">
        <f si="32" t="shared"/>
        <v>516.60000000001105</v>
      </c>
      <c r="AE11" s="453"/>
      <c r="AF11" s="364">
        <v>3514.625</v>
      </c>
      <c r="AG11" s="289"/>
      <c r="AH11" s="358"/>
      <c r="AI11" s="494">
        <f si="76" t="shared"/>
        <v>9955.2000000003318</v>
      </c>
      <c r="AJ11" s="409"/>
      <c r="AK11" s="453"/>
      <c r="AL11" s="387">
        <v>29571</v>
      </c>
      <c r="AM11" s="388">
        <v>41092</v>
      </c>
      <c r="AN11" s="455">
        <f si="33" t="shared"/>
        <v>0</v>
      </c>
      <c r="AO11" s="217"/>
      <c r="AP11" s="387">
        <v>22329</v>
      </c>
      <c r="AQ11" s="388">
        <v>23340</v>
      </c>
      <c r="AR11" s="455">
        <f si="34" t="shared"/>
        <v>0</v>
      </c>
      <c r="AS11" s="409"/>
      <c r="AT11" s="409"/>
      <c r="AU11" s="210">
        <f si="35" t="shared"/>
        <v>10480.19999999826</v>
      </c>
      <c r="AV11" s="211"/>
      <c r="AW11" s="197">
        <v>10649.89</v>
      </c>
      <c r="AX11" s="196"/>
      <c r="AY11" s="196"/>
      <c r="AZ11" s="196" t="e">
        <f si="36" t="shared"/>
        <v>#DIV/0!</v>
      </c>
      <c r="BA11" s="196">
        <v>30.88</v>
      </c>
      <c r="BB11" s="196" t="e">
        <f si="37" t="shared"/>
        <v>#DIV/0!</v>
      </c>
      <c r="BC11" s="199">
        <v>7</v>
      </c>
      <c r="BD11" s="346">
        <v>42739</v>
      </c>
      <c r="BE11" s="357">
        <v>11685.843000000001</v>
      </c>
      <c r="BF11" s="215">
        <v>82.26</v>
      </c>
      <c r="BG11" s="368">
        <v>5630.0339999999997</v>
      </c>
      <c r="BH11" s="496">
        <f si="77" t="shared"/>
        <v>2012.4000000002229</v>
      </c>
      <c r="BI11" s="369"/>
      <c r="BJ11" s="372">
        <v>848.495</v>
      </c>
      <c r="BK11" s="371">
        <v>662.625</v>
      </c>
      <c r="BL11" s="291">
        <f si="79" t="shared"/>
        <v>116.48000000000138</v>
      </c>
      <c r="BM11" s="194"/>
      <c r="BN11" s="194">
        <f si="38" t="shared"/>
        <v>1895.9200000002215</v>
      </c>
      <c r="BO11" s="484"/>
      <c r="BP11" s="195">
        <v>1668.2</v>
      </c>
      <c r="BQ11" s="196">
        <f si="39" t="shared"/>
        <v>-227.72000000022149</v>
      </c>
      <c r="BR11" s="196">
        <v>301.44</v>
      </c>
      <c r="BS11" s="196">
        <f si="40" t="shared"/>
        <v>6.2895435244168709</v>
      </c>
      <c r="BT11" s="196">
        <v>4.84</v>
      </c>
      <c r="BU11" s="196">
        <f si="41" t="shared"/>
        <v>-1.4495435244168711</v>
      </c>
      <c r="BV11" s="199">
        <v>7</v>
      </c>
      <c r="BW11" s="346">
        <v>42739</v>
      </c>
      <c r="BX11" s="357">
        <v>12431.47</v>
      </c>
      <c r="BY11" s="358">
        <v>41.222999999999999</v>
      </c>
      <c r="BZ11" s="347">
        <f si="42" t="shared"/>
        <v>239.79999999998455</v>
      </c>
      <c r="CA11" s="210"/>
      <c r="CB11" s="292"/>
      <c r="CC11" s="213">
        <f si="43" t="shared"/>
        <v>116.48000000000138</v>
      </c>
      <c r="CD11" s="409"/>
      <c r="CE11" s="211">
        <f si="44" t="shared"/>
        <v>356.27999999998593</v>
      </c>
      <c r="CF11" s="211"/>
      <c r="CG11" s="195">
        <v>762.3</v>
      </c>
      <c r="CH11" s="210">
        <f si="45" t="shared"/>
        <v>406.02000000001402</v>
      </c>
      <c r="CI11" s="196"/>
      <c r="CJ11" s="196" t="e">
        <f si="46" t="shared"/>
        <v>#DIV/0!</v>
      </c>
      <c r="CK11" s="196">
        <v>3.78</v>
      </c>
      <c r="CL11" s="196" t="e">
        <f si="47" t="shared"/>
        <v>#DIV/0!</v>
      </c>
      <c r="CM11" s="199">
        <v>7</v>
      </c>
      <c r="CN11" s="346">
        <v>42739</v>
      </c>
      <c r="CO11" s="357">
        <v>11259.27</v>
      </c>
      <c r="CP11" s="358">
        <v>7508.5</v>
      </c>
      <c r="CQ11" s="455">
        <f si="48" t="shared"/>
        <v>1411.1999999999171</v>
      </c>
      <c r="CR11" s="409"/>
      <c r="CS11" s="409">
        <f si="0" t="shared"/>
        <v>174845</v>
      </c>
      <c r="CT11" s="409">
        <f si="1" t="shared"/>
        <v>349769</v>
      </c>
      <c r="CU11" s="409">
        <f si="49" t="shared"/>
        <v>1584</v>
      </c>
      <c r="CV11" s="453"/>
      <c r="CW11" s="379">
        <v>339.65</v>
      </c>
      <c r="CX11" s="376">
        <f si="50" t="shared"/>
        <v>0.11999999999716238</v>
      </c>
      <c r="CY11" s="409"/>
      <c r="CZ11" s="409">
        <f si="51" t="shared"/>
        <v>2995.3199999999142</v>
      </c>
      <c r="DA11" s="204"/>
      <c r="DB11" s="195">
        <v>3924.1</v>
      </c>
      <c r="DC11" s="421">
        <f si="52" t="shared"/>
        <v>928.78000000008569</v>
      </c>
      <c r="DD11" s="195">
        <v>361.89499999999998</v>
      </c>
      <c r="DE11" s="196">
        <f si="53" t="shared"/>
        <v>8.2767653601180289</v>
      </c>
      <c r="DF11" s="195">
        <v>11.38</v>
      </c>
      <c r="DG11" s="397">
        <f si="54" t="shared"/>
        <v>3.1032346398819719</v>
      </c>
      <c r="DH11" s="199">
        <v>7</v>
      </c>
      <c r="DI11" s="346">
        <v>42739</v>
      </c>
      <c r="DJ11" s="366">
        <v>368.33199999999999</v>
      </c>
      <c r="DK11" s="381">
        <v>325.78300000000002</v>
      </c>
      <c r="DL11" s="455">
        <f si="55" t="shared"/>
        <v>732.59999999996808</v>
      </c>
      <c r="DM11" s="453"/>
      <c r="DN11" s="370"/>
      <c r="DO11" s="409"/>
      <c r="DP11" s="409"/>
      <c r="DQ11" s="371">
        <v>1946.56</v>
      </c>
      <c r="DR11" s="455">
        <f si="56" t="shared"/>
        <v>3362.3999999998887</v>
      </c>
      <c r="DS11" s="453"/>
      <c r="DT11" s="409">
        <f si="57" t="shared"/>
        <v>5606.9999999998563</v>
      </c>
      <c r="DU11" s="204"/>
      <c r="DV11" s="195">
        <v>5557</v>
      </c>
      <c r="DW11" s="409">
        <f si="58" t="shared"/>
        <v>-49.9999999998563</v>
      </c>
      <c r="DX11" s="195">
        <v>14653</v>
      </c>
      <c r="DY11" s="431">
        <f si="59" t="shared"/>
        <v>0.38265201665187037</v>
      </c>
      <c r="DZ11" s="409">
        <v>0.39800000000000002</v>
      </c>
      <c r="EA11" s="431">
        <f si="60" t="shared"/>
        <v>1.5347983348129646E-2</v>
      </c>
      <c r="EB11" s="199">
        <v>7</v>
      </c>
      <c r="EC11" s="346">
        <v>42739</v>
      </c>
      <c r="ED11" s="357"/>
      <c r="EE11" s="292">
        <v>595.29300000000001</v>
      </c>
      <c r="EF11" s="358"/>
      <c r="EG11" s="455">
        <f>(EE11-EE10)*1800</f>
        <v>3731.3999999999623</v>
      </c>
      <c r="EH11" s="453"/>
      <c r="EI11" s="370">
        <v>28.594999999999999</v>
      </c>
      <c r="EJ11" s="383">
        <v>1498.654</v>
      </c>
      <c r="EK11" s="455">
        <f si="61" t="shared"/>
        <v>10.239999999997451</v>
      </c>
      <c r="EL11" s="453"/>
      <c r="EM11" s="370">
        <v>3112.665</v>
      </c>
      <c r="EN11" s="371"/>
      <c r="EO11" s="455">
        <f si="62" t="shared"/>
        <v>27.263999999999214</v>
      </c>
      <c r="EP11" s="453"/>
      <c r="EQ11" s="379">
        <v>386.03</v>
      </c>
      <c r="ER11" s="455">
        <f si="63" t="shared"/>
        <v>6.4399999999977808</v>
      </c>
      <c r="ES11" s="409"/>
      <c r="ET11" s="409">
        <f si="64" t="shared"/>
        <v>3765.1039999999593</v>
      </c>
      <c r="EU11" s="204"/>
      <c r="EV11" s="195">
        <v>4273.3999999999996</v>
      </c>
      <c r="EW11" s="195">
        <f si="65" t="shared"/>
        <v>508.29600000004029</v>
      </c>
      <c r="EX11" s="431">
        <v>361.89499999999998</v>
      </c>
      <c r="EY11" s="431">
        <f si="66" t="shared"/>
        <v>10.403857472471184</v>
      </c>
      <c r="EZ11" s="290">
        <v>12.3931</v>
      </c>
      <c r="FA11" s="432">
        <f si="67" t="shared"/>
        <v>1.9892425275288161</v>
      </c>
      <c r="FC11" s="293">
        <v>42802</v>
      </c>
      <c r="FD11" s="417">
        <v>42803</v>
      </c>
      <c r="FE11" s="296">
        <f>BO20</f>
        <v>3627.3600000001602</v>
      </c>
      <c r="FF11" s="127">
        <v>3336.5</v>
      </c>
      <c r="FG11" s="127">
        <f si="2" t="shared"/>
        <v>-290.8600000001602</v>
      </c>
      <c r="FH11" s="290"/>
      <c r="FI11" s="123" t="e">
        <f si="3" t="shared"/>
        <v>#DIV/0!</v>
      </c>
      <c r="FJ11" s="126">
        <v>4.84</v>
      </c>
      <c r="FK11" s="131" t="e">
        <f si="4" t="shared"/>
        <v>#DIV/0!</v>
      </c>
      <c r="FL11" s="140">
        <f>HR20</f>
        <v>112.96000000000276</v>
      </c>
      <c r="FM11" s="296">
        <f>EU20</f>
        <v>7859.6319999996995</v>
      </c>
      <c r="FN11" s="123">
        <v>8546.9</v>
      </c>
      <c r="FO11" s="32">
        <f si="5" t="shared"/>
        <v>687.26800000030016</v>
      </c>
      <c r="FP11" s="120">
        <f si="6" t="shared"/>
        <v>0</v>
      </c>
      <c r="FQ11" s="123" t="e">
        <f si="7" t="shared"/>
        <v>#DIV/0!</v>
      </c>
      <c r="FR11" s="120">
        <v>12.39</v>
      </c>
      <c r="FS11" s="142" t="e">
        <f si="8" t="shared"/>
        <v>#DIV/0!</v>
      </c>
      <c r="FT11" s="141"/>
      <c r="FU11" s="130">
        <f>DA20</f>
        <v>6292.8199999999824</v>
      </c>
      <c r="FV11" s="123">
        <v>7848.3</v>
      </c>
      <c r="FW11" s="435">
        <f si="9" t="shared"/>
        <v>1555.4800000000178</v>
      </c>
      <c r="FX11" s="120">
        <f si="10" t="shared"/>
        <v>0</v>
      </c>
      <c r="FY11" s="120" t="e">
        <f si="11" t="shared"/>
        <v>#DIV/0!</v>
      </c>
      <c r="FZ11" s="126">
        <v>11.38</v>
      </c>
      <c r="GA11" s="422" t="e">
        <f si="12" t="shared"/>
        <v>#DIV/0!</v>
      </c>
      <c r="GB11" s="393"/>
      <c r="GC11" s="122">
        <f>CF20</f>
        <v>729.74000000001547</v>
      </c>
      <c r="GD11" s="123">
        <v>1524.6</v>
      </c>
      <c r="GE11" s="120">
        <f si="13" t="shared"/>
        <v>794.85999999998444</v>
      </c>
      <c r="GF11" s="17"/>
      <c r="GG11" s="127" t="e">
        <f si="14" t="shared"/>
        <v>#DIV/0!</v>
      </c>
      <c r="GH11" s="126">
        <v>3.78</v>
      </c>
      <c r="GI11" s="144" t="e">
        <f si="15" t="shared"/>
        <v>#DIV/0!</v>
      </c>
      <c r="GJ11" s="393"/>
      <c r="GK11" s="122">
        <f>DU20</f>
        <v>11084.400000000085</v>
      </c>
      <c r="GL11" s="120">
        <v>11114</v>
      </c>
      <c r="GM11" s="33">
        <f si="16" t="shared"/>
        <v>29.599999999914871</v>
      </c>
      <c r="GN11" s="169"/>
      <c r="GO11" s="128">
        <v>0.55000000000000004</v>
      </c>
      <c r="GP11" s="126">
        <v>0.4</v>
      </c>
      <c r="GQ11" s="424">
        <f si="17" t="shared"/>
        <v>-0.15000000000000002</v>
      </c>
      <c r="GR11" s="393"/>
      <c r="GS11" s="122">
        <f>AV20</f>
        <v>20694.40000000046</v>
      </c>
      <c r="GT11" s="123">
        <v>21299.8</v>
      </c>
      <c r="GU11" s="425">
        <f si="18" t="shared"/>
        <v>605.39999999953943</v>
      </c>
      <c r="GV11" s="123">
        <f si="19" t="shared"/>
        <v>0</v>
      </c>
      <c r="GW11" s="127" t="e">
        <f si="20" t="shared"/>
        <v>#DIV/0!</v>
      </c>
      <c r="GX11" s="123">
        <v>30.9</v>
      </c>
      <c r="GY11" s="144" t="e">
        <f si="21" t="shared"/>
        <v>#DIV/0!</v>
      </c>
      <c r="GZ11" s="141"/>
      <c r="HA11" s="125">
        <f si="22" t="shared"/>
        <v>50288.352000000406</v>
      </c>
      <c r="HB11" s="386">
        <v>53670.03</v>
      </c>
      <c r="HC11" s="22">
        <f si="23" t="shared"/>
        <v>3381.6779999995924</v>
      </c>
      <c r="HE11" s="7"/>
      <c r="HF11" s="44"/>
      <c r="HG11" s="8"/>
      <c r="HH11" s="7"/>
      <c r="HI11" s="9"/>
      <c r="HJ11" s="15"/>
      <c r="HO11" s="346">
        <v>42739</v>
      </c>
      <c r="HP11" s="379">
        <v>1097.2329999999999</v>
      </c>
      <c r="HQ11" s="455">
        <f si="68" t="shared"/>
        <v>28.119999999998981</v>
      </c>
      <c r="HR11" s="453"/>
      <c r="HS11" s="379">
        <v>50105</v>
      </c>
      <c r="HT11" s="455">
        <f si="69" t="shared"/>
        <v>16</v>
      </c>
      <c r="HU11" s="369"/>
      <c r="HV11" s="379">
        <v>79157</v>
      </c>
      <c r="HW11" s="455">
        <f si="70" t="shared"/>
        <v>15</v>
      </c>
      <c r="HX11" s="369"/>
      <c r="HY11" s="379">
        <v>1652</v>
      </c>
      <c r="HZ11" s="462">
        <f si="71" t="shared"/>
        <v>11</v>
      </c>
      <c r="IA11" s="369"/>
      <c r="IB11" s="555">
        <v>1315.9</v>
      </c>
      <c r="IC11" s="455">
        <f si="72" t="shared"/>
        <v>8.7000000000057298</v>
      </c>
      <c r="ID11" s="409"/>
      <c r="IE11" s="379">
        <v>216342</v>
      </c>
      <c r="IF11" s="455">
        <f si="73" t="shared"/>
        <v>1512</v>
      </c>
      <c r="IG11" s="409"/>
    </row>
    <row customHeight="1" ht="15" r="12" spans="1:247" x14ac:dyDescent="0.25">
      <c r="A12" s="199">
        <v>8</v>
      </c>
      <c r="B12" s="346">
        <v>42740</v>
      </c>
      <c r="C12" s="349">
        <v>3120.1709999999998</v>
      </c>
      <c r="D12" s="288">
        <v>3141.9070000000002</v>
      </c>
      <c r="E12" s="350"/>
      <c r="F12" s="347">
        <f si="74" t="shared"/>
        <v>12753.600000000733</v>
      </c>
      <c r="G12" s="354">
        <f>F11+F12</f>
        <v>25334.399999999005</v>
      </c>
      <c r="H12" s="357">
        <v>2183.9079999999999</v>
      </c>
      <c r="I12" s="292">
        <v>2039.126</v>
      </c>
      <c r="J12" s="358"/>
      <c r="K12" s="347">
        <f si="75" t="shared"/>
        <v>12724.79999999814</v>
      </c>
      <c r="L12" s="409">
        <f>K11+K12</f>
        <v>25147.199999999066</v>
      </c>
      <c r="M12" s="354">
        <f>L12-G12</f>
        <v>-187.19999999993888</v>
      </c>
      <c r="N12" s="357">
        <v>688.74</v>
      </c>
      <c r="O12" s="358">
        <v>1063.7919999999999</v>
      </c>
      <c r="P12" s="455">
        <f si="29" t="shared"/>
        <v>2300.400000000036</v>
      </c>
      <c r="Q12" s="453">
        <f>P12+P11</f>
        <v>4147.1999999997479</v>
      </c>
      <c r="R12" s="357">
        <v>72434</v>
      </c>
      <c r="S12" s="358">
        <v>37941</v>
      </c>
      <c r="T12" s="455">
        <f si="30" t="shared"/>
        <v>396</v>
      </c>
      <c r="U12" s="453">
        <f>T12+T11</f>
        <v>660</v>
      </c>
      <c r="V12" s="357">
        <v>174850</v>
      </c>
      <c r="W12" s="358">
        <v>349880</v>
      </c>
      <c r="X12" s="455">
        <f si="31" t="shared"/>
        <v>1856</v>
      </c>
      <c r="Y12" s="409">
        <f>X12+X11</f>
        <v>3440</v>
      </c>
      <c r="Z12" s="409">
        <f>Y12+U12</f>
        <v>4100</v>
      </c>
      <c r="AA12" s="453">
        <f>Q12-Z12</f>
        <v>47.199999999747888</v>
      </c>
      <c r="AB12" s="357">
        <v>364.65699999999998</v>
      </c>
      <c r="AC12" s="358">
        <v>170.55799999999999</v>
      </c>
      <c r="AD12" s="455">
        <f si="32" t="shared"/>
        <v>543.59999999993533</v>
      </c>
      <c r="AE12" s="453">
        <f>AD12+AD11</f>
        <v>1060.1999999999464</v>
      </c>
      <c r="AF12" s="364">
        <v>3518.703</v>
      </c>
      <c r="AG12" s="289"/>
      <c r="AH12" s="358"/>
      <c r="AI12" s="494">
        <f si="76" t="shared"/>
        <v>9787.1999999999389</v>
      </c>
      <c r="AJ12" s="409">
        <f>AI12+AI11</f>
        <v>19742.400000000271</v>
      </c>
      <c r="AK12" s="453">
        <f>AJ12+U12</f>
        <v>20402.400000000271</v>
      </c>
      <c r="AL12" s="387">
        <v>29571</v>
      </c>
      <c r="AM12" s="388">
        <v>41092</v>
      </c>
      <c r="AN12" s="455">
        <f si="33" t="shared"/>
        <v>0</v>
      </c>
      <c r="AO12" s="217">
        <f>AN12+AN11</f>
        <v>0</v>
      </c>
      <c r="AP12" s="387">
        <v>22329</v>
      </c>
      <c r="AQ12" s="388">
        <v>23340</v>
      </c>
      <c r="AR12" s="455">
        <f si="34" t="shared"/>
        <v>0</v>
      </c>
      <c r="AS12" s="409">
        <f>AR12+AR11</f>
        <v>0</v>
      </c>
      <c r="AT12" s="409">
        <f>(L12-Y12-AE12-AO12)+AS12</f>
        <v>20646.99999999912</v>
      </c>
      <c r="AU12" s="210">
        <f si="35" t="shared"/>
        <v>10354.000000000799</v>
      </c>
      <c r="AV12" s="211">
        <f>(G12-Y12-AE12-AO12)+AS12</f>
        <v>20834.199999999058</v>
      </c>
      <c r="AW12" s="197">
        <v>10649.89</v>
      </c>
      <c r="AX12" s="196"/>
      <c r="AY12" s="196"/>
      <c r="AZ12" s="196" t="e">
        <f si="36" t="shared"/>
        <v>#DIV/0!</v>
      </c>
      <c r="BA12" s="196">
        <v>30.88</v>
      </c>
      <c r="BB12" s="196" t="e">
        <f si="37" t="shared"/>
        <v>#DIV/0!</v>
      </c>
      <c r="BC12" s="199">
        <v>8</v>
      </c>
      <c r="BD12" s="346">
        <v>42740</v>
      </c>
      <c r="BE12" s="357">
        <v>11688.316999999999</v>
      </c>
      <c r="BF12" s="292">
        <v>82.358000000000004</v>
      </c>
      <c r="BG12" s="358">
        <v>5632.701</v>
      </c>
      <c r="BH12" s="496">
        <f si="77" t="shared"/>
        <v>1792.9199999998332</v>
      </c>
      <c r="BI12" s="453">
        <f>BH12+BH11</f>
        <v>3805.3200000000561</v>
      </c>
      <c r="BJ12" s="370">
        <v>849.91700000000003</v>
      </c>
      <c r="BK12" s="371">
        <v>662.625</v>
      </c>
      <c r="BL12" s="291">
        <f si="79" t="shared"/>
        <v>113.76000000000204</v>
      </c>
      <c r="BM12" s="409">
        <f>BL12+BL11</f>
        <v>230.24000000000342</v>
      </c>
      <c r="BN12" s="409">
        <f si="38" t="shared"/>
        <v>1679.1599999998311</v>
      </c>
      <c r="BO12" s="483">
        <f>BI12-BM12</f>
        <v>3575.0800000000527</v>
      </c>
      <c r="BP12" s="195">
        <v>1668.2</v>
      </c>
      <c r="BQ12" s="196">
        <f si="39" t="shared"/>
        <v>-10.959999999831098</v>
      </c>
      <c r="BR12" s="196">
        <v>301.44</v>
      </c>
      <c r="BS12" s="196">
        <f si="40" t="shared"/>
        <v>5.5704617834389305</v>
      </c>
      <c r="BT12" s="196">
        <v>4.84</v>
      </c>
      <c r="BU12" s="196">
        <f si="41" t="shared"/>
        <v>-0.73046178343893065</v>
      </c>
      <c r="BV12" s="199">
        <v>8</v>
      </c>
      <c r="BW12" s="346">
        <v>42740</v>
      </c>
      <c r="BX12" s="357">
        <v>12438.9</v>
      </c>
      <c r="BY12" s="358">
        <v>41.546999999999997</v>
      </c>
      <c r="BZ12" s="347">
        <f si="42" t="shared"/>
        <v>235.86000000000865</v>
      </c>
      <c r="CA12" s="210">
        <f>BZ11+BZ12</f>
        <v>475.6599999999932</v>
      </c>
      <c r="CB12" s="292"/>
      <c r="CC12" s="213">
        <f si="43" t="shared"/>
        <v>113.76000000000204</v>
      </c>
      <c r="CD12" s="409">
        <f>BM12</f>
        <v>230.24000000000342</v>
      </c>
      <c r="CE12" s="211">
        <f si="44" t="shared"/>
        <v>349.62000000001069</v>
      </c>
      <c r="CF12" s="211">
        <f>CA12+CD12</f>
        <v>705.89999999999668</v>
      </c>
      <c r="CG12" s="195">
        <v>762.3</v>
      </c>
      <c r="CH12" s="210">
        <f si="45" t="shared"/>
        <v>412.67999999998926</v>
      </c>
      <c r="CI12" s="196"/>
      <c r="CJ12" s="196" t="e">
        <f si="46" t="shared"/>
        <v>#DIV/0!</v>
      </c>
      <c r="CK12" s="196">
        <v>3.78</v>
      </c>
      <c r="CL12" s="196" t="e">
        <f si="47" t="shared"/>
        <v>#DIV/0!</v>
      </c>
      <c r="CM12" s="199">
        <v>8</v>
      </c>
      <c r="CN12" s="346">
        <v>42740</v>
      </c>
      <c r="CO12" s="357">
        <v>11266.829</v>
      </c>
      <c r="CP12" s="358">
        <v>7511.607</v>
      </c>
      <c r="CQ12" s="455">
        <f si="48" t="shared"/>
        <v>1279.9199999999109</v>
      </c>
      <c r="CR12" s="409">
        <f>CQ12+CQ11</f>
        <v>2691.119999999828</v>
      </c>
      <c r="CS12" s="409">
        <f si="0" t="shared"/>
        <v>174850</v>
      </c>
      <c r="CT12" s="409">
        <f si="1" t="shared"/>
        <v>349880</v>
      </c>
      <c r="CU12" s="409">
        <f si="49" t="shared"/>
        <v>1856</v>
      </c>
      <c r="CV12" s="453">
        <f>Y12</f>
        <v>3440</v>
      </c>
      <c r="CW12" s="379">
        <v>339.81400000000002</v>
      </c>
      <c r="CX12" s="376">
        <f si="50" t="shared"/>
        <v>9.8400000000026466</v>
      </c>
      <c r="CY12" s="409">
        <f>CX12+CX11</f>
        <v>9.959999999999809</v>
      </c>
      <c r="CZ12" s="409">
        <f si="51" t="shared"/>
        <v>3145.7599999999138</v>
      </c>
      <c r="DA12" s="204">
        <f>CZ12+CZ11</f>
        <v>6141.079999999828</v>
      </c>
      <c r="DB12" s="195">
        <v>3924.1</v>
      </c>
      <c r="DC12" s="421">
        <f si="52" t="shared"/>
        <v>778.34000000008609</v>
      </c>
      <c r="DD12" s="195">
        <v>361.89499999999998</v>
      </c>
      <c r="DE12" s="196">
        <f si="53" t="shared"/>
        <v>8.6924660467812878</v>
      </c>
      <c r="DF12" s="195">
        <v>11.38</v>
      </c>
      <c r="DG12" s="397">
        <f si="54" t="shared"/>
        <v>2.687533953218713</v>
      </c>
      <c r="DH12" s="199">
        <v>8</v>
      </c>
      <c r="DI12" s="346">
        <v>42740</v>
      </c>
      <c r="DJ12" s="366">
        <v>368.72699999999998</v>
      </c>
      <c r="DK12" s="381">
        <v>325.80900000000003</v>
      </c>
      <c r="DL12" s="455">
        <f si="55" t="shared"/>
        <v>757.79999999998608</v>
      </c>
      <c r="DM12" s="453">
        <f>DL12+DL11</f>
        <v>1490.3999999999542</v>
      </c>
      <c r="DN12" s="370"/>
      <c r="DO12" s="409"/>
      <c r="DP12" s="409"/>
      <c r="DQ12" s="371">
        <v>1948.3969999999999</v>
      </c>
      <c r="DR12" s="455">
        <f si="56" t="shared"/>
        <v>3306.5999999999804</v>
      </c>
      <c r="DS12" s="453">
        <f>DR12+DR11</f>
        <v>6668.999999999869</v>
      </c>
      <c r="DT12" s="409">
        <f si="57" t="shared"/>
        <v>5540.3999999999669</v>
      </c>
      <c r="DU12" s="204">
        <f>DM12+DS12+IG12</f>
        <v>11147.399999999823</v>
      </c>
      <c r="DV12" s="195">
        <v>5557</v>
      </c>
      <c r="DW12" s="409">
        <f si="58" t="shared"/>
        <v>16.600000000033106</v>
      </c>
      <c r="DX12" s="195">
        <v>14653</v>
      </c>
      <c r="DY12" s="431">
        <f si="59" t="shared"/>
        <v>0.37810687231283469</v>
      </c>
      <c r="DZ12" s="409">
        <v>0.39800000000000002</v>
      </c>
      <c r="EA12" s="431">
        <f si="60" t="shared"/>
        <v>1.9893127687165335E-2</v>
      </c>
      <c r="EB12" s="199">
        <v>8</v>
      </c>
      <c r="EC12" s="346">
        <v>42740</v>
      </c>
      <c r="ED12" s="357"/>
      <c r="EE12" s="292">
        <v>597.34699999999998</v>
      </c>
      <c r="EF12" s="358"/>
      <c r="EG12" s="495">
        <f ref="EG12:EG16" si="80" t="shared">(EE12-EE11)*1800</f>
        <v>3697.1999999999525</v>
      </c>
      <c r="EH12" s="453">
        <f>EG12+EG11</f>
        <v>7428.5999999999149</v>
      </c>
      <c r="EI12" s="370">
        <v>28.614999999999998</v>
      </c>
      <c r="EJ12" s="383">
        <v>1502.635</v>
      </c>
      <c r="EK12" s="455">
        <f>((EI12-EI11)+(EJ12-EJ11))*80</f>
        <v>320.07999999999953</v>
      </c>
      <c r="EL12" s="453">
        <f>EK12+EK11</f>
        <v>330.31999999999698</v>
      </c>
      <c r="EM12" s="370">
        <v>3114.5230000000001</v>
      </c>
      <c r="EN12" s="371"/>
      <c r="EO12" s="455">
        <f si="62" t="shared"/>
        <v>22.296000000002095</v>
      </c>
      <c r="EP12" s="453">
        <f>EO12+EO11</f>
        <v>49.56000000000131</v>
      </c>
      <c r="EQ12" s="379">
        <v>386.19299999999998</v>
      </c>
      <c r="ER12" s="455">
        <f si="63" t="shared"/>
        <v>6.5200000000004366</v>
      </c>
      <c r="ES12" s="409">
        <f>ER12+ER11</f>
        <v>12.959999999998217</v>
      </c>
      <c r="ET12" s="409">
        <f si="64" t="shared"/>
        <v>3726.0159999999551</v>
      </c>
      <c r="EU12" s="204">
        <f>EH12+EP12+ES12</f>
        <v>7491.1199999999144</v>
      </c>
      <c r="EV12" s="195">
        <v>4273.3999999999996</v>
      </c>
      <c r="EW12" s="195">
        <f si="65" t="shared"/>
        <v>547.38400000004458</v>
      </c>
      <c r="EX12" s="431">
        <v>361.89499999999998</v>
      </c>
      <c r="EY12" s="431">
        <f si="66" t="shared"/>
        <v>10.295848243274859</v>
      </c>
      <c r="EZ12" s="290">
        <v>12.3931</v>
      </c>
      <c r="FA12" s="432">
        <f si="67" t="shared"/>
        <v>2.0972517567251412</v>
      </c>
      <c r="FC12" s="293">
        <v>42803</v>
      </c>
      <c r="FD12" s="417">
        <v>42804</v>
      </c>
      <c r="FE12" s="296">
        <f>BO22</f>
        <v>3600.9199999998737</v>
      </c>
      <c r="FF12" s="127">
        <v>3336.5</v>
      </c>
      <c r="FG12" s="127">
        <f>FF12-FE12</f>
        <v>-264.41999999987365</v>
      </c>
      <c r="FH12" s="290"/>
      <c r="FI12" s="123" t="e">
        <f si="3" t="shared"/>
        <v>#DIV/0!</v>
      </c>
      <c r="FJ12" s="126">
        <v>4.84</v>
      </c>
      <c r="FK12" s="131" t="e">
        <f si="4" t="shared"/>
        <v>#DIV/0!</v>
      </c>
      <c r="FL12" s="140">
        <f>HR22</f>
        <v>134.31999999999789</v>
      </c>
      <c r="FM12" s="296">
        <f>EU22</f>
        <v>8130.1560000002046</v>
      </c>
      <c r="FN12" s="123">
        <v>8546.9</v>
      </c>
      <c r="FO12" s="32">
        <f si="5" t="shared"/>
        <v>416.74399999979505</v>
      </c>
      <c r="FP12" s="120">
        <f si="6" t="shared"/>
        <v>0</v>
      </c>
      <c r="FQ12" s="123" t="e">
        <f si="7" t="shared"/>
        <v>#DIV/0!</v>
      </c>
      <c r="FR12" s="120">
        <v>12.39</v>
      </c>
      <c r="FS12" s="142" t="e">
        <f si="8" t="shared"/>
        <v>#DIV/0!</v>
      </c>
      <c r="FT12" s="141"/>
      <c r="FU12" s="130">
        <f>DA22</f>
        <v>6156.1200000000399</v>
      </c>
      <c r="FV12" s="123">
        <v>7848.3</v>
      </c>
      <c r="FW12" s="435">
        <f si="9" t="shared"/>
        <v>1692.1799999999603</v>
      </c>
      <c r="FX12" s="120">
        <f si="10" t="shared"/>
        <v>0</v>
      </c>
      <c r="FY12" s="120" t="e">
        <f si="11" t="shared"/>
        <v>#DIV/0!</v>
      </c>
      <c r="FZ12" s="126">
        <v>11.38</v>
      </c>
      <c r="GA12" s="422" t="e">
        <f si="12" t="shared"/>
        <v>#DIV/0!</v>
      </c>
      <c r="GB12" s="393"/>
      <c r="GC12" s="122">
        <f>CF22</f>
        <v>970.13999999997191</v>
      </c>
      <c r="GD12" s="123">
        <v>1524.6</v>
      </c>
      <c r="GE12" s="120">
        <f si="13" t="shared"/>
        <v>554.460000000028</v>
      </c>
      <c r="GF12" s="17"/>
      <c r="GG12" s="127" t="e">
        <f si="14" t="shared"/>
        <v>#DIV/0!</v>
      </c>
      <c r="GH12" s="126">
        <v>3.78</v>
      </c>
      <c r="GI12" s="144" t="e">
        <f si="15" t="shared"/>
        <v>#DIV/0!</v>
      </c>
      <c r="GJ12" s="393"/>
      <c r="GK12" s="129">
        <f>DU22</f>
        <v>11284.199999999964</v>
      </c>
      <c r="GL12" s="120">
        <v>11114</v>
      </c>
      <c r="GM12" s="33">
        <f si="16" t="shared"/>
        <v>-170.19999999996435</v>
      </c>
      <c r="GN12" s="169"/>
      <c r="GO12" s="128">
        <v>0.55000000000000004</v>
      </c>
      <c r="GP12" s="126">
        <v>0.4</v>
      </c>
      <c r="GQ12" s="424">
        <f si="17" t="shared"/>
        <v>-0.15000000000000002</v>
      </c>
      <c r="GR12" s="393"/>
      <c r="GS12" s="122">
        <f>AV22</f>
        <v>20498.600000001446</v>
      </c>
      <c r="GT12" s="123">
        <v>21299.8</v>
      </c>
      <c r="GU12" s="425">
        <f si="18" t="shared"/>
        <v>801.19999999855281</v>
      </c>
      <c r="GV12" s="123">
        <f si="19" t="shared"/>
        <v>0</v>
      </c>
      <c r="GW12" s="127" t="e">
        <f si="20" t="shared"/>
        <v>#DIV/0!</v>
      </c>
      <c r="GX12" s="123">
        <v>30.9</v>
      </c>
      <c r="GY12" s="144" t="e">
        <f si="21" t="shared"/>
        <v>#DIV/0!</v>
      </c>
      <c r="GZ12" s="141"/>
      <c r="HA12" s="125">
        <f si="22" t="shared"/>
        <v>50640.136000001497</v>
      </c>
      <c r="HB12" s="386">
        <v>53670.03</v>
      </c>
      <c r="HC12" s="31">
        <f si="23" t="shared"/>
        <v>3029.8939999985014</v>
      </c>
      <c r="HE12" s="10"/>
      <c r="HF12" s="45"/>
      <c r="HG12" s="10"/>
      <c r="HH12" s="10"/>
      <c r="HI12" s="10"/>
      <c r="HO12" s="346">
        <v>42740</v>
      </c>
      <c r="HP12" s="379">
        <v>1099.4690000000001</v>
      </c>
      <c r="HQ12" s="455">
        <f si="68" t="shared"/>
        <v>89.440000000004147</v>
      </c>
      <c r="HR12" s="453">
        <f>HQ12+HQ11</f>
        <v>117.56000000000313</v>
      </c>
      <c r="HS12" s="379">
        <v>50124</v>
      </c>
      <c r="HT12" s="455">
        <f si="69" t="shared"/>
        <v>19</v>
      </c>
      <c r="HU12" s="369">
        <f>HT12+HT11</f>
        <v>35</v>
      </c>
      <c r="HV12" s="379">
        <v>79192</v>
      </c>
      <c r="HW12" s="455">
        <f si="70" t="shared"/>
        <v>35</v>
      </c>
      <c r="HX12" s="369">
        <f>HW12+HW11</f>
        <v>50</v>
      </c>
      <c r="HY12" s="379">
        <v>1677</v>
      </c>
      <c r="HZ12" s="462">
        <f si="71" t="shared"/>
        <v>25</v>
      </c>
      <c r="IA12" s="369">
        <f>HZ12+HZ11</f>
        <v>36</v>
      </c>
      <c r="IB12" s="555">
        <v>1316.41</v>
      </c>
      <c r="IC12" s="455">
        <f si="72" t="shared"/>
        <v>15.299999999999727</v>
      </c>
      <c r="ID12" s="409">
        <f>IC12+IC11</f>
        <v>24.000000000005457</v>
      </c>
      <c r="IE12" s="379">
        <v>216465</v>
      </c>
      <c r="IF12" s="455">
        <f si="73" t="shared"/>
        <v>1476</v>
      </c>
      <c r="IG12" s="409">
        <f>IF12+IF11</f>
        <v>2988</v>
      </c>
    </row>
    <row customHeight="1" ht="17.25" r="13" spans="1:247" x14ac:dyDescent="0.25">
      <c r="A13" s="199">
        <v>9</v>
      </c>
      <c r="B13" s="346">
        <v>42740</v>
      </c>
      <c r="C13" s="349">
        <v>3122.2779999999998</v>
      </c>
      <c r="D13" s="288">
        <v>3142.3919999999998</v>
      </c>
      <c r="E13" s="350"/>
      <c r="F13" s="347">
        <f si="74" t="shared"/>
        <v>12441.599999998289</v>
      </c>
      <c r="G13" s="354"/>
      <c r="H13" s="357">
        <v>2185.931</v>
      </c>
      <c r="I13" s="292">
        <v>2039.604</v>
      </c>
      <c r="J13" s="358"/>
      <c r="K13" s="347">
        <f si="75" t="shared"/>
        <v>12004.800000000978</v>
      </c>
      <c r="L13" s="409"/>
      <c r="M13" s="354"/>
      <c r="N13" s="357">
        <v>688.74</v>
      </c>
      <c r="O13" s="358">
        <v>1064.9280000000001</v>
      </c>
      <c r="P13" s="455">
        <f si="29" t="shared"/>
        <v>2044.8000000003503</v>
      </c>
      <c r="Q13" s="453"/>
      <c r="R13" s="357">
        <v>72456</v>
      </c>
      <c r="S13" s="358">
        <v>37941</v>
      </c>
      <c r="T13" s="455">
        <f si="30" t="shared"/>
        <v>264</v>
      </c>
      <c r="U13" s="453"/>
      <c r="V13" s="357">
        <v>174851</v>
      </c>
      <c r="W13" s="358">
        <v>349992</v>
      </c>
      <c r="X13" s="455">
        <f si="31" t="shared"/>
        <v>1808</v>
      </c>
      <c r="Y13" s="409"/>
      <c r="Z13" s="409"/>
      <c r="AA13" s="453"/>
      <c r="AB13" s="357">
        <v>364.84500000000003</v>
      </c>
      <c r="AC13" s="358">
        <v>170.67</v>
      </c>
      <c r="AD13" s="455">
        <f si="32" t="shared"/>
        <v>540.00000000007162</v>
      </c>
      <c r="AE13" s="453"/>
      <c r="AF13" s="364">
        <v>3522.5880000000002</v>
      </c>
      <c r="AG13" s="289"/>
      <c r="AH13" s="358"/>
      <c r="AI13" s="494">
        <f si="76" t="shared"/>
        <v>9324.0000000005239</v>
      </c>
      <c r="AJ13" s="409"/>
      <c r="AK13" s="371"/>
      <c r="AL13" s="387">
        <v>29571</v>
      </c>
      <c r="AM13" s="388">
        <v>41092</v>
      </c>
      <c r="AN13" s="455">
        <f si="33" t="shared"/>
        <v>0</v>
      </c>
      <c r="AO13" s="217"/>
      <c r="AP13" s="387">
        <v>22329</v>
      </c>
      <c r="AQ13" s="388">
        <v>23340</v>
      </c>
      <c r="AR13" s="455">
        <f si="34" t="shared"/>
        <v>0</v>
      </c>
      <c r="AS13" s="409"/>
      <c r="AT13" s="409"/>
      <c r="AU13" s="210">
        <f si="35" t="shared"/>
        <v>10093.599999998218</v>
      </c>
      <c r="AV13" s="211"/>
      <c r="AW13" s="197">
        <v>10649.89</v>
      </c>
      <c r="AX13" s="196"/>
      <c r="AY13" s="196"/>
      <c r="AZ13" s="196" t="e">
        <f si="36" t="shared"/>
        <v>#DIV/0!</v>
      </c>
      <c r="BA13" s="196">
        <v>30.88</v>
      </c>
      <c r="BB13" s="196" t="e">
        <f si="37" t="shared"/>
        <v>#DIV/0!</v>
      </c>
      <c r="BC13" s="199">
        <v>9</v>
      </c>
      <c r="BD13" s="346">
        <v>42740</v>
      </c>
      <c r="BE13" s="357">
        <v>11691.165999999999</v>
      </c>
      <c r="BF13" s="292">
        <v>82.466999999999999</v>
      </c>
      <c r="BG13" s="358">
        <v>5635.5290000000005</v>
      </c>
      <c r="BH13" s="496">
        <f si="77" t="shared"/>
        <v>1989.2400000000066</v>
      </c>
      <c r="BI13" s="453"/>
      <c r="BJ13" s="370">
        <v>851.34500000000003</v>
      </c>
      <c r="BK13" s="371">
        <v>662.625</v>
      </c>
      <c r="BL13" s="291">
        <f si="79" t="shared"/>
        <v>114.23999999999978</v>
      </c>
      <c r="BM13" s="409"/>
      <c r="BN13" s="409">
        <f si="38" t="shared"/>
        <v>1875.0000000000068</v>
      </c>
      <c r="BO13" s="483"/>
      <c r="BP13" s="195">
        <v>1668.2</v>
      </c>
      <c r="BQ13" s="196">
        <f si="39" t="shared"/>
        <v>-206.80000000000678</v>
      </c>
      <c r="BR13" s="196">
        <v>301.44</v>
      </c>
      <c r="BS13" s="196">
        <f si="40" t="shared"/>
        <v>6.2201433121019338</v>
      </c>
      <c r="BT13" s="196">
        <v>4.84</v>
      </c>
      <c r="BU13" s="196">
        <f si="41" t="shared"/>
        <v>-1.380143312101934</v>
      </c>
      <c r="BV13" s="199">
        <v>9</v>
      </c>
      <c r="BW13" s="346">
        <v>42740</v>
      </c>
      <c r="BX13" s="357">
        <v>12446.51</v>
      </c>
      <c r="BY13" s="358">
        <v>41.871000000000002</v>
      </c>
      <c r="BZ13" s="347">
        <f si="42" t="shared"/>
        <v>241.26000000001767</v>
      </c>
      <c r="CA13" s="210"/>
      <c r="CB13" s="292"/>
      <c r="CC13" s="213">
        <f si="43" t="shared"/>
        <v>114.23999999999978</v>
      </c>
      <c r="CD13" s="409"/>
      <c r="CE13" s="211">
        <f si="44" t="shared"/>
        <v>355.50000000001745</v>
      </c>
      <c r="CF13" s="211"/>
      <c r="CG13" s="195">
        <v>762.3</v>
      </c>
      <c r="CH13" s="210">
        <f si="45" t="shared"/>
        <v>406.7999999999825</v>
      </c>
      <c r="CI13" s="196"/>
      <c r="CJ13" s="196" t="e">
        <f si="46" t="shared"/>
        <v>#DIV/0!</v>
      </c>
      <c r="CK13" s="196">
        <v>3.78</v>
      </c>
      <c r="CL13" s="196" t="e">
        <f si="47" t="shared"/>
        <v>#DIV/0!</v>
      </c>
      <c r="CM13" s="199">
        <v>9</v>
      </c>
      <c r="CN13" s="346">
        <v>42740</v>
      </c>
      <c r="CO13" s="357">
        <v>11275.141</v>
      </c>
      <c r="CP13" s="358">
        <v>7514.9880000000003</v>
      </c>
      <c r="CQ13" s="455">
        <f si="48" t="shared"/>
        <v>1403.1600000000253</v>
      </c>
      <c r="CR13" s="409"/>
      <c r="CS13" s="409">
        <f si="0" t="shared"/>
        <v>174851</v>
      </c>
      <c r="CT13" s="409">
        <f si="1" t="shared"/>
        <v>349992</v>
      </c>
      <c r="CU13" s="409">
        <f si="49" t="shared"/>
        <v>1808</v>
      </c>
      <c r="CV13" s="453"/>
      <c r="CW13" s="379">
        <v>339.93900000000002</v>
      </c>
      <c r="CX13" s="376">
        <f si="50" t="shared"/>
        <v>7.5</v>
      </c>
      <c r="CY13" s="409"/>
      <c r="CZ13" s="409">
        <f si="51" t="shared"/>
        <v>3218.6600000000253</v>
      </c>
      <c r="DA13" s="204"/>
      <c r="DB13" s="195">
        <v>3924.1</v>
      </c>
      <c r="DC13" s="421">
        <f si="52" t="shared"/>
        <v>705.43999999997459</v>
      </c>
      <c r="DD13" s="195">
        <v>361.89499999999998</v>
      </c>
      <c r="DE13" s="196">
        <f si="53" t="shared"/>
        <v>8.8939056908772578</v>
      </c>
      <c r="DF13" s="195">
        <v>11.38</v>
      </c>
      <c r="DG13" s="397">
        <f si="54" t="shared"/>
        <v>2.486094309122743</v>
      </c>
      <c r="DH13" s="199">
        <v>9</v>
      </c>
      <c r="DI13" s="346">
        <v>42740</v>
      </c>
      <c r="DJ13" s="366">
        <v>369.11799999999999</v>
      </c>
      <c r="DK13" s="381">
        <v>325.83600000000001</v>
      </c>
      <c r="DL13" s="455">
        <f si="55" t="shared"/>
        <v>752.40000000001146</v>
      </c>
      <c r="DM13" s="453"/>
      <c r="DN13" s="370"/>
      <c r="DO13" s="409"/>
      <c r="DP13" s="409"/>
      <c r="DQ13" s="371">
        <v>1950.2670000000001</v>
      </c>
      <c r="DR13" s="455">
        <f si="56" t="shared"/>
        <v>3366.0000000002128</v>
      </c>
      <c r="DS13" s="453"/>
      <c r="DT13" s="409">
        <f si="57" t="shared"/>
        <v>5654.4000000002243</v>
      </c>
      <c r="DU13" s="204"/>
      <c r="DV13" s="195">
        <v>5557</v>
      </c>
      <c r="DW13" s="409">
        <f si="58" t="shared"/>
        <v>-97.400000000224281</v>
      </c>
      <c r="DX13" s="195">
        <v>14653</v>
      </c>
      <c r="DY13" s="431">
        <f si="59" t="shared"/>
        <v>0.38588684910941268</v>
      </c>
      <c r="DZ13" s="409">
        <v>0.39800000000000002</v>
      </c>
      <c r="EA13" s="431">
        <f si="60" t="shared"/>
        <v>1.2113150890587343E-2</v>
      </c>
      <c r="EB13" s="199">
        <v>9</v>
      </c>
      <c r="EC13" s="346">
        <v>42740</v>
      </c>
      <c r="ED13" s="357"/>
      <c r="EE13" s="292">
        <v>599.44799999999998</v>
      </c>
      <c r="EF13" s="358"/>
      <c r="EG13" s="495">
        <f si="80" t="shared"/>
        <v>3781.7999999999984</v>
      </c>
      <c r="EH13" s="453"/>
      <c r="EI13" s="370">
        <v>28.634</v>
      </c>
      <c r="EJ13" s="383">
        <v>1508.1679999999999</v>
      </c>
      <c r="EK13" s="455">
        <f si="61" t="shared"/>
        <v>444.15999999999229</v>
      </c>
      <c r="EL13" s="453"/>
      <c r="EM13" s="370">
        <v>3116.7669999999998</v>
      </c>
      <c r="EN13" s="371"/>
      <c r="EO13" s="455">
        <f si="62" t="shared"/>
        <v>26.927999999996246</v>
      </c>
      <c r="EP13" s="453"/>
      <c r="EQ13" s="379">
        <v>386.35300000000001</v>
      </c>
      <c r="ER13" s="455">
        <f si="63" t="shared"/>
        <v>6.4000000000010004</v>
      </c>
      <c r="ES13" s="409"/>
      <c r="ET13" s="409">
        <f si="64" t="shared"/>
        <v>3815.1279999999956</v>
      </c>
      <c r="EU13" s="204"/>
      <c r="EV13" s="195">
        <v>4273.3999999999996</v>
      </c>
      <c r="EW13" s="195">
        <f si="65" t="shared"/>
        <v>458.27200000000403</v>
      </c>
      <c r="EX13" s="431">
        <v>361.89499999999998</v>
      </c>
      <c r="EY13" s="431">
        <f si="66" t="shared"/>
        <v>10.542085411514378</v>
      </c>
      <c r="EZ13" s="290">
        <v>12.3931</v>
      </c>
      <c r="FA13" s="432">
        <f si="67" t="shared"/>
        <v>1.8510145884856222</v>
      </c>
      <c r="FC13" s="293">
        <v>42804</v>
      </c>
      <c r="FD13" s="417">
        <v>42805</v>
      </c>
      <c r="FE13" s="296">
        <f>BO24</f>
        <v>3892.5199999999813</v>
      </c>
      <c r="FF13" s="127">
        <v>3336.5</v>
      </c>
      <c r="FG13" s="127">
        <f si="2" t="shared"/>
        <v>-556.01999999998134</v>
      </c>
      <c r="FH13" s="290"/>
      <c r="FI13" s="123" t="e">
        <f si="3" t="shared"/>
        <v>#DIV/0!</v>
      </c>
      <c r="FJ13" s="126">
        <v>4.84</v>
      </c>
      <c r="FK13" s="131" t="e">
        <f si="4" t="shared"/>
        <v>#DIV/0!</v>
      </c>
      <c r="FL13" s="140">
        <f>HR24</f>
        <v>134.04000000000451</v>
      </c>
      <c r="FM13" s="296">
        <f>EU24</f>
        <v>8130.7680000002838</v>
      </c>
      <c r="FN13" s="123">
        <v>8546.9</v>
      </c>
      <c r="FO13" s="32">
        <f si="5" t="shared"/>
        <v>416.13199999971584</v>
      </c>
      <c r="FP13" s="120">
        <f si="6" t="shared"/>
        <v>0</v>
      </c>
      <c r="FQ13" s="123" t="e">
        <f si="7" t="shared"/>
        <v>#DIV/0!</v>
      </c>
      <c r="FR13" s="120">
        <v>12.39</v>
      </c>
      <c r="FS13" s="142" t="e">
        <f si="8" t="shared"/>
        <v>#DIV/0!</v>
      </c>
      <c r="FT13" s="141"/>
      <c r="FU13" s="130">
        <f>DA24</f>
        <v>6073.4999999998408</v>
      </c>
      <c r="FV13" s="123">
        <v>7848.3</v>
      </c>
      <c r="FW13" s="435">
        <f si="9" t="shared"/>
        <v>1774.8000000001593</v>
      </c>
      <c r="FX13" s="120">
        <f si="10" t="shared"/>
        <v>0</v>
      </c>
      <c r="FY13" s="120" t="e">
        <f si="11" t="shared"/>
        <v>#DIV/0!</v>
      </c>
      <c r="FZ13" s="126">
        <v>11.38</v>
      </c>
      <c r="GA13" s="422" t="e">
        <f si="12" t="shared"/>
        <v>#DIV/0!</v>
      </c>
      <c r="GB13" s="393"/>
      <c r="GC13" s="122">
        <f>CF24</f>
        <v>1289.160000000036</v>
      </c>
      <c r="GD13" s="123">
        <v>1524.6</v>
      </c>
      <c r="GE13" s="120">
        <f si="13" t="shared"/>
        <v>235.4399999999639</v>
      </c>
      <c r="GF13" s="17"/>
      <c r="GG13" s="127" t="e">
        <f si="14" t="shared"/>
        <v>#DIV/0!</v>
      </c>
      <c r="GH13" s="126">
        <v>3.78</v>
      </c>
      <c r="GI13" s="144" t="e">
        <f si="15" t="shared"/>
        <v>#DIV/0!</v>
      </c>
      <c r="GJ13" s="393"/>
      <c r="GK13" s="122">
        <f>DU24</f>
        <v>11117.399999999941</v>
      </c>
      <c r="GL13" s="120">
        <v>11114</v>
      </c>
      <c r="GM13" s="425">
        <f si="16" t="shared"/>
        <v>-3.3999999999414285</v>
      </c>
      <c r="GN13" s="169"/>
      <c r="GO13" s="128">
        <v>0.55000000000000004</v>
      </c>
      <c r="GP13" s="126">
        <v>0.4</v>
      </c>
      <c r="GQ13" s="424">
        <f si="17" t="shared"/>
        <v>-0.15000000000000002</v>
      </c>
      <c r="GR13" s="393"/>
      <c r="GS13" s="122">
        <f>AV24</f>
        <v>20205.599999998172</v>
      </c>
      <c r="GT13" s="123">
        <v>21299.8</v>
      </c>
      <c r="GU13" s="33">
        <f si="18" t="shared"/>
        <v>1094.200000001827</v>
      </c>
      <c r="GV13" s="123">
        <f si="19" t="shared"/>
        <v>0</v>
      </c>
      <c r="GW13" s="127" t="e">
        <f si="20" t="shared"/>
        <v>#DIV/0!</v>
      </c>
      <c r="GX13" s="123">
        <v>30.9</v>
      </c>
      <c r="GY13" s="144" t="e">
        <f si="21" t="shared"/>
        <v>#DIV/0!</v>
      </c>
      <c r="GZ13" s="141"/>
      <c r="HA13" s="125">
        <f si="22" t="shared"/>
        <v>50708.947999998258</v>
      </c>
      <c r="HB13" s="386">
        <v>53670.03</v>
      </c>
      <c r="HC13" s="22">
        <f si="23" t="shared"/>
        <v>2961.0820000017411</v>
      </c>
      <c r="HE13" s="150" t="s">
        <v>60</v>
      </c>
      <c r="HF13" s="150" t="s">
        <v>61</v>
      </c>
      <c r="HG13" s="150" t="s">
        <v>71</v>
      </c>
      <c r="HH13" s="150" t="s">
        <v>20</v>
      </c>
      <c r="HI13" s="229" t="s">
        <v>72</v>
      </c>
      <c r="HJ13" s="230" t="s">
        <v>73</v>
      </c>
      <c r="HK13" s="151" t="s">
        <v>76</v>
      </c>
      <c r="HL13" s="152" t="s">
        <v>77</v>
      </c>
      <c r="HO13" s="346">
        <v>42740</v>
      </c>
      <c r="HP13" s="379">
        <v>1100.1880000000001</v>
      </c>
      <c r="HQ13" s="455">
        <f si="68" t="shared"/>
        <v>28.760000000002037</v>
      </c>
      <c r="HR13" s="453"/>
      <c r="HS13" s="379">
        <v>50136</v>
      </c>
      <c r="HT13" s="455">
        <f si="69" t="shared"/>
        <v>12</v>
      </c>
      <c r="HU13" s="369"/>
      <c r="HV13" s="379">
        <v>79200</v>
      </c>
      <c r="HW13" s="455">
        <f si="70" t="shared"/>
        <v>8</v>
      </c>
      <c r="HX13" s="369"/>
      <c r="HY13" s="379">
        <v>1683</v>
      </c>
      <c r="HZ13" s="462">
        <f si="71" t="shared"/>
        <v>6</v>
      </c>
      <c r="IA13" s="369"/>
      <c r="IB13" s="555">
        <v>1316.65</v>
      </c>
      <c r="IC13" s="455">
        <f si="72" t="shared"/>
        <v>7.2000000000002728</v>
      </c>
      <c r="ID13" s="409"/>
      <c r="IE13" s="379">
        <v>216593</v>
      </c>
      <c r="IF13" s="455">
        <f si="73" t="shared"/>
        <v>1536</v>
      </c>
      <c r="IG13" s="409"/>
    </row>
    <row customHeight="1" ht="18" r="14" spans="1:247" x14ac:dyDescent="0.25">
      <c r="A14" s="199">
        <v>10</v>
      </c>
      <c r="B14" s="346">
        <v>42741</v>
      </c>
      <c r="C14" s="349">
        <v>3124.462</v>
      </c>
      <c r="D14" s="288">
        <v>3142.9059999999999</v>
      </c>
      <c r="E14" s="350"/>
      <c r="F14" s="347">
        <f si="74" t="shared"/>
        <v>12950.400000001537</v>
      </c>
      <c r="G14" s="354">
        <f>F13+F14</f>
        <v>25391.999999999825</v>
      </c>
      <c r="H14" s="357">
        <v>2188.181</v>
      </c>
      <c r="I14" s="292">
        <v>2040.155</v>
      </c>
      <c r="J14" s="358"/>
      <c r="K14" s="347">
        <f si="75" t="shared"/>
        <v>13444.799999999668</v>
      </c>
      <c r="L14" s="409">
        <f>K13+K14</f>
        <v>25449.600000000646</v>
      </c>
      <c r="M14" s="466">
        <f>L14-G14</f>
        <v>57.600000000820728</v>
      </c>
      <c r="N14" s="357">
        <v>688.74</v>
      </c>
      <c r="O14" s="358">
        <v>1066.2429999999999</v>
      </c>
      <c r="P14" s="455">
        <f si="29" t="shared"/>
        <v>2366.999999999689</v>
      </c>
      <c r="Q14" s="453">
        <f>P14+P13</f>
        <v>4411.8000000000393</v>
      </c>
      <c r="R14" s="475">
        <v>72484</v>
      </c>
      <c r="S14" s="358">
        <v>37947</v>
      </c>
      <c r="T14" s="455">
        <f si="30" t="shared"/>
        <v>408</v>
      </c>
      <c r="U14" s="453">
        <f>T14+T13</f>
        <v>672</v>
      </c>
      <c r="V14" s="357">
        <v>174855</v>
      </c>
      <c r="W14" s="358">
        <v>350110</v>
      </c>
      <c r="X14" s="455">
        <f si="31" t="shared"/>
        <v>1952</v>
      </c>
      <c r="Y14" s="409">
        <f>X14+X13</f>
        <v>3760</v>
      </c>
      <c r="Z14" s="409">
        <f>Y14+U14</f>
        <v>4432</v>
      </c>
      <c r="AA14" s="453">
        <f>Q14-Z14</f>
        <v>-20.19999999996071</v>
      </c>
      <c r="AB14" s="363">
        <v>365.04899999999998</v>
      </c>
      <c r="AC14" s="358">
        <v>170.798</v>
      </c>
      <c r="AD14" s="455">
        <f si="32" t="shared"/>
        <v>597.59999999993738</v>
      </c>
      <c r="AE14" s="453">
        <f>AD14+AD13</f>
        <v>1137.600000000009</v>
      </c>
      <c r="AF14" s="364">
        <v>3526.9110000000001</v>
      </c>
      <c r="AG14" s="289"/>
      <c r="AH14" s="358"/>
      <c r="AI14" s="494">
        <f si="76" t="shared"/>
        <v>10375.199999999677</v>
      </c>
      <c r="AJ14" s="409">
        <v>21612</v>
      </c>
      <c r="AK14" s="371">
        <f>AJ14+U14</f>
        <v>22284</v>
      </c>
      <c r="AL14" s="387">
        <v>29571</v>
      </c>
      <c r="AM14" s="388">
        <v>41092</v>
      </c>
      <c r="AN14" s="455">
        <f si="33" t="shared"/>
        <v>0</v>
      </c>
      <c r="AO14" s="217">
        <f>AN14+AN13</f>
        <v>0</v>
      </c>
      <c r="AP14" s="387">
        <v>22329</v>
      </c>
      <c r="AQ14" s="388">
        <v>23340</v>
      </c>
      <c r="AR14" s="455">
        <f si="34" t="shared"/>
        <v>0</v>
      </c>
      <c r="AS14" s="409">
        <f>AR14+AR13</f>
        <v>0</v>
      </c>
      <c r="AT14" s="409">
        <f>(L14-Y14-AE14-AO14)+AS14</f>
        <v>20552.000000000637</v>
      </c>
      <c r="AU14" s="210">
        <f si="35" t="shared"/>
        <v>10400.8000000016</v>
      </c>
      <c r="AV14" s="211">
        <f>(G14-Y14-AE14-AO14)+AS14</f>
        <v>20494.399999999816</v>
      </c>
      <c r="AW14" s="197">
        <v>10649.89</v>
      </c>
      <c r="AX14" s="196"/>
      <c r="AY14" s="196"/>
      <c r="AZ14" s="196" t="e">
        <f si="36" t="shared"/>
        <v>#DIV/0!</v>
      </c>
      <c r="BA14" s="196">
        <v>30.88</v>
      </c>
      <c r="BB14" s="196" t="e">
        <f si="37" t="shared"/>
        <v>#DIV/0!</v>
      </c>
      <c r="BC14" s="199">
        <v>10</v>
      </c>
      <c r="BD14" s="346">
        <v>42741</v>
      </c>
      <c r="BE14" s="357">
        <v>11694.249</v>
      </c>
      <c r="BF14" s="292">
        <v>82.567999999999998</v>
      </c>
      <c r="BG14" s="358">
        <v>5638.2929999999997</v>
      </c>
      <c r="BH14" s="496">
        <f si="77" t="shared"/>
        <v>1913.6399999999594</v>
      </c>
      <c r="BI14" s="453">
        <f>BH14+BH13</f>
        <v>3902.879999999966</v>
      </c>
      <c r="BJ14" s="370">
        <v>852.95500000000004</v>
      </c>
      <c r="BK14" s="371">
        <v>662.625</v>
      </c>
      <c r="BL14" s="291">
        <f si="79" t="shared"/>
        <v>128.80000000000109</v>
      </c>
      <c r="BM14" s="409">
        <f>BL14+BL13</f>
        <v>243.04000000000087</v>
      </c>
      <c r="BN14" s="409">
        <f si="38" t="shared"/>
        <v>1784.8399999999583</v>
      </c>
      <c r="BO14" s="483">
        <f>BI14-BM14</f>
        <v>3659.8399999999651</v>
      </c>
      <c r="BP14" s="195">
        <v>1668.2</v>
      </c>
      <c r="BQ14" s="196">
        <f si="39" t="shared"/>
        <v>-116.63999999995826</v>
      </c>
      <c r="BR14" s="196">
        <v>301.44</v>
      </c>
      <c r="BS14" s="196">
        <f si="40" t="shared"/>
        <v>5.9210456475582482</v>
      </c>
      <c r="BT14" s="196">
        <v>4.84</v>
      </c>
      <c r="BU14" s="196">
        <f si="41" t="shared"/>
        <v>-1.0810456475582484</v>
      </c>
      <c r="BV14" s="199">
        <v>10</v>
      </c>
      <c r="BW14" s="346">
        <v>42741</v>
      </c>
      <c r="BX14" s="357">
        <v>12454.94</v>
      </c>
      <c r="BY14" s="358">
        <v>42.213000000000001</v>
      </c>
      <c r="BZ14" s="347">
        <f si="42" t="shared"/>
        <v>266.58000000000868</v>
      </c>
      <c r="CA14" s="210">
        <f>BZ13+BZ14</f>
        <v>507.84000000002635</v>
      </c>
      <c r="CB14" s="292"/>
      <c r="CC14" s="213">
        <f si="43" t="shared"/>
        <v>128.80000000000109</v>
      </c>
      <c r="CD14" s="409">
        <f>BM14</f>
        <v>243.04000000000087</v>
      </c>
      <c r="CE14" s="211">
        <f si="44" t="shared"/>
        <v>395.38000000000977</v>
      </c>
      <c r="CF14" s="211">
        <f>CA14+CD14</f>
        <v>750.88000000002717</v>
      </c>
      <c r="CG14" s="195">
        <v>762.3</v>
      </c>
      <c r="CH14" s="210">
        <f si="45" t="shared"/>
        <v>366.91999999999018</v>
      </c>
      <c r="CI14" s="196"/>
      <c r="CJ14" s="196" t="e">
        <f si="46" t="shared"/>
        <v>#DIV/0!</v>
      </c>
      <c r="CK14" s="196">
        <v>3.78</v>
      </c>
      <c r="CL14" s="196" t="e">
        <f si="47" t="shared"/>
        <v>#DIV/0!</v>
      </c>
      <c r="CM14" s="199">
        <v>10</v>
      </c>
      <c r="CN14" s="346">
        <v>42741</v>
      </c>
      <c r="CO14" s="357">
        <v>11283.165000000001</v>
      </c>
      <c r="CP14" s="358">
        <v>7518.2979999999998</v>
      </c>
      <c r="CQ14" s="455">
        <f si="48" t="shared"/>
        <v>1360.0800000000891</v>
      </c>
      <c r="CR14" s="409">
        <f>CQ14+CQ13</f>
        <v>2763.2400000001144</v>
      </c>
      <c r="CS14" s="409">
        <f si="0" t="shared"/>
        <v>174855</v>
      </c>
      <c r="CT14" s="409">
        <f si="1" t="shared"/>
        <v>350110</v>
      </c>
      <c r="CU14" s="409">
        <f si="49" t="shared"/>
        <v>1952</v>
      </c>
      <c r="CV14" s="453">
        <f>Y14</f>
        <v>3760</v>
      </c>
      <c r="CW14" s="379">
        <v>339.976</v>
      </c>
      <c r="CX14" s="376">
        <f si="50" t="shared"/>
        <v>2.219999999998663</v>
      </c>
      <c r="CY14" s="409">
        <f>CX14+CX13</f>
        <v>9.719999999998663</v>
      </c>
      <c r="CZ14" s="409">
        <f si="51" t="shared"/>
        <v>3314.3000000000875</v>
      </c>
      <c r="DA14" s="204">
        <f>CZ14+CZ13</f>
        <v>6532.9600000001128</v>
      </c>
      <c r="DB14" s="195">
        <v>3924.1</v>
      </c>
      <c r="DC14" s="421">
        <f si="52" t="shared"/>
        <v>609.79999999991242</v>
      </c>
      <c r="DD14" s="195">
        <v>361.89499999999998</v>
      </c>
      <c r="DE14" s="196">
        <f si="53" t="shared"/>
        <v>9.1581812404152796</v>
      </c>
      <c r="DF14" s="195">
        <v>11.38</v>
      </c>
      <c r="DG14" s="397">
        <f si="54" t="shared"/>
        <v>2.2218187595847212</v>
      </c>
      <c r="DH14" s="199">
        <v>10</v>
      </c>
      <c r="DI14" s="346">
        <v>42741</v>
      </c>
      <c r="DJ14" s="366">
        <v>369.52300000000002</v>
      </c>
      <c r="DK14" s="381">
        <v>325.86200000000002</v>
      </c>
      <c r="DL14" s="455">
        <f si="55" t="shared"/>
        <v>775.80000000007203</v>
      </c>
      <c r="DM14" s="453">
        <f>DL14+DL13</f>
        <v>1528.2000000000835</v>
      </c>
      <c r="DN14" s="370"/>
      <c r="DO14" s="409"/>
      <c r="DP14" s="409"/>
      <c r="DQ14" s="371">
        <v>1952.124</v>
      </c>
      <c r="DR14" s="455">
        <f si="56" t="shared"/>
        <v>3342.5999999999476</v>
      </c>
      <c r="DS14" s="453">
        <f>DR14+DR13</f>
        <v>6708.6000000001604</v>
      </c>
      <c r="DT14" s="409">
        <f si="57" t="shared"/>
        <v>5618.4000000000196</v>
      </c>
      <c r="DU14" s="204">
        <f>DM14+DS14+IG14</f>
        <v>11272.800000000243</v>
      </c>
      <c r="DV14" s="195">
        <v>5557</v>
      </c>
      <c r="DW14" s="409">
        <f si="58" t="shared"/>
        <v>-61.400000000019645</v>
      </c>
      <c r="DX14" s="195">
        <v>14653</v>
      </c>
      <c r="DY14" s="431">
        <f si="59" t="shared"/>
        <v>0.38343001433153756</v>
      </c>
      <c r="DZ14" s="409">
        <v>0.39800000000000002</v>
      </c>
      <c r="EA14" s="431">
        <f si="60" t="shared"/>
        <v>1.456998566846246E-2</v>
      </c>
      <c r="EB14" s="199">
        <v>10</v>
      </c>
      <c r="EC14" s="346">
        <v>42741</v>
      </c>
      <c r="ED14" s="357"/>
      <c r="EE14" s="292">
        <v>601.52700000000004</v>
      </c>
      <c r="EF14" s="358"/>
      <c r="EG14" s="495">
        <f si="80" t="shared"/>
        <v>3742.2000000001162</v>
      </c>
      <c r="EH14" s="453">
        <f>EG14+EG13</f>
        <v>7524.0000000001146</v>
      </c>
      <c r="EI14" s="370">
        <v>28.652000000000001</v>
      </c>
      <c r="EJ14" s="383">
        <v>1513.5930000000001</v>
      </c>
      <c r="EK14" s="455">
        <f si="61" t="shared"/>
        <v>435.44000000001461</v>
      </c>
      <c r="EL14" s="453">
        <f>EK14+EK13</f>
        <v>879.60000000000696</v>
      </c>
      <c r="EM14" s="370">
        <v>3118.8130000000001</v>
      </c>
      <c r="EN14" s="371"/>
      <c r="EO14" s="455">
        <f si="62" t="shared"/>
        <v>24.552000000003318</v>
      </c>
      <c r="EP14" s="453">
        <f>EO14+EO13</f>
        <v>51.479999999999563</v>
      </c>
      <c r="EQ14" s="379">
        <v>386.51100000000002</v>
      </c>
      <c r="ER14" s="455">
        <f si="63" t="shared"/>
        <v>6.3200000000006185</v>
      </c>
      <c r="ES14" s="409">
        <f>ER14+ER13</f>
        <v>12.720000000001619</v>
      </c>
      <c r="ET14" s="409">
        <f si="64" t="shared"/>
        <v>3773.0720000001202</v>
      </c>
      <c r="EU14" s="204">
        <f>EH14+EP14+ES14</f>
        <v>7588.2000000001153</v>
      </c>
      <c r="EV14" s="195">
        <v>4273.3999999999996</v>
      </c>
      <c r="EW14" s="195">
        <f si="65" t="shared"/>
        <v>500.32799999987947</v>
      </c>
      <c r="EX14" s="431">
        <v>361.89499999999998</v>
      </c>
      <c r="EY14" s="431">
        <f si="66" t="shared"/>
        <v>10.425874908468259</v>
      </c>
      <c r="EZ14" s="290">
        <v>12.3931</v>
      </c>
      <c r="FA14" s="432">
        <f si="67" t="shared"/>
        <v>1.9672250915317413</v>
      </c>
      <c r="FC14" s="293">
        <v>42805</v>
      </c>
      <c r="FD14" s="417">
        <v>42806</v>
      </c>
      <c r="FE14" s="296">
        <f>BO26</f>
        <v>3757.4800000000159</v>
      </c>
      <c r="FF14" s="127">
        <v>3336.5</v>
      </c>
      <c r="FG14" s="127">
        <f si="2" t="shared"/>
        <v>-420.98000000001593</v>
      </c>
      <c r="FH14" s="290"/>
      <c r="FI14" s="123" t="e">
        <f si="3" t="shared"/>
        <v>#DIV/0!</v>
      </c>
      <c r="FJ14" s="126">
        <v>4.84</v>
      </c>
      <c r="FK14" s="131" t="e">
        <f si="4" t="shared"/>
        <v>#DIV/0!</v>
      </c>
      <c r="FL14" s="140">
        <f>HR26</f>
        <v>140.95999999999549</v>
      </c>
      <c r="FM14" s="296">
        <f>EU26</f>
        <v>8154.4039999997776</v>
      </c>
      <c r="FN14" s="123">
        <v>8546.9</v>
      </c>
      <c r="FO14" s="32">
        <f si="5" t="shared"/>
        <v>392.49600000022201</v>
      </c>
      <c r="FP14" s="120">
        <f si="6" t="shared"/>
        <v>0</v>
      </c>
      <c r="FQ14" s="123" t="e">
        <f si="7" t="shared"/>
        <v>#DIV/0!</v>
      </c>
      <c r="FR14" s="120">
        <v>12.39</v>
      </c>
      <c r="FS14" s="142" t="e">
        <f si="8" t="shared"/>
        <v>#DIV/0!</v>
      </c>
      <c r="FT14" s="141"/>
      <c r="FU14" s="130">
        <f>DA26</f>
        <v>6084.1200000000772</v>
      </c>
      <c r="FV14" s="123">
        <v>7848.3</v>
      </c>
      <c r="FW14" s="435">
        <f si="9" t="shared"/>
        <v>1764.179999999923</v>
      </c>
      <c r="FX14" s="120">
        <f si="10" t="shared"/>
        <v>0</v>
      </c>
      <c r="FY14" s="120" t="e">
        <f si="11" t="shared"/>
        <v>#DIV/0!</v>
      </c>
      <c r="FZ14" s="126">
        <v>11.38</v>
      </c>
      <c r="GA14" s="142" t="e">
        <f si="12" t="shared"/>
        <v>#DIV/0!</v>
      </c>
      <c r="GB14" s="393"/>
      <c r="GC14" s="122">
        <f>CF26</f>
        <v>1460.8800000000133</v>
      </c>
      <c r="GD14" s="123">
        <v>1524.6</v>
      </c>
      <c r="GE14" s="120">
        <f si="13" t="shared"/>
        <v>63.719999999986612</v>
      </c>
      <c r="GF14" s="17"/>
      <c r="GG14" s="127" t="e">
        <f si="14" t="shared"/>
        <v>#DIV/0!</v>
      </c>
      <c r="GH14" s="126">
        <v>3.78</v>
      </c>
      <c r="GI14" s="144" t="e">
        <f si="15" t="shared"/>
        <v>#DIV/0!</v>
      </c>
      <c r="GJ14" s="393"/>
      <c r="GK14" s="122">
        <f>DU26</f>
        <v>11103.600000000086</v>
      </c>
      <c r="GL14" s="120">
        <v>11114</v>
      </c>
      <c r="GM14" s="33">
        <f si="16" t="shared"/>
        <v>10.399999999914144</v>
      </c>
      <c r="GN14" s="169"/>
      <c r="GO14" s="128">
        <v>0.55000000000000004</v>
      </c>
      <c r="GP14" s="126">
        <v>0.4</v>
      </c>
      <c r="GQ14" s="424">
        <f si="17" t="shared"/>
        <v>-0.15000000000000002</v>
      </c>
      <c r="GR14" s="393"/>
      <c r="GS14" s="122">
        <f>AV26</f>
        <v>19956.599999999336</v>
      </c>
      <c r="GT14" s="123">
        <v>21299.8</v>
      </c>
      <c r="GU14" s="425">
        <f si="18" t="shared"/>
        <v>1343.2000000006628</v>
      </c>
      <c r="GV14" s="123">
        <f si="19" t="shared"/>
        <v>0</v>
      </c>
      <c r="GW14" s="127" t="e">
        <f si="20" t="shared"/>
        <v>#DIV/0!</v>
      </c>
      <c r="GX14" s="123">
        <v>30.9</v>
      </c>
      <c r="GY14" s="144" t="e">
        <f si="21" t="shared"/>
        <v>#DIV/0!</v>
      </c>
      <c r="GZ14" s="141"/>
      <c r="HA14" s="125">
        <f si="22" t="shared"/>
        <v>50517.083999999304</v>
      </c>
      <c r="HB14" s="386">
        <v>53670.03</v>
      </c>
      <c r="HC14" s="31">
        <f si="23" t="shared"/>
        <v>3152.9460000006948</v>
      </c>
      <c r="HE14" s="23" t="s">
        <v>65</v>
      </c>
      <c r="HF14" s="46">
        <f ref="HF14:HF20" si="81" t="shared">HF4</f>
        <v>100843.47999999985</v>
      </c>
      <c r="HG14" s="23"/>
      <c r="HH14" s="24">
        <f ref="HH14:HH19" si="82" t="shared">HF14-HG14</f>
        <v>100843.47999999985</v>
      </c>
      <c r="HI14" s="20"/>
      <c r="HJ14" s="290"/>
      <c r="HK14" s="39">
        <f ref="HK14:HK19" si="83" t="shared">HG14/31</f>
        <v>0</v>
      </c>
      <c r="HL14" s="4">
        <f ref="HL14:HL19" si="84" t="shared">HK14/2</f>
        <v>0</v>
      </c>
      <c r="HO14" s="346">
        <v>42741</v>
      </c>
      <c r="HP14" s="379">
        <v>1102.71</v>
      </c>
      <c r="HQ14" s="455">
        <f si="68" t="shared"/>
        <v>100.87999999999738</v>
      </c>
      <c r="HR14" s="453">
        <f>HQ14+HQ13</f>
        <v>129.63999999999942</v>
      </c>
      <c r="HS14" s="379">
        <v>50162</v>
      </c>
      <c r="HT14" s="455">
        <f si="69" t="shared"/>
        <v>26</v>
      </c>
      <c r="HU14" s="369">
        <f>HT14+HT13</f>
        <v>38</v>
      </c>
      <c r="HV14" s="379">
        <v>79234</v>
      </c>
      <c r="HW14" s="455">
        <f si="70" t="shared"/>
        <v>34</v>
      </c>
      <c r="HX14" s="369">
        <f>HW14+HW13</f>
        <v>42</v>
      </c>
      <c r="HY14" s="379">
        <v>1712</v>
      </c>
      <c r="HZ14" s="462">
        <f si="71" t="shared"/>
        <v>29</v>
      </c>
      <c r="IA14" s="369">
        <f>HZ14+HZ13</f>
        <v>35</v>
      </c>
      <c r="IB14" s="555">
        <v>1317.31</v>
      </c>
      <c r="IC14" s="455">
        <f si="72" t="shared"/>
        <v>19.799999999995634</v>
      </c>
      <c r="ID14" s="409">
        <f>IC14+IC13</f>
        <v>26.999999999995907</v>
      </c>
      <c r="IE14" s="379">
        <v>216718</v>
      </c>
      <c r="IF14" s="455">
        <f si="73" t="shared"/>
        <v>1500</v>
      </c>
      <c r="IG14" s="409">
        <f>IF14+IF13</f>
        <v>3036</v>
      </c>
    </row>
    <row ht="15.75" r="15" spans="1:247" x14ac:dyDescent="0.25">
      <c r="A15" s="199">
        <v>11</v>
      </c>
      <c r="B15" s="346">
        <v>42741</v>
      </c>
      <c r="C15" s="349">
        <v>3126.5819999999999</v>
      </c>
      <c r="D15" s="288">
        <v>3143.38</v>
      </c>
      <c r="E15" s="350"/>
      <c r="F15" s="347">
        <f si="74" t="shared"/>
        <v>12451.200000000244</v>
      </c>
      <c r="G15" s="354"/>
      <c r="H15" s="357">
        <v>2190.3029999999999</v>
      </c>
      <c r="I15" s="292">
        <v>2040.644</v>
      </c>
      <c r="J15" s="358"/>
      <c r="K15" s="347">
        <f si="75" t="shared"/>
        <v>12532.799999999406</v>
      </c>
      <c r="L15" s="409"/>
      <c r="M15" s="354"/>
      <c r="N15" s="357">
        <v>688.74</v>
      </c>
      <c r="O15" s="358">
        <v>1067.3989999999999</v>
      </c>
      <c r="P15" s="485">
        <f si="29" t="shared"/>
        <v>2080.7999999999083</v>
      </c>
      <c r="Q15" s="453"/>
      <c r="R15" s="357">
        <v>72505</v>
      </c>
      <c r="S15" s="358">
        <v>37948</v>
      </c>
      <c r="T15" s="455">
        <f si="30" t="shared"/>
        <v>264</v>
      </c>
      <c r="U15" s="453"/>
      <c r="V15" s="357">
        <v>174855</v>
      </c>
      <c r="W15" s="358">
        <v>350222</v>
      </c>
      <c r="X15" s="455">
        <f si="31" t="shared"/>
        <v>1792</v>
      </c>
      <c r="Y15" s="409"/>
      <c r="Z15" s="409"/>
      <c r="AA15" s="453"/>
      <c r="AB15" s="363">
        <v>365.25700000000001</v>
      </c>
      <c r="AC15" s="358">
        <v>170.93199999999999</v>
      </c>
      <c r="AD15" s="455">
        <f si="32" t="shared"/>
        <v>615.60000000002333</v>
      </c>
      <c r="AE15" s="453"/>
      <c r="AF15" s="364">
        <v>3530.9749999999999</v>
      </c>
      <c r="AG15" s="289"/>
      <c r="AH15" s="358"/>
      <c r="AI15" s="497">
        <f si="76" t="shared"/>
        <v>9753.599999999642</v>
      </c>
      <c r="AJ15" s="409"/>
      <c r="AK15" s="371"/>
      <c r="AL15" s="387">
        <v>29571</v>
      </c>
      <c r="AM15" s="388">
        <v>41092</v>
      </c>
      <c r="AN15" s="455">
        <f si="33" t="shared"/>
        <v>0</v>
      </c>
      <c r="AO15" s="217"/>
      <c r="AP15" s="387">
        <v>22329</v>
      </c>
      <c r="AQ15" s="388">
        <v>23340</v>
      </c>
      <c r="AR15" s="455">
        <f si="34" t="shared"/>
        <v>0</v>
      </c>
      <c r="AS15" s="409"/>
      <c r="AT15" s="409"/>
      <c r="AU15" s="210">
        <f si="35" t="shared"/>
        <v>10043.60000000022</v>
      </c>
      <c r="AV15" s="211"/>
      <c r="AW15" s="197">
        <v>10649.89</v>
      </c>
      <c r="AX15" s="397"/>
      <c r="AY15" s="196"/>
      <c r="AZ15" s="196" t="e">
        <f si="36" t="shared"/>
        <v>#DIV/0!</v>
      </c>
      <c r="BA15" s="196">
        <v>30.88</v>
      </c>
      <c r="BB15" s="397" t="e">
        <f si="37" t="shared"/>
        <v>#DIV/0!</v>
      </c>
      <c r="BC15" s="199">
        <v>11</v>
      </c>
      <c r="BD15" s="346">
        <v>42741</v>
      </c>
      <c r="BE15" s="357">
        <v>11696.877</v>
      </c>
      <c r="BF15" s="292">
        <v>82.67</v>
      </c>
      <c r="BG15" s="358">
        <v>5641.0609999999997</v>
      </c>
      <c r="BH15" s="496">
        <f si="77" t="shared"/>
        <v>1871.5200000001232</v>
      </c>
      <c r="BI15" s="453"/>
      <c r="BJ15" s="370">
        <v>854.45500000000004</v>
      </c>
      <c r="BK15" s="371">
        <v>662.625</v>
      </c>
      <c r="BL15" s="291">
        <f si="79" t="shared"/>
        <v>120</v>
      </c>
      <c r="BM15" s="409"/>
      <c r="BN15" s="409">
        <f si="38" t="shared"/>
        <v>1751.5200000001232</v>
      </c>
      <c r="BO15" s="483"/>
      <c r="BP15" s="195">
        <v>1668.2</v>
      </c>
      <c r="BQ15" s="196">
        <f si="39" t="shared"/>
        <v>-83.320000000123173</v>
      </c>
      <c r="BR15" s="196">
        <v>301.44</v>
      </c>
      <c r="BS15" s="196">
        <f si="40" t="shared"/>
        <v>5.8105095541405358</v>
      </c>
      <c r="BT15" s="196">
        <v>4.84</v>
      </c>
      <c r="BU15" s="196">
        <f si="41" t="shared"/>
        <v>-0.97050955414053597</v>
      </c>
      <c r="BV15" s="199">
        <v>11</v>
      </c>
      <c r="BW15" s="346">
        <v>42741</v>
      </c>
      <c r="BX15" s="357">
        <v>12462.9</v>
      </c>
      <c r="BY15" s="358">
        <v>42.537999999999997</v>
      </c>
      <c r="BZ15" s="347">
        <f si="42" t="shared"/>
        <v>251.79999999997364</v>
      </c>
      <c r="CA15" s="210"/>
      <c r="CB15" s="292"/>
      <c r="CC15" s="213">
        <f si="43" t="shared"/>
        <v>120</v>
      </c>
      <c r="CD15" s="409"/>
      <c r="CE15" s="211">
        <f si="44" t="shared"/>
        <v>371.79999999997364</v>
      </c>
      <c r="CF15" s="211"/>
      <c r="CG15" s="195">
        <v>762.3</v>
      </c>
      <c r="CH15" s="210">
        <f si="45" t="shared"/>
        <v>390.50000000002632</v>
      </c>
      <c r="CI15" s="196"/>
      <c r="CJ15" s="196" t="e">
        <f si="46" t="shared"/>
        <v>#DIV/0!</v>
      </c>
      <c r="CK15" s="196">
        <v>3.78</v>
      </c>
      <c r="CL15" s="196" t="e">
        <f si="47" t="shared"/>
        <v>#DIV/0!</v>
      </c>
      <c r="CM15" s="199">
        <v>11</v>
      </c>
      <c r="CN15" s="346">
        <v>42741</v>
      </c>
      <c r="CO15" s="357">
        <v>11290.905000000001</v>
      </c>
      <c r="CP15" s="358">
        <v>7521.4840000000004</v>
      </c>
      <c r="CQ15" s="455">
        <f si="48" t="shared"/>
        <v>1311.1200000000463</v>
      </c>
      <c r="CR15" s="409"/>
      <c r="CS15" s="409">
        <f si="0" t="shared"/>
        <v>174855</v>
      </c>
      <c r="CT15" s="409">
        <f si="1" t="shared"/>
        <v>350222</v>
      </c>
      <c r="CU15" s="409">
        <f si="49" t="shared"/>
        <v>1792</v>
      </c>
      <c r="CV15" s="453"/>
      <c r="CW15" s="379">
        <v>340.57</v>
      </c>
      <c r="CX15" s="376">
        <f si="50" t="shared"/>
        <v>35.639999999999645</v>
      </c>
      <c r="CY15" s="409"/>
      <c r="CZ15" s="409">
        <f si="51" t="shared"/>
        <v>3138.7600000000457</v>
      </c>
      <c r="DA15" s="204"/>
      <c r="DB15" s="195">
        <v>3924.1</v>
      </c>
      <c r="DC15" s="421">
        <f si="52" t="shared"/>
        <v>785.33999999995422</v>
      </c>
      <c r="DD15" s="195">
        <v>361.89499999999998</v>
      </c>
      <c r="DE15" s="196">
        <f si="53" t="shared"/>
        <v>8.6731234197765819</v>
      </c>
      <c r="DF15" s="195">
        <v>11.38</v>
      </c>
      <c r="DG15" s="397">
        <f si="54" t="shared"/>
        <v>2.7068765802234189</v>
      </c>
      <c r="DH15" s="199">
        <v>11</v>
      </c>
      <c r="DI15" s="346">
        <v>42741</v>
      </c>
      <c r="DJ15" s="366">
        <v>369.91899999999998</v>
      </c>
      <c r="DK15" s="381">
        <v>325.88900000000001</v>
      </c>
      <c r="DL15" s="455">
        <f si="55" t="shared"/>
        <v>761.39999999990096</v>
      </c>
      <c r="DM15" s="453"/>
      <c r="DN15" s="370"/>
      <c r="DO15" s="409"/>
      <c r="DP15" s="409"/>
      <c r="DQ15" s="371">
        <v>1953.981</v>
      </c>
      <c r="DR15" s="455">
        <f si="56" t="shared"/>
        <v>3342.5999999999476</v>
      </c>
      <c r="DS15" s="453"/>
      <c r="DT15" s="409">
        <f si="57" t="shared"/>
        <v>5627.999999999849</v>
      </c>
      <c r="DU15" s="204"/>
      <c r="DV15" s="195">
        <v>5557</v>
      </c>
      <c r="DW15" s="409">
        <f si="58" t="shared"/>
        <v>-70.999999999849024</v>
      </c>
      <c r="DX15" s="195">
        <v>14653</v>
      </c>
      <c r="DY15" s="431">
        <f si="59" t="shared"/>
        <v>0.38408517027228889</v>
      </c>
      <c r="DZ15" s="409">
        <v>0.39800000000000002</v>
      </c>
      <c r="EA15" s="431">
        <f si="60" t="shared"/>
        <v>1.3914829727711131E-2</v>
      </c>
      <c r="EB15" s="199">
        <v>11</v>
      </c>
      <c r="EC15" s="346">
        <v>42741</v>
      </c>
      <c r="ED15" s="357"/>
      <c r="EE15" s="292">
        <v>603.60400000000004</v>
      </c>
      <c r="EF15" s="358"/>
      <c r="EG15" s="495">
        <f si="80" t="shared"/>
        <v>3738.5999999999967</v>
      </c>
      <c r="EH15" s="453"/>
      <c r="EI15" s="370">
        <v>28.672000000000001</v>
      </c>
      <c r="EJ15" s="383">
        <v>1518.829</v>
      </c>
      <c r="EK15" s="455">
        <f si="61" t="shared"/>
        <v>420.47999999999007</v>
      </c>
      <c r="EL15" s="453"/>
      <c r="EM15" s="370">
        <v>3121.1849999999999</v>
      </c>
      <c r="EN15" s="371"/>
      <c r="EO15" s="455">
        <f si="62" t="shared"/>
        <v>28.463999999998123</v>
      </c>
      <c r="EP15" s="453"/>
      <c r="EQ15" s="379">
        <v>386.96600000000001</v>
      </c>
      <c r="ER15" s="455">
        <f si="63" t="shared"/>
        <v>18.199999999999363</v>
      </c>
      <c r="ES15" s="409"/>
      <c r="ET15" s="409">
        <f si="64" t="shared"/>
        <v>3785.2639999999942</v>
      </c>
      <c r="EU15" s="204"/>
      <c r="EV15" s="195">
        <v>4273.3999999999996</v>
      </c>
      <c r="EW15" s="195">
        <f si="65" t="shared"/>
        <v>488.13600000000542</v>
      </c>
      <c r="EX15" s="431">
        <v>361.89499999999998</v>
      </c>
      <c r="EY15" s="431">
        <f si="66" t="shared"/>
        <v>10.459564238245884</v>
      </c>
      <c r="EZ15" s="290">
        <v>12.3931</v>
      </c>
      <c r="FA15" s="432">
        <f si="67" t="shared"/>
        <v>1.9335357617541167</v>
      </c>
      <c r="FC15" s="293">
        <v>42806</v>
      </c>
      <c r="FD15" s="417">
        <v>42807</v>
      </c>
      <c r="FE15" s="296">
        <f>BO28</f>
        <v>3507.7600000000484</v>
      </c>
      <c r="FF15" s="127">
        <v>3336.5</v>
      </c>
      <c r="FG15" s="127">
        <f si="2" t="shared"/>
        <v>-171.26000000004842</v>
      </c>
      <c r="FH15" s="290"/>
      <c r="FI15" s="123" t="e">
        <f si="3" t="shared"/>
        <v>#DIV/0!</v>
      </c>
      <c r="FJ15" s="126">
        <v>4.84</v>
      </c>
      <c r="FK15" s="131" t="e">
        <f si="4" t="shared"/>
        <v>#DIV/0!</v>
      </c>
      <c r="FL15" s="140">
        <f>HR28</f>
        <v>131.1200000000008</v>
      </c>
      <c r="FM15" s="296">
        <f>EU28</f>
        <v>7981.3759999997164</v>
      </c>
      <c r="FN15" s="123">
        <v>8546.9</v>
      </c>
      <c r="FO15" s="32">
        <f si="5" t="shared"/>
        <v>565.52400000028319</v>
      </c>
      <c r="FP15" s="120">
        <f si="6" t="shared"/>
        <v>0</v>
      </c>
      <c r="FQ15" s="123" t="e">
        <f si="7" t="shared"/>
        <v>#DIV/0!</v>
      </c>
      <c r="FR15" s="120">
        <v>12.39</v>
      </c>
      <c r="FS15" s="142" t="e">
        <f si="8" t="shared"/>
        <v>#DIV/0!</v>
      </c>
      <c r="FT15" s="141"/>
      <c r="FU15" s="130">
        <f>DA28</f>
        <v>5593.0599999999358</v>
      </c>
      <c r="FV15" s="123">
        <v>7848.3</v>
      </c>
      <c r="FW15" s="435">
        <f si="9" t="shared"/>
        <v>2255.2400000000644</v>
      </c>
      <c r="FX15" s="120">
        <f si="10" t="shared"/>
        <v>0</v>
      </c>
      <c r="FY15" s="120" t="e">
        <f si="11" t="shared"/>
        <v>#DIV/0!</v>
      </c>
      <c r="FZ15" s="126">
        <v>11.38</v>
      </c>
      <c r="GA15" s="142" t="e">
        <f si="12" t="shared"/>
        <v>#DIV/0!</v>
      </c>
      <c r="GB15" s="393"/>
      <c r="GC15" s="122">
        <f>CF28</f>
        <v>1326.2999999999697</v>
      </c>
      <c r="GD15" s="123">
        <v>1524.6</v>
      </c>
      <c r="GE15" s="120">
        <f si="13" t="shared"/>
        <v>198.3000000000302</v>
      </c>
      <c r="GF15" s="17"/>
      <c r="GG15" s="127" t="e">
        <f si="14" t="shared"/>
        <v>#DIV/0!</v>
      </c>
      <c r="GH15" s="126">
        <v>3.78</v>
      </c>
      <c r="GI15" s="144" t="e">
        <f si="15" t="shared"/>
        <v>#DIV/0!</v>
      </c>
      <c r="GJ15" s="393"/>
      <c r="GK15" s="122">
        <f>DU28</f>
        <v>11044.200000000128</v>
      </c>
      <c r="GL15" s="120">
        <v>11114</v>
      </c>
      <c r="GM15" s="33">
        <f si="16" t="shared"/>
        <v>69.799999999871943</v>
      </c>
      <c r="GN15" s="169"/>
      <c r="GO15" s="128">
        <v>0.55000000000000004</v>
      </c>
      <c r="GP15" s="126">
        <v>0.4</v>
      </c>
      <c r="GQ15" s="424">
        <f si="17" t="shared"/>
        <v>-0.15000000000000002</v>
      </c>
      <c r="GR15" s="393"/>
      <c r="GS15" s="122">
        <f>AV28</f>
        <v>20135.600000000304</v>
      </c>
      <c r="GT15" s="123">
        <v>21299.8</v>
      </c>
      <c r="GU15" s="425">
        <f si="18" t="shared"/>
        <v>1164.1999999996951</v>
      </c>
      <c r="GV15" s="123">
        <f si="19" t="shared"/>
        <v>0</v>
      </c>
      <c r="GW15" s="127" t="e">
        <f si="20" t="shared"/>
        <v>#DIV/0!</v>
      </c>
      <c r="GX15" s="123">
        <v>30.9</v>
      </c>
      <c r="GY15" s="144" t="e">
        <f si="21" t="shared"/>
        <v>#DIV/0!</v>
      </c>
      <c r="GZ15" s="141"/>
      <c r="HA15" s="125">
        <f si="22" t="shared"/>
        <v>49588.296000000104</v>
      </c>
      <c r="HB15" s="386">
        <v>53670.03</v>
      </c>
      <c r="HC15" s="31">
        <f si="23" t="shared"/>
        <v>4081.7339999998949</v>
      </c>
      <c r="HE15" s="23" t="s">
        <v>41</v>
      </c>
      <c r="HF15" s="46">
        <f si="81" t="shared"/>
        <v>239275.45999999924</v>
      </c>
      <c r="HG15" s="23"/>
      <c r="HH15" s="24">
        <f si="82" t="shared"/>
        <v>239275.45999999924</v>
      </c>
      <c r="HI15" s="20"/>
      <c r="HJ15" s="290"/>
      <c r="HK15" s="39">
        <f si="83" t="shared"/>
        <v>0</v>
      </c>
      <c r="HL15" s="4">
        <f si="84" t="shared"/>
        <v>0</v>
      </c>
      <c r="HO15" s="346">
        <v>42741</v>
      </c>
      <c r="HP15" s="379">
        <v>1103.5419999999999</v>
      </c>
      <c r="HQ15" s="455">
        <f si="68" t="shared"/>
        <v>33.279999999995198</v>
      </c>
      <c r="HR15" s="453"/>
      <c r="HS15" s="379">
        <v>50176</v>
      </c>
      <c r="HT15" s="455">
        <f si="69" t="shared"/>
        <v>14</v>
      </c>
      <c r="HU15" s="369"/>
      <c r="HV15" s="379">
        <v>79251</v>
      </c>
      <c r="HW15" s="455">
        <f si="70" t="shared"/>
        <v>17</v>
      </c>
      <c r="HX15" s="369"/>
      <c r="HY15" s="379">
        <v>1731</v>
      </c>
      <c r="HZ15" s="462">
        <f si="71" t="shared"/>
        <v>19</v>
      </c>
      <c r="IA15" s="369"/>
      <c r="IB15" s="555">
        <v>1318.18</v>
      </c>
      <c r="IC15" s="455">
        <f si="72" t="shared"/>
        <v>26.100000000003547</v>
      </c>
      <c r="ID15" s="409"/>
      <c r="IE15" s="379">
        <v>216845</v>
      </c>
      <c r="IF15" s="455">
        <f si="73" t="shared"/>
        <v>1524</v>
      </c>
      <c r="IG15" s="409"/>
    </row>
    <row ht="15.75" r="16" spans="1:247" x14ac:dyDescent="0.25">
      <c r="A16" s="199">
        <v>12</v>
      </c>
      <c r="B16" s="346">
        <v>42742</v>
      </c>
      <c r="C16" s="349">
        <v>3128.7559999999999</v>
      </c>
      <c r="D16" s="288">
        <v>3143.9029999999998</v>
      </c>
      <c r="E16" s="350"/>
      <c r="F16" s="347">
        <f si="74" t="shared"/>
        <v>12945.599999998376</v>
      </c>
      <c r="G16" s="354">
        <f>F15+F16</f>
        <v>25396.79999999862</v>
      </c>
      <c r="H16" s="357">
        <v>2192.386</v>
      </c>
      <c r="I16" s="292">
        <v>2041.164</v>
      </c>
      <c r="J16" s="358"/>
      <c r="K16" s="347">
        <f si="75" t="shared"/>
        <v>12494.400000000314</v>
      </c>
      <c r="L16" s="409">
        <f>K15+K16</f>
        <v>25027.199999999721</v>
      </c>
      <c r="M16" s="354">
        <f>L16-G16</f>
        <v>-369.59999999889988</v>
      </c>
      <c r="N16" s="357">
        <v>688.74</v>
      </c>
      <c r="O16" s="358">
        <v>1068.6379999999999</v>
      </c>
      <c r="P16" s="455">
        <f si="29" t="shared"/>
        <v>2230.2000000000589</v>
      </c>
      <c r="Q16" s="453">
        <f>P16+P15</f>
        <v>4310.9999999999673</v>
      </c>
      <c r="R16" s="357">
        <v>72532</v>
      </c>
      <c r="S16" s="358">
        <v>37954</v>
      </c>
      <c r="T16" s="455">
        <f si="30" t="shared"/>
        <v>396</v>
      </c>
      <c r="U16" s="453">
        <f>T16+T15</f>
        <v>660</v>
      </c>
      <c r="V16" s="357">
        <v>174860</v>
      </c>
      <c r="W16" s="358">
        <v>350328</v>
      </c>
      <c r="X16" s="455">
        <f si="31" t="shared"/>
        <v>1776</v>
      </c>
      <c r="Y16" s="409">
        <f>X16+X15</f>
        <v>3568</v>
      </c>
      <c r="Z16" s="409">
        <f>Y16+U16</f>
        <v>4228</v>
      </c>
      <c r="AA16" s="427">
        <f>Q16-Z16</f>
        <v>82.999999999967258</v>
      </c>
      <c r="AB16" s="363">
        <v>365.47300000000001</v>
      </c>
      <c r="AC16" s="358">
        <v>171.04599999999999</v>
      </c>
      <c r="AD16" s="455">
        <f si="32" t="shared"/>
        <v>594.00000000002251</v>
      </c>
      <c r="AE16" s="453">
        <f>AD16+AD15</f>
        <v>1209.6000000000458</v>
      </c>
      <c r="AF16" s="364">
        <v>3534.9580000000001</v>
      </c>
      <c r="AG16" s="289"/>
      <c r="AH16" s="358"/>
      <c r="AI16" s="455">
        <f si="76" t="shared"/>
        <v>9559.2000000004191</v>
      </c>
      <c r="AJ16" s="409">
        <f>AI16+AI15</f>
        <v>19312.800000000061</v>
      </c>
      <c r="AK16" s="371">
        <f>AJ16+U16</f>
        <v>19972.800000000061</v>
      </c>
      <c r="AL16" s="387">
        <v>29571</v>
      </c>
      <c r="AM16" s="388">
        <v>41092</v>
      </c>
      <c r="AN16" s="455">
        <f si="33" t="shared"/>
        <v>0</v>
      </c>
      <c r="AO16" s="217">
        <f>AN16+AN15</f>
        <v>0</v>
      </c>
      <c r="AP16" s="387">
        <v>22329</v>
      </c>
      <c r="AQ16" s="388">
        <v>23340</v>
      </c>
      <c r="AR16" s="455">
        <f si="34" t="shared"/>
        <v>0</v>
      </c>
      <c r="AS16" s="409">
        <f>AR16+AR15</f>
        <v>0</v>
      </c>
      <c r="AT16" s="409">
        <f>(L16-Y16-AE16-AO16)+AS16</f>
        <v>20249.599999999675</v>
      </c>
      <c r="AU16" s="210">
        <f si="35" t="shared"/>
        <v>10575.599999998354</v>
      </c>
      <c r="AV16" s="211">
        <f>(G16-Y16-AE16-AO16)+AS16</f>
        <v>20619.199999998575</v>
      </c>
      <c r="AW16" s="197">
        <v>10649.89</v>
      </c>
      <c r="AX16" s="196"/>
      <c r="AY16" s="196"/>
      <c r="AZ16" s="196" t="e">
        <f si="36" t="shared"/>
        <v>#DIV/0!</v>
      </c>
      <c r="BA16" s="196">
        <v>30.88</v>
      </c>
      <c r="BB16" s="196" t="e">
        <f si="37" t="shared"/>
        <v>#DIV/0!</v>
      </c>
      <c r="BC16" s="199">
        <v>12</v>
      </c>
      <c r="BD16" s="346">
        <v>42742</v>
      </c>
      <c r="BE16" s="357">
        <v>11699.781000000001</v>
      </c>
      <c r="BF16" s="292">
        <v>82.768000000000001</v>
      </c>
      <c r="BG16" s="358">
        <v>5643.8050000000003</v>
      </c>
      <c r="BH16" s="496">
        <f si="77" t="shared"/>
        <v>1853.7600000001135</v>
      </c>
      <c r="BI16" s="453">
        <f>BH16+BH15</f>
        <v>3725.2800000002367</v>
      </c>
      <c r="BJ16" s="370">
        <v>855.84400000000005</v>
      </c>
      <c r="BK16" s="371">
        <v>662.625</v>
      </c>
      <c r="BL16" s="291">
        <f si="79" t="shared"/>
        <v>111.1200000000008</v>
      </c>
      <c r="BM16" s="409">
        <f>BL16+BL15</f>
        <v>231.1200000000008</v>
      </c>
      <c r="BN16" s="409">
        <f si="38" t="shared"/>
        <v>1742.6400000001127</v>
      </c>
      <c r="BO16" s="483">
        <f>BI16-BM16</f>
        <v>3494.1600000002359</v>
      </c>
      <c r="BP16" s="195">
        <v>1668.2</v>
      </c>
      <c r="BQ16" s="196">
        <f si="39" t="shared"/>
        <v>-74.440000000112605</v>
      </c>
      <c r="BR16" s="196">
        <v>301.44</v>
      </c>
      <c r="BS16" s="196">
        <f si="40" t="shared"/>
        <v>5.7810509554143863</v>
      </c>
      <c r="BT16" s="196">
        <v>4.84</v>
      </c>
      <c r="BU16" s="196">
        <f si="41" t="shared"/>
        <v>-0.94105095541438644</v>
      </c>
      <c r="BV16" s="199">
        <v>12</v>
      </c>
      <c r="BW16" s="346">
        <v>42742</v>
      </c>
      <c r="BX16" s="357">
        <v>12470.52</v>
      </c>
      <c r="BY16" s="358">
        <v>42.850999999999999</v>
      </c>
      <c r="BZ16" s="347">
        <f si="42" t="shared"/>
        <v>241.12000000002411</v>
      </c>
      <c r="CA16" s="210">
        <f>BZ15+BZ16</f>
        <v>492.91999999999774</v>
      </c>
      <c r="CB16" s="292"/>
      <c r="CC16" s="213">
        <f si="43" t="shared"/>
        <v>111.1200000000008</v>
      </c>
      <c r="CD16" s="409">
        <f>BM16</f>
        <v>231.1200000000008</v>
      </c>
      <c r="CE16" s="211">
        <f si="44" t="shared"/>
        <v>352.24000000002491</v>
      </c>
      <c r="CF16" s="211">
        <f>CA16+CD16</f>
        <v>724.0399999999986</v>
      </c>
      <c r="CG16" s="195">
        <v>762.3</v>
      </c>
      <c r="CH16" s="210">
        <f si="45" t="shared"/>
        <v>410.05999999997505</v>
      </c>
      <c r="CI16" s="196"/>
      <c r="CJ16" s="196" t="e">
        <f si="46" t="shared"/>
        <v>#DIV/0!</v>
      </c>
      <c r="CK16" s="196">
        <v>3.78</v>
      </c>
      <c r="CL16" s="196" t="e">
        <f si="47" t="shared"/>
        <v>#DIV/0!</v>
      </c>
      <c r="CM16" s="199">
        <v>12</v>
      </c>
      <c r="CN16" s="346">
        <v>42742</v>
      </c>
      <c r="CO16" s="357">
        <v>11299.138999999999</v>
      </c>
      <c r="CP16" s="358">
        <v>7524.8090000000002</v>
      </c>
      <c r="CQ16" s="455">
        <f si="48" t="shared"/>
        <v>1387.0799999998053</v>
      </c>
      <c r="CR16" s="409">
        <f>CQ16+CQ15</f>
        <v>2698.1999999998516</v>
      </c>
      <c r="CS16" s="409">
        <f si="0" t="shared"/>
        <v>174860</v>
      </c>
      <c r="CT16" s="409">
        <f si="1" t="shared"/>
        <v>350328</v>
      </c>
      <c r="CU16" s="409">
        <f si="49" t="shared"/>
        <v>1776</v>
      </c>
      <c r="CV16" s="453">
        <f>Y16</f>
        <v>3568</v>
      </c>
      <c r="CW16" s="379">
        <v>340.73200000000003</v>
      </c>
      <c r="CX16" s="376">
        <f si="50" t="shared"/>
        <v>9.7200000000020736</v>
      </c>
      <c r="CY16" s="409">
        <f>CX16+CX15</f>
        <v>45.360000000001719</v>
      </c>
      <c r="CZ16" s="409">
        <f si="51" t="shared"/>
        <v>3172.7999999998074</v>
      </c>
      <c r="DA16" s="204">
        <f>CZ16+CZ15</f>
        <v>6311.5599999998531</v>
      </c>
      <c r="DB16" s="195">
        <v>3924.1</v>
      </c>
      <c r="DC16" s="421">
        <f si="52" t="shared"/>
        <v>751.30000000019254</v>
      </c>
      <c r="DD16" s="195">
        <v>361.89499999999998</v>
      </c>
      <c r="DE16" s="196">
        <f si="53" t="shared"/>
        <v>8.7671838516691505</v>
      </c>
      <c r="DF16" s="195">
        <v>11.38</v>
      </c>
      <c r="DG16" s="397">
        <f si="54" t="shared"/>
        <v>2.6128161483308503</v>
      </c>
      <c r="DH16" s="199">
        <v>12</v>
      </c>
      <c r="DI16" s="346">
        <v>42742</v>
      </c>
      <c r="DJ16" s="366">
        <v>370.327</v>
      </c>
      <c r="DK16" s="381">
        <v>325.91500000000002</v>
      </c>
      <c r="DL16" s="455">
        <f si="55" t="shared"/>
        <v>781.20000000004666</v>
      </c>
      <c r="DM16" s="453">
        <f>DL16+DL15</f>
        <v>1542.5999999999476</v>
      </c>
      <c r="DN16" s="370"/>
      <c r="DO16" s="409"/>
      <c r="DP16" s="409"/>
      <c r="DQ16" s="371">
        <v>1955.826</v>
      </c>
      <c r="DR16" s="455">
        <f si="56" t="shared"/>
        <v>3321.0000000000491</v>
      </c>
      <c r="DS16" s="453">
        <f>DR16+DR15</f>
        <v>6663.5999999999967</v>
      </c>
      <c r="DT16" s="409">
        <f si="57" t="shared"/>
        <v>5602.2000000000953</v>
      </c>
      <c r="DU16" s="204">
        <f>DM16+DS16+IG16</f>
        <v>11230.199999999944</v>
      </c>
      <c r="DV16" s="195">
        <v>5557</v>
      </c>
      <c r="DW16" s="409">
        <f si="58" t="shared"/>
        <v>-45.200000000095315</v>
      </c>
      <c r="DX16" s="195">
        <v>14653</v>
      </c>
      <c r="DY16" s="431">
        <f si="59" t="shared"/>
        <v>0.38232443868150517</v>
      </c>
      <c r="DZ16" s="409">
        <v>0.39800000000000002</v>
      </c>
      <c r="EA16" s="431">
        <f si="60" t="shared"/>
        <v>1.5675561318494846E-2</v>
      </c>
      <c r="EB16" s="199">
        <v>12</v>
      </c>
      <c r="EC16" s="346">
        <v>42742</v>
      </c>
      <c r="ED16" s="357"/>
      <c r="EE16" s="292">
        <v>605.68799999999999</v>
      </c>
      <c r="EF16" s="358"/>
      <c r="EG16" s="495">
        <f si="80" t="shared"/>
        <v>3751.1999999999034</v>
      </c>
      <c r="EH16" s="453">
        <f>EG16+EG15</f>
        <v>7489.7999999999001</v>
      </c>
      <c r="EI16" s="370">
        <v>28.690999999999999</v>
      </c>
      <c r="EJ16" s="383">
        <v>1524.0540000000001</v>
      </c>
      <c r="EK16" s="455">
        <f si="61" t="shared"/>
        <v>419.52000000001078</v>
      </c>
      <c r="EL16" s="453">
        <f>EK16+EK15</f>
        <v>840.00000000000091</v>
      </c>
      <c r="EM16" s="370">
        <v>3125.2809999999999</v>
      </c>
      <c r="EN16" s="371"/>
      <c r="EO16" s="455">
        <f si="62" t="shared"/>
        <v>49.152000000000044</v>
      </c>
      <c r="EP16" s="453">
        <f>EO16+EO15</f>
        <v>77.615999999998166</v>
      </c>
      <c r="EQ16" s="379">
        <v>387.12599999999998</v>
      </c>
      <c r="ER16" s="455">
        <f si="63" t="shared"/>
        <v>6.3999999999987267</v>
      </c>
      <c r="ES16" s="409">
        <f>ER16+ER15</f>
        <v>24.59999999999809</v>
      </c>
      <c r="ET16" s="409">
        <f si="64" t="shared"/>
        <v>3806.7519999999022</v>
      </c>
      <c r="EU16" s="204">
        <f>EH16+EP16+ES16</f>
        <v>7592.0159999998959</v>
      </c>
      <c r="EV16" s="195">
        <v>4273.3999999999996</v>
      </c>
      <c r="EW16" s="195">
        <f si="65" t="shared"/>
        <v>466.64800000009745</v>
      </c>
      <c r="EX16" s="431">
        <v>361.89499999999998</v>
      </c>
      <c r="EY16" s="431">
        <f si="66" t="shared"/>
        <v>10.518940576686338</v>
      </c>
      <c r="EZ16" s="290">
        <v>12.3931</v>
      </c>
      <c r="FA16" s="432">
        <f si="67" t="shared"/>
        <v>1.874159423313662</v>
      </c>
      <c r="FC16" s="293">
        <v>42807</v>
      </c>
      <c r="FD16" s="417">
        <v>42808</v>
      </c>
      <c r="FE16" s="130">
        <f>BO30</f>
        <v>3377.120000000009</v>
      </c>
      <c r="FF16" s="127">
        <v>3336.5</v>
      </c>
      <c r="FG16" s="127">
        <f si="2" t="shared"/>
        <v>-40.620000000008986</v>
      </c>
      <c r="FH16" s="290"/>
      <c r="FI16" s="123" t="e">
        <f si="3" t="shared"/>
        <v>#DIV/0!</v>
      </c>
      <c r="FJ16" s="126">
        <v>4.84</v>
      </c>
      <c r="FK16" s="131" t="e">
        <f si="4" t="shared"/>
        <v>#DIV/0!</v>
      </c>
      <c r="FL16" s="140">
        <f>HR30</f>
        <v>141.92000000000007</v>
      </c>
      <c r="FM16" s="296">
        <f>EU30</f>
        <v>8304.2320000000436</v>
      </c>
      <c r="FN16" s="123">
        <v>8546.9</v>
      </c>
      <c r="FO16" s="32">
        <f si="5" t="shared"/>
        <v>242.66799999995601</v>
      </c>
      <c r="FP16" s="120">
        <f si="6" t="shared"/>
        <v>0</v>
      </c>
      <c r="FQ16" s="123" t="e">
        <f si="7" t="shared"/>
        <v>#DIV/0!</v>
      </c>
      <c r="FR16" s="120">
        <v>12.39</v>
      </c>
      <c r="FS16" s="142" t="e">
        <f si="8" t="shared"/>
        <v>#DIV/0!</v>
      </c>
      <c r="FT16" s="141"/>
      <c r="FU16" s="130">
        <f>DA30</f>
        <v>6133.4200000000428</v>
      </c>
      <c r="FV16" s="123">
        <v>7848.3</v>
      </c>
      <c r="FW16" s="435">
        <f si="9" t="shared"/>
        <v>1714.8799999999574</v>
      </c>
      <c r="FX16" s="120">
        <f si="10" t="shared"/>
        <v>0</v>
      </c>
      <c r="FY16" s="120" t="e">
        <f si="11" t="shared"/>
        <v>#DIV/0!</v>
      </c>
      <c r="FZ16" s="126">
        <v>11.38</v>
      </c>
      <c r="GA16" s="422" t="e">
        <f si="12" t="shared"/>
        <v>#DIV/0!</v>
      </c>
      <c r="GB16" s="393"/>
      <c r="GC16" s="122">
        <f>CF30</f>
        <v>1342.4000000000328</v>
      </c>
      <c r="GD16" s="123">
        <v>1524.6</v>
      </c>
      <c r="GE16" s="120">
        <f si="13" t="shared"/>
        <v>182.19999999996708</v>
      </c>
      <c r="GF16" s="17"/>
      <c r="GG16" s="127" t="e">
        <f si="14" t="shared"/>
        <v>#DIV/0!</v>
      </c>
      <c r="GH16" s="126">
        <v>3.78</v>
      </c>
      <c r="GI16" s="144" t="e">
        <f si="15" t="shared"/>
        <v>#DIV/0!</v>
      </c>
      <c r="GJ16" s="393"/>
      <c r="GK16" s="122">
        <f>DU30</f>
        <v>11260.199999999793</v>
      </c>
      <c r="GL16" s="120">
        <v>11114</v>
      </c>
      <c r="GM16" s="33">
        <f si="16" t="shared"/>
        <v>-146.19999999979336</v>
      </c>
      <c r="GN16" s="169"/>
      <c r="GO16" s="128">
        <v>0.55000000000000004</v>
      </c>
      <c r="GP16" s="126">
        <v>0.4</v>
      </c>
      <c r="GQ16" s="424">
        <f si="17" t="shared"/>
        <v>-0.15000000000000002</v>
      </c>
      <c r="GR16" s="393"/>
      <c r="GS16" s="122">
        <f>AV30</f>
        <v>20063.000000001208</v>
      </c>
      <c r="GT16" s="123">
        <v>21299.8</v>
      </c>
      <c r="GU16" s="425">
        <f si="18" t="shared"/>
        <v>1236.7999999987915</v>
      </c>
      <c r="GV16" s="123">
        <f si="19" t="shared"/>
        <v>0</v>
      </c>
      <c r="GW16" s="127" t="e">
        <f si="20" t="shared"/>
        <v>#DIV/0!</v>
      </c>
      <c r="GX16" s="123">
        <v>30.9</v>
      </c>
      <c r="GY16" s="144" t="e">
        <f si="21" t="shared"/>
        <v>#DIV/0!</v>
      </c>
      <c r="GZ16" s="141"/>
      <c r="HA16" s="125">
        <f si="22" t="shared"/>
        <v>50480.372000001131</v>
      </c>
      <c r="HB16" s="386">
        <v>53670.03</v>
      </c>
      <c r="HC16" s="31">
        <f si="23" t="shared"/>
        <v>3189.657999998868</v>
      </c>
      <c r="HE16" s="23" t="s">
        <v>66</v>
      </c>
      <c r="HF16" s="46">
        <f si="81" t="shared"/>
        <v>177772.46000000014</v>
      </c>
      <c r="HG16" s="23"/>
      <c r="HH16" s="24">
        <f si="82" t="shared"/>
        <v>177772.46000000014</v>
      </c>
      <c r="HI16" s="20"/>
      <c r="HJ16" s="290"/>
      <c r="HK16" s="39">
        <f si="83" t="shared"/>
        <v>0</v>
      </c>
      <c r="HL16" s="4">
        <f si="84" t="shared"/>
        <v>0</v>
      </c>
      <c r="HO16" s="346">
        <v>42742</v>
      </c>
      <c r="HP16" s="379">
        <v>1105.845</v>
      </c>
      <c r="HQ16" s="455">
        <f si="68" t="shared"/>
        <v>92.120000000004438</v>
      </c>
      <c r="HR16" s="453">
        <f>HQ16+HQ15</f>
        <v>125.39999999999964</v>
      </c>
      <c r="HS16" s="379">
        <v>50201</v>
      </c>
      <c r="HT16" s="455">
        <f si="69" t="shared"/>
        <v>25</v>
      </c>
      <c r="HU16" s="369">
        <f>HT16+HT15</f>
        <v>39</v>
      </c>
      <c r="HV16" s="379">
        <v>79292</v>
      </c>
      <c r="HW16" s="455">
        <f si="70" t="shared"/>
        <v>41</v>
      </c>
      <c r="HX16" s="369">
        <f>HW16+HW15</f>
        <v>58</v>
      </c>
      <c r="HY16" s="379">
        <v>1759</v>
      </c>
      <c r="HZ16" s="462">
        <f si="71" t="shared"/>
        <v>28</v>
      </c>
      <c r="IA16" s="369">
        <f>HZ16+HZ15</f>
        <v>47</v>
      </c>
      <c r="IB16" s="555">
        <v>1318.72</v>
      </c>
      <c r="IC16" s="455">
        <f si="72" t="shared"/>
        <v>16.199999999998909</v>
      </c>
      <c r="ID16" s="409">
        <f>IC16+IC15</f>
        <v>42.300000000002456</v>
      </c>
      <c r="IE16" s="379">
        <v>216970</v>
      </c>
      <c r="IF16" s="455">
        <f si="73" t="shared"/>
        <v>1500</v>
      </c>
      <c r="IG16" s="409">
        <f>IF16+IF15</f>
        <v>3024</v>
      </c>
    </row>
    <row ht="15.75" r="17" spans="1:241" x14ac:dyDescent="0.25">
      <c r="A17" s="199">
        <v>13</v>
      </c>
      <c r="B17" s="346">
        <v>42742</v>
      </c>
      <c r="C17" s="349">
        <v>3130.9760000000001</v>
      </c>
      <c r="D17" s="288">
        <v>3144.3870000000002</v>
      </c>
      <c r="E17" s="350"/>
      <c r="F17" s="347">
        <f si="74" t="shared"/>
        <v>12979.200000003038</v>
      </c>
      <c r="G17" s="354"/>
      <c r="H17" s="357">
        <v>2194.6</v>
      </c>
      <c r="I17" s="292">
        <v>2041.6669999999999</v>
      </c>
      <c r="J17" s="358"/>
      <c r="K17" s="347">
        <f si="75" t="shared"/>
        <v>13041.59999999938</v>
      </c>
      <c r="L17" s="409"/>
      <c r="M17" s="354"/>
      <c r="N17" s="357">
        <v>688.74</v>
      </c>
      <c r="O17" s="358">
        <v>1069.8309999999999</v>
      </c>
      <c r="P17" s="455">
        <f si="29" t="shared"/>
        <v>2147.3999999999705</v>
      </c>
      <c r="Q17" s="453"/>
      <c r="R17" s="357">
        <v>72554</v>
      </c>
      <c r="S17" s="358">
        <v>37954</v>
      </c>
      <c r="T17" s="455">
        <f si="30" t="shared"/>
        <v>264</v>
      </c>
      <c r="U17" s="453"/>
      <c r="V17" s="357">
        <v>174861</v>
      </c>
      <c r="W17" s="358">
        <v>350442</v>
      </c>
      <c r="X17" s="455">
        <f si="31" t="shared"/>
        <v>1840</v>
      </c>
      <c r="Y17" s="409"/>
      <c r="Z17" s="409"/>
      <c r="AA17" s="453"/>
      <c r="AB17" s="363">
        <v>365.69600000000003</v>
      </c>
      <c r="AC17" s="358">
        <v>171.167</v>
      </c>
      <c r="AD17" s="455">
        <f si="32" t="shared"/>
        <v>619.20000000004052</v>
      </c>
      <c r="AE17" s="453"/>
      <c r="AF17" s="364">
        <v>3539.1950000000002</v>
      </c>
      <c r="AG17" s="289"/>
      <c r="AH17" s="358"/>
      <c r="AI17" s="455">
        <f si="76" t="shared"/>
        <v>10168.800000000192</v>
      </c>
      <c r="AJ17" s="409"/>
      <c r="AK17" s="371"/>
      <c r="AL17" s="387">
        <v>29571</v>
      </c>
      <c r="AM17" s="388">
        <v>41092</v>
      </c>
      <c r="AN17" s="455">
        <f si="33" t="shared"/>
        <v>0</v>
      </c>
      <c r="AO17" s="217"/>
      <c r="AP17" s="387">
        <v>22329</v>
      </c>
      <c r="AQ17" s="388">
        <v>23340</v>
      </c>
      <c r="AR17" s="455">
        <f si="34" t="shared"/>
        <v>0</v>
      </c>
      <c r="AS17" s="409"/>
      <c r="AT17" s="409"/>
      <c r="AU17" s="210">
        <f si="35" t="shared"/>
        <v>10520.000000002998</v>
      </c>
      <c r="AV17" s="211"/>
      <c r="AW17" s="197">
        <v>10649.89</v>
      </c>
      <c r="AX17" s="196"/>
      <c r="AY17" s="196"/>
      <c r="AZ17" s="196" t="e">
        <f si="36" t="shared"/>
        <v>#DIV/0!</v>
      </c>
      <c r="BA17" s="196">
        <v>30.88</v>
      </c>
      <c r="BB17" s="196" t="e">
        <f si="37" t="shared"/>
        <v>#DIV/0!</v>
      </c>
      <c r="BC17" s="199">
        <v>13</v>
      </c>
      <c r="BD17" s="346">
        <v>42742</v>
      </c>
      <c r="BE17" s="357">
        <v>11701.133</v>
      </c>
      <c r="BF17" s="292">
        <v>82.856999999999999</v>
      </c>
      <c r="BG17" s="358">
        <v>5645.7809999999999</v>
      </c>
      <c r="BH17" s="496">
        <f si="77" t="shared"/>
        <v>1467.3599999998169</v>
      </c>
      <c r="BI17" s="453"/>
      <c r="BJ17" s="370">
        <v>857.47299999999996</v>
      </c>
      <c r="BK17" s="371">
        <v>662.625</v>
      </c>
      <c r="BL17" s="291">
        <f si="79" t="shared"/>
        <v>130.31999999999243</v>
      </c>
      <c r="BM17" s="409"/>
      <c r="BN17" s="409">
        <f si="38" t="shared"/>
        <v>1337.0399999998244</v>
      </c>
      <c r="BO17" s="483"/>
      <c r="BP17" s="195">
        <v>1668.2</v>
      </c>
      <c r="BQ17" s="196">
        <f si="39" t="shared"/>
        <v>331.16000000017561</v>
      </c>
      <c r="BR17" s="196">
        <v>301.44</v>
      </c>
      <c r="BS17" s="196">
        <f si="40" t="shared"/>
        <v>4.4355095541395446</v>
      </c>
      <c r="BT17" s="196">
        <v>4.84</v>
      </c>
      <c r="BU17" s="196">
        <f si="41" t="shared"/>
        <v>0.40449044586045524</v>
      </c>
      <c r="BV17" s="199">
        <v>13</v>
      </c>
      <c r="BW17" s="346">
        <v>42742</v>
      </c>
      <c r="BX17" s="357">
        <v>12478.15</v>
      </c>
      <c r="BY17" s="358">
        <v>43.183</v>
      </c>
      <c r="BZ17" s="347">
        <f si="42" t="shared"/>
        <v>242.17999999997602</v>
      </c>
      <c r="CA17" s="210"/>
      <c r="CB17" s="292"/>
      <c r="CC17" s="213">
        <f si="43" t="shared"/>
        <v>130.31999999999243</v>
      </c>
      <c r="CD17" s="409"/>
      <c r="CE17" s="211">
        <f si="44" t="shared"/>
        <v>372.49999999996845</v>
      </c>
      <c r="CF17" s="211"/>
      <c r="CG17" s="195">
        <v>762.3</v>
      </c>
      <c r="CH17" s="210">
        <f si="45" t="shared"/>
        <v>389.8000000000315</v>
      </c>
      <c r="CI17" s="196"/>
      <c r="CJ17" s="196" t="e">
        <f si="46" t="shared"/>
        <v>#DIV/0!</v>
      </c>
      <c r="CK17" s="196">
        <v>3.78</v>
      </c>
      <c r="CL17" s="196" t="e">
        <f si="47" t="shared"/>
        <v>#DIV/0!</v>
      </c>
      <c r="CM17" s="199">
        <v>13</v>
      </c>
      <c r="CN17" s="346">
        <v>42742</v>
      </c>
      <c r="CO17" s="357">
        <v>11306.906999999999</v>
      </c>
      <c r="CP17" s="358">
        <v>7528.0069999999996</v>
      </c>
      <c r="CQ17" s="455">
        <f si="48" t="shared"/>
        <v>1315.9199999999328</v>
      </c>
      <c r="CR17" s="409"/>
      <c r="CS17" s="409">
        <f si="0" t="shared"/>
        <v>174861</v>
      </c>
      <c r="CT17" s="409">
        <f si="1" t="shared"/>
        <v>350442</v>
      </c>
      <c r="CU17" s="409">
        <f si="49" t="shared"/>
        <v>1840</v>
      </c>
      <c r="CV17" s="453"/>
      <c r="CW17" s="379">
        <v>341.11700000000002</v>
      </c>
      <c r="CX17" s="376">
        <f si="50" t="shared"/>
        <v>23.099999999999454</v>
      </c>
      <c r="CY17" s="409"/>
      <c r="CZ17" s="409">
        <f si="51" t="shared"/>
        <v>3179.0199999999322</v>
      </c>
      <c r="DA17" s="204"/>
      <c r="DB17" s="195">
        <v>3924.1</v>
      </c>
      <c r="DC17" s="421">
        <f si="52" t="shared"/>
        <v>745.08000000006768</v>
      </c>
      <c r="DD17" s="195">
        <v>361.89499999999998</v>
      </c>
      <c r="DE17" s="196">
        <f si="53" t="shared"/>
        <v>8.7843711573797165</v>
      </c>
      <c r="DF17" s="195">
        <v>11.38</v>
      </c>
      <c r="DG17" s="397">
        <f si="54" t="shared"/>
        <v>2.5956288426202843</v>
      </c>
      <c r="DH17" s="199">
        <v>13</v>
      </c>
      <c r="DI17" s="346">
        <v>42742</v>
      </c>
      <c r="DJ17" s="366">
        <v>370.714</v>
      </c>
      <c r="DK17" s="381">
        <v>325.94200000000001</v>
      </c>
      <c r="DL17" s="455">
        <f si="55" t="shared"/>
        <v>745.19999999997708</v>
      </c>
      <c r="DM17" s="453"/>
      <c r="DN17" s="370"/>
      <c r="DO17" s="409"/>
      <c r="DP17" s="409"/>
      <c r="DQ17" s="371">
        <v>1957.664</v>
      </c>
      <c r="DR17" s="455">
        <f si="56" t="shared"/>
        <v>3308.3999999999378</v>
      </c>
      <c r="DS17" s="453"/>
      <c r="DT17" s="409">
        <f si="57" t="shared"/>
        <v>5565.5999999999149</v>
      </c>
      <c r="DU17" s="204"/>
      <c r="DV17" s="195">
        <v>5557</v>
      </c>
      <c r="DW17" s="409">
        <f si="58" t="shared"/>
        <v>-8.5999999999148713</v>
      </c>
      <c r="DX17" s="195">
        <v>14653</v>
      </c>
      <c r="DY17" s="431">
        <f si="59" t="shared"/>
        <v>0.37982665665733401</v>
      </c>
      <c r="DZ17" s="409">
        <v>0.39800000000000002</v>
      </c>
      <c r="EA17" s="431">
        <f si="60" t="shared"/>
        <v>1.8173343342666015E-2</v>
      </c>
      <c r="EB17" s="199">
        <v>13</v>
      </c>
      <c r="EC17" s="346">
        <v>42742</v>
      </c>
      <c r="ED17" s="357"/>
      <c r="EE17" s="292"/>
      <c r="EF17" s="292">
        <v>2070.7109999999998</v>
      </c>
      <c r="EG17" s="495">
        <v>3698</v>
      </c>
      <c r="EH17" s="453"/>
      <c r="EI17" s="370">
        <v>28.71</v>
      </c>
      <c r="EJ17" s="370">
        <v>1529.29</v>
      </c>
      <c r="EK17" s="455">
        <f si="61" t="shared"/>
        <v>420.39999999999026</v>
      </c>
      <c r="EL17" s="453"/>
      <c r="EM17" s="370">
        <v>3127.22</v>
      </c>
      <c r="EN17" s="371"/>
      <c r="EO17" s="455">
        <f si="62" t="shared"/>
        <v>23.26799999999821</v>
      </c>
      <c r="EP17" s="453"/>
      <c r="EQ17" s="379">
        <v>387.51</v>
      </c>
      <c r="ER17" s="455">
        <f si="63" t="shared"/>
        <v>15.360000000000582</v>
      </c>
      <c r="ES17" s="409"/>
      <c r="ET17" s="409">
        <f si="64" t="shared"/>
        <v>3736.6279999999988</v>
      </c>
      <c r="EU17" s="204"/>
      <c r="EV17" s="195">
        <v>4273.3999999999996</v>
      </c>
      <c r="EW17" s="195">
        <f si="65" t="shared"/>
        <v>536.77200000000084</v>
      </c>
      <c r="EX17" s="431">
        <v>361.89499999999998</v>
      </c>
      <c r="EY17" s="431">
        <f si="66" t="shared"/>
        <v>10.325171665814667</v>
      </c>
      <c r="EZ17" s="290">
        <v>12.3931</v>
      </c>
      <c r="FA17" s="432">
        <f si="67" t="shared"/>
        <v>2.0679283341853338</v>
      </c>
      <c r="FC17" s="293">
        <v>42808</v>
      </c>
      <c r="FD17" s="417">
        <v>42809</v>
      </c>
      <c r="FE17" s="130">
        <f>BO32</f>
        <v>4025.5599999998976</v>
      </c>
      <c r="FF17" s="127">
        <v>3336.5</v>
      </c>
      <c r="FG17" s="127">
        <f si="2" t="shared"/>
        <v>-689.05999999989763</v>
      </c>
      <c r="FH17" s="290"/>
      <c r="FI17" s="123" t="e">
        <f si="3" t="shared"/>
        <v>#DIV/0!</v>
      </c>
      <c r="FJ17" s="126">
        <v>4.84</v>
      </c>
      <c r="FK17" s="131" t="e">
        <f si="4" t="shared"/>
        <v>#DIV/0!</v>
      </c>
      <c r="FL17" s="140">
        <f>HR32</f>
        <v>116.40000000000327</v>
      </c>
      <c r="FM17" s="296">
        <f>EU32</f>
        <v>8243.3520000003027</v>
      </c>
      <c r="FN17" s="123">
        <v>8546.9</v>
      </c>
      <c r="FO17" s="127">
        <f si="5" t="shared"/>
        <v>303.54799999969691</v>
      </c>
      <c r="FP17" s="120">
        <f si="6" t="shared"/>
        <v>0</v>
      </c>
      <c r="FQ17" s="123" t="e">
        <f si="7" t="shared"/>
        <v>#DIV/0!</v>
      </c>
      <c r="FR17" s="120">
        <v>12.39</v>
      </c>
      <c r="FS17" s="142" t="e">
        <f si="8" t="shared"/>
        <v>#DIV/0!</v>
      </c>
      <c r="FT17" s="141"/>
      <c r="FU17" s="130">
        <f>DA32</f>
        <v>6072.1800000000048</v>
      </c>
      <c r="FV17" s="123">
        <v>7848.3</v>
      </c>
      <c r="FW17" s="435">
        <f si="9" t="shared"/>
        <v>1776.1199999999953</v>
      </c>
      <c r="FX17" s="120">
        <f si="10" t="shared"/>
        <v>0</v>
      </c>
      <c r="FY17" s="120" t="e">
        <f si="11" t="shared"/>
        <v>#DIV/0!</v>
      </c>
      <c r="FZ17" s="126">
        <v>11.38</v>
      </c>
      <c r="GA17" s="142" t="e">
        <f si="12" t="shared"/>
        <v>#DIV/0!</v>
      </c>
      <c r="GB17" s="393"/>
      <c r="GC17" s="122">
        <f>CF32</f>
        <v>1306.2599999999973</v>
      </c>
      <c r="GD17" s="123">
        <v>1524.6</v>
      </c>
      <c r="GE17" s="120">
        <f si="13" t="shared"/>
        <v>218.34000000000265</v>
      </c>
      <c r="GF17" s="17"/>
      <c r="GG17" s="127" t="e">
        <f si="14" t="shared"/>
        <v>#DIV/0!</v>
      </c>
      <c r="GH17" s="126">
        <v>3.78</v>
      </c>
      <c r="GI17" s="144" t="e">
        <f si="15" t="shared"/>
        <v>#DIV/0!</v>
      </c>
      <c r="GJ17" s="393"/>
      <c r="GK17" s="122">
        <f>DU32</f>
        <v>11207.399999999961</v>
      </c>
      <c r="GL17" s="120">
        <v>11114</v>
      </c>
      <c r="GM17" s="33">
        <f si="16" t="shared"/>
        <v>-93.399999999961437</v>
      </c>
      <c r="GN17" s="169"/>
      <c r="GO17" s="128">
        <v>0.55000000000000004</v>
      </c>
      <c r="GP17" s="126">
        <v>0.4</v>
      </c>
      <c r="GQ17" s="424">
        <f si="17" t="shared"/>
        <v>-0.15000000000000002</v>
      </c>
      <c r="GR17" s="393"/>
      <c r="GS17" s="122">
        <f>AV32</f>
        <v>20341.200000000372</v>
      </c>
      <c r="GT17" s="123">
        <v>21299.8</v>
      </c>
      <c r="GU17" s="425">
        <f si="18" t="shared"/>
        <v>958.59999999962747</v>
      </c>
      <c r="GV17" s="123">
        <f si="19" t="shared"/>
        <v>0</v>
      </c>
      <c r="GW17" s="127" t="e">
        <f si="20" t="shared"/>
        <v>#DIV/0!</v>
      </c>
      <c r="GX17" s="123">
        <v>30.9</v>
      </c>
      <c r="GY17" s="144" t="e">
        <f si="21" t="shared"/>
        <v>#DIV/0!</v>
      </c>
      <c r="GZ17" s="141"/>
      <c r="HA17" s="125">
        <f si="22" t="shared"/>
        <v>51195.952000000536</v>
      </c>
      <c r="HB17" s="386">
        <v>53670.03</v>
      </c>
      <c r="HC17" s="31">
        <f si="23" t="shared"/>
        <v>2474.0779999994629</v>
      </c>
      <c r="HE17" s="23" t="s">
        <v>67</v>
      </c>
      <c r="HF17" s="46">
        <f si="81" t="shared"/>
        <v>26799.340000000026</v>
      </c>
      <c r="HG17" s="23"/>
      <c r="HH17" s="24">
        <f si="82" t="shared"/>
        <v>26799.340000000026</v>
      </c>
      <c r="HI17" s="20"/>
      <c r="HJ17" s="290"/>
      <c r="HK17" s="39">
        <f si="83" t="shared"/>
        <v>0</v>
      </c>
      <c r="HL17" s="4">
        <f si="84" t="shared"/>
        <v>0</v>
      </c>
      <c r="HO17" s="346">
        <v>42742</v>
      </c>
      <c r="HP17" s="379">
        <v>1106.5060000000001</v>
      </c>
      <c r="HQ17" s="455">
        <f si="68" t="shared"/>
        <v>26.440000000002328</v>
      </c>
      <c r="HR17" s="453"/>
      <c r="HS17" s="379">
        <v>50209</v>
      </c>
      <c r="HT17" s="455">
        <f si="69" t="shared"/>
        <v>8</v>
      </c>
      <c r="HU17" s="369"/>
      <c r="HV17" s="379">
        <v>79308</v>
      </c>
      <c r="HW17" s="455">
        <f si="70" t="shared"/>
        <v>16</v>
      </c>
      <c r="HX17" s="369"/>
      <c r="HY17" s="379">
        <v>1767</v>
      </c>
      <c r="HZ17" s="462">
        <f si="71" t="shared"/>
        <v>8</v>
      </c>
      <c r="IA17" s="369"/>
      <c r="IB17" s="555">
        <v>1319.37</v>
      </c>
      <c r="IC17" s="455">
        <f si="72" t="shared"/>
        <v>19.499999999995907</v>
      </c>
      <c r="ID17" s="409"/>
      <c r="IE17" s="379">
        <v>217096</v>
      </c>
      <c r="IF17" s="455">
        <f si="73" t="shared"/>
        <v>1512</v>
      </c>
      <c r="IG17" s="409"/>
    </row>
    <row ht="15.75" r="18" spans="1:241" x14ac:dyDescent="0.25">
      <c r="A18" s="199">
        <v>14</v>
      </c>
      <c r="B18" s="346">
        <v>42743</v>
      </c>
      <c r="C18" s="349">
        <v>3133.123</v>
      </c>
      <c r="D18" s="288">
        <v>3144.9119999999998</v>
      </c>
      <c r="E18" s="350"/>
      <c r="F18" s="347">
        <f si="74" t="shared"/>
        <v>12825.599999997939</v>
      </c>
      <c r="G18" s="354">
        <f>F17+F18</f>
        <v>25804.800000000978</v>
      </c>
      <c r="H18" s="357">
        <v>2196.7179999999998</v>
      </c>
      <c r="I18" s="292">
        <v>2042.1980000000001</v>
      </c>
      <c r="J18" s="358"/>
      <c r="K18" s="347">
        <f si="75" t="shared"/>
        <v>12715.20000000055</v>
      </c>
      <c r="L18" s="409">
        <f>K17+K18</f>
        <v>25756.79999999993</v>
      </c>
      <c r="M18" s="354">
        <f>L18-G18</f>
        <v>-48.000000001047738</v>
      </c>
      <c r="N18" s="357">
        <v>688.74</v>
      </c>
      <c r="O18" s="358">
        <v>1071.114</v>
      </c>
      <c r="P18" s="455">
        <f si="29" t="shared"/>
        <v>2309.4000000002325</v>
      </c>
      <c r="Q18" s="453">
        <f>P18+P17</f>
        <v>4456.800000000203</v>
      </c>
      <c r="R18" s="357">
        <v>72583</v>
      </c>
      <c r="S18" s="358">
        <v>37960</v>
      </c>
      <c r="T18" s="455">
        <f si="30" t="shared"/>
        <v>420</v>
      </c>
      <c r="U18" s="453">
        <f>T18+T17</f>
        <v>684</v>
      </c>
      <c r="V18" s="357">
        <v>174867</v>
      </c>
      <c r="W18" s="358">
        <v>350556</v>
      </c>
      <c r="X18" s="455">
        <f si="31" t="shared"/>
        <v>1920</v>
      </c>
      <c r="Y18" s="409">
        <f>X18+X17</f>
        <v>3760</v>
      </c>
      <c r="Z18" s="409">
        <f>Y18+U18</f>
        <v>4444</v>
      </c>
      <c r="AA18" s="453">
        <f>Q18-Z18</f>
        <v>12.800000000202999</v>
      </c>
      <c r="AB18" s="363">
        <v>365.89800000000002</v>
      </c>
      <c r="AC18" s="358">
        <v>171.28200000000001</v>
      </c>
      <c r="AD18" s="455">
        <f si="32" t="shared"/>
        <v>570.6000000000131</v>
      </c>
      <c r="AE18" s="453">
        <f>AD18+AD17</f>
        <v>1189.8000000000536</v>
      </c>
      <c r="AF18" s="364">
        <v>3543.2570000000001</v>
      </c>
      <c r="AG18" s="289"/>
      <c r="AH18" s="358"/>
      <c r="AI18" s="455">
        <f si="76" t="shared"/>
        <v>9748.7999999997555</v>
      </c>
      <c r="AJ18" s="409">
        <f>AI18+AI17</f>
        <v>19917.599999999948</v>
      </c>
      <c r="AK18" s="371">
        <f>AJ18+U18</f>
        <v>20601.599999999948</v>
      </c>
      <c r="AL18" s="387">
        <v>29571</v>
      </c>
      <c r="AM18" s="388">
        <v>41092</v>
      </c>
      <c r="AN18" s="455">
        <f si="33" t="shared"/>
        <v>0</v>
      </c>
      <c r="AO18" s="217">
        <f>AN18+AN17</f>
        <v>0</v>
      </c>
      <c r="AP18" s="387">
        <v>22329</v>
      </c>
      <c r="AQ18" s="388">
        <v>23340</v>
      </c>
      <c r="AR18" s="455">
        <f si="34" t="shared"/>
        <v>0</v>
      </c>
      <c r="AS18" s="409">
        <f>AR18+AR17</f>
        <v>0</v>
      </c>
      <c r="AT18" s="409">
        <f>(L18-Y18-AE18-AO18)+AS18</f>
        <v>20806.999999999876</v>
      </c>
      <c r="AU18" s="210">
        <f si="35" t="shared"/>
        <v>10334.999999997926</v>
      </c>
      <c r="AV18" s="211">
        <f>(G18-Y18-AE18-AO18)+AS18</f>
        <v>20855.000000000924</v>
      </c>
      <c r="AW18" s="197">
        <v>10649.89</v>
      </c>
      <c r="AX18" s="196"/>
      <c r="AY18" s="196"/>
      <c r="AZ18" s="196" t="e">
        <f si="36" t="shared"/>
        <v>#DIV/0!</v>
      </c>
      <c r="BA18" s="196">
        <v>30.88</v>
      </c>
      <c r="BB18" s="196" t="e">
        <f si="37" t="shared"/>
        <v>#DIV/0!</v>
      </c>
      <c r="BC18" s="199">
        <v>14</v>
      </c>
      <c r="BD18" s="346">
        <v>42743</v>
      </c>
      <c r="BE18" s="357">
        <v>11704.838</v>
      </c>
      <c r="BF18" s="292">
        <v>82.966999999999999</v>
      </c>
      <c r="BG18" s="358">
        <v>5648.5280000000002</v>
      </c>
      <c r="BH18" s="496">
        <f si="77" t="shared"/>
        <v>2094.2400000000202</v>
      </c>
      <c r="BI18" s="453">
        <f>BH18+BH17</f>
        <v>3561.5999999998371</v>
      </c>
      <c r="BJ18" s="370">
        <v>859.02200000000005</v>
      </c>
      <c r="BK18" s="371">
        <v>662.625</v>
      </c>
      <c r="BL18" s="291">
        <f si="79" t="shared"/>
        <v>123.92000000000735</v>
      </c>
      <c r="BM18" s="409">
        <f>BL18+BL17</f>
        <v>254.23999999999978</v>
      </c>
      <c r="BN18" s="409">
        <f si="38" t="shared"/>
        <v>1970.3200000000129</v>
      </c>
      <c r="BO18" s="483">
        <f>BI18-BM18</f>
        <v>3307.3599999998373</v>
      </c>
      <c r="BP18" s="195">
        <v>1668.2</v>
      </c>
      <c r="BQ18" s="196">
        <f si="39" t="shared"/>
        <v>-302.12000000001285</v>
      </c>
      <c r="BR18" s="196">
        <v>301.44</v>
      </c>
      <c r="BS18" s="196">
        <f si="40" t="shared"/>
        <v>6.5363588110403823</v>
      </c>
      <c r="BT18" s="196">
        <v>4.84</v>
      </c>
      <c r="BU18" s="196">
        <f si="41" t="shared"/>
        <v>-1.6963588110403824</v>
      </c>
      <c r="BV18" s="199">
        <v>14</v>
      </c>
      <c r="BW18" s="346">
        <v>42743</v>
      </c>
      <c r="BX18" s="357">
        <v>12486.23</v>
      </c>
      <c r="BY18" s="358">
        <v>43.518000000000001</v>
      </c>
      <c r="BZ18" s="347">
        <f si="42" t="shared"/>
        <v>255.79999999999785</v>
      </c>
      <c r="CA18" s="210">
        <f>BZ17+BZ18</f>
        <v>497.97999999997387</v>
      </c>
      <c r="CB18" s="292"/>
      <c r="CC18" s="213">
        <f si="43" t="shared"/>
        <v>123.92000000000735</v>
      </c>
      <c r="CD18" s="409">
        <f>BM18</f>
        <v>254.23999999999978</v>
      </c>
      <c r="CE18" s="211">
        <f si="44" t="shared"/>
        <v>379.7200000000052</v>
      </c>
      <c r="CF18" s="211">
        <f>CA18+CD18</f>
        <v>752.21999999997365</v>
      </c>
      <c r="CG18" s="195">
        <v>762.3</v>
      </c>
      <c r="CH18" s="210">
        <f si="45" t="shared"/>
        <v>382.57999999999475</v>
      </c>
      <c r="CI18" s="196"/>
      <c r="CJ18" s="196" t="e">
        <f si="46" t="shared"/>
        <v>#DIV/0!</v>
      </c>
      <c r="CK18" s="196">
        <v>3.78</v>
      </c>
      <c r="CL18" s="196" t="e">
        <f si="47" t="shared"/>
        <v>#DIV/0!</v>
      </c>
      <c r="CM18" s="199">
        <v>14</v>
      </c>
      <c r="CN18" s="346">
        <v>42743</v>
      </c>
      <c r="CO18" s="357">
        <v>11314.993</v>
      </c>
      <c r="CP18" s="358">
        <v>7531.3559999999998</v>
      </c>
      <c r="CQ18" s="455">
        <f si="48" t="shared"/>
        <v>1372.2000000001572</v>
      </c>
      <c r="CR18" s="409">
        <f>CQ18+CQ17</f>
        <v>2688.1200000000899</v>
      </c>
      <c r="CS18" s="409">
        <f si="0" t="shared"/>
        <v>174867</v>
      </c>
      <c r="CT18" s="409">
        <f si="1" t="shared"/>
        <v>350556</v>
      </c>
      <c r="CU18" s="409">
        <f si="49" t="shared"/>
        <v>1920</v>
      </c>
      <c r="CV18" s="453">
        <f>Y18</f>
        <v>3760</v>
      </c>
      <c r="CW18" s="379">
        <v>341.12</v>
      </c>
      <c r="CX18" s="376">
        <f si="50" t="shared"/>
        <v>0.17999999999915417</v>
      </c>
      <c r="CY18" s="409">
        <f>CX18+CX17</f>
        <v>23.279999999998608</v>
      </c>
      <c r="CZ18" s="409">
        <f si="51" t="shared"/>
        <v>3292.3800000001565</v>
      </c>
      <c r="DA18" s="204">
        <f>CZ18+CZ17</f>
        <v>6471.4000000000888</v>
      </c>
      <c r="DB18" s="195">
        <v>3924.1</v>
      </c>
      <c r="DC18" s="421">
        <f si="52" t="shared"/>
        <v>631.71999999984337</v>
      </c>
      <c r="DD18" s="195">
        <v>361.89499999999998</v>
      </c>
      <c r="DE18" s="196">
        <f si="53" t="shared"/>
        <v>9.0976111855653077</v>
      </c>
      <c r="DF18" s="195">
        <v>11.38</v>
      </c>
      <c r="DG18" s="397">
        <f si="54" t="shared"/>
        <v>2.2823888144346931</v>
      </c>
      <c r="DH18" s="199">
        <v>14</v>
      </c>
      <c r="DI18" s="346">
        <v>42743</v>
      </c>
      <c r="DJ18" s="366">
        <v>371.11099999999999</v>
      </c>
      <c r="DK18" s="381">
        <v>325.96899999999999</v>
      </c>
      <c r="DL18" s="455">
        <f si="55" t="shared"/>
        <v>763.19999999996071</v>
      </c>
      <c r="DM18" s="453">
        <f>DL18+DL17</f>
        <v>1508.3999999999378</v>
      </c>
      <c r="DN18" s="370"/>
      <c r="DO18" s="409"/>
      <c r="DP18" s="409"/>
      <c r="DQ18" s="371">
        <v>1959.5329999999999</v>
      </c>
      <c r="DR18" s="455">
        <f si="56" t="shared"/>
        <v>3364.1999999998461</v>
      </c>
      <c r="DS18" s="453">
        <f>DR18+DR17</f>
        <v>6672.5999999997839</v>
      </c>
      <c r="DT18" s="409">
        <f si="57" t="shared"/>
        <v>5651.3999999998068</v>
      </c>
      <c r="DU18" s="204">
        <f>DM18+DS18+IG18</f>
        <v>11216.999999999722</v>
      </c>
      <c r="DV18" s="195">
        <v>5557</v>
      </c>
      <c r="DW18" s="409">
        <f si="58" t="shared"/>
        <v>-94.399999999806823</v>
      </c>
      <c r="DX18" s="195">
        <v>14653</v>
      </c>
      <c r="DY18" s="431">
        <f si="59" t="shared"/>
        <v>0.38568211287789578</v>
      </c>
      <c r="DZ18" s="409">
        <v>0.39800000000000002</v>
      </c>
      <c r="EA18" s="431">
        <f si="60" t="shared"/>
        <v>1.2317887122104243E-2</v>
      </c>
      <c r="EB18" s="199">
        <v>14</v>
      </c>
      <c r="EC18" s="346">
        <v>42743</v>
      </c>
      <c r="ED18" s="357"/>
      <c r="EE18" s="292"/>
      <c r="EF18" s="292">
        <v>2072.9670000000001</v>
      </c>
      <c r="EG18" s="497">
        <f ref="EG18:EG52" si="85" t="shared">(EF18-EF17)*1800</f>
        <v>4060.8000000005632</v>
      </c>
      <c r="EH18" s="453">
        <f>EG18+EG17</f>
        <v>7758.8000000005632</v>
      </c>
      <c r="EI18" s="370">
        <v>28.728000000000002</v>
      </c>
      <c r="EJ18" s="383">
        <v>1534.62</v>
      </c>
      <c r="EK18" s="455">
        <f si="61" t="shared"/>
        <v>427.83999999999423</v>
      </c>
      <c r="EL18" s="453">
        <f>EK18+EK17</f>
        <v>848.23999999998455</v>
      </c>
      <c r="EM18" s="370">
        <v>3132.357</v>
      </c>
      <c r="EN18" s="371"/>
      <c r="EO18" s="455">
        <f si="62" t="shared"/>
        <v>61.644000000002052</v>
      </c>
      <c r="EP18" s="453">
        <f>EO18+EO17</f>
        <v>84.912000000000262</v>
      </c>
      <c r="EQ18" s="379">
        <v>387.66899999999998</v>
      </c>
      <c r="ER18" s="455">
        <f si="63" t="shared"/>
        <v>6.3599999999996726</v>
      </c>
      <c r="ES18" s="409">
        <f>ER18+ER17</f>
        <v>21.720000000000255</v>
      </c>
      <c r="ET18" s="409">
        <f si="64" t="shared"/>
        <v>4128.8040000005649</v>
      </c>
      <c r="EU18" s="204">
        <f>EH18+EP18+ES18</f>
        <v>7865.4320000005637</v>
      </c>
      <c r="EV18" s="195">
        <v>4273.3999999999996</v>
      </c>
      <c r="EW18" s="195">
        <f si="65" t="shared"/>
        <v>144.59599999943475</v>
      </c>
      <c r="EX18" s="431">
        <v>361.89499999999998</v>
      </c>
      <c r="EY18" s="431">
        <f si="66" t="shared"/>
        <v>11.408845107007737</v>
      </c>
      <c r="EZ18" s="290">
        <v>12.3931</v>
      </c>
      <c r="FA18" s="432">
        <f si="67" t="shared"/>
        <v>0.98425489299226321</v>
      </c>
      <c r="FC18" s="293">
        <v>42809</v>
      </c>
      <c r="FD18" s="417">
        <v>42810</v>
      </c>
      <c r="FE18" s="130">
        <f>BO34</f>
        <v>3389.3200000001234</v>
      </c>
      <c r="FF18" s="127">
        <v>3336.5</v>
      </c>
      <c r="FG18" s="127">
        <f si="2" t="shared"/>
        <v>-52.8200000001234</v>
      </c>
      <c r="FH18" s="290"/>
      <c r="FI18" s="123" t="e">
        <f si="3" t="shared"/>
        <v>#DIV/0!</v>
      </c>
      <c r="FJ18" s="126">
        <v>4.84</v>
      </c>
      <c r="FK18" s="131" t="e">
        <f si="4" t="shared"/>
        <v>#DIV/0!</v>
      </c>
      <c r="FL18" s="140">
        <f>HR34</f>
        <v>94.399999999995998</v>
      </c>
      <c r="FM18" s="296">
        <f>EU34</f>
        <v>8138.2120000001396</v>
      </c>
      <c r="FN18" s="123">
        <v>8546.9</v>
      </c>
      <c r="FO18" s="33">
        <f si="5" t="shared"/>
        <v>408.68799999986004</v>
      </c>
      <c r="FP18" s="120">
        <f si="6" t="shared"/>
        <v>0</v>
      </c>
      <c r="FQ18" s="123" t="e">
        <f si="7" t="shared"/>
        <v>#DIV/0!</v>
      </c>
      <c r="FR18" s="120">
        <v>12.39</v>
      </c>
      <c r="FS18" s="422" t="e">
        <f si="8" t="shared"/>
        <v>#DIV/0!</v>
      </c>
      <c r="FT18" s="141"/>
      <c r="FU18" s="130">
        <f>DA34</f>
        <v>6106.8600000001315</v>
      </c>
      <c r="FV18" s="123">
        <v>7848.3</v>
      </c>
      <c r="FW18" s="434">
        <f si="9" t="shared"/>
        <v>1741.4399999998686</v>
      </c>
      <c r="FX18" s="120">
        <f si="10" t="shared"/>
        <v>0</v>
      </c>
      <c r="FY18" s="120" t="e">
        <f si="11" t="shared"/>
        <v>#DIV/0!</v>
      </c>
      <c r="FZ18" s="126">
        <v>11.38</v>
      </c>
      <c r="GA18" s="422" t="e">
        <f si="12" t="shared"/>
        <v>#DIV/0!</v>
      </c>
      <c r="GB18" s="393"/>
      <c r="GC18" s="122">
        <f>CF34</f>
        <v>1418.819999999954</v>
      </c>
      <c r="GD18" s="123">
        <v>1524.6</v>
      </c>
      <c r="GE18" s="120">
        <f si="13" t="shared"/>
        <v>105.7800000000459</v>
      </c>
      <c r="GF18" s="17"/>
      <c r="GG18" s="127" t="e">
        <f si="14" t="shared"/>
        <v>#DIV/0!</v>
      </c>
      <c r="GH18" s="126">
        <v>3.78</v>
      </c>
      <c r="GI18" s="144" t="e">
        <f si="15" t="shared"/>
        <v>#DIV/0!</v>
      </c>
      <c r="GJ18" s="393"/>
      <c r="GK18" s="122">
        <f>DU34</f>
        <v>11194.200000000354</v>
      </c>
      <c r="GL18" s="120">
        <v>11114</v>
      </c>
      <c r="GM18" s="33">
        <f si="16" t="shared"/>
        <v>-80.200000000353612</v>
      </c>
      <c r="GN18" s="169"/>
      <c r="GO18" s="128">
        <v>0.55000000000000004</v>
      </c>
      <c r="GP18" s="126">
        <v>0.4</v>
      </c>
      <c r="GQ18" s="424">
        <f si="17" t="shared"/>
        <v>-0.15000000000000002</v>
      </c>
      <c r="GR18" s="393"/>
      <c r="GS18" s="122">
        <f>AV34</f>
        <v>20119.199999997869</v>
      </c>
      <c r="GT18" s="123">
        <v>21299.8</v>
      </c>
      <c r="GU18" s="425">
        <f si="18" t="shared"/>
        <v>1180.6000000021304</v>
      </c>
      <c r="GV18" s="123">
        <f si="19" t="shared"/>
        <v>0</v>
      </c>
      <c r="GW18" s="127" t="e">
        <f si="20" t="shared"/>
        <v>#DIV/0!</v>
      </c>
      <c r="GX18" s="123">
        <v>30.9</v>
      </c>
      <c r="GY18" s="423" t="e">
        <f si="21" t="shared"/>
        <v>#DIV/0!</v>
      </c>
      <c r="GZ18" s="141"/>
      <c r="HA18" s="125">
        <f si="22" t="shared"/>
        <v>50366.611999998568</v>
      </c>
      <c r="HB18" s="386">
        <v>53670.03</v>
      </c>
      <c r="HC18" s="31">
        <f si="23" t="shared"/>
        <v>3303.4180000014312</v>
      </c>
      <c r="HE18" s="23" t="s">
        <v>68</v>
      </c>
      <c r="HF18" s="46">
        <f si="81" t="shared"/>
        <v>332235.60000000015</v>
      </c>
      <c r="HG18" s="23"/>
      <c r="HH18" s="24">
        <f si="82" t="shared"/>
        <v>332235.60000000015</v>
      </c>
      <c r="HI18" s="20"/>
      <c r="HJ18" s="290"/>
      <c r="HK18" s="39">
        <f si="83" t="shared"/>
        <v>0</v>
      </c>
      <c r="HL18" s="4">
        <f si="84" t="shared"/>
        <v>0</v>
      </c>
      <c r="HO18" s="346">
        <v>42743</v>
      </c>
      <c r="HP18" s="379">
        <v>1109.232</v>
      </c>
      <c r="HQ18" s="455">
        <f si="68" t="shared"/>
        <v>109.03999999999542</v>
      </c>
      <c r="HR18" s="453">
        <f>HQ18+HQ17</f>
        <v>135.47999999999774</v>
      </c>
      <c r="HS18" s="379">
        <v>50234</v>
      </c>
      <c r="HT18" s="455">
        <f si="69" t="shared"/>
        <v>25</v>
      </c>
      <c r="HU18" s="369">
        <f>HT18+HT17</f>
        <v>33</v>
      </c>
      <c r="HV18" s="379">
        <v>79351</v>
      </c>
      <c r="HW18" s="455">
        <f si="70" t="shared"/>
        <v>43</v>
      </c>
      <c r="HX18" s="369">
        <f>HW18+HW17</f>
        <v>59</v>
      </c>
      <c r="HY18" s="379">
        <v>1795</v>
      </c>
      <c r="HZ18" s="462">
        <f si="71" t="shared"/>
        <v>28</v>
      </c>
      <c r="IA18" s="369">
        <f>HZ18+HZ17</f>
        <v>36</v>
      </c>
      <c r="IB18" s="379">
        <v>1319.96</v>
      </c>
      <c r="IC18" s="455">
        <f si="72" t="shared"/>
        <v>17.700000000004366</v>
      </c>
      <c r="ID18" s="409">
        <f>IC18+IC17</f>
        <v>37.200000000000273</v>
      </c>
      <c r="IE18" s="379">
        <v>217223</v>
      </c>
      <c r="IF18" s="455">
        <f si="73" t="shared"/>
        <v>1524</v>
      </c>
      <c r="IG18" s="409">
        <f>IF18+IF17</f>
        <v>3036</v>
      </c>
    </row>
    <row ht="16.5" r="19" spans="1:241" thickBot="1" x14ac:dyDescent="0.3">
      <c r="A19" s="199">
        <v>15</v>
      </c>
      <c r="B19" s="346">
        <v>42743</v>
      </c>
      <c r="C19" s="349">
        <v>3135.2559999999999</v>
      </c>
      <c r="D19" s="288">
        <v>3145.386</v>
      </c>
      <c r="E19" s="350"/>
      <c r="F19" s="347">
        <f si="74" t="shared"/>
        <v>12513.59999999986</v>
      </c>
      <c r="G19" s="354"/>
      <c r="H19" s="357">
        <v>2198.8420000000001</v>
      </c>
      <c r="I19" s="292">
        <v>2042.6880000000001</v>
      </c>
      <c r="J19" s="358"/>
      <c r="K19" s="347">
        <f si="75" t="shared"/>
        <v>12547.200000001249</v>
      </c>
      <c r="L19" s="409"/>
      <c r="M19" s="354"/>
      <c r="N19" s="357">
        <v>688.74</v>
      </c>
      <c r="O19" s="358">
        <v>1072.2950000000001</v>
      </c>
      <c r="P19" s="455">
        <f si="29" t="shared"/>
        <v>2125.800000000072</v>
      </c>
      <c r="Q19" s="453"/>
      <c r="R19" s="357">
        <v>72608</v>
      </c>
      <c r="S19" s="358">
        <v>37961</v>
      </c>
      <c r="T19" s="455">
        <f si="30" t="shared"/>
        <v>312</v>
      </c>
      <c r="U19" s="453"/>
      <c r="V19" s="357">
        <v>174867</v>
      </c>
      <c r="W19" s="358">
        <v>350672</v>
      </c>
      <c r="X19" s="455">
        <f si="31" t="shared"/>
        <v>1856</v>
      </c>
      <c r="Y19" s="409"/>
      <c r="Z19" s="409"/>
      <c r="AA19" s="453"/>
      <c r="AB19" s="363">
        <v>366.11099999999999</v>
      </c>
      <c r="AC19" s="358">
        <v>171.38399999999999</v>
      </c>
      <c r="AD19" s="455">
        <f si="32" t="shared"/>
        <v>566.99999999989359</v>
      </c>
      <c r="AE19" s="453"/>
      <c r="AF19" s="364">
        <v>3547.3240000000001</v>
      </c>
      <c r="AG19" s="289"/>
      <c r="AH19" s="358"/>
      <c r="AI19" s="455">
        <f si="76" t="shared"/>
        <v>9760.8000000000175</v>
      </c>
      <c r="AJ19" s="409"/>
      <c r="AK19" s="371"/>
      <c r="AL19" s="387">
        <v>29571</v>
      </c>
      <c r="AM19" s="388">
        <v>41092</v>
      </c>
      <c r="AN19" s="455">
        <f si="33" t="shared"/>
        <v>0</v>
      </c>
      <c r="AO19" s="217"/>
      <c r="AP19" s="387">
        <v>22329</v>
      </c>
      <c r="AQ19" s="388">
        <v>23340</v>
      </c>
      <c r="AR19" s="455">
        <f si="34" t="shared"/>
        <v>0</v>
      </c>
      <c r="AS19" s="409"/>
      <c r="AT19" s="409"/>
      <c r="AU19" s="210">
        <f si="35" t="shared"/>
        <v>10090.599999999966</v>
      </c>
      <c r="AV19" s="211"/>
      <c r="AW19" s="197">
        <v>10649.89</v>
      </c>
      <c r="AX19" s="196"/>
      <c r="AY19" s="196"/>
      <c r="AZ19" s="196" t="e">
        <f si="36" t="shared"/>
        <v>#DIV/0!</v>
      </c>
      <c r="BA19" s="196">
        <v>30.88</v>
      </c>
      <c r="BB19" s="196" t="e">
        <f si="37" t="shared"/>
        <v>#DIV/0!</v>
      </c>
      <c r="BC19" s="199">
        <v>15</v>
      </c>
      <c r="BD19" s="346">
        <v>42743</v>
      </c>
      <c r="BE19" s="357">
        <v>11707.405000000001</v>
      </c>
      <c r="BF19" s="292">
        <v>83.069000000000003</v>
      </c>
      <c r="BG19" s="358">
        <v>5651.1409999999996</v>
      </c>
      <c r="BH19" s="496">
        <f si="77" t="shared"/>
        <v>1845.6000000000813</v>
      </c>
      <c r="BI19" s="453"/>
      <c r="BJ19" s="370">
        <v>860.53099999999995</v>
      </c>
      <c r="BK19" s="371">
        <v>662.625</v>
      </c>
      <c r="BL19" s="291">
        <f si="79" t="shared"/>
        <v>120.71999999999207</v>
      </c>
      <c r="BM19" s="409"/>
      <c r="BN19" s="409">
        <f si="38" t="shared"/>
        <v>1724.8800000000892</v>
      </c>
      <c r="BO19" s="483"/>
      <c r="BP19" s="195">
        <v>1668.2</v>
      </c>
      <c r="BQ19" s="196">
        <f si="39" t="shared"/>
        <v>-56.680000000089194</v>
      </c>
      <c r="BR19" s="196">
        <v>301.44</v>
      </c>
      <c r="BS19" s="196">
        <f si="40" t="shared"/>
        <v>5.7221337579620792</v>
      </c>
      <c r="BT19" s="196">
        <v>4.84</v>
      </c>
      <c r="BU19" s="196">
        <f si="41" t="shared"/>
        <v>-0.88213375796207938</v>
      </c>
      <c r="BV19" s="199">
        <v>15</v>
      </c>
      <c r="BW19" s="346">
        <v>42743</v>
      </c>
      <c r="BX19" s="357">
        <v>12493.94</v>
      </c>
      <c r="BY19" s="358">
        <v>43.863</v>
      </c>
      <c r="BZ19" s="347">
        <f si="42" t="shared"/>
        <v>245.10000000002833</v>
      </c>
      <c r="CA19" s="210"/>
      <c r="CB19" s="292"/>
      <c r="CC19" s="213">
        <f si="43" t="shared"/>
        <v>120.71999999999207</v>
      </c>
      <c r="CD19" s="409"/>
      <c r="CE19" s="211">
        <f si="44" t="shared"/>
        <v>365.8200000000204</v>
      </c>
      <c r="CF19" s="211"/>
      <c r="CG19" s="195">
        <v>762.3</v>
      </c>
      <c r="CH19" s="210">
        <f si="45" t="shared"/>
        <v>396.47999999997955</v>
      </c>
      <c r="CI19" s="196"/>
      <c r="CJ19" s="196" t="e">
        <f si="46" t="shared"/>
        <v>#DIV/0!</v>
      </c>
      <c r="CK19" s="196">
        <v>3.78</v>
      </c>
      <c r="CL19" s="196" t="e">
        <f si="47" t="shared"/>
        <v>#DIV/0!</v>
      </c>
      <c r="CM19" s="199">
        <v>15</v>
      </c>
      <c r="CN19" s="346">
        <v>42743</v>
      </c>
      <c r="CO19" s="357">
        <v>11323.305</v>
      </c>
      <c r="CP19" s="358">
        <v>7534.8490000000002</v>
      </c>
      <c r="CQ19" s="455">
        <f si="48" t="shared"/>
        <v>1416.6000000000349</v>
      </c>
      <c r="CR19" s="409"/>
      <c r="CS19" s="409">
        <f si="0" t="shared"/>
        <v>174867</v>
      </c>
      <c r="CT19" s="409">
        <f si="1" t="shared"/>
        <v>350672</v>
      </c>
      <c r="CU19" s="409">
        <f si="49" t="shared"/>
        <v>1856</v>
      </c>
      <c r="CV19" s="453"/>
      <c r="CW19" s="379">
        <v>341.20100000000002</v>
      </c>
      <c r="CX19" s="376">
        <f si="50" t="shared"/>
        <v>4.8600000000010368</v>
      </c>
      <c r="CY19" s="409"/>
      <c r="CZ19" s="409">
        <f si="51" t="shared"/>
        <v>3277.460000000036</v>
      </c>
      <c r="DA19" s="204"/>
      <c r="DB19" s="195">
        <v>3924.1</v>
      </c>
      <c r="DC19" s="421">
        <f si="52" t="shared"/>
        <v>646.63999999996395</v>
      </c>
      <c r="DD19" s="195">
        <v>361.89499999999998</v>
      </c>
      <c r="DE19" s="196">
        <f si="53" t="shared"/>
        <v>9.05638375771988</v>
      </c>
      <c r="DF19" s="195">
        <v>11.38</v>
      </c>
      <c r="DG19" s="397">
        <f si="54" t="shared"/>
        <v>2.3236162422801208</v>
      </c>
      <c r="DH19" s="199">
        <v>15</v>
      </c>
      <c r="DI19" s="346">
        <v>42743</v>
      </c>
      <c r="DJ19" s="366">
        <v>371.49299999999999</v>
      </c>
      <c r="DK19" s="358">
        <v>325.995</v>
      </c>
      <c r="DL19" s="455">
        <f si="55" t="shared"/>
        <v>734.40000000002783</v>
      </c>
      <c r="DM19" s="453"/>
      <c r="DN19" s="370"/>
      <c r="DO19" s="409"/>
      <c r="DP19" s="409"/>
      <c r="DQ19" s="371">
        <v>1961.3879999999999</v>
      </c>
      <c r="DR19" s="455">
        <f si="56" t="shared"/>
        <v>3339.0000000000327</v>
      </c>
      <c r="DS19" s="453"/>
      <c r="DT19" s="409">
        <f si="57" t="shared"/>
        <v>5585.4000000000606</v>
      </c>
      <c r="DU19" s="204"/>
      <c r="DV19" s="195">
        <v>5557</v>
      </c>
      <c r="DW19" s="409">
        <f si="58" t="shared"/>
        <v>-28.400000000060572</v>
      </c>
      <c r="DX19" s="195">
        <v>14653</v>
      </c>
      <c r="DY19" s="431">
        <f si="59" t="shared"/>
        <v>0.38117791578516758</v>
      </c>
      <c r="DZ19" s="409">
        <v>0.39800000000000002</v>
      </c>
      <c r="EA19" s="431">
        <f si="60" t="shared"/>
        <v>1.6822084214832445E-2</v>
      </c>
      <c r="EB19" s="199">
        <v>15</v>
      </c>
      <c r="EC19" s="346">
        <v>42743</v>
      </c>
      <c r="ED19" s="357"/>
      <c r="EE19" s="292"/>
      <c r="EF19" s="292">
        <v>2075.1579999999999</v>
      </c>
      <c r="EG19" s="497">
        <f>(EF19-EF18)*1800</f>
        <v>3943.7999999996464</v>
      </c>
      <c r="EH19" s="453"/>
      <c r="EI19" s="370">
        <v>28.748000000000001</v>
      </c>
      <c r="EJ19" s="383">
        <v>1539.8910000000001</v>
      </c>
      <c r="EK19" s="455">
        <f si="61" t="shared"/>
        <v>423.28000000001481</v>
      </c>
      <c r="EL19" s="453"/>
      <c r="EM19" s="370">
        <v>3134.3760000000002</v>
      </c>
      <c r="EN19" s="371"/>
      <c r="EO19" s="455">
        <f si="62" t="shared"/>
        <v>24.228000000002794</v>
      </c>
      <c r="EP19" s="453"/>
      <c r="EQ19" s="379">
        <v>387.83</v>
      </c>
      <c r="ER19" s="455">
        <f si="63" t="shared"/>
        <v>6.4400000000000546</v>
      </c>
      <c r="ES19" s="409"/>
      <c r="ET19" s="409">
        <f si="64" t="shared"/>
        <v>3974.4679999996492</v>
      </c>
      <c r="EU19" s="204"/>
      <c r="EV19" s="195">
        <v>4273.3999999999996</v>
      </c>
      <c r="EW19" s="195">
        <f si="65" t="shared"/>
        <v>298.9320000003504</v>
      </c>
      <c r="EX19" s="431">
        <v>361.89499999999998</v>
      </c>
      <c r="EY19" s="431">
        <f si="66" t="shared"/>
        <v>10.982378866797411</v>
      </c>
      <c r="EZ19" s="290">
        <v>12.3931</v>
      </c>
      <c r="FA19" s="432">
        <f si="67" t="shared"/>
        <v>1.4107211332025891</v>
      </c>
      <c r="FC19" s="293">
        <v>42810</v>
      </c>
      <c r="FD19" s="417">
        <v>42811</v>
      </c>
      <c r="FE19" s="130">
        <f>BO36</f>
        <v>3451.2399999999525</v>
      </c>
      <c r="FF19" s="127">
        <v>3336.5</v>
      </c>
      <c r="FG19" s="127">
        <f si="2" t="shared"/>
        <v>-114.73999999995249</v>
      </c>
      <c r="FH19" s="290"/>
      <c r="FI19" s="123" t="e">
        <f si="3" t="shared"/>
        <v>#DIV/0!</v>
      </c>
      <c r="FJ19" s="126">
        <v>4.84</v>
      </c>
      <c r="FK19" s="131" t="e">
        <f si="4" t="shared"/>
        <v>#DIV/0!</v>
      </c>
      <c r="FL19" s="140">
        <f>HR36</f>
        <v>121.1200000000008</v>
      </c>
      <c r="FM19" s="296">
        <f>EU36</f>
        <v>7006.3199999994986</v>
      </c>
      <c r="FN19" s="123">
        <v>8546.9</v>
      </c>
      <c r="FO19" s="32">
        <f si="5" t="shared"/>
        <v>1540.5800000005011</v>
      </c>
      <c r="FP19" s="120">
        <f si="6" t="shared"/>
        <v>0</v>
      </c>
      <c r="FQ19" s="123" t="e">
        <f si="7" t="shared"/>
        <v>#DIV/0!</v>
      </c>
      <c r="FR19" s="120">
        <v>12.39</v>
      </c>
      <c r="FS19" s="142" t="e">
        <f si="8" t="shared"/>
        <v>#DIV/0!</v>
      </c>
      <c r="FT19" s="141"/>
      <c r="FU19" s="130">
        <f>DA36</f>
        <v>5929.6399999998812</v>
      </c>
      <c r="FV19" s="123">
        <v>7848.3</v>
      </c>
      <c r="FW19" s="434">
        <f si="9" t="shared"/>
        <v>1918.660000000119</v>
      </c>
      <c r="FX19" s="120">
        <f si="10" t="shared"/>
        <v>0</v>
      </c>
      <c r="FY19" s="120" t="e">
        <f si="11" t="shared"/>
        <v>#DIV/0!</v>
      </c>
      <c r="FZ19" s="126">
        <v>11.38</v>
      </c>
      <c r="GA19" s="422" t="e">
        <f si="12" t="shared"/>
        <v>#DIV/0!</v>
      </c>
      <c r="GB19" s="393"/>
      <c r="GC19" s="122">
        <f>CF36</f>
        <v>1300.2000000000335</v>
      </c>
      <c r="GD19" s="123">
        <v>1524.6</v>
      </c>
      <c r="GE19" s="120">
        <f si="13" t="shared"/>
        <v>224.39999999996644</v>
      </c>
      <c r="GF19" s="17"/>
      <c r="GG19" s="127" t="e">
        <f si="14" t="shared"/>
        <v>#DIV/0!</v>
      </c>
      <c r="GH19" s="126">
        <v>3.78</v>
      </c>
      <c r="GI19" s="144" t="e">
        <f si="15" t="shared"/>
        <v>#DIV/0!</v>
      </c>
      <c r="GJ19" s="393"/>
      <c r="GK19" s="122">
        <f>DU36</f>
        <v>11084.400000000122</v>
      </c>
      <c r="GL19" s="120">
        <v>11114</v>
      </c>
      <c r="GM19" s="33">
        <f si="16" t="shared"/>
        <v>29.599999999878492</v>
      </c>
      <c r="GN19" s="169"/>
      <c r="GO19" s="128">
        <v>0.55000000000000004</v>
      </c>
      <c r="GP19" s="126">
        <v>0.4</v>
      </c>
      <c r="GQ19" s="424">
        <f si="17" t="shared"/>
        <v>-0.15000000000000002</v>
      </c>
      <c r="GR19" s="393"/>
      <c r="GS19" s="122">
        <f>AV36</f>
        <v>19837.000000003474</v>
      </c>
      <c r="GT19" s="123">
        <v>21299.8</v>
      </c>
      <c r="GU19" s="425">
        <f si="18" t="shared"/>
        <v>1462.799999996525</v>
      </c>
      <c r="GV19" s="123">
        <f si="19" t="shared"/>
        <v>0</v>
      </c>
      <c r="GW19" s="127" t="e">
        <f si="20" t="shared"/>
        <v>#DIV/0!</v>
      </c>
      <c r="GX19" s="123">
        <v>30.9</v>
      </c>
      <c r="GY19" s="144" t="e">
        <f si="21" t="shared"/>
        <v>#DIV/0!</v>
      </c>
      <c r="GZ19" s="141"/>
      <c r="HA19" s="125">
        <f si="22" t="shared"/>
        <v>48608.800000002964</v>
      </c>
      <c r="HB19" s="386">
        <v>53670.03</v>
      </c>
      <c r="HC19" s="31">
        <f si="23" t="shared"/>
        <v>5061.2299999970346</v>
      </c>
      <c r="HE19" s="25" t="s">
        <v>69</v>
      </c>
      <c r="HF19" s="47">
        <f si="81" t="shared"/>
        <v>607309.79999999993</v>
      </c>
      <c r="HG19" s="25"/>
      <c r="HH19" s="26">
        <f si="82" t="shared"/>
        <v>607309.79999999993</v>
      </c>
      <c r="HI19" s="11"/>
      <c r="HJ19" s="5"/>
      <c r="HK19" s="39">
        <f si="83" t="shared"/>
        <v>0</v>
      </c>
      <c r="HL19" s="4">
        <f si="84" t="shared"/>
        <v>0</v>
      </c>
      <c r="HO19" s="346">
        <v>42743</v>
      </c>
      <c r="HP19" s="379">
        <v>1109.73</v>
      </c>
      <c r="HQ19" s="455">
        <f si="68" t="shared"/>
        <v>19.920000000001892</v>
      </c>
      <c r="HR19" s="453"/>
      <c r="HS19" s="379">
        <v>50249</v>
      </c>
      <c r="HT19" s="455">
        <f si="69" t="shared"/>
        <v>15</v>
      </c>
      <c r="HU19" s="369"/>
      <c r="HV19" s="379">
        <v>79362</v>
      </c>
      <c r="HW19" s="455">
        <f si="70" t="shared"/>
        <v>11</v>
      </c>
      <c r="HX19" s="369"/>
      <c r="HY19" s="379">
        <v>1798</v>
      </c>
      <c r="HZ19" s="462">
        <f si="71" t="shared"/>
        <v>3</v>
      </c>
      <c r="IA19" s="369"/>
      <c r="IB19" s="379">
        <v>1320.2</v>
      </c>
      <c r="IC19" s="455">
        <f si="72" t="shared"/>
        <v>7.2000000000002728</v>
      </c>
      <c r="ID19" s="409"/>
      <c r="IE19" s="379">
        <v>217349</v>
      </c>
      <c r="IF19" s="455">
        <f si="73" t="shared"/>
        <v>1512</v>
      </c>
      <c r="IG19" s="409"/>
    </row>
    <row ht="18.75" r="20" spans="1:241" thickBot="1" x14ac:dyDescent="0.3">
      <c r="A20" s="199">
        <v>16</v>
      </c>
      <c r="B20" s="346">
        <v>42744</v>
      </c>
      <c r="C20" s="349">
        <v>3137.4470000000001</v>
      </c>
      <c r="D20" s="288">
        <v>3145.8919999999998</v>
      </c>
      <c r="E20" s="350"/>
      <c r="F20" s="347">
        <f si="74" t="shared"/>
        <v>12945.600000000559</v>
      </c>
      <c r="G20" s="354">
        <f>F19+F20</f>
        <v>25459.200000000419</v>
      </c>
      <c r="H20" s="357">
        <v>2200.9789999999998</v>
      </c>
      <c r="I20" s="292">
        <v>2043.2</v>
      </c>
      <c r="J20" s="358"/>
      <c r="K20" s="347">
        <f si="75" t="shared"/>
        <v>12715.199999998367</v>
      </c>
      <c r="L20" s="409">
        <f>K19+K20</f>
        <v>25262.399999999616</v>
      </c>
      <c r="M20" s="354">
        <f>L20-G20</f>
        <v>-196.80000000080327</v>
      </c>
      <c r="N20" s="357">
        <v>688.74</v>
      </c>
      <c r="O20" s="358">
        <v>1073.5170000000001</v>
      </c>
      <c r="P20" s="455">
        <f si="29" t="shared"/>
        <v>2199.599999999964</v>
      </c>
      <c r="Q20" s="453">
        <f>P20+P19</f>
        <v>4325.400000000036</v>
      </c>
      <c r="R20" s="357">
        <v>72634</v>
      </c>
      <c r="S20" s="358">
        <v>37967</v>
      </c>
      <c r="T20" s="455">
        <f si="30" t="shared"/>
        <v>384</v>
      </c>
      <c r="U20" s="453">
        <f>T20+T19</f>
        <v>696</v>
      </c>
      <c r="V20" s="357">
        <v>174872</v>
      </c>
      <c r="W20" s="358">
        <v>350775</v>
      </c>
      <c r="X20" s="455">
        <f si="31" t="shared"/>
        <v>1728</v>
      </c>
      <c r="Y20" s="409">
        <f>X20+X19</f>
        <v>3584</v>
      </c>
      <c r="Z20" s="409">
        <f>Y20+U20</f>
        <v>4280</v>
      </c>
      <c r="AA20" s="453">
        <f>Q20-Z20</f>
        <v>45.400000000036016</v>
      </c>
      <c r="AB20" s="363">
        <v>366.32900000000001</v>
      </c>
      <c r="AC20" s="358">
        <v>171.50700000000001</v>
      </c>
      <c r="AD20" s="455">
        <f si="32" t="shared"/>
        <v>613.80000000006589</v>
      </c>
      <c r="AE20" s="453">
        <f>AD20+AD19</f>
        <v>1180.7999999999595</v>
      </c>
      <c r="AF20" s="364">
        <v>3551.4119999999998</v>
      </c>
      <c r="AG20" s="289"/>
      <c r="AH20" s="358"/>
      <c r="AI20" s="455">
        <f si="76" t="shared"/>
        <v>9811.1999999993714</v>
      </c>
      <c r="AJ20" s="409">
        <f>AI20+AI19</f>
        <v>19571.999999999389</v>
      </c>
      <c r="AK20" s="371">
        <f>AJ20+U20</f>
        <v>20267.999999999389</v>
      </c>
      <c r="AL20" s="387">
        <v>29571</v>
      </c>
      <c r="AM20" s="388">
        <v>41092</v>
      </c>
      <c r="AN20" s="455">
        <f si="33" t="shared"/>
        <v>0</v>
      </c>
      <c r="AO20" s="217">
        <f>AN20+AN19</f>
        <v>0</v>
      </c>
      <c r="AP20" s="387">
        <v>22329</v>
      </c>
      <c r="AQ20" s="388">
        <v>23340</v>
      </c>
      <c r="AR20" s="455">
        <f si="34" t="shared"/>
        <v>0</v>
      </c>
      <c r="AS20" s="409">
        <f>AR20+AR19</f>
        <v>0</v>
      </c>
      <c r="AT20" s="409">
        <f>(L20-Y20-AE20-AO20)+AS20</f>
        <v>20497.599999999657</v>
      </c>
      <c r="AU20" s="210">
        <f si="35" t="shared"/>
        <v>10603.800000000492</v>
      </c>
      <c r="AV20" s="211">
        <f>(G20-Y20-AE20-AO20)+AS20</f>
        <v>20694.40000000046</v>
      </c>
      <c r="AW20" s="197">
        <v>10649.89</v>
      </c>
      <c r="AX20" s="397"/>
      <c r="AY20" s="196"/>
      <c r="AZ20" s="196" t="e">
        <f si="36" t="shared"/>
        <v>#DIV/0!</v>
      </c>
      <c r="BA20" s="196">
        <v>30.88</v>
      </c>
      <c r="BB20" s="196" t="e">
        <f si="37" t="shared"/>
        <v>#DIV/0!</v>
      </c>
      <c r="BC20" s="199">
        <v>16</v>
      </c>
      <c r="BD20" s="346">
        <v>42744</v>
      </c>
      <c r="BE20" s="357">
        <v>11711.054</v>
      </c>
      <c r="BF20" s="292">
        <v>83.174000000000007</v>
      </c>
      <c r="BG20" s="358">
        <v>5653.9040000000005</v>
      </c>
      <c r="BH20" s="496">
        <f si="77" t="shared"/>
        <v>2029.4400000000792</v>
      </c>
      <c r="BI20" s="453">
        <f>BH20+BH19</f>
        <v>3875.0400000001605</v>
      </c>
      <c r="BJ20" s="370">
        <v>862.11800000000005</v>
      </c>
      <c r="BK20" s="371">
        <v>662.625</v>
      </c>
      <c r="BL20" s="291">
        <f si="79" t="shared"/>
        <v>126.96000000000822</v>
      </c>
      <c r="BM20" s="409">
        <f>BL20+BL19</f>
        <v>247.68000000000029</v>
      </c>
      <c r="BN20" s="409">
        <f si="38" t="shared"/>
        <v>1902.480000000071</v>
      </c>
      <c r="BO20" s="483">
        <f>BI20-BM20</f>
        <v>3627.3600000001602</v>
      </c>
      <c r="BP20" s="195">
        <v>1668.2</v>
      </c>
      <c r="BQ20" s="196">
        <f si="39" t="shared"/>
        <v>-234.28000000007091</v>
      </c>
      <c r="BR20" s="196">
        <v>301.44</v>
      </c>
      <c r="BS20" s="196">
        <f si="40" t="shared"/>
        <v>6.3113057324843123</v>
      </c>
      <c r="BT20" s="196">
        <v>4.84</v>
      </c>
      <c r="BU20" s="196">
        <f si="41" t="shared"/>
        <v>-1.4713057324843124</v>
      </c>
      <c r="BV20" s="199">
        <v>16</v>
      </c>
      <c r="BW20" s="346">
        <v>42744</v>
      </c>
      <c r="BX20" s="357">
        <v>12501.42</v>
      </c>
      <c r="BY20" s="358">
        <v>44.177</v>
      </c>
      <c r="BZ20" s="347">
        <f si="42" t="shared"/>
        <v>236.95999999998691</v>
      </c>
      <c r="CA20" s="210">
        <f>BZ19+BZ20</f>
        <v>482.06000000001524</v>
      </c>
      <c r="CB20" s="292"/>
      <c r="CC20" s="213">
        <f si="43" t="shared"/>
        <v>126.96000000000822</v>
      </c>
      <c r="CD20" s="409">
        <f>BM20</f>
        <v>247.68000000000029</v>
      </c>
      <c r="CE20" s="211">
        <f si="44" t="shared"/>
        <v>363.91999999999513</v>
      </c>
      <c r="CF20" s="211">
        <f>CA20+CD20</f>
        <v>729.74000000001547</v>
      </c>
      <c r="CG20" s="195">
        <v>762.3</v>
      </c>
      <c r="CH20" s="210">
        <f si="45" t="shared"/>
        <v>398.38000000000483</v>
      </c>
      <c r="CI20" s="196"/>
      <c r="CJ20" s="196" t="e">
        <f si="46" t="shared"/>
        <v>#DIV/0!</v>
      </c>
      <c r="CK20" s="196">
        <v>3.78</v>
      </c>
      <c r="CL20" s="196" t="e">
        <f si="47" t="shared"/>
        <v>#DIV/0!</v>
      </c>
      <c r="CM20" s="199">
        <v>16</v>
      </c>
      <c r="CN20" s="346">
        <v>42744</v>
      </c>
      <c r="CO20" s="357">
        <v>11330.858</v>
      </c>
      <c r="CP20" s="358">
        <v>7537.9589999999998</v>
      </c>
      <c r="CQ20" s="455">
        <f si="48" t="shared"/>
        <v>1279.5599999999467</v>
      </c>
      <c r="CR20" s="409">
        <f>CQ20+CQ19</f>
        <v>2696.1599999999817</v>
      </c>
      <c r="CS20" s="409">
        <f si="0" t="shared"/>
        <v>174872</v>
      </c>
      <c r="CT20" s="409">
        <f si="1" t="shared"/>
        <v>350775</v>
      </c>
      <c r="CU20" s="409">
        <f si="49" t="shared"/>
        <v>1728</v>
      </c>
      <c r="CV20" s="453">
        <f>Y20</f>
        <v>3584</v>
      </c>
      <c r="CW20" s="379">
        <v>341.33100000000002</v>
      </c>
      <c r="CX20" s="376">
        <f si="50" t="shared"/>
        <v>7.7999999999997272</v>
      </c>
      <c r="CY20" s="409">
        <f>CX20+CX19</f>
        <v>12.660000000000764</v>
      </c>
      <c r="CZ20" s="409">
        <f si="51" t="shared"/>
        <v>3015.3599999999465</v>
      </c>
      <c r="DA20" s="204">
        <f>CZ20+CZ19</f>
        <v>6292.8199999999824</v>
      </c>
      <c r="DB20" s="195">
        <v>3924.1</v>
      </c>
      <c r="DC20" s="421">
        <f si="52" t="shared"/>
        <v>908.74000000005344</v>
      </c>
      <c r="DD20" s="195">
        <v>361.89499999999998</v>
      </c>
      <c r="DE20" s="196">
        <f si="53" t="shared"/>
        <v>8.332140538001207</v>
      </c>
      <c r="DF20" s="195">
        <v>11.38</v>
      </c>
      <c r="DG20" s="397">
        <f si="54" t="shared"/>
        <v>3.0478594619987938</v>
      </c>
      <c r="DH20" s="199">
        <v>16</v>
      </c>
      <c r="DI20" s="346">
        <v>42744</v>
      </c>
      <c r="DJ20" s="366">
        <v>371.88400000000001</v>
      </c>
      <c r="DK20" s="358">
        <v>326.02100000000002</v>
      </c>
      <c r="DL20" s="455">
        <f si="55" t="shared"/>
        <v>750.60000000005402</v>
      </c>
      <c r="DM20" s="453">
        <f>DL20+DL19</f>
        <v>1485.0000000000819</v>
      </c>
      <c r="DN20" s="370"/>
      <c r="DO20" s="409"/>
      <c r="DP20" s="409"/>
      <c r="DQ20" s="371">
        <v>1963.2059999999999</v>
      </c>
      <c r="DR20" s="455">
        <f si="56" t="shared"/>
        <v>3272.3999999999705</v>
      </c>
      <c r="DS20" s="453">
        <f>DR20+DR19</f>
        <v>6611.4000000000033</v>
      </c>
      <c r="DT20" s="409">
        <f si="57" t="shared"/>
        <v>5499.0000000000246</v>
      </c>
      <c r="DU20" s="204">
        <f>DM20+DS20+IG20</f>
        <v>11084.400000000085</v>
      </c>
      <c r="DV20" s="195">
        <v>5557</v>
      </c>
      <c r="DW20" s="409">
        <f si="58" t="shared"/>
        <v>57.999999999975444</v>
      </c>
      <c r="DX20" s="195">
        <v>14653</v>
      </c>
      <c r="DY20" s="431">
        <f si="59" t="shared"/>
        <v>0.37528151231829826</v>
      </c>
      <c r="DZ20" s="409">
        <v>0.39800000000000002</v>
      </c>
      <c r="EA20" s="431">
        <f si="60" t="shared"/>
        <v>2.271848768170176E-2</v>
      </c>
      <c r="EB20" s="199">
        <v>16</v>
      </c>
      <c r="EC20" s="346">
        <v>42744</v>
      </c>
      <c r="ED20" s="357"/>
      <c r="EE20" s="292"/>
      <c r="EF20" s="292">
        <v>2077.3009999999999</v>
      </c>
      <c r="EG20" s="497">
        <f si="85" t="shared"/>
        <v>3857.4000000000524</v>
      </c>
      <c r="EH20" s="453">
        <f>EG20+EG19</f>
        <v>7801.1999999996988</v>
      </c>
      <c r="EI20" s="370">
        <v>28.765999999999998</v>
      </c>
      <c r="EJ20" s="383">
        <v>1545.124</v>
      </c>
      <c r="EK20" s="455">
        <f si="61" t="shared"/>
        <v>420.07999999999555</v>
      </c>
      <c r="EL20" s="453">
        <f>EK20+EK19</f>
        <v>843.36000000001036</v>
      </c>
      <c r="EM20" s="370">
        <v>3136.163</v>
      </c>
      <c r="EN20" s="371"/>
      <c r="EO20" s="455">
        <f si="62" t="shared"/>
        <v>21.443999999997686</v>
      </c>
      <c r="EP20" s="453">
        <f>EO20+EO19</f>
        <v>45.67200000000048</v>
      </c>
      <c r="EQ20" s="379">
        <v>387.988</v>
      </c>
      <c r="ER20" s="455">
        <f si="63" t="shared"/>
        <v>6.3200000000006185</v>
      </c>
      <c r="ES20" s="409">
        <f>ER20+ER19</f>
        <v>12.760000000000673</v>
      </c>
      <c r="ET20" s="409">
        <f si="64" t="shared"/>
        <v>3885.1640000000507</v>
      </c>
      <c r="EU20" s="204">
        <f>EH20+EP20+ES20</f>
        <v>7859.6319999996995</v>
      </c>
      <c r="EV20" s="195">
        <v>4273.3999999999996</v>
      </c>
      <c r="EW20" s="195">
        <f si="65" t="shared"/>
        <v>388.23599999994894</v>
      </c>
      <c r="EX20" s="431">
        <v>361.89499999999998</v>
      </c>
      <c r="EY20" s="431">
        <f si="66" t="shared"/>
        <v>10.73561115793269</v>
      </c>
      <c r="EZ20" s="290">
        <v>12.3931</v>
      </c>
      <c r="FA20" s="432">
        <f si="67" t="shared"/>
        <v>1.6574888420673108</v>
      </c>
      <c r="FC20" s="293">
        <v>42811</v>
      </c>
      <c r="FD20" s="417">
        <v>42812</v>
      </c>
      <c r="FE20" s="130">
        <f>BO38</f>
        <v>3831.8800000000056</v>
      </c>
      <c r="FF20" s="127">
        <v>3336.5</v>
      </c>
      <c r="FG20" s="127">
        <f si="2" t="shared"/>
        <v>-495.38000000000557</v>
      </c>
      <c r="FH20" s="290"/>
      <c r="FI20" s="123" t="e">
        <f si="3" t="shared"/>
        <v>#DIV/0!</v>
      </c>
      <c r="FJ20" s="126">
        <v>4.84</v>
      </c>
      <c r="FK20" s="131" t="e">
        <f si="4" t="shared"/>
        <v>#DIV/0!</v>
      </c>
      <c r="FL20" s="140">
        <f>HR38</f>
        <v>120.39999999999964</v>
      </c>
      <c r="FM20" s="296">
        <f>EU38</f>
        <v>7898.711999999392</v>
      </c>
      <c r="FN20" s="123">
        <v>8546.9</v>
      </c>
      <c r="FO20" s="32">
        <f si="5" t="shared"/>
        <v>648.18800000060764</v>
      </c>
      <c r="FP20" s="120">
        <f si="6" t="shared"/>
        <v>0</v>
      </c>
      <c r="FQ20" s="123" t="e">
        <f si="7" t="shared"/>
        <v>#DIV/0!</v>
      </c>
      <c r="FR20" s="120">
        <v>12.39</v>
      </c>
      <c r="FS20" s="142" t="e">
        <f si="8" t="shared"/>
        <v>#DIV/0!</v>
      </c>
      <c r="FT20" s="141"/>
      <c r="FU20" s="130">
        <f>DA38</f>
        <v>5901.4000000000015</v>
      </c>
      <c r="FV20" s="123">
        <v>7848.3</v>
      </c>
      <c r="FW20" s="434">
        <f si="9" t="shared"/>
        <v>1946.8999999999987</v>
      </c>
      <c r="FX20" s="120">
        <f si="10" t="shared"/>
        <v>0</v>
      </c>
      <c r="FY20" s="120" t="e">
        <f si="11" t="shared"/>
        <v>#DIV/0!</v>
      </c>
      <c r="FZ20" s="126">
        <v>11.38</v>
      </c>
      <c r="GA20" s="142" t="e">
        <f si="12" t="shared"/>
        <v>#DIV/0!</v>
      </c>
      <c r="GB20" s="393"/>
      <c r="GC20" s="122">
        <f>CF38</f>
        <v>1332.5399999999627</v>
      </c>
      <c r="GD20" s="123">
        <v>1524.6</v>
      </c>
      <c r="GE20" s="120">
        <f si="13" t="shared"/>
        <v>192.06000000003723</v>
      </c>
      <c r="GF20" s="33"/>
      <c r="GG20" s="127" t="e">
        <f si="14" t="shared"/>
        <v>#DIV/0!</v>
      </c>
      <c r="GH20" s="126">
        <v>3.78</v>
      </c>
      <c r="GI20" s="144" t="e">
        <f si="15" t="shared"/>
        <v>#DIV/0!</v>
      </c>
      <c r="GJ20" s="393"/>
      <c r="GK20" s="122">
        <f>DU38</f>
        <v>11236.199999999997</v>
      </c>
      <c r="GL20" s="120">
        <v>11114</v>
      </c>
      <c r="GM20" s="33">
        <f si="16" t="shared"/>
        <v>-122.19999999999709</v>
      </c>
      <c r="GN20" s="169"/>
      <c r="GO20" s="128">
        <v>0.55000000000000004</v>
      </c>
      <c r="GP20" s="126">
        <v>0.4</v>
      </c>
      <c r="GQ20" s="424">
        <f si="17" t="shared"/>
        <v>-0.15000000000000002</v>
      </c>
      <c r="GR20" s="393"/>
      <c r="GS20" s="122">
        <f>AV38</f>
        <v>21599.599999998507</v>
      </c>
      <c r="GT20" s="123">
        <v>21299.8</v>
      </c>
      <c r="GU20" s="425">
        <f si="18" t="shared"/>
        <v>-299.7999999985077</v>
      </c>
      <c r="GV20" s="123">
        <f si="19" t="shared"/>
        <v>0</v>
      </c>
      <c r="GW20" s="127" t="e">
        <f si="20" t="shared"/>
        <v>#DIV/0!</v>
      </c>
      <c r="GX20" s="123">
        <v>30.9</v>
      </c>
      <c r="GY20" s="423" t="e">
        <f si="21" t="shared"/>
        <v>#DIV/0!</v>
      </c>
      <c r="GZ20" s="141"/>
      <c r="HA20" s="125">
        <f si="22" t="shared"/>
        <v>51800.331999997863</v>
      </c>
      <c r="HB20" s="386">
        <v>53670.03</v>
      </c>
      <c r="HC20" s="31">
        <f si="23" t="shared"/>
        <v>1869.6980000021358</v>
      </c>
      <c r="HE20" s="27" t="s">
        <v>70</v>
      </c>
      <c r="HF20" s="48">
        <f si="81" t="shared"/>
        <v>1484236.1399999992</v>
      </c>
      <c r="HG20" s="28">
        <v>0</v>
      </c>
      <c r="HH20" s="29">
        <f>SUM(HH14:HH19)</f>
        <v>1484236.1399999992</v>
      </c>
      <c r="HI20" s="30"/>
      <c r="HJ20" s="21"/>
      <c r="HK20" s="42"/>
      <c r="HL20" s="41"/>
      <c r="HO20" s="346">
        <v>42744</v>
      </c>
      <c r="HP20" s="379">
        <v>1112.056</v>
      </c>
      <c r="HQ20" s="455">
        <f si="68" t="shared"/>
        <v>93.040000000000873</v>
      </c>
      <c r="HR20" s="453">
        <f>HQ20+HQ19</f>
        <v>112.96000000000276</v>
      </c>
      <c r="HS20" s="379">
        <v>50271</v>
      </c>
      <c r="HT20" s="455">
        <f si="69" t="shared"/>
        <v>22</v>
      </c>
      <c r="HU20" s="369">
        <f>HT20+HT19</f>
        <v>37</v>
      </c>
      <c r="HV20" s="379">
        <v>79398</v>
      </c>
      <c r="HW20" s="455">
        <f si="70" t="shared"/>
        <v>36</v>
      </c>
      <c r="HX20" s="369">
        <f>HW20+HW19</f>
        <v>47</v>
      </c>
      <c r="HY20" s="379">
        <v>1829</v>
      </c>
      <c r="HZ20" s="462">
        <f si="71" t="shared"/>
        <v>31</v>
      </c>
      <c r="IA20" s="369">
        <f>HZ20+HZ19</f>
        <v>34</v>
      </c>
      <c r="IB20" s="379">
        <v>1320.69</v>
      </c>
      <c r="IC20" s="455">
        <f si="72" t="shared"/>
        <v>14.700000000000273</v>
      </c>
      <c r="ID20" s="409">
        <f>IC20+IC19</f>
        <v>21.900000000000546</v>
      </c>
      <c r="IE20" s="379">
        <v>217472</v>
      </c>
      <c r="IF20" s="455">
        <f si="73" t="shared"/>
        <v>1476</v>
      </c>
      <c r="IG20" s="409">
        <f>IF20+IF19</f>
        <v>2988</v>
      </c>
    </row>
    <row ht="18" r="21" spans="1:241" x14ac:dyDescent="0.25">
      <c r="A21" s="199">
        <v>17</v>
      </c>
      <c r="B21" s="346">
        <v>42744</v>
      </c>
      <c r="C21" s="349">
        <v>3139.5889999999999</v>
      </c>
      <c r="D21" s="288">
        <v>3146.3739999999998</v>
      </c>
      <c r="E21" s="350"/>
      <c r="F21" s="347">
        <f si="74" t="shared"/>
        <v>12595.199999999022</v>
      </c>
      <c r="G21" s="354"/>
      <c r="H21" s="357">
        <v>2203.096</v>
      </c>
      <c r="I21" s="292">
        <v>2043.694</v>
      </c>
      <c r="J21" s="358"/>
      <c r="K21" s="347">
        <f si="75" t="shared"/>
        <v>12532.800000000498</v>
      </c>
      <c r="L21" s="409"/>
      <c r="M21" s="354"/>
      <c r="N21" s="357">
        <v>688.74</v>
      </c>
      <c r="O21" s="358">
        <v>1074.615</v>
      </c>
      <c r="P21" s="455">
        <f si="29" t="shared"/>
        <v>1976.3999999999214</v>
      </c>
      <c r="Q21" s="453"/>
      <c r="R21" s="357">
        <v>72657</v>
      </c>
      <c r="S21" s="358">
        <v>37968</v>
      </c>
      <c r="T21" s="455">
        <f si="30" t="shared"/>
        <v>288</v>
      </c>
      <c r="U21" s="453"/>
      <c r="V21" s="357">
        <v>174874</v>
      </c>
      <c r="W21" s="358">
        <v>350878</v>
      </c>
      <c r="X21" s="455">
        <f si="31" t="shared"/>
        <v>1680</v>
      </c>
      <c r="Y21" s="409"/>
      <c r="Z21" s="409"/>
      <c r="AA21" s="453"/>
      <c r="AB21" s="363">
        <v>366.54500000000002</v>
      </c>
      <c r="AC21" s="358">
        <v>171.61600000000001</v>
      </c>
      <c r="AD21" s="455">
        <f si="32" t="shared"/>
        <v>585.0000000000307</v>
      </c>
      <c r="AE21" s="453"/>
      <c r="AF21" s="364">
        <v>3555.46</v>
      </c>
      <c r="AG21" s="289"/>
      <c r="AH21" s="358"/>
      <c r="AI21" s="455">
        <f si="76" t="shared"/>
        <v>9715.2000000005501</v>
      </c>
      <c r="AJ21" s="409"/>
      <c r="AK21" s="371"/>
      <c r="AL21" s="387">
        <v>29571</v>
      </c>
      <c r="AM21" s="388">
        <v>41092</v>
      </c>
      <c r="AN21" s="455">
        <f si="33" t="shared"/>
        <v>0</v>
      </c>
      <c r="AO21" s="217"/>
      <c r="AP21" s="387">
        <v>22329</v>
      </c>
      <c r="AQ21" s="388">
        <v>23340</v>
      </c>
      <c r="AR21" s="455">
        <f si="34" t="shared"/>
        <v>0</v>
      </c>
      <c r="AS21" s="409"/>
      <c r="AT21" s="409"/>
      <c r="AU21" s="210">
        <f>(F21-X21-AD21-AN21)+AR21</f>
        <v>10330.199999998991</v>
      </c>
      <c r="AV21" s="211"/>
      <c r="AW21" s="197">
        <v>10649.89</v>
      </c>
      <c r="AX21" s="196"/>
      <c r="AY21" s="196"/>
      <c r="AZ21" s="196" t="e">
        <f si="36" t="shared"/>
        <v>#DIV/0!</v>
      </c>
      <c r="BA21" s="196">
        <v>30.88</v>
      </c>
      <c r="BB21" s="196" t="e">
        <f si="37" t="shared"/>
        <v>#DIV/0!</v>
      </c>
      <c r="BC21" s="199">
        <v>17</v>
      </c>
      <c r="BD21" s="346">
        <v>42744</v>
      </c>
      <c r="BE21" s="357">
        <v>11714.092000000001</v>
      </c>
      <c r="BF21" s="292">
        <v>83.275000000000006</v>
      </c>
      <c r="BG21" s="358">
        <v>5656.59</v>
      </c>
      <c r="BH21" s="496">
        <f>((BE21-BE20)*120)+((BF21-BF20)*12000)+((BG21-BG20)*120)</f>
        <v>1898.8800000000083</v>
      </c>
      <c r="BI21" s="453"/>
      <c r="BJ21" s="370">
        <v>863.62900000000002</v>
      </c>
      <c r="BK21" s="371">
        <v>662.625</v>
      </c>
      <c r="BL21" s="291">
        <f si="79" t="shared"/>
        <v>120.87999999999738</v>
      </c>
      <c r="BM21" s="409"/>
      <c r="BN21" s="409">
        <f si="38" t="shared"/>
        <v>1778.0000000000109</v>
      </c>
      <c r="BO21" s="483"/>
      <c r="BP21" s="195">
        <v>1668.2</v>
      </c>
      <c r="BQ21" s="196">
        <f si="39" t="shared"/>
        <v>-109.80000000001087</v>
      </c>
      <c r="BR21" s="196">
        <v>301.44</v>
      </c>
      <c r="BS21" s="196">
        <f si="40" t="shared"/>
        <v>5.8983545647558753</v>
      </c>
      <c r="BT21" s="196">
        <v>4.84</v>
      </c>
      <c r="BU21" s="196">
        <f si="41" t="shared"/>
        <v>-1.0583545647558754</v>
      </c>
      <c r="BV21" s="199">
        <v>17</v>
      </c>
      <c r="BW21" s="346">
        <v>42744</v>
      </c>
      <c r="BX21" s="357">
        <v>12509.63</v>
      </c>
      <c r="BY21" s="358">
        <v>44.499000000000002</v>
      </c>
      <c r="BZ21" s="347">
        <f si="42" t="shared"/>
        <v>259.17999999997392</v>
      </c>
      <c r="CA21" s="210"/>
      <c r="CB21" s="292"/>
      <c r="CC21" s="213">
        <f si="43" t="shared"/>
        <v>120.87999999999738</v>
      </c>
      <c r="CD21" s="409"/>
      <c r="CE21" s="211">
        <f si="44" t="shared"/>
        <v>380.0599999999713</v>
      </c>
      <c r="CF21" s="211"/>
      <c r="CG21" s="195">
        <v>762.3</v>
      </c>
      <c r="CH21" s="210">
        <f si="45" t="shared"/>
        <v>382.24000000002866</v>
      </c>
      <c r="CI21" s="196"/>
      <c r="CJ21" s="196" t="e">
        <f si="46" t="shared"/>
        <v>#DIV/0!</v>
      </c>
      <c r="CK21" s="196">
        <v>3.78</v>
      </c>
      <c r="CL21" s="196" t="e">
        <f si="47" t="shared"/>
        <v>#DIV/0!</v>
      </c>
      <c r="CM21" s="199">
        <v>17</v>
      </c>
      <c r="CN21" s="346">
        <v>42744</v>
      </c>
      <c r="CO21" s="357">
        <v>11338.779</v>
      </c>
      <c r="CP21" s="358">
        <v>7541.3419999999996</v>
      </c>
      <c r="CQ21" s="455">
        <f si="48" t="shared"/>
        <v>1356.4800000000105</v>
      </c>
      <c r="CR21" s="409"/>
      <c r="CS21" s="409">
        <f si="0" t="shared"/>
        <v>174874</v>
      </c>
      <c r="CT21" s="409">
        <f si="1" t="shared"/>
        <v>350878</v>
      </c>
      <c r="CU21" s="409">
        <f si="49" t="shared"/>
        <v>1680</v>
      </c>
      <c r="CV21" s="453"/>
      <c r="CW21" s="379">
        <v>341.41300000000001</v>
      </c>
      <c r="CX21" s="376">
        <v>12.2</v>
      </c>
      <c r="CY21" s="409"/>
      <c r="CZ21" s="409">
        <f si="51" t="shared"/>
        <v>3048.6800000000103</v>
      </c>
      <c r="DA21" s="204"/>
      <c r="DB21" s="195">
        <v>3924.1</v>
      </c>
      <c r="DC21" s="421">
        <f si="52" t="shared"/>
        <v>875.41999999998961</v>
      </c>
      <c r="DD21" s="195">
        <v>361.89499999999998</v>
      </c>
      <c r="DE21" s="196">
        <f si="53" t="shared"/>
        <v>8.4242114425455181</v>
      </c>
      <c r="DF21" s="195">
        <v>11.38</v>
      </c>
      <c r="DG21" s="397">
        <f si="54" t="shared"/>
        <v>2.9557885574544827</v>
      </c>
      <c r="DH21" s="199">
        <v>17</v>
      </c>
      <c r="DI21" s="346">
        <v>42744</v>
      </c>
      <c r="DJ21" s="366">
        <v>372.28399999999999</v>
      </c>
      <c r="DK21" s="323">
        <v>326.048</v>
      </c>
      <c r="DL21" s="455">
        <f si="55" t="shared"/>
        <v>768.59999999993533</v>
      </c>
      <c r="DM21" s="453"/>
      <c r="DN21" s="370"/>
      <c r="DO21" s="409"/>
      <c r="DP21" s="409"/>
      <c r="DQ21" s="371">
        <v>1965.0889999999999</v>
      </c>
      <c r="DR21" s="455">
        <f si="56" t="shared"/>
        <v>3389.4000000000688</v>
      </c>
      <c r="DS21" s="453"/>
      <c r="DT21" s="409">
        <f si="57" t="shared"/>
        <v>5670.0000000000036</v>
      </c>
      <c r="DU21" s="204"/>
      <c r="DV21" s="195">
        <v>5557</v>
      </c>
      <c r="DW21" s="409">
        <f si="58" t="shared"/>
        <v>-113.00000000000364</v>
      </c>
      <c r="DX21" s="195">
        <v>14653</v>
      </c>
      <c r="DY21" s="431">
        <f si="59" t="shared"/>
        <v>0.38695147751313747</v>
      </c>
      <c r="DZ21" s="409">
        <v>0.39800000000000002</v>
      </c>
      <c r="EA21" s="431">
        <f si="60" t="shared"/>
        <v>1.1048522486862555E-2</v>
      </c>
      <c r="EB21" s="199">
        <v>17</v>
      </c>
      <c r="EC21" s="346">
        <v>42744</v>
      </c>
      <c r="ED21" s="357"/>
      <c r="EE21" s="292"/>
      <c r="EF21" s="358">
        <v>2079.5340000000001</v>
      </c>
      <c r="EG21" s="497">
        <f si="85" t="shared"/>
        <v>4019.4000000003143</v>
      </c>
      <c r="EH21" s="453"/>
      <c r="EI21" s="370">
        <v>28.785</v>
      </c>
      <c r="EJ21" s="371">
        <v>1550.223</v>
      </c>
      <c r="EK21" s="455">
        <f si="61" t="shared"/>
        <v>409.43999999999477</v>
      </c>
      <c r="EL21" s="453"/>
      <c r="EM21" s="370">
        <v>3138.2260000000001</v>
      </c>
      <c r="EN21" s="371"/>
      <c r="EO21" s="455">
        <f si="62" t="shared"/>
        <v>24.756000000001222</v>
      </c>
      <c r="EP21" s="453"/>
      <c r="EQ21" s="379">
        <v>388.51</v>
      </c>
      <c r="ER21" s="455">
        <f si="63" t="shared"/>
        <v>20.879999999999654</v>
      </c>
      <c r="ES21" s="409"/>
      <c r="ET21" s="409">
        <f si="64" t="shared"/>
        <v>4065.0360000003152</v>
      </c>
      <c r="EU21" s="204"/>
      <c r="EV21" s="195">
        <v>4273.3999999999996</v>
      </c>
      <c r="EW21" s="195">
        <f si="65" t="shared"/>
        <v>208.36399999968444</v>
      </c>
      <c r="EX21" s="431">
        <v>361.89499999999998</v>
      </c>
      <c r="EY21" s="431">
        <f si="66" t="shared"/>
        <v>11.232639301455713</v>
      </c>
      <c r="EZ21" s="290">
        <v>12.3931</v>
      </c>
      <c r="FA21" s="432">
        <f si="67" t="shared"/>
        <v>1.1604606985442878</v>
      </c>
      <c r="FC21" s="293">
        <v>42812</v>
      </c>
      <c r="FD21" s="417">
        <v>42813</v>
      </c>
      <c r="FE21" s="130">
        <f>BO40</f>
        <v>3341.8799999998942</v>
      </c>
      <c r="FF21" s="127">
        <v>3336.5</v>
      </c>
      <c r="FG21" s="127">
        <f si="2" t="shared"/>
        <v>-5.379999999894153</v>
      </c>
      <c r="FH21" s="290"/>
      <c r="FI21" s="123" t="e">
        <f si="3" t="shared"/>
        <v>#DIV/0!</v>
      </c>
      <c r="FJ21" s="126">
        <v>4.84</v>
      </c>
      <c r="FK21" s="131" t="e">
        <f si="4" t="shared"/>
        <v>#DIV/0!</v>
      </c>
      <c r="FL21" s="140">
        <f>HR40</f>
        <v>94.719999999997526</v>
      </c>
      <c r="FM21" s="296">
        <f>EU40</f>
        <v>7958.1879999999992</v>
      </c>
      <c r="FN21" s="123">
        <v>8546.9</v>
      </c>
      <c r="FO21" s="32">
        <f si="5" t="shared"/>
        <v>588.71200000000044</v>
      </c>
      <c r="FP21" s="120">
        <f si="6" t="shared"/>
        <v>0</v>
      </c>
      <c r="FQ21" s="123" t="e">
        <f si="7" t="shared"/>
        <v>#DIV/0!</v>
      </c>
      <c r="FR21" s="120">
        <v>12.39</v>
      </c>
      <c r="FS21" s="142" t="e">
        <f si="8" t="shared"/>
        <v>#DIV/0!</v>
      </c>
      <c r="FT21" s="141"/>
      <c r="FU21" s="130">
        <f>DA40</f>
        <v>5626.2600000000657</v>
      </c>
      <c r="FV21" s="123">
        <v>7848.3</v>
      </c>
      <c r="FW21" s="434">
        <f si="9" t="shared"/>
        <v>2222.0399999999345</v>
      </c>
      <c r="FX21" s="120">
        <f si="10" t="shared"/>
        <v>0</v>
      </c>
      <c r="FY21" s="120" t="e">
        <f si="11" t="shared"/>
        <v>#DIV/0!</v>
      </c>
      <c r="FZ21" s="126">
        <v>11.38</v>
      </c>
      <c r="GA21" s="142" t="e">
        <f si="12" t="shared"/>
        <v>#DIV/0!</v>
      </c>
      <c r="GB21" s="393"/>
      <c r="GC21" s="122">
        <f>CF40</f>
        <v>835.32000000003995</v>
      </c>
      <c r="GD21" s="123">
        <v>1524.6</v>
      </c>
      <c r="GE21" s="120">
        <f si="13" t="shared"/>
        <v>689.27999999995995</v>
      </c>
      <c r="GF21" s="33"/>
      <c r="GG21" s="127" t="e">
        <f si="14" t="shared"/>
        <v>#DIV/0!</v>
      </c>
      <c r="GH21" s="126">
        <v>3.78</v>
      </c>
      <c r="GI21" s="144" t="e">
        <f si="15" t="shared"/>
        <v>#DIV/0!</v>
      </c>
      <c r="GJ21" s="393"/>
      <c r="GK21" s="122">
        <f>DU40</f>
        <v>10880.999999999647</v>
      </c>
      <c r="GL21" s="120">
        <v>11114</v>
      </c>
      <c r="GM21" s="33">
        <f si="16" t="shared"/>
        <v>233.00000000035288</v>
      </c>
      <c r="GN21" s="169"/>
      <c r="GO21" s="128">
        <v>0.55000000000000004</v>
      </c>
      <c r="GP21" s="126">
        <v>0.4</v>
      </c>
      <c r="GQ21" s="424">
        <f si="17" t="shared"/>
        <v>-0.15000000000000002</v>
      </c>
      <c r="GR21" s="393"/>
      <c r="GS21" s="122">
        <f>AV40</f>
        <v>20995.799999998915</v>
      </c>
      <c r="GT21" s="123">
        <v>21299.8</v>
      </c>
      <c r="GU21" s="425">
        <f si="18" t="shared"/>
        <v>304.00000000108412</v>
      </c>
      <c r="GV21" s="123">
        <f si="19" t="shared"/>
        <v>0</v>
      </c>
      <c r="GW21" s="127" t="e">
        <f si="20" t="shared"/>
        <v>#DIV/0!</v>
      </c>
      <c r="GX21" s="123">
        <v>30.9</v>
      </c>
      <c r="GY21" s="144" t="e">
        <f si="21" t="shared"/>
        <v>#DIV/0!</v>
      </c>
      <c r="GZ21" s="141"/>
      <c r="HA21" s="125">
        <f si="22" t="shared"/>
        <v>49638.447999998563</v>
      </c>
      <c r="HB21" s="386">
        <v>53670.03</v>
      </c>
      <c r="HC21" s="31">
        <f si="23" t="shared"/>
        <v>4031.5820000014355</v>
      </c>
      <c r="HE21" s="7"/>
      <c r="HF21" s="44"/>
      <c r="HG21" s="8"/>
      <c r="HH21" s="7"/>
      <c r="HI21" s="9"/>
      <c r="HJ21" s="15"/>
      <c r="HO21" s="346">
        <v>42744</v>
      </c>
      <c r="HP21" s="379">
        <v>1112.7940000000001</v>
      </c>
      <c r="HQ21" s="455">
        <f si="68" t="shared"/>
        <v>29.520000000002256</v>
      </c>
      <c r="HR21" s="453"/>
      <c r="HS21" s="379">
        <v>50281</v>
      </c>
      <c r="HT21" s="455">
        <f si="69" t="shared"/>
        <v>10</v>
      </c>
      <c r="HU21" s="369"/>
      <c r="HV21" s="379">
        <v>79408</v>
      </c>
      <c r="HW21" s="455">
        <f si="70" t="shared"/>
        <v>10</v>
      </c>
      <c r="HX21" s="369"/>
      <c r="HY21" s="379">
        <v>1837</v>
      </c>
      <c r="HZ21" s="462">
        <f si="71" t="shared"/>
        <v>8</v>
      </c>
      <c r="IA21" s="369"/>
      <c r="IB21" s="379">
        <v>1321.34</v>
      </c>
      <c r="IC21" s="455">
        <f si="72" t="shared"/>
        <v>19.499999999995907</v>
      </c>
      <c r="ID21" s="409"/>
      <c r="IE21" s="379">
        <v>217598</v>
      </c>
      <c r="IF21" s="455">
        <f si="73" t="shared"/>
        <v>1512</v>
      </c>
      <c r="IG21" s="409"/>
    </row>
    <row r="22" spans="1:241" x14ac:dyDescent="0.25">
      <c r="A22" s="199">
        <v>18</v>
      </c>
      <c r="B22" s="346">
        <v>42745</v>
      </c>
      <c r="C22" s="349">
        <v>3141.7190000000001</v>
      </c>
      <c r="D22" s="288">
        <v>3146.8580000000002</v>
      </c>
      <c r="E22" s="350"/>
      <c r="F22" s="347">
        <f si="74" t="shared"/>
        <v>12547.20000000234</v>
      </c>
      <c r="G22" s="354">
        <f>F21+F22</f>
        <v>25142.400000001362</v>
      </c>
      <c r="H22" s="357">
        <v>2205.2689999999998</v>
      </c>
      <c r="I22" s="292">
        <v>2044.2070000000001</v>
      </c>
      <c r="J22" s="358"/>
      <c r="K22" s="347">
        <f si="75" t="shared"/>
        <v>12892.799999999625</v>
      </c>
      <c r="L22" s="409">
        <f>K21+K22</f>
        <v>25425.600000000122</v>
      </c>
      <c r="M22" s="466">
        <f>L22-G22</f>
        <v>283.19999999876018</v>
      </c>
      <c r="N22" s="357">
        <v>688.74</v>
      </c>
      <c r="O22" s="358">
        <v>1075.838</v>
      </c>
      <c r="P22" s="455">
        <f si="29" t="shared"/>
        <v>2201.3999999999214</v>
      </c>
      <c r="Q22" s="453">
        <f>P22+P21</f>
        <v>4177.7999999998428</v>
      </c>
      <c r="R22" s="357">
        <v>72685</v>
      </c>
      <c r="S22" s="358">
        <v>37973</v>
      </c>
      <c r="T22" s="455">
        <f si="30" t="shared"/>
        <v>396</v>
      </c>
      <c r="U22" s="453">
        <f>T22+T21</f>
        <v>684</v>
      </c>
      <c r="V22" s="357">
        <v>174877</v>
      </c>
      <c r="W22" s="358">
        <v>350987</v>
      </c>
      <c r="X22" s="455">
        <f si="31" t="shared"/>
        <v>1792</v>
      </c>
      <c r="Y22" s="409">
        <f>X22+X21</f>
        <v>3472</v>
      </c>
      <c r="Z22" s="409">
        <f>Y22+U22</f>
        <v>4156</v>
      </c>
      <c r="AA22" s="453">
        <f>Q22-Z22</f>
        <v>21.799999999842839</v>
      </c>
      <c r="AB22" s="363">
        <v>366.75099999999998</v>
      </c>
      <c r="AC22" s="358">
        <v>171.73599999999999</v>
      </c>
      <c r="AD22" s="455">
        <f si="32" t="shared"/>
        <v>586.79999999988581</v>
      </c>
      <c r="AE22" s="453">
        <f>AD22+AD21</f>
        <v>1171.7999999999165</v>
      </c>
      <c r="AF22" s="364">
        <v>3559.6289999999999</v>
      </c>
      <c r="AG22" s="289"/>
      <c r="AH22" s="358"/>
      <c r="AI22" s="455">
        <f si="76" t="shared"/>
        <v>10005.599999999686</v>
      </c>
      <c r="AJ22" s="409">
        <f>AI22+AI21</f>
        <v>19720.800000000236</v>
      </c>
      <c r="AK22" s="371">
        <f>AJ22+U22</f>
        <v>20404.800000000236</v>
      </c>
      <c r="AL22" s="387">
        <v>29571</v>
      </c>
      <c r="AM22" s="388">
        <v>41092</v>
      </c>
      <c r="AN22" s="455">
        <f si="33" t="shared"/>
        <v>0</v>
      </c>
      <c r="AO22" s="217">
        <f>AN22+AN21</f>
        <v>0</v>
      </c>
      <c r="AP22" s="387">
        <v>22329</v>
      </c>
      <c r="AQ22" s="388">
        <v>23340</v>
      </c>
      <c r="AR22" s="455">
        <f si="34" t="shared"/>
        <v>0</v>
      </c>
      <c r="AS22" s="409">
        <f>AR22+AR21</f>
        <v>0</v>
      </c>
      <c r="AT22" s="409">
        <f>(L22-Y22-AE22-AO22)+AS22</f>
        <v>20781.800000000207</v>
      </c>
      <c r="AU22" s="210">
        <f>(F22-X22-AD22-AN22)+AR22</f>
        <v>10168.400000002453</v>
      </c>
      <c r="AV22" s="211">
        <f>(G22-Y22-AE22-AO22)+AS22</f>
        <v>20498.600000001446</v>
      </c>
      <c r="AW22" s="197">
        <v>10649.89</v>
      </c>
      <c r="AX22" s="196"/>
      <c r="AY22" s="196"/>
      <c r="AZ22" s="196" t="e">
        <f si="36" t="shared"/>
        <v>#DIV/0!</v>
      </c>
      <c r="BA22" s="196">
        <v>30.88</v>
      </c>
      <c r="BB22" s="196" t="e">
        <f si="37" t="shared"/>
        <v>#DIV/0!</v>
      </c>
      <c r="BC22" s="199">
        <v>18</v>
      </c>
      <c r="BD22" s="346">
        <v>42745</v>
      </c>
      <c r="BE22" s="357">
        <v>11716.857</v>
      </c>
      <c r="BF22" s="292">
        <v>83.358000000000004</v>
      </c>
      <c r="BG22" s="358">
        <v>5663.3559999999998</v>
      </c>
      <c r="BH22" s="496">
        <f si="77" t="shared"/>
        <v>2139.7199999998656</v>
      </c>
      <c r="BI22" s="453">
        <f>BH22+BH21</f>
        <v>4038.5999999998739</v>
      </c>
      <c r="BJ22" s="370">
        <v>867.58900000000006</v>
      </c>
      <c r="BK22" s="371">
        <v>662.625</v>
      </c>
      <c r="BL22" s="291">
        <f si="79" t="shared"/>
        <v>316.80000000000291</v>
      </c>
      <c r="BM22" s="409">
        <f>BL22+BL21</f>
        <v>437.68000000000029</v>
      </c>
      <c r="BN22" s="409">
        <f si="38" t="shared"/>
        <v>1822.9199999998627</v>
      </c>
      <c r="BO22" s="483">
        <f>BI22-BM22</f>
        <v>3600.9199999998737</v>
      </c>
      <c r="BP22" s="195">
        <v>1668.2</v>
      </c>
      <c r="BQ22" s="196">
        <f si="39" t="shared"/>
        <v>-154.71999999986269</v>
      </c>
      <c r="BR22" s="196">
        <v>301.44</v>
      </c>
      <c r="BS22" s="196">
        <f si="40" t="shared"/>
        <v>6.047372611464513</v>
      </c>
      <c r="BT22" s="196">
        <v>4.84</v>
      </c>
      <c r="BU22" s="196">
        <f si="41" t="shared"/>
        <v>-1.2073726114645131</v>
      </c>
      <c r="BV22" s="199">
        <v>18</v>
      </c>
      <c r="BW22" s="346">
        <v>42745</v>
      </c>
      <c r="BX22" s="357">
        <v>12518.71</v>
      </c>
      <c r="BY22" s="358">
        <v>44.521000000000001</v>
      </c>
      <c r="BZ22" s="347">
        <f si="42" t="shared"/>
        <v>273.27999999999776</v>
      </c>
      <c r="CA22" s="210">
        <f>BZ21+BZ22</f>
        <v>532.45999999997161</v>
      </c>
      <c r="CB22" s="292"/>
      <c r="CC22" s="213">
        <f si="43" t="shared"/>
        <v>316.80000000000291</v>
      </c>
      <c r="CD22" s="409">
        <f>BM22</f>
        <v>437.68000000000029</v>
      </c>
      <c r="CE22" s="211">
        <f si="44" t="shared"/>
        <v>590.08000000000061</v>
      </c>
      <c r="CF22" s="211">
        <f>CA22+CD22</f>
        <v>970.13999999997191</v>
      </c>
      <c r="CG22" s="195">
        <v>762.3</v>
      </c>
      <c r="CH22" s="210">
        <f si="45" t="shared"/>
        <v>172.21999999999935</v>
      </c>
      <c r="CI22" s="196"/>
      <c r="CJ22" s="196" t="e">
        <f si="46" t="shared"/>
        <v>#DIV/0!</v>
      </c>
      <c r="CK22" s="196">
        <v>3.78</v>
      </c>
      <c r="CL22" s="196" t="e">
        <f si="47" t="shared"/>
        <v>#DIV/0!</v>
      </c>
      <c r="CM22" s="199">
        <v>18</v>
      </c>
      <c r="CN22" s="346">
        <v>42745</v>
      </c>
      <c r="CO22" s="357">
        <v>11346.546</v>
      </c>
      <c r="CP22" s="358">
        <v>7544.5360000000001</v>
      </c>
      <c r="CQ22" s="455">
        <f si="48" t="shared"/>
        <v>1315.3200000000288</v>
      </c>
      <c r="CR22" s="409">
        <f>CQ22+CQ21</f>
        <v>2671.8000000000393</v>
      </c>
      <c r="CS22" s="409">
        <f si="0" t="shared"/>
        <v>174877</v>
      </c>
      <c r="CT22" s="409">
        <f si="1" t="shared"/>
        <v>350987</v>
      </c>
      <c r="CU22" s="409">
        <f si="49" t="shared"/>
        <v>1792</v>
      </c>
      <c r="CV22" s="453">
        <f>Y22</f>
        <v>3472</v>
      </c>
      <c r="CW22" s="379">
        <v>341.41500000000002</v>
      </c>
      <c r="CX22" s="376">
        <f ref="CX22:CX66" si="86" t="shared">(CW22-CW21)*60</f>
        <v>0.12000000000057298</v>
      </c>
      <c r="CY22" s="409">
        <f>CX22+CX21</f>
        <v>12.320000000000572</v>
      </c>
      <c r="CZ22" s="409">
        <f si="51" t="shared"/>
        <v>3107.4400000000296</v>
      </c>
      <c r="DA22" s="204">
        <f>CZ22+CZ21</f>
        <v>6156.1200000000399</v>
      </c>
      <c r="DB22" s="195">
        <v>3924.1</v>
      </c>
      <c r="DC22" s="421">
        <f si="52" t="shared"/>
        <v>816.6599999999703</v>
      </c>
      <c r="DD22" s="195">
        <v>361.89499999999998</v>
      </c>
      <c r="DE22" s="196">
        <f si="53" t="shared"/>
        <v>8.5865789800909926</v>
      </c>
      <c r="DF22" s="195">
        <v>11.38</v>
      </c>
      <c r="DG22" s="397">
        <f si="54" t="shared"/>
        <v>2.7934210199090082</v>
      </c>
      <c r="DH22" s="199">
        <v>18</v>
      </c>
      <c r="DI22" s="346">
        <v>42745</v>
      </c>
      <c r="DJ22" s="366">
        <v>372.69</v>
      </c>
      <c r="DK22" s="323">
        <v>326.07400000000001</v>
      </c>
      <c r="DL22" s="455">
        <f si="55" t="shared"/>
        <v>777.60000000002947</v>
      </c>
      <c r="DM22" s="453">
        <f>DL22+DL21</f>
        <v>1546.1999999999648</v>
      </c>
      <c r="DN22" s="370"/>
      <c r="DO22" s="409"/>
      <c r="DP22" s="409"/>
      <c r="DQ22" s="371">
        <v>1966.9559999999999</v>
      </c>
      <c r="DR22" s="455">
        <f si="56" t="shared"/>
        <v>3360.5999999999312</v>
      </c>
      <c r="DS22" s="453">
        <f>DR22+DR21</f>
        <v>6750</v>
      </c>
      <c r="DT22" s="409">
        <f si="57" t="shared"/>
        <v>5614.1999999999607</v>
      </c>
      <c r="DU22" s="204">
        <f>DM22+DS22+IG22</f>
        <v>11284.199999999964</v>
      </c>
      <c r="DV22" s="195">
        <v>5557</v>
      </c>
      <c r="DW22" s="409">
        <f si="58" t="shared"/>
        <v>-57.19999999996071</v>
      </c>
      <c r="DX22" s="195">
        <v>14653</v>
      </c>
      <c r="DY22" s="431">
        <f si="59" t="shared"/>
        <v>0.38314338360744971</v>
      </c>
      <c r="DZ22" s="409">
        <v>0.39800000000000002</v>
      </c>
      <c r="EA22" s="431">
        <f si="60" t="shared"/>
        <v>1.4856616392550315E-2</v>
      </c>
      <c r="EB22" s="199">
        <v>18</v>
      </c>
      <c r="EC22" s="346">
        <v>42745</v>
      </c>
      <c r="ED22" s="357"/>
      <c r="EE22" s="292"/>
      <c r="EF22" s="358">
        <v>2081.777</v>
      </c>
      <c r="EG22" s="497">
        <f si="85" t="shared"/>
        <v>4037.3999999998887</v>
      </c>
      <c r="EH22" s="453">
        <f>EG22+EG21</f>
        <v>8056.800000000203</v>
      </c>
      <c r="EI22" s="370">
        <v>28.803000000000001</v>
      </c>
      <c r="EJ22" s="371">
        <v>1555.5409999999999</v>
      </c>
      <c r="EK22" s="455">
        <f si="61" t="shared"/>
        <v>426.87999999999874</v>
      </c>
      <c r="EL22" s="453">
        <f>EK22+EK21</f>
        <v>836.31999999999357</v>
      </c>
      <c r="EM22" s="370">
        <v>3139.9960000000001</v>
      </c>
      <c r="EN22" s="371"/>
      <c r="EO22" s="455">
        <f si="62" t="shared"/>
        <v>21.239999999999782</v>
      </c>
      <c r="EP22" s="453">
        <f>EO22+EO21</f>
        <v>45.996000000001004</v>
      </c>
      <c r="EQ22" s="379">
        <v>388.67200000000003</v>
      </c>
      <c r="ER22" s="455">
        <f si="63" t="shared"/>
        <v>6.4800000000013824</v>
      </c>
      <c r="ES22" s="409">
        <f>ER22+ER21</f>
        <v>27.360000000001037</v>
      </c>
      <c r="ET22" s="409">
        <f si="64" t="shared"/>
        <v>4065.1199999998898</v>
      </c>
      <c r="EU22" s="204">
        <f>EH22+EP22+ES22</f>
        <v>8130.1560000002046</v>
      </c>
      <c r="EV22" s="195">
        <v>4273.3999999999996</v>
      </c>
      <c r="EW22" s="195">
        <f si="65" t="shared"/>
        <v>208.28000000010979</v>
      </c>
      <c r="EX22" s="431">
        <v>361.89499999999998</v>
      </c>
      <c r="EY22" s="431">
        <f si="66" t="shared"/>
        <v>11.232871412978598</v>
      </c>
      <c r="EZ22" s="290">
        <v>12.3931</v>
      </c>
      <c r="FA22" s="432">
        <f si="67" t="shared"/>
        <v>1.1602285870214022</v>
      </c>
      <c r="FC22" s="293">
        <v>42813</v>
      </c>
      <c r="FD22" s="417">
        <v>42814</v>
      </c>
      <c r="FE22" s="130">
        <f>BO42</f>
        <v>2841.8800000001261</v>
      </c>
      <c r="FF22" s="127">
        <v>3336.5</v>
      </c>
      <c r="FG22" s="127">
        <f si="2" t="shared"/>
        <v>494.61999999987393</v>
      </c>
      <c r="FH22" s="290"/>
      <c r="FI22" s="123" t="e">
        <f si="3" t="shared"/>
        <v>#DIV/0!</v>
      </c>
      <c r="FJ22" s="126">
        <v>4.84</v>
      </c>
      <c r="FK22" s="131" t="e">
        <f si="4" t="shared"/>
        <v>#DIV/0!</v>
      </c>
      <c r="FL22" s="140">
        <f>HR42</f>
        <v>99.520000000002256</v>
      </c>
      <c r="FM22" s="296">
        <f>EU42</f>
        <v>8017.6399999999339</v>
      </c>
      <c r="FN22" s="123">
        <v>8546.9</v>
      </c>
      <c r="FO22" s="32">
        <f si="5" t="shared"/>
        <v>529.2600000000657</v>
      </c>
      <c r="FP22" s="120">
        <f si="6" t="shared"/>
        <v>0</v>
      </c>
      <c r="FQ22" s="123" t="e">
        <f si="7" t="shared"/>
        <v>#DIV/0!</v>
      </c>
      <c r="FR22" s="120">
        <v>12.39</v>
      </c>
      <c r="FS22" s="142" t="e">
        <f si="8" t="shared"/>
        <v>#DIV/0!</v>
      </c>
      <c r="FT22" s="141"/>
      <c r="FU22" s="130">
        <f>DA42</f>
        <v>6203.9799999999077</v>
      </c>
      <c r="FV22" s="123">
        <v>7848.3</v>
      </c>
      <c r="FW22" s="434">
        <f si="9" t="shared"/>
        <v>1644.3200000000925</v>
      </c>
      <c r="FX22" s="120">
        <f si="10" t="shared"/>
        <v>0</v>
      </c>
      <c r="FY22" s="120" t="e">
        <f si="11" t="shared"/>
        <v>#DIV/0!</v>
      </c>
      <c r="FZ22" s="126">
        <v>11.38</v>
      </c>
      <c r="GA22" s="142" t="e">
        <f si="12" t="shared"/>
        <v>#DIV/0!</v>
      </c>
      <c r="GB22" s="393"/>
      <c r="GC22" s="122">
        <f>CF42</f>
        <v>730.8999999999653</v>
      </c>
      <c r="GD22" s="123">
        <v>1524.6</v>
      </c>
      <c r="GE22" s="120">
        <f si="13" t="shared"/>
        <v>793.70000000003461</v>
      </c>
      <c r="GF22" s="33"/>
      <c r="GG22" s="127" t="e">
        <f si="14" t="shared"/>
        <v>#DIV/0!</v>
      </c>
      <c r="GH22" s="126">
        <v>3.78</v>
      </c>
      <c r="GI22" s="144" t="e">
        <f si="15" t="shared"/>
        <v>#DIV/0!</v>
      </c>
      <c r="GJ22" s="393"/>
      <c r="GK22" s="122">
        <f>DU42</f>
        <v>11316.000000000213</v>
      </c>
      <c r="GL22" s="120">
        <v>11114</v>
      </c>
      <c r="GM22" s="33">
        <f si="16" t="shared"/>
        <v>-202.00000000021282</v>
      </c>
      <c r="GN22" s="169"/>
      <c r="GO22" s="128">
        <v>0.55000000000000004</v>
      </c>
      <c r="GP22" s="126">
        <v>0.4</v>
      </c>
      <c r="GQ22" s="424">
        <f si="17" t="shared"/>
        <v>-0.15000000000000002</v>
      </c>
      <c r="GR22" s="393"/>
      <c r="GS22" s="122">
        <f>AV42</f>
        <v>21134.00000000167</v>
      </c>
      <c r="GT22" s="123">
        <v>21299.8</v>
      </c>
      <c r="GU22" s="425">
        <f si="18" t="shared"/>
        <v>165.79999999832944</v>
      </c>
      <c r="GV22" s="123">
        <f si="19" t="shared"/>
        <v>0</v>
      </c>
      <c r="GW22" s="127" t="e">
        <f si="20" t="shared"/>
        <v>#DIV/0!</v>
      </c>
      <c r="GX22" s="123">
        <v>30.9</v>
      </c>
      <c r="GY22" s="144" t="e">
        <f si="21" t="shared"/>
        <v>#DIV/0!</v>
      </c>
      <c r="GZ22" s="141"/>
      <c r="HA22" s="125">
        <f si="22" t="shared"/>
        <v>50244.400000001813</v>
      </c>
      <c r="HB22" s="386">
        <v>53670.03</v>
      </c>
      <c r="HC22" s="31">
        <f si="23" t="shared"/>
        <v>3425.6299999981857</v>
      </c>
      <c r="HE22" s="10"/>
      <c r="HF22" s="45"/>
      <c r="HG22" s="10"/>
      <c r="HH22" s="10"/>
      <c r="HI22" s="10"/>
      <c r="HO22" s="346">
        <v>42745</v>
      </c>
      <c r="HP22" s="379">
        <v>1115.414</v>
      </c>
      <c r="HQ22" s="455">
        <f si="68" t="shared"/>
        <v>104.79999999999563</v>
      </c>
      <c r="HR22" s="453">
        <f>HQ22+HQ21</f>
        <v>134.31999999999789</v>
      </c>
      <c r="HS22" s="379">
        <v>50293</v>
      </c>
      <c r="HT22" s="455">
        <f si="69" t="shared"/>
        <v>12</v>
      </c>
      <c r="HU22" s="369">
        <f>HT22+HT21</f>
        <v>22</v>
      </c>
      <c r="HV22" s="379">
        <v>79439</v>
      </c>
      <c r="HW22" s="455">
        <f si="70" t="shared"/>
        <v>31</v>
      </c>
      <c r="HX22" s="369">
        <f>HW22+HW21</f>
        <v>41</v>
      </c>
      <c r="HY22" s="379">
        <v>1856</v>
      </c>
      <c r="HZ22" s="462">
        <f si="71" t="shared"/>
        <v>19</v>
      </c>
      <c r="IA22" s="369">
        <f>HZ22+HZ21</f>
        <v>27</v>
      </c>
      <c r="IB22" s="379">
        <v>1321.94</v>
      </c>
      <c r="IC22" s="455">
        <f si="72" t="shared"/>
        <v>18.000000000004093</v>
      </c>
      <c r="ID22" s="409">
        <f>IC22+IC21</f>
        <v>37.5</v>
      </c>
      <c r="IE22" s="379">
        <v>217721</v>
      </c>
      <c r="IF22" s="455">
        <f si="73" t="shared"/>
        <v>1476</v>
      </c>
      <c r="IG22" s="409">
        <f>IF22+IF21</f>
        <v>2988</v>
      </c>
    </row>
    <row customHeight="1" ht="16.5" r="23" spans="1:241" x14ac:dyDescent="0.25">
      <c r="A23" s="199">
        <v>19</v>
      </c>
      <c r="B23" s="346">
        <v>42745</v>
      </c>
      <c r="C23" s="349">
        <v>3143.8560000000002</v>
      </c>
      <c r="D23" s="288">
        <v>3147.3139999999999</v>
      </c>
      <c r="E23" s="350"/>
      <c r="F23" s="347">
        <f si="74" t="shared"/>
        <v>12446.399999999267</v>
      </c>
      <c r="G23" s="354"/>
      <c r="H23" s="357">
        <v>2207.4140000000002</v>
      </c>
      <c r="I23" s="292">
        <v>2044.68</v>
      </c>
      <c r="J23" s="358"/>
      <c r="K23" s="347">
        <f si="75" t="shared"/>
        <v>12566.400000001886</v>
      </c>
      <c r="L23" s="409"/>
      <c r="M23" s="354"/>
      <c r="N23" s="357">
        <v>688.74</v>
      </c>
      <c r="O23" s="358">
        <v>1076.953</v>
      </c>
      <c r="P23" s="455">
        <f si="29" t="shared"/>
        <v>2007.0000000000164</v>
      </c>
      <c r="Q23" s="453"/>
      <c r="R23" s="357">
        <v>72707</v>
      </c>
      <c r="S23" s="358">
        <v>37974</v>
      </c>
      <c r="T23" s="455">
        <f si="30" t="shared"/>
        <v>276</v>
      </c>
      <c r="U23" s="453"/>
      <c r="V23" s="357">
        <v>174877</v>
      </c>
      <c r="W23" s="358">
        <v>351093</v>
      </c>
      <c r="X23" s="455">
        <f si="31" t="shared"/>
        <v>1696</v>
      </c>
      <c r="Y23" s="409"/>
      <c r="Z23" s="409"/>
      <c r="AA23" s="453"/>
      <c r="AB23" s="363">
        <v>366.995</v>
      </c>
      <c r="AC23" s="358">
        <v>171.86</v>
      </c>
      <c r="AD23" s="455">
        <f si="32" t="shared"/>
        <v>662.40000000009331</v>
      </c>
      <c r="AE23" s="453"/>
      <c r="AF23" s="364">
        <v>3563.7109999999998</v>
      </c>
      <c r="AG23" s="289"/>
      <c r="AH23" s="358"/>
      <c r="AI23" s="455">
        <f si="76" t="shared"/>
        <v>9796.7999999997119</v>
      </c>
      <c r="AJ23" s="409"/>
      <c r="AK23" s="371"/>
      <c r="AL23" s="387">
        <v>29571</v>
      </c>
      <c r="AM23" s="388">
        <v>41092</v>
      </c>
      <c r="AN23" s="455">
        <f si="33" t="shared"/>
        <v>0</v>
      </c>
      <c r="AO23" s="217"/>
      <c r="AP23" s="387">
        <v>22329</v>
      </c>
      <c r="AQ23" s="388">
        <v>23340</v>
      </c>
      <c r="AR23" s="455">
        <f si="34" t="shared"/>
        <v>0</v>
      </c>
      <c r="AS23" s="409"/>
      <c r="AT23" s="409"/>
      <c r="AU23" s="210">
        <f si="35" t="shared"/>
        <v>10087.999999999174</v>
      </c>
      <c r="AV23" s="211"/>
      <c r="AW23" s="197">
        <v>10649.89</v>
      </c>
      <c r="AX23" s="196"/>
      <c r="AY23" s="196"/>
      <c r="AZ23" s="196" t="e">
        <f si="36" t="shared"/>
        <v>#DIV/0!</v>
      </c>
      <c r="BA23" s="196">
        <v>30.88</v>
      </c>
      <c r="BB23" s="196" t="e">
        <f si="37" t="shared"/>
        <v>#DIV/0!</v>
      </c>
      <c r="BC23" s="199">
        <v>19</v>
      </c>
      <c r="BD23" s="346">
        <v>42745</v>
      </c>
      <c r="BE23" s="357">
        <v>11718.982</v>
      </c>
      <c r="BF23" s="292">
        <v>83.436999999999998</v>
      </c>
      <c r="BG23" s="358">
        <v>5671.6469999999999</v>
      </c>
      <c r="BH23" s="496">
        <f si="77" t="shared"/>
        <v>2197.9199999999423</v>
      </c>
      <c r="BI23" s="453"/>
      <c r="BJ23" s="370">
        <v>872.63800000000003</v>
      </c>
      <c r="BK23" s="371">
        <v>662.625</v>
      </c>
      <c r="BL23" s="291">
        <f si="79" t="shared"/>
        <v>403.91999999999825</v>
      </c>
      <c r="BM23" s="409"/>
      <c r="BN23" s="409">
        <f si="38" t="shared"/>
        <v>1793.9999999999441</v>
      </c>
      <c r="BO23" s="483"/>
      <c r="BP23" s="195">
        <v>1668.2</v>
      </c>
      <c r="BQ23" s="196">
        <f si="39" t="shared"/>
        <v>-125.79999999994402</v>
      </c>
      <c r="BR23" s="196">
        <v>301.44</v>
      </c>
      <c r="BS23" s="196">
        <f si="40" t="shared"/>
        <v>5.9514331210189226</v>
      </c>
      <c r="BT23" s="196">
        <v>4.84</v>
      </c>
      <c r="BU23" s="196">
        <f si="41" t="shared"/>
        <v>-1.1114331210189228</v>
      </c>
      <c r="BV23" s="199">
        <v>19</v>
      </c>
      <c r="BW23" s="346">
        <v>42745</v>
      </c>
      <c r="BX23" s="357">
        <v>12525.71</v>
      </c>
      <c r="BY23" s="358">
        <v>45.161000000000001</v>
      </c>
      <c r="BZ23" s="347">
        <f si="42" t="shared"/>
        <v>235.60000000000002</v>
      </c>
      <c r="CA23" s="210"/>
      <c r="CB23" s="292"/>
      <c r="CC23" s="213">
        <f si="43" t="shared"/>
        <v>403.91999999999825</v>
      </c>
      <c r="CD23" s="409"/>
      <c r="CE23" s="211">
        <f si="44" t="shared"/>
        <v>639.51999999999828</v>
      </c>
      <c r="CF23" s="211"/>
      <c r="CG23" s="195">
        <v>762.3</v>
      </c>
      <c r="CH23" s="210">
        <f si="45" t="shared"/>
        <v>122.78000000000168</v>
      </c>
      <c r="CI23" s="196"/>
      <c r="CJ23" s="196" t="e">
        <f si="46" t="shared"/>
        <v>#DIV/0!</v>
      </c>
      <c r="CK23" s="196">
        <v>3.78</v>
      </c>
      <c r="CL23" s="196" t="e">
        <f si="47" t="shared"/>
        <v>#DIV/0!</v>
      </c>
      <c r="CM23" s="199">
        <v>19</v>
      </c>
      <c r="CN23" s="346">
        <v>42745</v>
      </c>
      <c r="CO23" s="357">
        <v>11354.277</v>
      </c>
      <c r="CP23" s="358">
        <v>7547.71</v>
      </c>
      <c r="CQ23" s="455">
        <f si="48" t="shared"/>
        <v>1308.5999999999694</v>
      </c>
      <c r="CR23" s="409"/>
      <c r="CS23" s="409">
        <f si="0" t="shared"/>
        <v>174877</v>
      </c>
      <c r="CT23" s="409">
        <f si="1" t="shared"/>
        <v>351093</v>
      </c>
      <c r="CU23" s="409">
        <f si="49" t="shared"/>
        <v>1696</v>
      </c>
      <c r="CV23" s="453"/>
      <c r="CW23" s="379">
        <v>341.59199999999998</v>
      </c>
      <c r="CX23" s="376">
        <f si="86" t="shared"/>
        <v>10.619999999997844</v>
      </c>
      <c r="CY23" s="409"/>
      <c r="CZ23" s="409">
        <f si="51" t="shared"/>
        <v>3015.2199999999675</v>
      </c>
      <c r="DA23" s="204"/>
      <c r="DB23" s="195">
        <v>3924.1</v>
      </c>
      <c r="DC23" s="421">
        <f si="52" t="shared"/>
        <v>908.8800000000324</v>
      </c>
      <c r="DD23" s="195">
        <v>361.89499999999998</v>
      </c>
      <c r="DE23" s="196">
        <f si="53" t="shared"/>
        <v>8.3317536854611625</v>
      </c>
      <c r="DF23" s="195">
        <v>11.38</v>
      </c>
      <c r="DG23" s="397">
        <f si="54" t="shared"/>
        <v>3.0482463145388383</v>
      </c>
      <c r="DH23" s="199">
        <v>19</v>
      </c>
      <c r="DI23" s="346">
        <v>42745</v>
      </c>
      <c r="DJ23" s="366">
        <v>373.07799999999997</v>
      </c>
      <c r="DK23" s="323">
        <v>326.10000000000002</v>
      </c>
      <c r="DL23" s="455">
        <f si="55" t="shared"/>
        <v>745.19999999997708</v>
      </c>
      <c r="DM23" s="453"/>
      <c r="DN23" s="370"/>
      <c r="DO23" s="409"/>
      <c r="DP23" s="409"/>
      <c r="DQ23" s="371">
        <v>1968.8040000000001</v>
      </c>
      <c r="DR23" s="455">
        <f si="56" t="shared"/>
        <v>3326.4000000003307</v>
      </c>
      <c r="DS23" s="453"/>
      <c r="DT23" s="409">
        <f>DL23+DR23+IF23</f>
        <v>5571.6000000003078</v>
      </c>
      <c r="DU23" s="204"/>
      <c r="DV23" s="195">
        <v>5557</v>
      </c>
      <c r="DW23" s="421">
        <f si="58" t="shared"/>
        <v>-14.600000000307773</v>
      </c>
      <c r="DX23" s="195">
        <v>14653</v>
      </c>
      <c r="DY23" s="431">
        <f si="59" t="shared"/>
        <v>0.38023612912033766</v>
      </c>
      <c r="DZ23" s="409">
        <v>0.39800000000000002</v>
      </c>
      <c r="EA23" s="433">
        <f si="60" t="shared"/>
        <v>1.7763870879662358E-2</v>
      </c>
      <c r="EB23" s="199">
        <v>19</v>
      </c>
      <c r="EC23" s="346">
        <v>42745</v>
      </c>
      <c r="ED23" s="357"/>
      <c r="EE23" s="292"/>
      <c r="EF23" s="358">
        <v>2084.0210000000002</v>
      </c>
      <c r="EG23" s="497">
        <f si="85" t="shared"/>
        <v>4039.2000000002554</v>
      </c>
      <c r="EH23" s="453"/>
      <c r="EI23" s="370">
        <v>28.821999999999999</v>
      </c>
      <c r="EJ23" s="371">
        <v>1560.4259999999999</v>
      </c>
      <c r="EK23" s="455">
        <f si="61" t="shared"/>
        <v>392.31999999999914</v>
      </c>
      <c r="EL23" s="453"/>
      <c r="EM23" s="370">
        <v>3141.835</v>
      </c>
      <c r="EN23" s="371"/>
      <c r="EO23" s="455">
        <f si="62" t="shared"/>
        <v>22.067999999999302</v>
      </c>
      <c r="EP23" s="453"/>
      <c r="EQ23" s="379">
        <v>389.27800000000002</v>
      </c>
      <c r="ER23" s="455">
        <f si="63" t="shared"/>
        <v>24.239999999999782</v>
      </c>
      <c r="ES23" s="409"/>
      <c r="ET23" s="409">
        <f si="64" t="shared"/>
        <v>4085.5080000002545</v>
      </c>
      <c r="EU23" s="204"/>
      <c r="EV23" s="195">
        <v>4273.3999999999996</v>
      </c>
      <c r="EW23" s="195">
        <f si="65" t="shared"/>
        <v>187.89199999974517</v>
      </c>
      <c r="EX23" s="431">
        <v>361.89499999999998</v>
      </c>
      <c r="EY23" s="431">
        <f si="66" t="shared"/>
        <v>11.289208195748088</v>
      </c>
      <c r="EZ23" s="290">
        <v>12.3931</v>
      </c>
      <c r="FA23" s="432">
        <f si="67" t="shared"/>
        <v>1.1038918042519121</v>
      </c>
      <c r="FC23" s="293">
        <v>42814</v>
      </c>
      <c r="FD23" s="417">
        <v>42815</v>
      </c>
      <c r="FE23" s="130">
        <f>BO44</f>
        <v>3134.3999999999073</v>
      </c>
      <c r="FF23" s="127">
        <v>3336.5</v>
      </c>
      <c r="FG23" s="127">
        <f si="2" t="shared"/>
        <v>202.10000000009268</v>
      </c>
      <c r="FH23" s="32"/>
      <c r="FI23" s="123" t="e">
        <f si="3" t="shared"/>
        <v>#DIV/0!</v>
      </c>
      <c r="FJ23" s="126">
        <v>4.84</v>
      </c>
      <c r="FK23" s="131" t="e">
        <f si="4" t="shared"/>
        <v>#DIV/0!</v>
      </c>
      <c r="FL23" s="140">
        <f>HR44</f>
        <v>104.60000000000036</v>
      </c>
      <c r="FM23" s="296">
        <f>EU44</f>
        <v>8089.4440000001541</v>
      </c>
      <c r="FN23" s="123">
        <v>8546.9</v>
      </c>
      <c r="FO23" s="32">
        <f si="5" t="shared"/>
        <v>457.45599999984552</v>
      </c>
      <c r="FP23" s="120">
        <f si="6" t="shared"/>
        <v>0</v>
      </c>
      <c r="FQ23" s="123" t="e">
        <f si="7" t="shared"/>
        <v>#DIV/0!</v>
      </c>
      <c r="FR23" s="120">
        <v>12.39</v>
      </c>
      <c r="FS23" s="142" t="e">
        <f si="8" t="shared"/>
        <v>#DIV/0!</v>
      </c>
      <c r="FT23" s="141"/>
      <c r="FU23" s="130">
        <f>DA44</f>
        <v>5215.1400000000176</v>
      </c>
      <c r="FV23" s="123">
        <v>7848.3</v>
      </c>
      <c r="FW23" s="32">
        <f si="9" t="shared"/>
        <v>2633.1599999999826</v>
      </c>
      <c r="FX23" s="120">
        <f si="10" t="shared"/>
        <v>0</v>
      </c>
      <c r="FY23" s="120" t="e">
        <f si="11" t="shared"/>
        <v>#DIV/0!</v>
      </c>
      <c r="FZ23" s="126">
        <v>11.38</v>
      </c>
      <c r="GA23" s="142" t="e">
        <f si="12" t="shared"/>
        <v>#DIV/0!</v>
      </c>
      <c r="GB23" s="393"/>
      <c r="GC23" s="122">
        <f>CF44</f>
        <v>689.34000000002129</v>
      </c>
      <c r="GD23" s="123">
        <v>1524.6</v>
      </c>
      <c r="GE23" s="120">
        <f si="13" t="shared"/>
        <v>835.25999999997862</v>
      </c>
      <c r="GF23" s="33"/>
      <c r="GG23" s="127" t="e">
        <f si="14" t="shared"/>
        <v>#DIV/0!</v>
      </c>
      <c r="GH23" s="126">
        <v>3.78</v>
      </c>
      <c r="GI23" s="144" t="e">
        <f si="15" t="shared"/>
        <v>#DIV/0!</v>
      </c>
      <c r="GJ23" s="393"/>
      <c r="GK23" s="122">
        <f>DU44</f>
        <v>11143.199999999968</v>
      </c>
      <c r="GL23" s="120">
        <v>11114</v>
      </c>
      <c r="GM23" s="33">
        <f si="16" t="shared"/>
        <v>-29.199999999967986</v>
      </c>
      <c r="GN23" s="169"/>
      <c r="GO23" s="128">
        <v>0.55000000000000004</v>
      </c>
      <c r="GP23" s="126">
        <v>0.4</v>
      </c>
      <c r="GQ23" s="225">
        <f si="17" t="shared"/>
        <v>-0.15000000000000002</v>
      </c>
      <c r="GR23" s="393"/>
      <c r="GS23" s="122">
        <f>AV44</f>
        <v>21122.400000000165</v>
      </c>
      <c r="GT23" s="123">
        <v>21299.8</v>
      </c>
      <c r="GU23" s="33">
        <f si="18" t="shared"/>
        <v>177.39999999983411</v>
      </c>
      <c r="GV23" s="123">
        <f si="19" t="shared"/>
        <v>0</v>
      </c>
      <c r="GW23" s="127" t="e">
        <f si="20" t="shared"/>
        <v>#DIV/0!</v>
      </c>
      <c r="GX23" s="123">
        <v>30.9</v>
      </c>
      <c r="GY23" s="144" t="e">
        <f si="21" t="shared"/>
        <v>#DIV/0!</v>
      </c>
      <c r="GZ23" s="141"/>
      <c r="HA23" s="125">
        <f si="22" t="shared"/>
        <v>49393.924000000232</v>
      </c>
      <c r="HB23" s="386">
        <v>53670.03</v>
      </c>
      <c r="HC23" s="22">
        <f si="23" t="shared"/>
        <v>4276.1059999997669</v>
      </c>
      <c r="HE23" s="35" t="s">
        <v>60</v>
      </c>
      <c r="HF23" s="35" t="s">
        <v>61</v>
      </c>
      <c r="HG23" s="37" t="s">
        <v>74</v>
      </c>
      <c r="HH23" s="35" t="s">
        <v>20</v>
      </c>
      <c r="HI23" s="34" t="s">
        <v>63</v>
      </c>
      <c r="HJ23" s="38" t="s">
        <v>64</v>
      </c>
      <c r="HO23" s="346">
        <v>42745</v>
      </c>
      <c r="HP23" s="379">
        <v>1116.328</v>
      </c>
      <c r="HQ23" s="455">
        <f si="68" t="shared"/>
        <v>36.559999999999491</v>
      </c>
      <c r="HR23" s="453"/>
      <c r="HS23" s="379">
        <v>50341</v>
      </c>
      <c r="HT23" s="455">
        <f si="69" t="shared"/>
        <v>48</v>
      </c>
      <c r="HU23" s="369"/>
      <c r="HV23" s="379">
        <v>79457</v>
      </c>
      <c r="HW23" s="455">
        <f si="70" t="shared"/>
        <v>18</v>
      </c>
      <c r="HX23" s="369"/>
      <c r="HY23" s="379">
        <v>1873</v>
      </c>
      <c r="HZ23" s="462">
        <f si="71" t="shared"/>
        <v>17</v>
      </c>
      <c r="IA23" s="369"/>
      <c r="IB23" s="379">
        <v>1322.6</v>
      </c>
      <c r="IC23" s="455">
        <f si="72" t="shared"/>
        <v>19.799999999995634</v>
      </c>
      <c r="ID23" s="409"/>
      <c r="IE23" s="379">
        <v>217846</v>
      </c>
      <c r="IF23" s="455">
        <f si="73" t="shared"/>
        <v>1500</v>
      </c>
      <c r="IG23" s="409"/>
    </row>
    <row ht="15.75" r="24" spans="1:241" x14ac:dyDescent="0.25">
      <c r="A24" s="199">
        <v>20</v>
      </c>
      <c r="B24" s="346">
        <v>42746</v>
      </c>
      <c r="C24" s="349">
        <v>3145.94</v>
      </c>
      <c r="D24" s="288">
        <v>3147.8159999999998</v>
      </c>
      <c r="E24" s="350"/>
      <c r="F24" s="347">
        <f si="74" t="shared"/>
        <v>12412.79999999897</v>
      </c>
      <c r="G24" s="354">
        <f>F23+F24</f>
        <v>24859.199999998236</v>
      </c>
      <c r="H24" s="357">
        <v>2209.384</v>
      </c>
      <c r="I24" s="292">
        <v>2045.172</v>
      </c>
      <c r="J24" s="358"/>
      <c r="K24" s="347">
        <f si="75" t="shared"/>
        <v>11817.599999998856</v>
      </c>
      <c r="L24" s="409">
        <f>K23+K24</f>
        <v>24384.000000000742</v>
      </c>
      <c r="M24" s="354">
        <f>L24-G24</f>
        <v>-475.19999999749416</v>
      </c>
      <c r="N24" s="357">
        <v>688.74</v>
      </c>
      <c r="O24" s="358">
        <v>1078.1300000000001</v>
      </c>
      <c r="P24" s="455">
        <f si="29" t="shared"/>
        <v>2118.6000000002423</v>
      </c>
      <c r="Q24" s="453">
        <f>P24+P23</f>
        <v>4125.6000000002587</v>
      </c>
      <c r="R24" s="357">
        <v>72734</v>
      </c>
      <c r="S24" s="358">
        <v>37979</v>
      </c>
      <c r="T24" s="455">
        <f si="30" t="shared"/>
        <v>384</v>
      </c>
      <c r="U24" s="453">
        <f>T24+T23</f>
        <v>660</v>
      </c>
      <c r="V24" s="357">
        <v>174882</v>
      </c>
      <c r="W24" s="358">
        <v>351195</v>
      </c>
      <c r="X24" s="455">
        <f si="31" t="shared"/>
        <v>1712</v>
      </c>
      <c r="Y24" s="409">
        <f>X24+X23</f>
        <v>3408</v>
      </c>
      <c r="Z24" s="409">
        <f>Y24+U24</f>
        <v>4068</v>
      </c>
      <c r="AA24" s="453">
        <f>Q24-Z24</f>
        <v>57.60000000025866</v>
      </c>
      <c r="AB24" s="363">
        <v>367.20400000000001</v>
      </c>
      <c r="AC24" s="358">
        <v>171.97499999999999</v>
      </c>
      <c r="AD24" s="455">
        <f si="32" t="shared"/>
        <v>583.19999999997094</v>
      </c>
      <c r="AE24" s="453">
        <f>AD24+AD23</f>
        <v>1245.6000000000643</v>
      </c>
      <c r="AF24" s="364">
        <v>3567.473</v>
      </c>
      <c r="AG24" s="289"/>
      <c r="AH24" s="358"/>
      <c r="AI24" s="455">
        <f si="76" t="shared"/>
        <v>9028.8000000004104</v>
      </c>
      <c r="AJ24" s="409">
        <f>AI24+AI23</f>
        <v>18825.600000000122</v>
      </c>
      <c r="AK24" s="453">
        <f>AJ24+U24</f>
        <v>19485.600000000122</v>
      </c>
      <c r="AL24" s="387">
        <v>29571</v>
      </c>
      <c r="AM24" s="388">
        <v>41092</v>
      </c>
      <c r="AN24" s="455">
        <f si="33" t="shared"/>
        <v>0</v>
      </c>
      <c r="AO24" s="217">
        <f>AN24+AN23</f>
        <v>0</v>
      </c>
      <c r="AP24" s="387">
        <v>22329</v>
      </c>
      <c r="AQ24" s="388">
        <v>23340</v>
      </c>
      <c r="AR24" s="455">
        <f si="34" t="shared"/>
        <v>0</v>
      </c>
      <c r="AS24" s="409">
        <f>AR24+AR23</f>
        <v>0</v>
      </c>
      <c r="AT24" s="409">
        <f>(L24-Y24-AE24-AO24)+AS24</f>
        <v>19730.400000000678</v>
      </c>
      <c r="AU24" s="210">
        <f si="35" t="shared"/>
        <v>10117.599999998998</v>
      </c>
      <c r="AV24" s="211">
        <f>(G24-Y24-AE24-AO24)+AS24</f>
        <v>20205.599999998172</v>
      </c>
      <c r="AW24" s="197">
        <v>10649.89</v>
      </c>
      <c r="AX24" s="397"/>
      <c r="AY24" s="196"/>
      <c r="AZ24" s="196" t="e">
        <f si="36" t="shared"/>
        <v>#DIV/0!</v>
      </c>
      <c r="BA24" s="196">
        <v>30.88</v>
      </c>
      <c r="BB24" s="196" t="e">
        <f si="37" t="shared"/>
        <v>#DIV/0!</v>
      </c>
      <c r="BC24" s="199">
        <v>20</v>
      </c>
      <c r="BD24" s="346">
        <v>42746</v>
      </c>
      <c r="BE24" s="357">
        <v>11723.26</v>
      </c>
      <c r="BF24" s="292">
        <v>83.518000000000001</v>
      </c>
      <c r="BG24" s="358">
        <v>5680.0919999999996</v>
      </c>
      <c r="BH24" s="496">
        <f si="77" t="shared"/>
        <v>2498.7600000000316</v>
      </c>
      <c r="BI24" s="453">
        <f>BH24+BH23</f>
        <v>4696.6799999999739</v>
      </c>
      <c r="BJ24" s="370">
        <v>877.64099999999996</v>
      </c>
      <c r="BK24" s="371">
        <v>662.625</v>
      </c>
      <c r="BL24" s="291">
        <f si="79" t="shared"/>
        <v>400.23999999999432</v>
      </c>
      <c r="BM24" s="409">
        <f>BL24+BL23</f>
        <v>804.15999999999258</v>
      </c>
      <c r="BN24" s="409">
        <f si="38" t="shared"/>
        <v>2098.5200000000373</v>
      </c>
      <c r="BO24" s="483">
        <f>BI24-BM24</f>
        <v>3892.5199999999813</v>
      </c>
      <c r="BP24" s="195">
        <v>1668.2</v>
      </c>
      <c r="BQ24" s="196">
        <f si="39" t="shared"/>
        <v>-430.32000000003723</v>
      </c>
      <c r="BR24" s="196">
        <v>301.44</v>
      </c>
      <c r="BS24" s="196">
        <f si="40" t="shared"/>
        <v>6.9616507430999111</v>
      </c>
      <c r="BT24" s="196">
        <v>4.84</v>
      </c>
      <c r="BU24" s="196">
        <f si="41" t="shared"/>
        <v>-2.1216507430999112</v>
      </c>
      <c r="BV24" s="199">
        <v>20</v>
      </c>
      <c r="BW24" s="346">
        <v>42746</v>
      </c>
      <c r="BX24" s="357">
        <v>12533.61</v>
      </c>
      <c r="BY24" s="358">
        <v>45.470999999999997</v>
      </c>
      <c r="BZ24" s="347">
        <f si="42" t="shared"/>
        <v>249.40000000004346</v>
      </c>
      <c r="CA24" s="210">
        <f>BZ23+BZ24</f>
        <v>485.00000000004349</v>
      </c>
      <c r="CB24" s="292"/>
      <c r="CC24" s="213">
        <f si="43" t="shared"/>
        <v>400.23999999999432</v>
      </c>
      <c r="CD24" s="409">
        <f>BM24</f>
        <v>804.15999999999258</v>
      </c>
      <c r="CE24" s="211">
        <f si="44" t="shared"/>
        <v>649.64000000003784</v>
      </c>
      <c r="CF24" s="211">
        <f>CA24+CD24</f>
        <v>1289.160000000036</v>
      </c>
      <c r="CG24" s="195">
        <v>762.3</v>
      </c>
      <c r="CH24" s="210">
        <f si="45" t="shared"/>
        <v>112.65999999996211</v>
      </c>
      <c r="CI24" s="196"/>
      <c r="CJ24" s="196" t="e">
        <f si="46" t="shared"/>
        <v>#DIV/0!</v>
      </c>
      <c r="CK24" s="196">
        <v>3.78</v>
      </c>
      <c r="CL24" s="196" t="e">
        <f si="47" t="shared"/>
        <v>#DIV/0!</v>
      </c>
      <c r="CM24" s="199">
        <v>20</v>
      </c>
      <c r="CN24" s="346">
        <v>42746</v>
      </c>
      <c r="CO24" s="357">
        <v>11362.334999999999</v>
      </c>
      <c r="CP24" s="358">
        <v>7550.87</v>
      </c>
      <c r="CQ24" s="455">
        <f si="48" t="shared"/>
        <v>1346.1599999998725</v>
      </c>
      <c r="CR24" s="409">
        <f>CQ24+CQ23</f>
        <v>2654.759999999842</v>
      </c>
      <c r="CS24" s="409">
        <f si="0" t="shared"/>
        <v>174882</v>
      </c>
      <c r="CT24" s="409">
        <f si="1" t="shared"/>
        <v>351195</v>
      </c>
      <c r="CU24" s="409">
        <f si="49" t="shared"/>
        <v>1712</v>
      </c>
      <c r="CV24" s="453">
        <f>Y24</f>
        <v>3408</v>
      </c>
      <c r="CW24" s="379">
        <v>341.59399999999999</v>
      </c>
      <c r="CX24" s="376">
        <f si="86" t="shared"/>
        <v>0.12000000000057298</v>
      </c>
      <c r="CY24" s="409">
        <f>CX24+CX23</f>
        <v>10.739999999998417</v>
      </c>
      <c r="CZ24" s="409">
        <f si="51" t="shared"/>
        <v>3058.2799999998733</v>
      </c>
      <c r="DA24" s="204">
        <f>CZ24+CZ23</f>
        <v>6073.4999999998408</v>
      </c>
      <c r="DB24" s="195">
        <v>3924.1</v>
      </c>
      <c r="DC24" s="421">
        <f si="52" t="shared"/>
        <v>865.82000000012658</v>
      </c>
      <c r="DD24" s="195">
        <v>361.89499999999998</v>
      </c>
      <c r="DE24" s="196">
        <f si="53" t="shared"/>
        <v>8.4507384738663802</v>
      </c>
      <c r="DF24" s="195">
        <v>11.38</v>
      </c>
      <c r="DG24" s="397">
        <f si="54" t="shared"/>
        <v>2.9292615261336206</v>
      </c>
      <c r="DH24" s="199">
        <v>20</v>
      </c>
      <c r="DI24" s="346">
        <v>42746</v>
      </c>
      <c r="DJ24" s="366">
        <v>373.46899999999999</v>
      </c>
      <c r="DK24" s="358">
        <v>326.125</v>
      </c>
      <c r="DL24" s="455">
        <f si="55" t="shared"/>
        <v>748.79999999999427</v>
      </c>
      <c r="DM24" s="453">
        <f>DL24+DL23</f>
        <v>1493.9999999999714</v>
      </c>
      <c r="DN24" s="370"/>
      <c r="DO24" s="409"/>
      <c r="DP24" s="409"/>
      <c r="DQ24" s="371">
        <v>1970.6489999999999</v>
      </c>
      <c r="DR24" s="455">
        <f si="56" t="shared"/>
        <v>3320.9999999996398</v>
      </c>
      <c r="DS24" s="453">
        <f>DR24+DR23</f>
        <v>6647.3999999999705</v>
      </c>
      <c r="DT24" s="409">
        <f si="57" t="shared"/>
        <v>5545.7999999996337</v>
      </c>
      <c r="DU24" s="204">
        <f>DM24+DS24+IG24</f>
        <v>11117.399999999941</v>
      </c>
      <c r="DV24" s="195">
        <v>5557</v>
      </c>
      <c r="DW24" s="409">
        <f si="58" t="shared"/>
        <v>11.200000000366344</v>
      </c>
      <c r="DX24" s="195">
        <v>14653</v>
      </c>
      <c r="DY24" s="431">
        <f si="59" t="shared"/>
        <v>0.37847539752949116</v>
      </c>
      <c r="DZ24" s="409">
        <v>0.39800000000000002</v>
      </c>
      <c r="EA24" s="431">
        <f si="60" t="shared"/>
        <v>1.9524602470508856E-2</v>
      </c>
      <c r="EB24" s="199">
        <v>20</v>
      </c>
      <c r="EC24" s="346">
        <v>42746</v>
      </c>
      <c r="ED24" s="357"/>
      <c r="EE24" s="292"/>
      <c r="EF24" s="358">
        <v>2086.2510000000002</v>
      </c>
      <c r="EG24" s="497">
        <f si="85" t="shared"/>
        <v>4014.0000000000327</v>
      </c>
      <c r="EH24" s="453">
        <f>EG24+EG23</f>
        <v>8053.2000000002881</v>
      </c>
      <c r="EI24" s="370">
        <v>28.84</v>
      </c>
      <c r="EJ24" s="371">
        <v>1565.694</v>
      </c>
      <c r="EK24" s="455">
        <f si="61" t="shared"/>
        <v>422.88000000000238</v>
      </c>
      <c r="EL24" s="453">
        <f>EK24+EK23</f>
        <v>815.20000000000152</v>
      </c>
      <c r="EM24" s="370">
        <v>3143.93</v>
      </c>
      <c r="EN24" s="371"/>
      <c r="EO24" s="455">
        <f si="62" t="shared"/>
        <v>25.139999999997599</v>
      </c>
      <c r="EP24" s="453">
        <f>EO24+EO23</f>
        <v>47.2079999999969</v>
      </c>
      <c r="EQ24" s="379">
        <v>389.43099999999998</v>
      </c>
      <c r="ER24" s="455">
        <f si="63" t="shared"/>
        <v>6.1199999999985266</v>
      </c>
      <c r="ES24" s="409">
        <f>ER24+ER23</f>
        <v>30.359999999998308</v>
      </c>
      <c r="ET24" s="409">
        <f si="64" t="shared"/>
        <v>4045.2600000000289</v>
      </c>
      <c r="EU24" s="204">
        <f>EH24+EP24+ES24</f>
        <v>8130.7680000002838</v>
      </c>
      <c r="EV24" s="195">
        <v>4273.3999999999996</v>
      </c>
      <c r="EW24" s="195">
        <f si="65" t="shared"/>
        <v>228.13999999997077</v>
      </c>
      <c r="EX24" s="431">
        <v>361.89499999999998</v>
      </c>
      <c r="EY24" s="431">
        <f si="66" t="shared"/>
        <v>11.177993616933168</v>
      </c>
      <c r="EZ24" s="290">
        <v>12.3931</v>
      </c>
      <c r="FA24" s="432">
        <f si="67" t="shared"/>
        <v>1.2151063830668321</v>
      </c>
      <c r="FC24" s="293">
        <v>42815</v>
      </c>
      <c r="FD24" s="417">
        <v>42816</v>
      </c>
      <c r="FE24" s="130">
        <f>BO46</f>
        <v>3399.9199999999632</v>
      </c>
      <c r="FF24" s="127">
        <v>3336.5</v>
      </c>
      <c r="FG24" s="127">
        <f si="2" t="shared"/>
        <v>-63.419999999963238</v>
      </c>
      <c r="FH24" s="32"/>
      <c r="FI24" s="123" t="e">
        <f si="3" t="shared"/>
        <v>#DIV/0!</v>
      </c>
      <c r="FJ24" s="126">
        <v>4.84</v>
      </c>
      <c r="FK24" s="131" t="e">
        <f si="4" t="shared"/>
        <v>#DIV/0!</v>
      </c>
      <c r="FL24" s="140">
        <f>HR46</f>
        <v>115.79999999999927</v>
      </c>
      <c r="FM24" s="296">
        <f>EU46</f>
        <v>8232.4160000005268</v>
      </c>
      <c r="FN24" s="123">
        <v>8546.9</v>
      </c>
      <c r="FO24" s="32">
        <f si="5" t="shared"/>
        <v>314.48399999947287</v>
      </c>
      <c r="FP24" s="120">
        <f si="6" t="shared"/>
        <v>0</v>
      </c>
      <c r="FQ24" s="123" t="e">
        <f si="7" t="shared"/>
        <v>#DIV/0!</v>
      </c>
      <c r="FR24" s="120">
        <v>12.39</v>
      </c>
      <c r="FS24" s="142" t="e">
        <f si="8" t="shared"/>
        <v>#DIV/0!</v>
      </c>
      <c r="FT24" s="141"/>
      <c r="FU24" s="130">
        <f>DA46</f>
        <v>4095.4400000000555</v>
      </c>
      <c r="FV24" s="123">
        <v>7848.3</v>
      </c>
      <c r="FW24" s="32">
        <f si="9" t="shared"/>
        <v>3752.8599999999446</v>
      </c>
      <c r="FX24" s="120">
        <f si="10" t="shared"/>
        <v>0</v>
      </c>
      <c r="FY24" s="120" t="e">
        <f si="11" t="shared"/>
        <v>#DIV/0!</v>
      </c>
      <c r="FZ24" s="126">
        <v>11.38</v>
      </c>
      <c r="GA24" s="142" t="e">
        <f si="12" t="shared"/>
        <v>#DIV/0!</v>
      </c>
      <c r="GB24" s="393"/>
      <c r="GC24" s="122">
        <f>CF46</f>
        <v>673.83999999998855</v>
      </c>
      <c r="GD24" s="123">
        <v>1524.6</v>
      </c>
      <c r="GE24" s="120">
        <f si="13" t="shared"/>
        <v>850.76000000001136</v>
      </c>
      <c r="GF24" s="33"/>
      <c r="GG24" s="127" t="e">
        <f si="14" t="shared"/>
        <v>#DIV/0!</v>
      </c>
      <c r="GH24" s="126">
        <v>3.78</v>
      </c>
      <c r="GI24" s="144" t="e">
        <f si="15" t="shared"/>
        <v>#DIV/0!</v>
      </c>
      <c r="GJ24" s="393"/>
      <c r="GK24" s="122">
        <f>DU46</f>
        <v>9999.0000000000164</v>
      </c>
      <c r="GL24" s="120">
        <v>11114</v>
      </c>
      <c r="GM24" s="33">
        <f si="16" t="shared"/>
        <v>1114.9999999999836</v>
      </c>
      <c r="GN24" s="169"/>
      <c r="GO24" s="128">
        <v>0.55000000000000004</v>
      </c>
      <c r="GP24" s="126">
        <v>0.4</v>
      </c>
      <c r="GQ24" s="225">
        <f si="17" t="shared"/>
        <v>-0.15000000000000002</v>
      </c>
      <c r="GR24" s="393"/>
      <c r="GS24" s="122">
        <f>AV46</f>
        <v>21533.19999999772</v>
      </c>
      <c r="GT24" s="123">
        <v>21299.8</v>
      </c>
      <c r="GU24" s="33">
        <f si="18" t="shared"/>
        <v>-233.39999999772044</v>
      </c>
      <c r="GV24" s="123">
        <f si="19" t="shared"/>
        <v>0</v>
      </c>
      <c r="GW24" s="127" t="e">
        <f si="20" t="shared"/>
        <v>#DIV/0!</v>
      </c>
      <c r="GX24" s="123">
        <v>30.9</v>
      </c>
      <c r="GY24" s="144" t="e">
        <f si="21" t="shared"/>
        <v>#DIV/0!</v>
      </c>
      <c r="GZ24" s="141"/>
      <c r="HA24" s="125">
        <f si="22" t="shared"/>
        <v>47933.815999998267</v>
      </c>
      <c r="HB24" s="386">
        <v>53670.03</v>
      </c>
      <c r="HC24" s="31">
        <f si="23" t="shared"/>
        <v>5736.2140000017316</v>
      </c>
      <c r="HE24" s="23" t="s">
        <v>65</v>
      </c>
      <c r="HF24" s="46">
        <f ref="HF24:HF30" si="87" t="shared">HF4</f>
        <v>100843.47999999985</v>
      </c>
      <c r="HG24" s="23"/>
      <c r="HH24" s="24">
        <f ref="HH24:HH29" si="88" t="shared">HF24-HG24</f>
        <v>100843.47999999985</v>
      </c>
      <c r="HI24" s="20"/>
      <c r="HJ24" s="290"/>
      <c r="HO24" s="346">
        <v>42746</v>
      </c>
      <c r="HP24" s="379">
        <v>1118.7650000000001</v>
      </c>
      <c r="HQ24" s="455">
        <f si="68" t="shared"/>
        <v>97.48000000000502</v>
      </c>
      <c r="HR24" s="453">
        <f>HQ24+HQ23</f>
        <v>134.04000000000451</v>
      </c>
      <c r="HS24" s="379">
        <v>50378</v>
      </c>
      <c r="HT24" s="455">
        <f si="69" t="shared"/>
        <v>37</v>
      </c>
      <c r="HU24" s="369">
        <f>HT24+HT23</f>
        <v>85</v>
      </c>
      <c r="HV24" s="379">
        <v>79500</v>
      </c>
      <c r="HW24" s="455">
        <f si="70" t="shared"/>
        <v>43</v>
      </c>
      <c r="HX24" s="369">
        <f>HW24+HW23</f>
        <v>61</v>
      </c>
      <c r="HY24" s="379">
        <v>1900</v>
      </c>
      <c r="HZ24" s="462">
        <f si="71" t="shared"/>
        <v>27</v>
      </c>
      <c r="IA24" s="369">
        <f>HZ24+HZ23</f>
        <v>44</v>
      </c>
      <c r="IB24" s="379">
        <v>1323.08</v>
      </c>
      <c r="IC24" s="455">
        <f si="72" t="shared"/>
        <v>14.400000000000546</v>
      </c>
      <c r="ID24" s="409">
        <f>IC24+IC23</f>
        <v>34.19999999999618</v>
      </c>
      <c r="IE24" s="379">
        <v>217969</v>
      </c>
      <c r="IF24" s="455">
        <f si="73" t="shared"/>
        <v>1476</v>
      </c>
      <c r="IG24" s="409">
        <f>IF24+IF23</f>
        <v>2976</v>
      </c>
    </row>
    <row ht="15.75" r="25" spans="1:241" x14ac:dyDescent="0.25">
      <c r="A25" s="199">
        <v>21</v>
      </c>
      <c r="B25" s="346">
        <v>42746</v>
      </c>
      <c r="C25" s="349">
        <v>3148.0430000000001</v>
      </c>
      <c r="D25" s="288">
        <v>3148.248</v>
      </c>
      <c r="E25" s="350"/>
      <c r="F25" s="347">
        <f si="74" t="shared"/>
        <v>12168.000000001484</v>
      </c>
      <c r="G25" s="354"/>
      <c r="H25" s="357">
        <v>2211.5050000000001</v>
      </c>
      <c r="I25" s="292">
        <v>2045.6079999999999</v>
      </c>
      <c r="J25" s="358"/>
      <c r="K25" s="347">
        <f si="75" t="shared"/>
        <v>12273.600000000079</v>
      </c>
      <c r="L25" s="409"/>
      <c r="M25" s="354"/>
      <c r="N25" s="357">
        <v>688.74</v>
      </c>
      <c r="O25" s="358">
        <v>1079.1669999999999</v>
      </c>
      <c r="P25" s="455">
        <f si="29" t="shared"/>
        <v>1866.5999999996529</v>
      </c>
      <c r="Q25" s="453"/>
      <c r="R25" s="357">
        <v>72755</v>
      </c>
      <c r="S25" s="358">
        <v>37980</v>
      </c>
      <c r="T25" s="455">
        <f si="30" t="shared"/>
        <v>264</v>
      </c>
      <c r="U25" s="453"/>
      <c r="V25" s="357">
        <v>174884</v>
      </c>
      <c r="W25" s="358">
        <v>351289</v>
      </c>
      <c r="X25" s="455">
        <f si="31" t="shared"/>
        <v>1536</v>
      </c>
      <c r="Y25" s="409"/>
      <c r="Z25" s="409"/>
      <c r="AA25" s="453"/>
      <c r="AB25" s="363">
        <v>367.40800000000002</v>
      </c>
      <c r="AC25" s="358">
        <v>172.083</v>
      </c>
      <c r="AD25" s="455">
        <f si="32" t="shared"/>
        <v>561.60000000002128</v>
      </c>
      <c r="AE25" s="453"/>
      <c r="AF25" s="364">
        <v>3571.5390000000002</v>
      </c>
      <c r="AG25" s="289"/>
      <c r="AH25" s="358"/>
      <c r="AI25" s="455">
        <f si="76" t="shared"/>
        <v>9758.4000000006199</v>
      </c>
      <c r="AJ25" s="409"/>
      <c r="AK25" s="453"/>
      <c r="AL25" s="387">
        <v>29571</v>
      </c>
      <c r="AM25" s="388">
        <v>41092</v>
      </c>
      <c r="AN25" s="455">
        <f si="33" t="shared"/>
        <v>0</v>
      </c>
      <c r="AO25" s="217"/>
      <c r="AP25" s="387">
        <v>22329</v>
      </c>
      <c r="AQ25" s="388">
        <v>23340</v>
      </c>
      <c r="AR25" s="455">
        <f si="34" t="shared"/>
        <v>0</v>
      </c>
      <c r="AS25" s="409"/>
      <c r="AT25" s="409"/>
      <c r="AU25" s="210">
        <f si="35" t="shared"/>
        <v>10070.400000001464</v>
      </c>
      <c r="AV25" s="211"/>
      <c r="AW25" s="197">
        <v>10649.89</v>
      </c>
      <c r="AX25" s="196"/>
      <c r="AY25" s="196"/>
      <c r="AZ25" s="196" t="e">
        <f si="36" t="shared"/>
        <v>#DIV/0!</v>
      </c>
      <c r="BA25" s="196">
        <v>30.88</v>
      </c>
      <c r="BB25" s="196" t="e">
        <f si="37" t="shared"/>
        <v>#DIV/0!</v>
      </c>
      <c r="BC25" s="199">
        <v>21</v>
      </c>
      <c r="BD25" s="346">
        <v>42746</v>
      </c>
      <c r="BE25" s="357">
        <v>11725.721</v>
      </c>
      <c r="BF25" s="292">
        <v>83.596000000000004</v>
      </c>
      <c r="BG25" s="358">
        <v>5688.33</v>
      </c>
      <c r="BH25" s="496">
        <f si="77" t="shared"/>
        <v>2219.8799999999892</v>
      </c>
      <c r="BI25" s="453"/>
      <c r="BJ25" s="370">
        <v>883.41700000000003</v>
      </c>
      <c r="BK25" s="371">
        <v>662.625</v>
      </c>
      <c r="BL25" s="291">
        <f si="79" t="shared"/>
        <v>462.08000000000538</v>
      </c>
      <c r="BM25" s="409"/>
      <c r="BN25" s="409">
        <f si="38" t="shared"/>
        <v>1757.7999999999838</v>
      </c>
      <c r="BO25" s="483"/>
      <c r="BP25" s="195">
        <v>1668.2</v>
      </c>
      <c r="BQ25" s="196">
        <f si="39" t="shared"/>
        <v>-89.599999999983766</v>
      </c>
      <c r="BR25" s="196">
        <v>301.44</v>
      </c>
      <c r="BS25" s="196">
        <f si="40" t="shared"/>
        <v>5.831342887473407</v>
      </c>
      <c r="BT25" s="196">
        <v>4.84</v>
      </c>
      <c r="BU25" s="196">
        <f si="41" t="shared"/>
        <v>-0.99134288747340715</v>
      </c>
      <c r="BV25" s="199">
        <v>21</v>
      </c>
      <c r="BW25" s="346">
        <v>42746</v>
      </c>
      <c r="BX25" s="357">
        <v>12540.78</v>
      </c>
      <c r="BY25" s="358">
        <v>45.787999999999997</v>
      </c>
      <c r="BZ25" s="347">
        <f si="42" t="shared"/>
        <v>227.78000000000219</v>
      </c>
      <c r="CA25" s="210"/>
      <c r="CB25" s="292"/>
      <c r="CC25" s="213">
        <f si="43" t="shared"/>
        <v>462.08000000000538</v>
      </c>
      <c r="CD25" s="409"/>
      <c r="CE25" s="211">
        <f si="44" t="shared"/>
        <v>689.86000000000763</v>
      </c>
      <c r="CF25" s="211"/>
      <c r="CG25" s="195">
        <v>762.3</v>
      </c>
      <c r="CH25" s="210">
        <f si="45" t="shared"/>
        <v>72.439999999992324</v>
      </c>
      <c r="CI25" s="196"/>
      <c r="CJ25" s="196" t="e">
        <f si="46" t="shared"/>
        <v>#DIV/0!</v>
      </c>
      <c r="CK25" s="196">
        <v>3.78</v>
      </c>
      <c r="CL25" s="196" t="e">
        <f si="47" t="shared"/>
        <v>#DIV/0!</v>
      </c>
      <c r="CM25" s="199">
        <v>21</v>
      </c>
      <c r="CN25" s="346">
        <v>42746</v>
      </c>
      <c r="CO25" s="357">
        <v>11370.436</v>
      </c>
      <c r="CP25" s="358">
        <v>7553.9830000000002</v>
      </c>
      <c r="CQ25" s="455">
        <f si="48" t="shared"/>
        <v>1345.6800000001022</v>
      </c>
      <c r="CR25" s="409"/>
      <c r="CS25" s="409">
        <f si="0" t="shared"/>
        <v>174884</v>
      </c>
      <c r="CT25" s="409">
        <f si="1" t="shared"/>
        <v>351289</v>
      </c>
      <c r="CU25" s="409">
        <f si="49" t="shared"/>
        <v>1536</v>
      </c>
      <c r="CV25" s="453"/>
      <c r="CW25" s="379">
        <v>341.786</v>
      </c>
      <c r="CX25" s="376">
        <f si="86" t="shared"/>
        <v>11.520000000000437</v>
      </c>
      <c r="CY25" s="409"/>
      <c r="CZ25" s="409">
        <f si="51" t="shared"/>
        <v>2893.2000000001026</v>
      </c>
      <c r="DA25" s="204"/>
      <c r="DB25" s="195">
        <v>3924.1</v>
      </c>
      <c r="DC25" s="421">
        <f si="52" t="shared"/>
        <v>1030.8999999998973</v>
      </c>
      <c r="DD25" s="195">
        <v>361.89499999999998</v>
      </c>
      <c r="DE25" s="196">
        <f si="53" t="shared"/>
        <v>7.9945840644388637</v>
      </c>
      <c r="DF25" s="195">
        <v>11.38</v>
      </c>
      <c r="DG25" s="397">
        <f si="54" t="shared"/>
        <v>3.3854159355611371</v>
      </c>
      <c r="DH25" s="199">
        <v>21</v>
      </c>
      <c r="DI25" s="346">
        <v>42746</v>
      </c>
      <c r="DJ25" s="366">
        <v>373.83699999999999</v>
      </c>
      <c r="DK25" s="358">
        <v>326.14999999999998</v>
      </c>
      <c r="DL25" s="455">
        <f si="55" t="shared"/>
        <v>707.39999999995007</v>
      </c>
      <c r="DM25" s="453"/>
      <c r="DN25" s="370"/>
      <c r="DO25" s="409"/>
      <c r="DP25" s="409"/>
      <c r="DQ25" s="371">
        <v>1972.479</v>
      </c>
      <c r="DR25" s="455">
        <f si="56" t="shared"/>
        <v>3294.0000000002783</v>
      </c>
      <c r="DS25" s="453"/>
      <c r="DT25" s="409">
        <f si="57" t="shared"/>
        <v>5465.4000000002288</v>
      </c>
      <c r="DU25" s="204"/>
      <c r="DV25" s="195">
        <v>5557</v>
      </c>
      <c r="DW25" s="409">
        <f si="58" t="shared"/>
        <v>91.599999999771171</v>
      </c>
      <c r="DX25" s="195">
        <v>14653</v>
      </c>
      <c r="DY25" s="431">
        <f si="59" t="shared"/>
        <v>0.37298846652564177</v>
      </c>
      <c r="DZ25" s="409">
        <v>0.39800000000000002</v>
      </c>
      <c r="EA25" s="431">
        <f si="60" t="shared"/>
        <v>2.501153347435825E-2</v>
      </c>
      <c r="EB25" s="199">
        <v>21</v>
      </c>
      <c r="EC25" s="346">
        <v>42746</v>
      </c>
      <c r="ED25" s="357"/>
      <c r="EE25" s="292"/>
      <c r="EF25" s="358">
        <v>2088.4810000000002</v>
      </c>
      <c r="EG25" s="497">
        <f si="85" t="shared"/>
        <v>4014.0000000000327</v>
      </c>
      <c r="EH25" s="453"/>
      <c r="EI25" s="370">
        <v>28.858000000000001</v>
      </c>
      <c r="EJ25" s="371">
        <v>1570.902</v>
      </c>
      <c r="EK25" s="455">
        <f si="61" t="shared"/>
        <v>418.08000000000675</v>
      </c>
      <c r="EL25" s="453"/>
      <c r="EM25" s="370">
        <v>3147.2930000000001</v>
      </c>
      <c r="EN25" s="371"/>
      <c r="EO25" s="455">
        <f si="62" t="shared"/>
        <v>40.356000000003405</v>
      </c>
      <c r="EP25" s="453"/>
      <c r="EQ25" s="379">
        <v>389.58</v>
      </c>
      <c r="ER25" s="455">
        <f si="63" t="shared"/>
        <v>5.9600000000000364</v>
      </c>
      <c r="ES25" s="409"/>
      <c r="ET25" s="409">
        <f si="64" t="shared"/>
        <v>4060.3160000000362</v>
      </c>
      <c r="EU25" s="204"/>
      <c r="EV25" s="195">
        <v>4273.3999999999996</v>
      </c>
      <c r="EW25" s="195">
        <f si="65" t="shared"/>
        <v>213.08399999996345</v>
      </c>
      <c r="EX25" s="431">
        <v>361.89499999999998</v>
      </c>
      <c r="EY25" s="431">
        <f si="66" t="shared"/>
        <v>11.219596844388667</v>
      </c>
      <c r="EZ25" s="290">
        <v>12.3931</v>
      </c>
      <c r="FA25" s="432">
        <f si="67" t="shared"/>
        <v>1.1735031556113338</v>
      </c>
      <c r="FC25" s="293">
        <v>42816</v>
      </c>
      <c r="FD25" s="417">
        <v>42817</v>
      </c>
      <c r="FE25" s="130">
        <f>BO48</f>
        <v>3325.960000000025</v>
      </c>
      <c r="FF25" s="127">
        <v>3336.5</v>
      </c>
      <c r="FG25" s="127">
        <f si="2" t="shared"/>
        <v>10.539999999974953</v>
      </c>
      <c r="FH25" s="32"/>
      <c r="FI25" s="123" t="e">
        <f si="3" t="shared"/>
        <v>#DIV/0!</v>
      </c>
      <c r="FJ25" s="126">
        <v>4.84</v>
      </c>
      <c r="FK25" s="131" t="e">
        <f si="4" t="shared"/>
        <v>#DIV/0!</v>
      </c>
      <c r="FL25" s="140">
        <f>HR48</f>
        <v>109.23999999999978</v>
      </c>
      <c r="FM25" s="296">
        <f>EU48</f>
        <v>8342.6439999994691</v>
      </c>
      <c r="FN25" s="123">
        <v>8546.9</v>
      </c>
      <c r="FO25" s="32">
        <f si="5" t="shared"/>
        <v>204.25600000053055</v>
      </c>
      <c r="FP25" s="120">
        <f si="6" t="shared"/>
        <v>0</v>
      </c>
      <c r="FQ25" s="123" t="e">
        <f si="7" t="shared"/>
        <v>#DIV/0!</v>
      </c>
      <c r="FR25" s="120">
        <v>12.39</v>
      </c>
      <c r="FS25" s="142" t="e">
        <f si="8" t="shared"/>
        <v>#DIV/0!</v>
      </c>
      <c r="FT25" s="141"/>
      <c r="FU25" s="130">
        <f>DA48</f>
        <v>6318.1200000000499</v>
      </c>
      <c r="FV25" s="123">
        <v>7848.3</v>
      </c>
      <c r="FW25" s="32">
        <f si="9" t="shared"/>
        <v>1530.1799999999503</v>
      </c>
      <c r="FX25" s="120">
        <f si="10" t="shared"/>
        <v>0</v>
      </c>
      <c r="FY25" s="120" t="e">
        <f si="11" t="shared"/>
        <v>#DIV/0!</v>
      </c>
      <c r="FZ25" s="126">
        <v>11.38</v>
      </c>
      <c r="GA25" s="142" t="e">
        <f si="12" t="shared"/>
        <v>#DIV/0!</v>
      </c>
      <c r="GB25" s="393"/>
      <c r="GC25" s="122">
        <f>CF48</f>
        <v>729.04000000002975</v>
      </c>
      <c r="GD25" s="123">
        <v>1524.6</v>
      </c>
      <c r="GE25" s="120">
        <f si="13" t="shared"/>
        <v>795.55999999997016</v>
      </c>
      <c r="GF25" s="33"/>
      <c r="GG25" s="127" t="e">
        <f si="14" t="shared"/>
        <v>#DIV/0!</v>
      </c>
      <c r="GH25" s="126">
        <v>3.78</v>
      </c>
      <c r="GI25" s="144" t="e">
        <f si="15" t="shared"/>
        <v>#DIV/0!</v>
      </c>
      <c r="GJ25" s="393"/>
      <c r="GK25" s="122">
        <f>DU48</f>
        <v>11139.000000000013</v>
      </c>
      <c r="GL25" s="120">
        <v>11114</v>
      </c>
      <c r="GM25" s="33">
        <f si="16" t="shared"/>
        <v>-25.000000000012733</v>
      </c>
      <c r="GN25" s="169"/>
      <c r="GO25" s="128">
        <v>0.55000000000000004</v>
      </c>
      <c r="GP25" s="126">
        <v>0.4</v>
      </c>
      <c r="GQ25" s="225">
        <f si="17" t="shared"/>
        <v>-0.15000000000000002</v>
      </c>
      <c r="GR25" s="393"/>
      <c r="GS25" s="122">
        <f>AV48</f>
        <v>22015.20000000107</v>
      </c>
      <c r="GT25" s="123">
        <v>21299.8</v>
      </c>
      <c r="GU25" s="33">
        <f si="18" t="shared"/>
        <v>-715.40000000107102</v>
      </c>
      <c r="GV25" s="123">
        <f>GR205</f>
        <v>0</v>
      </c>
      <c r="GW25" s="127" t="e">
        <f si="20" t="shared"/>
        <v>#DIV/0!</v>
      </c>
      <c r="GX25" s="123">
        <v>30.9</v>
      </c>
      <c r="GY25" s="144" t="e">
        <f si="21" t="shared"/>
        <v>#DIV/0!</v>
      </c>
      <c r="GZ25" s="141"/>
      <c r="HA25" s="125">
        <f si="22" t="shared"/>
        <v>51869.964000000662</v>
      </c>
      <c r="HB25" s="386">
        <v>53670.03</v>
      </c>
      <c r="HC25" s="31">
        <f si="23" t="shared"/>
        <v>1800.0659999993368</v>
      </c>
      <c r="HE25" s="23" t="s">
        <v>41</v>
      </c>
      <c r="HF25" s="46">
        <f si="87" t="shared"/>
        <v>239275.45999999924</v>
      </c>
      <c r="HG25" s="23"/>
      <c r="HH25" s="24">
        <f si="88" t="shared"/>
        <v>239275.45999999924</v>
      </c>
      <c r="HI25" s="20"/>
      <c r="HJ25" s="290"/>
      <c r="HO25" s="346">
        <v>42746</v>
      </c>
      <c r="HP25" s="379">
        <v>1119.4090000000001</v>
      </c>
      <c r="HQ25" s="455">
        <f si="68" t="shared"/>
        <v>25.760000000000218</v>
      </c>
      <c r="HR25" s="453"/>
      <c r="HS25" s="379">
        <v>50389</v>
      </c>
      <c r="HT25" s="455">
        <f si="69" t="shared"/>
        <v>11</v>
      </c>
      <c r="HU25" s="369"/>
      <c r="HV25" s="379">
        <v>79513</v>
      </c>
      <c r="HW25" s="455">
        <f si="70" t="shared"/>
        <v>13</v>
      </c>
      <c r="HX25" s="369"/>
      <c r="HY25" s="379">
        <v>1905</v>
      </c>
      <c r="HZ25" s="462">
        <f si="71" t="shared"/>
        <v>5</v>
      </c>
      <c r="IA25" s="369"/>
      <c r="IB25" s="379">
        <v>1323.39</v>
      </c>
      <c r="IC25" s="455">
        <f si="72" t="shared"/>
        <v>9.3000000000051841</v>
      </c>
      <c r="ID25" s="409"/>
      <c r="IE25" s="379">
        <v>218091</v>
      </c>
      <c r="IF25" s="455">
        <f si="73" t="shared"/>
        <v>1464</v>
      </c>
      <c r="IG25" s="409"/>
    </row>
    <row ht="15.75" r="26" spans="1:241" x14ac:dyDescent="0.25">
      <c r="A26" s="199">
        <v>22</v>
      </c>
      <c r="B26" s="346">
        <v>42747</v>
      </c>
      <c r="C26" s="349">
        <v>3150.1289999999999</v>
      </c>
      <c r="D26" s="288">
        <v>3148.7289999999998</v>
      </c>
      <c r="E26" s="350"/>
      <c r="F26" s="347">
        <f si="74" t="shared"/>
        <v>12321.599999997852</v>
      </c>
      <c r="G26" s="354">
        <f>F25+F26</f>
        <v>24489.599999999336</v>
      </c>
      <c r="H26" s="357">
        <v>2213.5940000000001</v>
      </c>
      <c r="I26" s="292">
        <v>2046.123</v>
      </c>
      <c r="J26" s="358"/>
      <c r="K26" s="347">
        <f si="75" t="shared"/>
        <v>12499.200000000201</v>
      </c>
      <c r="L26" s="409">
        <f>K25+K26</f>
        <v>24772.800000000279</v>
      </c>
      <c r="M26" s="354">
        <f>L26-G26</f>
        <v>283.20000000094296</v>
      </c>
      <c r="N26" s="357">
        <v>688.74</v>
      </c>
      <c r="O26" s="358">
        <v>1080.412</v>
      </c>
      <c r="P26" s="455">
        <f si="29" t="shared"/>
        <v>2241.0000000002128</v>
      </c>
      <c r="Q26" s="453">
        <f>P26+P25</f>
        <v>4107.5999999998658</v>
      </c>
      <c r="R26" s="357">
        <v>72784</v>
      </c>
      <c r="S26" s="358">
        <v>37986</v>
      </c>
      <c r="T26" s="455">
        <f si="30" t="shared"/>
        <v>420</v>
      </c>
      <c r="U26" s="453">
        <f>T26+T25</f>
        <v>684</v>
      </c>
      <c r="V26" s="357">
        <v>174890</v>
      </c>
      <c r="W26" s="358">
        <v>351400</v>
      </c>
      <c r="X26" s="455">
        <f si="31" t="shared"/>
        <v>1872</v>
      </c>
      <c r="Y26" s="409">
        <f>X26+X25</f>
        <v>3408</v>
      </c>
      <c r="Z26" s="409">
        <f>Y26+U26</f>
        <v>4092</v>
      </c>
      <c r="AA26" s="453">
        <f>Q26-Z26</f>
        <v>15.599999999865759</v>
      </c>
      <c r="AB26" s="363">
        <v>367.61099999999999</v>
      </c>
      <c r="AC26" s="358">
        <v>172.19300000000001</v>
      </c>
      <c r="AD26" s="455">
        <f si="32" t="shared"/>
        <v>563.39999999997872</v>
      </c>
      <c r="AE26" s="453">
        <f>AD26+AD25</f>
        <v>1125</v>
      </c>
      <c r="AF26" s="364">
        <v>3575.5430000000001</v>
      </c>
      <c r="AG26" s="289"/>
      <c r="AH26" s="358"/>
      <c r="AI26" s="455">
        <f si="76" t="shared"/>
        <v>9609.599999999773</v>
      </c>
      <c r="AJ26" s="409">
        <f>AI26+AI25</f>
        <v>19368.000000000393</v>
      </c>
      <c r="AK26" s="453">
        <f>AJ26+U26</f>
        <v>20052.000000000393</v>
      </c>
      <c r="AL26" s="387">
        <v>29571</v>
      </c>
      <c r="AM26" s="388">
        <v>41092</v>
      </c>
      <c r="AN26" s="455">
        <f si="33" t="shared"/>
        <v>0</v>
      </c>
      <c r="AO26" s="217">
        <f>AN26+AN25</f>
        <v>0</v>
      </c>
      <c r="AP26" s="387">
        <v>22329</v>
      </c>
      <c r="AQ26" s="388">
        <v>23340</v>
      </c>
      <c r="AR26" s="455">
        <f si="34" t="shared"/>
        <v>0</v>
      </c>
      <c r="AS26" s="409">
        <f>AR26+AR25</f>
        <v>0</v>
      </c>
      <c r="AT26" s="409">
        <f>(L26-Y26-AE26-AO26)+AS26</f>
        <v>20239.800000000279</v>
      </c>
      <c r="AU26" s="210">
        <f si="35" t="shared"/>
        <v>9886.1999999978725</v>
      </c>
      <c r="AV26" s="211">
        <f>(G26-Y26-AE26-AO26)+AS26</f>
        <v>19956.599999999336</v>
      </c>
      <c r="AW26" s="197">
        <v>10649.89</v>
      </c>
      <c r="AX26" s="196"/>
      <c r="AY26" s="196"/>
      <c r="AZ26" s="196" t="e">
        <f si="36" t="shared"/>
        <v>#DIV/0!</v>
      </c>
      <c r="BA26" s="196">
        <v>30.88</v>
      </c>
      <c r="BB26" s="196" t="e">
        <f si="37" t="shared"/>
        <v>#DIV/0!</v>
      </c>
      <c r="BC26" s="199">
        <v>22</v>
      </c>
      <c r="BD26" s="346">
        <v>42747</v>
      </c>
      <c r="BE26" s="357">
        <v>11728.749</v>
      </c>
      <c r="BF26" s="292">
        <v>83.683000000000007</v>
      </c>
      <c r="BG26" s="358">
        <v>5697.3239999999996</v>
      </c>
      <c r="BH26" s="496">
        <f si="77" t="shared"/>
        <v>2486.6400000000317</v>
      </c>
      <c r="BI26" s="453">
        <f>BH26+BH25</f>
        <v>4706.5200000000204</v>
      </c>
      <c r="BJ26" s="370">
        <v>889.50400000000002</v>
      </c>
      <c r="BK26" s="371">
        <v>662.625</v>
      </c>
      <c r="BL26" s="291">
        <f si="79" t="shared"/>
        <v>486.95999999999913</v>
      </c>
      <c r="BM26" s="409">
        <f>BL26+BL25</f>
        <v>949.04000000000451</v>
      </c>
      <c r="BN26" s="409">
        <f si="38" t="shared"/>
        <v>1999.6800000000326</v>
      </c>
      <c r="BO26" s="483">
        <f>BI26-BM26</f>
        <v>3757.4800000000159</v>
      </c>
      <c r="BP26" s="195">
        <v>1668.2</v>
      </c>
      <c r="BQ26" s="196">
        <f si="39" t="shared"/>
        <v>-331.48000000003253</v>
      </c>
      <c r="BR26" s="196">
        <v>301.44</v>
      </c>
      <c r="BS26" s="196">
        <f si="40" t="shared"/>
        <v>6.633757961783548</v>
      </c>
      <c r="BT26" s="196">
        <v>4.84</v>
      </c>
      <c r="BU26" s="196">
        <f si="41" t="shared"/>
        <v>-1.7937579617835482</v>
      </c>
      <c r="BV26" s="199">
        <v>22</v>
      </c>
      <c r="BW26" s="346">
        <v>42747</v>
      </c>
      <c r="BX26" s="357">
        <v>12549.79</v>
      </c>
      <c r="BY26" s="358">
        <v>46.131999999999998</v>
      </c>
      <c r="BZ26" s="347">
        <f si="42" t="shared"/>
        <v>284.0600000000066</v>
      </c>
      <c r="CA26" s="210">
        <f>BZ25+BZ26</f>
        <v>511.84000000000879</v>
      </c>
      <c r="CB26" s="292"/>
      <c r="CC26" s="213">
        <f si="43" t="shared"/>
        <v>486.95999999999913</v>
      </c>
      <c r="CD26" s="409">
        <f>BM26</f>
        <v>949.04000000000451</v>
      </c>
      <c r="CE26" s="211">
        <f si="44" t="shared"/>
        <v>771.02000000000567</v>
      </c>
      <c r="CF26" s="211">
        <f>CA26+CD26</f>
        <v>1460.8800000000133</v>
      </c>
      <c r="CG26" s="195">
        <v>762.3</v>
      </c>
      <c r="CH26" s="210">
        <f si="45" t="shared"/>
        <v>-8.7200000000057116</v>
      </c>
      <c r="CI26" s="196"/>
      <c r="CJ26" s="196" t="e">
        <f si="46" t="shared"/>
        <v>#DIV/0!</v>
      </c>
      <c r="CK26" s="196">
        <v>3.78</v>
      </c>
      <c r="CL26" s="196" t="e">
        <f si="47" t="shared"/>
        <v>#DIV/0!</v>
      </c>
      <c r="CM26" s="199">
        <v>22</v>
      </c>
      <c r="CN26" s="346">
        <v>42747</v>
      </c>
      <c r="CO26" s="357">
        <v>11378.22</v>
      </c>
      <c r="CP26" s="358">
        <v>7557.1890000000003</v>
      </c>
      <c r="CQ26" s="455">
        <f si="48" t="shared"/>
        <v>1318.7999999999738</v>
      </c>
      <c r="CR26" s="409">
        <f>CQ26+CQ25</f>
        <v>2664.480000000076</v>
      </c>
      <c r="CS26" s="409">
        <f si="0" t="shared"/>
        <v>174890</v>
      </c>
      <c r="CT26" s="409">
        <f si="1" t="shared"/>
        <v>351400</v>
      </c>
      <c r="CU26" s="409">
        <f si="49" t="shared"/>
        <v>1872</v>
      </c>
      <c r="CV26" s="453">
        <f>Y26</f>
        <v>3408</v>
      </c>
      <c r="CW26" s="379">
        <v>341.78800000000001</v>
      </c>
      <c r="CX26" s="376">
        <f si="86" t="shared"/>
        <v>0.12000000000057298</v>
      </c>
      <c r="CY26" s="409">
        <f>CX26+CX25</f>
        <v>11.64000000000101</v>
      </c>
      <c r="CZ26" s="409">
        <f si="51" t="shared"/>
        <v>3190.9199999999746</v>
      </c>
      <c r="DA26" s="204">
        <f>CZ26+CZ25</f>
        <v>6084.1200000000772</v>
      </c>
      <c r="DB26" s="195">
        <v>3924.1</v>
      </c>
      <c r="DC26" s="421">
        <f si="52" t="shared"/>
        <v>733.1800000000253</v>
      </c>
      <c r="DD26" s="195">
        <v>361.89499999999998</v>
      </c>
      <c r="DE26" s="196">
        <f si="53" t="shared"/>
        <v>8.8172536232884529</v>
      </c>
      <c r="DF26" s="195">
        <v>11.38</v>
      </c>
      <c r="DG26" s="397">
        <f si="54" t="shared"/>
        <v>2.5627463767115479</v>
      </c>
      <c r="DH26" s="199">
        <v>22</v>
      </c>
      <c r="DI26" s="346">
        <v>42747</v>
      </c>
      <c r="DJ26" s="366">
        <v>374.23</v>
      </c>
      <c r="DK26" s="358">
        <v>326.17599999999999</v>
      </c>
      <c r="DL26" s="455">
        <f si="55" t="shared"/>
        <v>754.20000000007121</v>
      </c>
      <c r="DM26" s="453">
        <f>DL26+DL25</f>
        <v>1461.6000000000213</v>
      </c>
      <c r="DN26" s="370"/>
      <c r="DO26" s="409"/>
      <c r="DP26" s="409"/>
      <c r="DQ26" s="371">
        <v>1974.3589999999999</v>
      </c>
      <c r="DR26" s="455">
        <f si="56" t="shared"/>
        <v>3383.9999999997872</v>
      </c>
      <c r="DS26" s="453">
        <f>DR26+DR25</f>
        <v>6678.0000000000655</v>
      </c>
      <c r="DT26" s="409">
        <f si="57" t="shared"/>
        <v>5638.1999999998588</v>
      </c>
      <c r="DU26" s="204">
        <f>DM26+DS26+IG26</f>
        <v>11103.600000000086</v>
      </c>
      <c r="DV26" s="195">
        <v>5557</v>
      </c>
      <c r="DW26" s="421">
        <f si="58" t="shared"/>
        <v>-81.199999999858846</v>
      </c>
      <c r="DX26" s="195">
        <v>14653</v>
      </c>
      <c r="DY26" s="431">
        <f si="59" t="shared"/>
        <v>0.3847812734593502</v>
      </c>
      <c r="DZ26" s="409">
        <v>0.39800000000000002</v>
      </c>
      <c r="EA26" s="433">
        <f si="60" t="shared"/>
        <v>1.3218726540649817E-2</v>
      </c>
      <c r="EB26" s="199">
        <v>22</v>
      </c>
      <c r="EC26" s="346">
        <v>42747</v>
      </c>
      <c r="ED26" s="357"/>
      <c r="EE26" s="292"/>
      <c r="EF26" s="358">
        <v>2090.7370000000001</v>
      </c>
      <c r="EG26" s="497">
        <f si="85" t="shared"/>
        <v>4060.7999999997446</v>
      </c>
      <c r="EH26" s="453">
        <f>EG26+EG25</f>
        <v>8074.7999999997774</v>
      </c>
      <c r="EI26" s="370">
        <v>28.876000000000001</v>
      </c>
      <c r="EJ26" s="371">
        <v>1576.251</v>
      </c>
      <c r="EK26" s="455">
        <f si="61" t="shared"/>
        <v>429.35999999999467</v>
      </c>
      <c r="EL26" s="453">
        <f>EK26+EK25</f>
        <v>847.44000000000142</v>
      </c>
      <c r="EM26" s="370">
        <v>3149.5569999999998</v>
      </c>
      <c r="EN26" s="371"/>
      <c r="EO26" s="455">
        <f si="62" t="shared"/>
        <v>27.167999999996027</v>
      </c>
      <c r="EP26" s="453">
        <f>EO26+EO25</f>
        <v>67.523999999999432</v>
      </c>
      <c r="EQ26" s="379">
        <v>389.733</v>
      </c>
      <c r="ER26" s="455">
        <f si="63" t="shared"/>
        <v>6.1200000000008004</v>
      </c>
      <c r="ES26" s="409">
        <f>ER26+ER25</f>
        <v>12.080000000000837</v>
      </c>
      <c r="ET26" s="409">
        <f si="64" t="shared"/>
        <v>4094.0879999997414</v>
      </c>
      <c r="EU26" s="204">
        <f>EH26+EP26+ES26</f>
        <v>8154.4039999997776</v>
      </c>
      <c r="EV26" s="195">
        <v>4273.3999999999996</v>
      </c>
      <c r="EW26" s="195">
        <f si="65" t="shared"/>
        <v>179.31200000025819</v>
      </c>
      <c r="EX26" s="431">
        <v>361.89499999999998</v>
      </c>
      <c r="EY26" s="431">
        <f si="66" t="shared"/>
        <v>11.312916729990029</v>
      </c>
      <c r="EZ26" s="290">
        <v>12.3931</v>
      </c>
      <c r="FA26" s="432">
        <f si="67" t="shared"/>
        <v>1.0801832700099716</v>
      </c>
      <c r="FC26" s="293">
        <v>42817</v>
      </c>
      <c r="FD26" s="417">
        <v>42818</v>
      </c>
      <c r="FE26" s="130">
        <f>BO50</f>
        <v>3456.0400000000209</v>
      </c>
      <c r="FF26" s="127">
        <v>3336.5</v>
      </c>
      <c r="FG26" s="127">
        <f si="2" t="shared"/>
        <v>-119.54000000002088</v>
      </c>
      <c r="FH26" s="32"/>
      <c r="FI26" s="123" t="e">
        <f si="3" t="shared"/>
        <v>#DIV/0!</v>
      </c>
      <c r="FJ26" s="126">
        <v>4.84</v>
      </c>
      <c r="FK26" s="131" t="e">
        <f si="4" t="shared"/>
        <v>#DIV/0!</v>
      </c>
      <c r="FL26" s="140">
        <f>HR50</f>
        <v>96.080000000001746</v>
      </c>
      <c r="FM26" s="296">
        <f>EU50</f>
        <v>8108.4000000004608</v>
      </c>
      <c r="FN26" s="123">
        <v>8546.9</v>
      </c>
      <c r="FO26" s="32">
        <f si="5" t="shared"/>
        <v>438.49999999953889</v>
      </c>
      <c r="FP26" s="120">
        <f si="6" t="shared"/>
        <v>0</v>
      </c>
      <c r="FQ26" s="123" t="e">
        <f si="7" t="shared"/>
        <v>#DIV/0!</v>
      </c>
      <c r="FR26" s="120">
        <v>12.39</v>
      </c>
      <c r="FS26" s="142" t="e">
        <f si="8" t="shared"/>
        <v>#DIV/0!</v>
      </c>
      <c r="FT26" s="141"/>
      <c r="FU26" s="130">
        <f>DA50</f>
        <v>6583.2199999999975</v>
      </c>
      <c r="FV26" s="123">
        <v>7848.3</v>
      </c>
      <c r="FW26" s="32">
        <f si="9" t="shared"/>
        <v>1265.0800000000027</v>
      </c>
      <c r="FX26" s="120">
        <f si="10" t="shared"/>
        <v>0</v>
      </c>
      <c r="FY26" s="120" t="e">
        <f si="11" t="shared"/>
        <v>#DIV/0!</v>
      </c>
      <c r="FZ26" s="126">
        <v>11.38</v>
      </c>
      <c r="GA26" s="142" t="e">
        <f si="12" t="shared"/>
        <v>#DIV/0!</v>
      </c>
      <c r="GB26" s="393"/>
      <c r="GC26" s="122">
        <f>CF50</f>
        <v>740.09999999997547</v>
      </c>
      <c r="GD26" s="123">
        <v>1524.6</v>
      </c>
      <c r="GE26" s="120">
        <f si="13" t="shared"/>
        <v>784.50000000002444</v>
      </c>
      <c r="GF26" s="33"/>
      <c r="GG26" s="127" t="e">
        <f si="14" t="shared"/>
        <v>#DIV/0!</v>
      </c>
      <c r="GH26" s="126">
        <v>3.78</v>
      </c>
      <c r="GI26" s="144" t="e">
        <f si="15" t="shared"/>
        <v>#DIV/0!</v>
      </c>
      <c r="GJ26" s="393"/>
      <c r="GK26" s="122">
        <f>DU50</f>
        <v>11038.199999999837</v>
      </c>
      <c r="GL26" s="120">
        <v>11114</v>
      </c>
      <c r="GM26" s="33">
        <f si="16" t="shared"/>
        <v>75.800000000162981</v>
      </c>
      <c r="GN26" s="169"/>
      <c r="GO26" s="128">
        <v>0.55000000000000004</v>
      </c>
      <c r="GP26" s="126">
        <v>0.4</v>
      </c>
      <c r="GQ26" s="225">
        <f si="17" t="shared"/>
        <v>-0.15000000000000002</v>
      </c>
      <c r="GR26" s="393"/>
      <c r="GS26" s="122">
        <f>AV50</f>
        <v>21602.199999999895</v>
      </c>
      <c r="GT26" s="123">
        <v>21299.8</v>
      </c>
      <c r="GU26" s="33">
        <f si="18" t="shared"/>
        <v>-302.39999999989595</v>
      </c>
      <c r="GV26" s="123">
        <f ref="GV26:GV33" si="89" t="shared">FH26</f>
        <v>0</v>
      </c>
      <c r="GW26" s="127" t="e">
        <f si="20" t="shared"/>
        <v>#DIV/0!</v>
      </c>
      <c r="GX26" s="123">
        <v>30.9</v>
      </c>
      <c r="GY26" s="144" t="e">
        <f si="21" t="shared"/>
        <v>#DIV/0!</v>
      </c>
      <c r="GZ26" s="141"/>
      <c r="HA26" s="125">
        <f si="22" t="shared"/>
        <v>51528.160000000193</v>
      </c>
      <c r="HB26" s="386">
        <v>53670.03</v>
      </c>
      <c r="HC26" s="31">
        <f si="23" t="shared"/>
        <v>2141.8699999998062</v>
      </c>
      <c r="HE26" s="23" t="s">
        <v>66</v>
      </c>
      <c r="HF26" s="46">
        <f si="87" t="shared"/>
        <v>177772.46000000014</v>
      </c>
      <c r="HG26" s="23"/>
      <c r="HH26" s="24">
        <f si="88" t="shared"/>
        <v>177772.46000000014</v>
      </c>
      <c r="HI26" s="20"/>
      <c r="HJ26" s="290"/>
      <c r="HO26" s="346">
        <v>42747</v>
      </c>
      <c r="HP26" s="379">
        <v>1122.289</v>
      </c>
      <c r="HQ26" s="455">
        <f si="68" t="shared"/>
        <v>115.19999999999527</v>
      </c>
      <c r="HR26" s="453">
        <f>HQ26+HQ25</f>
        <v>140.95999999999549</v>
      </c>
      <c r="HS26" s="379">
        <v>50426</v>
      </c>
      <c r="HT26" s="455">
        <f si="69" t="shared"/>
        <v>37</v>
      </c>
      <c r="HU26" s="369">
        <f>HT26+HT25</f>
        <v>48</v>
      </c>
      <c r="HV26" s="379">
        <v>79559</v>
      </c>
      <c r="HW26" s="455">
        <f si="70" t="shared"/>
        <v>46</v>
      </c>
      <c r="HX26" s="369">
        <f>HW26+HW25</f>
        <v>59</v>
      </c>
      <c r="HY26" s="379">
        <v>1932</v>
      </c>
      <c r="HZ26" s="462">
        <f si="71" t="shared"/>
        <v>27</v>
      </c>
      <c r="IA26" s="369">
        <f>HZ26+HZ25</f>
        <v>32</v>
      </c>
      <c r="IB26" s="379">
        <v>1323.99</v>
      </c>
      <c r="IC26" s="455">
        <f si="72" t="shared"/>
        <v>17.999999999997272</v>
      </c>
      <c r="ID26" s="409">
        <f>IC26+IC25</f>
        <v>27.300000000002456</v>
      </c>
      <c r="IE26" s="379">
        <v>218216</v>
      </c>
      <c r="IF26" s="455">
        <f si="73" t="shared"/>
        <v>1500</v>
      </c>
      <c r="IG26" s="409">
        <f>IF26+IF25</f>
        <v>2964</v>
      </c>
    </row>
    <row ht="15.75" r="27" spans="1:241" x14ac:dyDescent="0.25">
      <c r="A27" s="199">
        <v>23</v>
      </c>
      <c r="B27" s="346">
        <v>42747</v>
      </c>
      <c r="C27" s="349">
        <v>3152.1930000000002</v>
      </c>
      <c r="D27" s="288">
        <v>3149.1819999999998</v>
      </c>
      <c r="E27" s="350"/>
      <c r="F27" s="347">
        <f si="74" t="shared"/>
        <v>12081.600000001345</v>
      </c>
      <c r="G27" s="354"/>
      <c r="H27" s="357">
        <v>2215.643</v>
      </c>
      <c r="I27" s="292">
        <v>2046.5909999999999</v>
      </c>
      <c r="J27" s="358"/>
      <c r="K27" s="347">
        <f si="75" t="shared"/>
        <v>12081.599999999162</v>
      </c>
      <c r="L27" s="409"/>
      <c r="M27" s="354"/>
      <c r="N27" s="357">
        <v>688.74</v>
      </c>
      <c r="O27" s="358">
        <v>1081.5139999999999</v>
      </c>
      <c r="P27" s="455">
        <f si="29" t="shared"/>
        <v>1983.5999999997512</v>
      </c>
      <c r="Q27" s="453"/>
      <c r="R27" s="357">
        <v>72806</v>
      </c>
      <c r="S27" s="358">
        <v>37987</v>
      </c>
      <c r="T27" s="455">
        <f si="30" t="shared"/>
        <v>276</v>
      </c>
      <c r="U27" s="453"/>
      <c r="V27" s="357">
        <v>174891</v>
      </c>
      <c r="W27" s="358">
        <v>351505</v>
      </c>
      <c r="X27" s="455">
        <f si="31" t="shared"/>
        <v>1696</v>
      </c>
      <c r="Y27" s="409"/>
      <c r="Z27" s="409"/>
      <c r="AA27" s="453"/>
      <c r="AB27" s="363">
        <v>367.81700000000001</v>
      </c>
      <c r="AC27" s="358">
        <v>172.31700000000001</v>
      </c>
      <c r="AD27" s="455">
        <f si="32" t="shared"/>
        <v>594.00000000002251</v>
      </c>
      <c r="AE27" s="453"/>
      <c r="AF27" s="364">
        <v>3579.4659999999999</v>
      </c>
      <c r="AG27" s="289"/>
      <c r="AH27" s="358"/>
      <c r="AI27" s="455">
        <f si="76" t="shared"/>
        <v>9415.1999999994587</v>
      </c>
      <c r="AJ27" s="409"/>
      <c r="AK27" s="453"/>
      <c r="AL27" s="387">
        <v>29571</v>
      </c>
      <c r="AM27" s="388">
        <v>41092</v>
      </c>
      <c r="AN27" s="455">
        <f si="33" t="shared"/>
        <v>0</v>
      </c>
      <c r="AO27" s="217"/>
      <c r="AP27" s="387">
        <v>22329</v>
      </c>
      <c r="AQ27" s="388">
        <v>23340</v>
      </c>
      <c r="AR27" s="455">
        <f si="34" t="shared"/>
        <v>0</v>
      </c>
      <c r="AS27" s="409"/>
      <c r="AT27" s="409"/>
      <c r="AU27" s="210">
        <f si="35" t="shared"/>
        <v>9791.6000000013228</v>
      </c>
      <c r="AV27" s="211"/>
      <c r="AW27" s="197">
        <v>10649.89</v>
      </c>
      <c r="AX27" s="196"/>
      <c r="AY27" s="196"/>
      <c r="AZ27" s="196" t="e">
        <f si="36" t="shared"/>
        <v>#DIV/0!</v>
      </c>
      <c r="BA27" s="196">
        <v>30.88</v>
      </c>
      <c r="BB27" s="196" t="e">
        <f si="37" t="shared"/>
        <v>#DIV/0!</v>
      </c>
      <c r="BC27" s="199">
        <v>23</v>
      </c>
      <c r="BD27" s="346">
        <v>42747</v>
      </c>
      <c r="BE27" s="357">
        <v>11731.434999999999</v>
      </c>
      <c r="BF27" s="292">
        <v>83.762</v>
      </c>
      <c r="BG27" s="358">
        <v>5705.7</v>
      </c>
      <c r="BH27" s="496">
        <f si="77" t="shared"/>
        <v>2275.43999999991</v>
      </c>
      <c r="BI27" s="453"/>
      <c r="BJ27" s="370">
        <v>894.55499999999995</v>
      </c>
      <c r="BK27" s="371">
        <v>662.85500000000002</v>
      </c>
      <c r="BL27" s="291">
        <f si="79" t="shared"/>
        <v>422.47999999999593</v>
      </c>
      <c r="BM27" s="409"/>
      <c r="BN27" s="409">
        <f si="38" t="shared"/>
        <v>1852.9599999999141</v>
      </c>
      <c r="BO27" s="483"/>
      <c r="BP27" s="195">
        <v>1668.2</v>
      </c>
      <c r="BQ27" s="196">
        <f si="39" t="shared"/>
        <v>-184.75999999991404</v>
      </c>
      <c r="BR27" s="196">
        <v>301.44</v>
      </c>
      <c r="BS27" s="196">
        <f si="40" t="shared"/>
        <v>6.1470276008489719</v>
      </c>
      <c r="BT27" s="196">
        <v>4.84</v>
      </c>
      <c r="BU27" s="196">
        <f si="41" t="shared"/>
        <v>-1.3070276008489721</v>
      </c>
      <c r="BV27" s="199">
        <v>23</v>
      </c>
      <c r="BW27" s="346">
        <v>42747</v>
      </c>
      <c r="BX27" s="357">
        <v>12557.76</v>
      </c>
      <c r="BY27" s="358">
        <v>46.542999999999999</v>
      </c>
      <c r="BZ27" s="347">
        <f si="42" t="shared"/>
        <v>255.53999999998041</v>
      </c>
      <c r="CA27" s="210"/>
      <c r="CB27" s="292"/>
      <c r="CC27" s="213">
        <f si="43" t="shared"/>
        <v>422.47999999999593</v>
      </c>
      <c r="CD27" s="409"/>
      <c r="CE27" s="211">
        <f si="44" t="shared"/>
        <v>678.01999999997633</v>
      </c>
      <c r="CF27" s="211"/>
      <c r="CG27" s="195">
        <v>762.3</v>
      </c>
      <c r="CH27" s="210">
        <f si="45" t="shared"/>
        <v>84.28000000002362</v>
      </c>
      <c r="CI27" s="196"/>
      <c r="CJ27" s="196" t="e">
        <f si="46" t="shared"/>
        <v>#DIV/0!</v>
      </c>
      <c r="CK27" s="196">
        <v>3.78</v>
      </c>
      <c r="CL27" s="196" t="e">
        <f si="47" t="shared"/>
        <v>#DIV/0!</v>
      </c>
      <c r="CM27" s="199">
        <v>23</v>
      </c>
      <c r="CN27" s="346">
        <v>42747</v>
      </c>
      <c r="CO27" s="357">
        <v>11385.941999999999</v>
      </c>
      <c r="CP27" s="358">
        <v>7560.3630000000003</v>
      </c>
      <c r="CQ27" s="455">
        <f si="48" t="shared"/>
        <v>1307.5199999999677</v>
      </c>
      <c r="CR27" s="409"/>
      <c r="CS27" s="409">
        <f si="0" t="shared"/>
        <v>174891</v>
      </c>
      <c r="CT27" s="409">
        <f si="1" t="shared"/>
        <v>351505</v>
      </c>
      <c r="CU27" s="409">
        <f si="49" t="shared"/>
        <v>1696</v>
      </c>
      <c r="CV27" s="453"/>
      <c r="CW27" s="379">
        <v>341.79</v>
      </c>
      <c r="CX27" s="376">
        <f si="86" t="shared"/>
        <v>0.12000000000057298</v>
      </c>
      <c r="CY27" s="409"/>
      <c r="CZ27" s="409">
        <f si="51" t="shared"/>
        <v>3003.6399999999685</v>
      </c>
      <c r="DA27" s="204"/>
      <c r="DB27" s="195">
        <v>3924.1</v>
      </c>
      <c r="DC27" s="421">
        <f si="52" t="shared"/>
        <v>920.46000000003141</v>
      </c>
      <c r="DD27" s="195">
        <v>361.89499999999998</v>
      </c>
      <c r="DE27" s="196">
        <f si="53" t="shared"/>
        <v>8.2997554539299205</v>
      </c>
      <c r="DF27" s="195">
        <v>11.38</v>
      </c>
      <c r="DG27" s="397">
        <f si="54" t="shared"/>
        <v>3.0802445460700802</v>
      </c>
      <c r="DH27" s="199">
        <v>23</v>
      </c>
      <c r="DI27" s="346">
        <v>42747</v>
      </c>
      <c r="DJ27" s="366">
        <v>374.61799999999999</v>
      </c>
      <c r="DK27" s="358">
        <v>326.20100000000002</v>
      </c>
      <c r="DL27" s="455">
        <f si="55" t="shared"/>
        <v>743.40000000001965</v>
      </c>
      <c r="DM27" s="453"/>
      <c r="DN27" s="370"/>
      <c r="DO27" s="409"/>
      <c r="DP27" s="409"/>
      <c r="DQ27" s="371">
        <v>1976.212</v>
      </c>
      <c r="DR27" s="455">
        <f si="56" t="shared"/>
        <v>3335.4000000001179</v>
      </c>
      <c r="DS27" s="453"/>
      <c r="DT27" s="409">
        <f si="57" t="shared"/>
        <v>5578.8000000001375</v>
      </c>
      <c r="DU27" s="204"/>
      <c r="DV27" s="195">
        <v>5557</v>
      </c>
      <c r="DW27" s="409">
        <f si="58" t="shared"/>
        <v>-21.800000000137516</v>
      </c>
      <c r="DX27" s="195">
        <v>14653</v>
      </c>
      <c r="DY27" s="431">
        <f si="59" t="shared"/>
        <v>0.38072749607589829</v>
      </c>
      <c r="DZ27" s="409">
        <v>0.39800000000000002</v>
      </c>
      <c r="EA27" s="431">
        <f si="60" t="shared"/>
        <v>1.7272503924101734E-2</v>
      </c>
      <c r="EB27" s="199">
        <v>23</v>
      </c>
      <c r="EC27" s="346">
        <v>42747</v>
      </c>
      <c r="ED27" s="357"/>
      <c r="EE27" s="292"/>
      <c r="EF27" s="358">
        <v>2092.9690000000001</v>
      </c>
      <c r="EG27" s="497">
        <f si="85" t="shared"/>
        <v>4017.5999999999476</v>
      </c>
      <c r="EH27" s="453"/>
      <c r="EI27" s="370">
        <v>28.893999999999998</v>
      </c>
      <c r="EJ27" s="371">
        <v>1581.598</v>
      </c>
      <c r="EK27" s="455">
        <f si="61" t="shared"/>
        <v>429.19999999999817</v>
      </c>
      <c r="EL27" s="453"/>
      <c r="EM27" s="370">
        <v>3151.663</v>
      </c>
      <c r="EN27" s="371"/>
      <c r="EO27" s="455">
        <f si="62" t="shared"/>
        <v>25.272000000002663</v>
      </c>
      <c r="EP27" s="453"/>
      <c r="EQ27" s="379">
        <v>389.88900000000001</v>
      </c>
      <c r="ER27" s="455">
        <f si="63" t="shared"/>
        <v>6.2400000000002365</v>
      </c>
      <c r="ES27" s="409"/>
      <c r="ET27" s="409">
        <f si="64" t="shared"/>
        <v>4049.1119999999505</v>
      </c>
      <c r="EU27" s="204"/>
      <c r="EV27" s="195">
        <v>4273.3999999999996</v>
      </c>
      <c r="EW27" s="195">
        <f si="65" t="shared"/>
        <v>224.28800000004912</v>
      </c>
      <c r="EX27" s="431">
        <v>361.89499999999998</v>
      </c>
      <c r="EY27" s="431">
        <f si="66" t="shared"/>
        <v>11.1886375882506</v>
      </c>
      <c r="EZ27" s="290">
        <v>12.3931</v>
      </c>
      <c r="FA27" s="432">
        <f si="67" t="shared"/>
        <v>1.2044624117494003</v>
      </c>
      <c r="FC27" s="293">
        <v>42818</v>
      </c>
      <c r="FD27" s="417">
        <v>42819</v>
      </c>
      <c r="FE27" s="130">
        <f>BO52</f>
        <v>3033.8400000000956</v>
      </c>
      <c r="FF27" s="127">
        <v>3336.5</v>
      </c>
      <c r="FG27" s="127">
        <f si="2" t="shared"/>
        <v>302.65999999990436</v>
      </c>
      <c r="FH27" s="146"/>
      <c r="FI27" s="123" t="e">
        <f si="3" t="shared"/>
        <v>#DIV/0!</v>
      </c>
      <c r="FJ27" s="126">
        <v>4.84</v>
      </c>
      <c r="FK27" s="131" t="e">
        <f si="4" t="shared"/>
        <v>#DIV/0!</v>
      </c>
      <c r="FL27" s="140">
        <f>HR52</f>
        <v>102.91999999999462</v>
      </c>
      <c r="FM27" s="296">
        <f>EU52</f>
        <v>7890.9679999998389</v>
      </c>
      <c r="FN27" s="123">
        <v>8546.9</v>
      </c>
      <c r="FO27" s="32">
        <f si="5" t="shared"/>
        <v>655.93200000016077</v>
      </c>
      <c r="FP27" s="120">
        <f si="6" t="shared"/>
        <v>0</v>
      </c>
      <c r="FQ27" s="123" t="e">
        <f si="7" t="shared"/>
        <v>#DIV/0!</v>
      </c>
      <c r="FR27" s="120">
        <v>12.39</v>
      </c>
      <c r="FS27" s="142" t="e">
        <f si="8" t="shared"/>
        <v>#DIV/0!</v>
      </c>
      <c r="FT27" s="141"/>
      <c r="FU27" s="130">
        <f>DA52</f>
        <v>6502.4000000000069</v>
      </c>
      <c r="FV27" s="123">
        <v>7848.3</v>
      </c>
      <c r="FW27" s="32">
        <f si="9" t="shared"/>
        <v>1345.8999999999933</v>
      </c>
      <c r="FX27" s="120">
        <f si="10" t="shared"/>
        <v>0</v>
      </c>
      <c r="FY27" s="120" t="e">
        <f si="11" t="shared"/>
        <v>#DIV/0!</v>
      </c>
      <c r="FZ27" s="126">
        <v>11.38</v>
      </c>
      <c r="GA27" s="142" t="e">
        <f si="12" t="shared"/>
        <v>#DIV/0!</v>
      </c>
      <c r="GB27" s="393"/>
      <c r="GC27" s="122">
        <f>CF52</f>
        <v>669.22000000002299</v>
      </c>
      <c r="GD27" s="123">
        <v>1524.6</v>
      </c>
      <c r="GE27" s="120">
        <f si="13" t="shared"/>
        <v>855.37999999997692</v>
      </c>
      <c r="GF27" s="33"/>
      <c r="GG27" s="127" t="e">
        <f si="14" t="shared"/>
        <v>#DIV/0!</v>
      </c>
      <c r="GH27" s="126">
        <v>3.78</v>
      </c>
      <c r="GI27" s="144" t="e">
        <f si="15" t="shared"/>
        <v>#DIV/0!</v>
      </c>
      <c r="GJ27" s="393"/>
      <c r="GK27" s="122">
        <f>DU52</f>
        <v>11232.599999999915</v>
      </c>
      <c r="GL27" s="120">
        <v>11114</v>
      </c>
      <c r="GM27" s="33">
        <f si="16" t="shared"/>
        <v>-118.59999999991487</v>
      </c>
      <c r="GN27" s="169"/>
      <c r="GO27" s="128">
        <v>0.55000000000000004</v>
      </c>
      <c r="GP27" s="126">
        <v>0.4</v>
      </c>
      <c r="GQ27" s="225">
        <f si="17" t="shared"/>
        <v>-0.15000000000000002</v>
      </c>
      <c r="GR27" s="393"/>
      <c r="GS27" s="122">
        <f>AV52</f>
        <v>21251.19999999955</v>
      </c>
      <c r="GT27" s="123">
        <v>21299.8</v>
      </c>
      <c r="GU27" s="33">
        <f si="18" t="shared"/>
        <v>48.600000000449654</v>
      </c>
      <c r="GV27" s="123">
        <f si="89" t="shared"/>
        <v>0</v>
      </c>
      <c r="GW27" s="127" t="e">
        <f si="20" t="shared"/>
        <v>#DIV/0!</v>
      </c>
      <c r="GX27" s="123">
        <v>30.9</v>
      </c>
      <c r="GY27" s="144" t="e">
        <f si="21" t="shared"/>
        <v>#DIV/0!</v>
      </c>
      <c r="GZ27" s="141"/>
      <c r="HA27" s="125">
        <f si="22" t="shared"/>
        <v>50580.227999999428</v>
      </c>
      <c r="HB27" s="386">
        <v>53670.03</v>
      </c>
      <c r="HC27" s="31">
        <f si="23" t="shared"/>
        <v>3089.8020000005708</v>
      </c>
      <c r="HE27" s="23" t="s">
        <v>67</v>
      </c>
      <c r="HF27" s="46">
        <f si="87" t="shared"/>
        <v>26799.340000000026</v>
      </c>
      <c r="HG27" s="23"/>
      <c r="HH27" s="24">
        <f si="88" t="shared"/>
        <v>26799.340000000026</v>
      </c>
      <c r="HI27" s="20"/>
      <c r="HJ27" s="290"/>
      <c r="HO27" s="346">
        <v>42747</v>
      </c>
      <c r="HP27" s="379">
        <v>1123.0050000000001</v>
      </c>
      <c r="HQ27" s="455">
        <f si="68" t="shared"/>
        <v>28.640000000004875</v>
      </c>
      <c r="HR27" s="453"/>
      <c r="HS27" s="379">
        <v>50451</v>
      </c>
      <c r="HT27" s="455">
        <f si="69" t="shared"/>
        <v>25</v>
      </c>
      <c r="HU27" s="369"/>
      <c r="HV27" s="379">
        <v>79570</v>
      </c>
      <c r="HW27" s="455">
        <f si="70" t="shared"/>
        <v>11</v>
      </c>
      <c r="HX27" s="369"/>
      <c r="HY27" s="379">
        <v>1936</v>
      </c>
      <c r="HZ27" s="462">
        <f si="71" t="shared"/>
        <v>4</v>
      </c>
      <c r="IA27" s="369"/>
      <c r="IB27" s="379">
        <v>1324.25</v>
      </c>
      <c r="IC27" s="455">
        <f si="72" t="shared"/>
        <v>7.7999999999997272</v>
      </c>
      <c r="ID27" s="409"/>
      <c r="IE27" s="379">
        <v>218341</v>
      </c>
      <c r="IF27" s="455">
        <f si="73" t="shared"/>
        <v>1500</v>
      </c>
      <c r="IG27" s="409"/>
    </row>
    <row ht="15.75" r="28" spans="1:241" x14ac:dyDescent="0.25">
      <c r="A28" s="199">
        <v>24</v>
      </c>
      <c r="B28" s="346">
        <v>42748</v>
      </c>
      <c r="C28" s="349">
        <v>3154.3339999999998</v>
      </c>
      <c r="D28" s="288">
        <v>3149.598</v>
      </c>
      <c r="E28" s="350"/>
      <c r="F28" s="347">
        <f si="74" t="shared"/>
        <v>12273.599999998987</v>
      </c>
      <c r="G28" s="354">
        <f>F27+F28</f>
        <v>24355.200000000332</v>
      </c>
      <c r="H28" s="357">
        <v>2217.748</v>
      </c>
      <c r="I28" s="292">
        <v>2047.018</v>
      </c>
      <c r="J28" s="358"/>
      <c r="K28" s="347">
        <f si="75" t="shared"/>
        <v>12153.600000000733</v>
      </c>
      <c r="L28" s="409">
        <f>K27+K28</f>
        <v>24235.199999999895</v>
      </c>
      <c r="M28" s="354">
        <f>L28-G28</f>
        <v>-120.00000000043656</v>
      </c>
      <c r="N28" s="357">
        <v>688.74</v>
      </c>
      <c r="O28" s="358">
        <v>1082.4860000000001</v>
      </c>
      <c r="P28" s="455">
        <f si="29" t="shared"/>
        <v>1749.6000000003733</v>
      </c>
      <c r="Q28" s="453">
        <f>P28+P27</f>
        <v>3733.2000000001244</v>
      </c>
      <c r="R28" s="357">
        <v>72833</v>
      </c>
      <c r="S28" s="358">
        <v>37992</v>
      </c>
      <c r="T28" s="455">
        <f si="30" t="shared"/>
        <v>384</v>
      </c>
      <c r="U28" s="453">
        <f>T28+T27</f>
        <v>660</v>
      </c>
      <c r="V28" s="357">
        <v>174896</v>
      </c>
      <c r="W28" s="358">
        <v>351581</v>
      </c>
      <c r="X28" s="455">
        <f si="31" t="shared"/>
        <v>1296</v>
      </c>
      <c r="Y28" s="409">
        <f>X28+X27</f>
        <v>2992</v>
      </c>
      <c r="Z28" s="409">
        <f>Y28+U28</f>
        <v>3652</v>
      </c>
      <c r="AA28" s="453">
        <f>Q28-Z28</f>
        <v>81.200000000124419</v>
      </c>
      <c r="AB28" s="363">
        <v>368.02600000000001</v>
      </c>
      <c r="AC28" s="358">
        <v>172.46</v>
      </c>
      <c r="AD28" s="455">
        <f si="32" t="shared"/>
        <v>633.60000000000696</v>
      </c>
      <c r="AE28" s="453">
        <f>AD28+AD27</f>
        <v>1227.6000000000295</v>
      </c>
      <c r="AF28" s="364">
        <v>3583.4949999999999</v>
      </c>
      <c r="AG28" s="289"/>
      <c r="AH28" s="358"/>
      <c r="AI28" s="455">
        <f si="76" t="shared"/>
        <v>9669.5999999999913</v>
      </c>
      <c r="AJ28" s="409">
        <f>AI28+AI27</f>
        <v>19084.79999999945</v>
      </c>
      <c r="AK28" s="453">
        <f>AJ28+U28</f>
        <v>19744.79999999945</v>
      </c>
      <c r="AL28" s="387">
        <v>29571</v>
      </c>
      <c r="AM28" s="388">
        <v>41092</v>
      </c>
      <c r="AN28" s="455">
        <f si="33" t="shared"/>
        <v>0</v>
      </c>
      <c r="AO28" s="217">
        <f>AN28+AN27</f>
        <v>0</v>
      </c>
      <c r="AP28" s="387">
        <v>22329</v>
      </c>
      <c r="AQ28" s="388">
        <v>23340</v>
      </c>
      <c r="AR28" s="455">
        <f si="34" t="shared"/>
        <v>0</v>
      </c>
      <c r="AS28" s="409">
        <f>AR28+AR27</f>
        <v>0</v>
      </c>
      <c r="AT28" s="409">
        <f>(L28-Y28-AE28-AO28)+AS28</f>
        <v>20015.599999999868</v>
      </c>
      <c r="AU28" s="210">
        <f si="35" t="shared"/>
        <v>10343.99999999898</v>
      </c>
      <c r="AV28" s="211">
        <f>(G28-Y28-AE28-AO28)+AS28</f>
        <v>20135.600000000304</v>
      </c>
      <c r="AW28" s="197">
        <v>10649.89</v>
      </c>
      <c r="AX28" s="196"/>
      <c r="AY28" s="196"/>
      <c r="AZ28" s="196" t="e">
        <f si="36" t="shared"/>
        <v>#DIV/0!</v>
      </c>
      <c r="BA28" s="196">
        <v>30.88</v>
      </c>
      <c r="BB28" s="196" t="e">
        <f si="37" t="shared"/>
        <v>#DIV/0!</v>
      </c>
      <c r="BC28" s="199">
        <v>24</v>
      </c>
      <c r="BD28" s="346">
        <v>42748</v>
      </c>
      <c r="BE28" s="357">
        <v>11733.502</v>
      </c>
      <c r="BF28" s="292">
        <v>83.835999999999999</v>
      </c>
      <c r="BG28" s="358">
        <v>5713.4790000000003</v>
      </c>
      <c r="BH28" s="496">
        <f si="77" t="shared"/>
        <v>2069.520000000141</v>
      </c>
      <c r="BI28" s="453">
        <f>BH28+BH27</f>
        <v>4344.960000000051</v>
      </c>
      <c r="BJ28" s="370">
        <v>899.423</v>
      </c>
      <c r="BK28" s="371">
        <v>663.17100000000005</v>
      </c>
      <c r="BL28" s="291">
        <f si="79" t="shared"/>
        <v>414.72000000000662</v>
      </c>
      <c r="BM28" s="409">
        <f>BL28+BL27</f>
        <v>837.20000000000255</v>
      </c>
      <c r="BN28" s="409">
        <f si="38" t="shared"/>
        <v>1654.8000000001343</v>
      </c>
      <c r="BO28" s="483">
        <f>BI28-BM28</f>
        <v>3507.7600000000484</v>
      </c>
      <c r="BP28" s="195">
        <v>1668.2</v>
      </c>
      <c r="BQ28" s="196">
        <f si="39" t="shared"/>
        <v>13.399999999865713</v>
      </c>
      <c r="BR28" s="196">
        <v>301.44</v>
      </c>
      <c r="BS28" s="196">
        <f si="40" t="shared"/>
        <v>5.4896496815291078</v>
      </c>
      <c r="BT28" s="196">
        <v>4.84</v>
      </c>
      <c r="BU28" s="196">
        <f si="41" t="shared"/>
        <v>-0.64964968152910796</v>
      </c>
      <c r="BV28" s="199">
        <v>24</v>
      </c>
      <c r="BW28" s="346">
        <v>42748</v>
      </c>
      <c r="BX28" s="357">
        <v>12565.24</v>
      </c>
      <c r="BY28" s="358">
        <v>46.771999999999998</v>
      </c>
      <c r="BZ28" s="347">
        <f si="42" t="shared"/>
        <v>233.55999999998687</v>
      </c>
      <c r="CA28" s="210">
        <f>BZ27+BZ28</f>
        <v>489.09999999996728</v>
      </c>
      <c r="CB28" s="292"/>
      <c r="CC28" s="213">
        <f si="43" t="shared"/>
        <v>414.72000000000662</v>
      </c>
      <c r="CD28" s="409">
        <f>BM28</f>
        <v>837.20000000000255</v>
      </c>
      <c r="CE28" s="211">
        <f si="44" t="shared"/>
        <v>648.27999999999349</v>
      </c>
      <c r="CF28" s="211">
        <f>CA28+CD28</f>
        <v>1326.2999999999697</v>
      </c>
      <c r="CG28" s="195">
        <v>762.3</v>
      </c>
      <c r="CH28" s="210">
        <f si="45" t="shared"/>
        <v>114.02000000000646</v>
      </c>
      <c r="CI28" s="196"/>
      <c r="CJ28" s="196" t="e">
        <f si="46" t="shared"/>
        <v>#DIV/0!</v>
      </c>
      <c r="CK28" s="196">
        <v>3.78</v>
      </c>
      <c r="CL28" s="196" t="e">
        <f si="47" t="shared"/>
        <v>#DIV/0!</v>
      </c>
      <c r="CM28" s="199">
        <v>24</v>
      </c>
      <c r="CN28" s="346">
        <v>42748</v>
      </c>
      <c r="CO28" s="357">
        <v>11393.578</v>
      </c>
      <c r="CP28" s="358">
        <v>7563.4309999999996</v>
      </c>
      <c r="CQ28" s="455">
        <f si="48" t="shared"/>
        <v>1284.4799999999668</v>
      </c>
      <c r="CR28" s="409">
        <f>CQ28+CQ27</f>
        <v>2591.9999999999345</v>
      </c>
      <c r="CS28" s="409">
        <f si="0" t="shared"/>
        <v>174896</v>
      </c>
      <c r="CT28" s="409">
        <f si="1" t="shared"/>
        <v>351581</v>
      </c>
      <c r="CU28" s="409">
        <f si="49" t="shared"/>
        <v>1296</v>
      </c>
      <c r="CV28" s="453">
        <f>Y28</f>
        <v>2992</v>
      </c>
      <c r="CW28" s="379">
        <v>341.93900000000002</v>
      </c>
      <c r="CX28" s="376">
        <f si="86" t="shared"/>
        <v>8.9400000000000546</v>
      </c>
      <c r="CY28" s="409">
        <f>CX28+CX27</f>
        <v>9.0600000000006276</v>
      </c>
      <c r="CZ28" s="409">
        <f si="51" t="shared"/>
        <v>2589.4199999999669</v>
      </c>
      <c r="DA28" s="204">
        <f>CZ28+CZ27</f>
        <v>5593.0599999999358</v>
      </c>
      <c r="DB28" s="195">
        <v>3924.1</v>
      </c>
      <c r="DC28" s="421">
        <f si="52" t="shared"/>
        <v>1334.680000000033</v>
      </c>
      <c r="DD28" s="195">
        <v>361.89499999999998</v>
      </c>
      <c r="DE28" s="196">
        <f si="53" t="shared"/>
        <v>7.1551693170670143</v>
      </c>
      <c r="DF28" s="195">
        <v>11.38</v>
      </c>
      <c r="DG28" s="397">
        <f si="54" t="shared"/>
        <v>4.2248306829329865</v>
      </c>
      <c r="DH28" s="199">
        <v>24</v>
      </c>
      <c r="DI28" s="346">
        <v>42748</v>
      </c>
      <c r="DJ28" s="366">
        <v>375.01</v>
      </c>
      <c r="DK28" s="358">
        <v>326.22699999999998</v>
      </c>
      <c r="DL28" s="455">
        <f si="55" t="shared"/>
        <v>752.39999999990914</v>
      </c>
      <c r="DM28" s="453">
        <f>DL28+DL27</f>
        <v>1495.7999999999288</v>
      </c>
      <c r="DN28" s="370"/>
      <c r="DO28" s="409"/>
      <c r="DP28" s="409"/>
      <c r="DQ28" s="371">
        <v>1978.037</v>
      </c>
      <c r="DR28" s="455">
        <f si="56" t="shared"/>
        <v>3285.0000000000819</v>
      </c>
      <c r="DS28" s="453">
        <f>DR28+DR27</f>
        <v>6620.4000000001997</v>
      </c>
      <c r="DT28" s="409">
        <f>DL28+DR28+IF28</f>
        <v>5465.3999999999905</v>
      </c>
      <c r="DU28" s="204">
        <f>DM28+DS28+IG28</f>
        <v>11044.200000000128</v>
      </c>
      <c r="DV28" s="195">
        <v>5557</v>
      </c>
      <c r="DW28" s="409">
        <f si="58" t="shared"/>
        <v>91.600000000009459</v>
      </c>
      <c r="DX28" s="195">
        <v>14653</v>
      </c>
      <c r="DY28" s="431">
        <f si="59" t="shared"/>
        <v>0.37298846652562551</v>
      </c>
      <c r="DZ28" s="409">
        <v>0.39800000000000002</v>
      </c>
      <c r="EA28" s="431">
        <f si="60" t="shared"/>
        <v>2.5011533474374514E-2</v>
      </c>
      <c r="EB28" s="199">
        <v>24</v>
      </c>
      <c r="EC28" s="346">
        <v>42748</v>
      </c>
      <c r="ED28" s="357"/>
      <c r="EE28" s="292"/>
      <c r="EF28" s="358">
        <v>2095.1379999999999</v>
      </c>
      <c r="EG28" s="497">
        <f si="85" t="shared"/>
        <v>3904.1999999997643</v>
      </c>
      <c r="EH28" s="453">
        <f>EG28+EG27</f>
        <v>7921.7999999997119</v>
      </c>
      <c r="EI28" s="370">
        <v>28.911999999999999</v>
      </c>
      <c r="EJ28" s="371">
        <v>1586.1610000000001</v>
      </c>
      <c r="EK28" s="455">
        <f si="61" t="shared"/>
        <v>366.4800000000082</v>
      </c>
      <c r="EL28" s="453">
        <f>EK28+EK27</f>
        <v>795.68000000000643</v>
      </c>
      <c r="EM28" s="370">
        <v>3153.5050000000001</v>
      </c>
      <c r="EN28" s="371"/>
      <c r="EO28" s="455">
        <f si="62" t="shared"/>
        <v>22.104000000001179</v>
      </c>
      <c r="EP28" s="453">
        <f>EO28+EO27</f>
        <v>47.376000000003842</v>
      </c>
      <c r="EQ28" s="379">
        <v>390.03800000000001</v>
      </c>
      <c r="ER28" s="455">
        <f si="63" t="shared"/>
        <v>5.9600000000000364</v>
      </c>
      <c r="ES28" s="409">
        <f>ER28+ER27</f>
        <v>12.200000000000273</v>
      </c>
      <c r="ET28" s="409">
        <f si="64" t="shared"/>
        <v>3932.2639999997655</v>
      </c>
      <c r="EU28" s="204">
        <f>EH28+EP28+ES28</f>
        <v>7981.3759999997164</v>
      </c>
      <c r="EV28" s="195">
        <v>4273.3999999999996</v>
      </c>
      <c r="EW28" s="195">
        <f si="65" t="shared"/>
        <v>341.13600000023416</v>
      </c>
      <c r="EX28" s="431">
        <v>361.89499999999998</v>
      </c>
      <c r="EY28" s="431">
        <f si="66" t="shared"/>
        <v>10.865759405351733</v>
      </c>
      <c r="EZ28" s="290">
        <v>12.3931</v>
      </c>
      <c r="FA28" s="432">
        <f si="67" t="shared"/>
        <v>1.5273405946482672</v>
      </c>
      <c r="FC28" s="293">
        <v>42819</v>
      </c>
      <c r="FD28" s="417">
        <v>42820</v>
      </c>
      <c r="FE28" s="130">
        <f>BO54</f>
        <v>3814.8400000000333</v>
      </c>
      <c r="FF28" s="127">
        <v>3336.5</v>
      </c>
      <c r="FG28" s="127">
        <f si="2" t="shared"/>
        <v>-478.34000000003334</v>
      </c>
      <c r="FH28" s="32"/>
      <c r="FI28" s="123" t="e">
        <f si="3" t="shared"/>
        <v>#DIV/0!</v>
      </c>
      <c r="FJ28" s="126">
        <v>4.84</v>
      </c>
      <c r="FK28" s="131" t="e">
        <f si="4" t="shared"/>
        <v>#DIV/0!</v>
      </c>
      <c r="FL28" s="140">
        <f>HR54</f>
        <v>100.52000000000589</v>
      </c>
      <c r="FM28" s="296">
        <f>EU54</f>
        <v>8931.7079999995622</v>
      </c>
      <c r="FN28" s="123">
        <v>8546.9</v>
      </c>
      <c r="FO28" s="32">
        <f si="5" t="shared"/>
        <v>-384.80799999956253</v>
      </c>
      <c r="FP28" s="120">
        <f si="6" t="shared"/>
        <v>0</v>
      </c>
      <c r="FQ28" s="123" t="e">
        <f si="7" t="shared"/>
        <v>#DIV/0!</v>
      </c>
      <c r="FR28" s="120">
        <v>12.39</v>
      </c>
      <c r="FS28" s="142" t="e">
        <f si="8" t="shared"/>
        <v>#DIV/0!</v>
      </c>
      <c r="FT28" s="141"/>
      <c r="FU28" s="130">
        <f>DA54</f>
        <v>6003.7199999999521</v>
      </c>
      <c r="FV28" s="123">
        <v>7848.3</v>
      </c>
      <c r="FW28" s="32">
        <f si="9" t="shared"/>
        <v>1844.5800000000481</v>
      </c>
      <c r="FX28" s="120">
        <f si="10" t="shared"/>
        <v>0</v>
      </c>
      <c r="FY28" s="120" t="e">
        <f si="11" t="shared"/>
        <v>#DIV/0!</v>
      </c>
      <c r="FZ28" s="126">
        <v>11.38</v>
      </c>
      <c r="GA28" s="142" t="e">
        <f si="12" t="shared"/>
        <v>#DIV/0!</v>
      </c>
      <c r="GB28" s="393"/>
      <c r="GC28" s="122">
        <f>CF54</f>
        <v>684.37999999999329</v>
      </c>
      <c r="GD28" s="123">
        <v>1524.6</v>
      </c>
      <c r="GE28" s="120">
        <f si="13" t="shared"/>
        <v>840.22000000000662</v>
      </c>
      <c r="GF28" s="33"/>
      <c r="GG28" s="127" t="e">
        <f si="14" t="shared"/>
        <v>#DIV/0!</v>
      </c>
      <c r="GH28" s="126">
        <v>3.78</v>
      </c>
      <c r="GI28" s="144" t="e">
        <f si="15" t="shared"/>
        <v>#DIV/0!</v>
      </c>
      <c r="GJ28" s="393"/>
      <c r="GK28" s="122">
        <f>DU54</f>
        <v>10956.600000000315</v>
      </c>
      <c r="GL28" s="120">
        <v>11114</v>
      </c>
      <c r="GM28" s="33">
        <f si="16" t="shared"/>
        <v>157.39999999968495</v>
      </c>
      <c r="GN28" s="169"/>
      <c r="GO28" s="128">
        <v>0.55000000000000004</v>
      </c>
      <c r="GP28" s="126">
        <v>0.4</v>
      </c>
      <c r="GQ28" s="225">
        <f si="17" t="shared"/>
        <v>-0.15000000000000002</v>
      </c>
      <c r="GR28" s="393"/>
      <c r="GS28" s="122">
        <f>AV54</f>
        <v>20714.399999999085</v>
      </c>
      <c r="GT28" s="123">
        <v>21299.8</v>
      </c>
      <c r="GU28" s="33">
        <f si="18" t="shared"/>
        <v>585.40000000091459</v>
      </c>
      <c r="GV28" s="123">
        <f si="89" t="shared"/>
        <v>0</v>
      </c>
      <c r="GW28" s="127" t="e">
        <f si="20" t="shared"/>
        <v>#DIV/0!</v>
      </c>
      <c r="GX28" s="123">
        <v>30.9</v>
      </c>
      <c r="GY28" s="144" t="e">
        <f si="21" t="shared"/>
        <v>#DIV/0!</v>
      </c>
      <c r="GZ28" s="141"/>
      <c r="HA28" s="125">
        <f si="22" t="shared"/>
        <v>51105.647999998939</v>
      </c>
      <c r="HB28" s="386">
        <v>53670.03</v>
      </c>
      <c r="HC28" s="31">
        <f si="23" t="shared"/>
        <v>2564.3820000010601</v>
      </c>
      <c r="HE28" s="23" t="s">
        <v>68</v>
      </c>
      <c r="HF28" s="46">
        <f si="87" t="shared"/>
        <v>332235.60000000015</v>
      </c>
      <c r="HG28" s="23"/>
      <c r="HH28" s="24">
        <f si="88" t="shared"/>
        <v>332235.60000000015</v>
      </c>
      <c r="HI28" s="20"/>
      <c r="HJ28" s="290"/>
      <c r="HO28" s="346">
        <v>42748</v>
      </c>
      <c r="HP28" s="379">
        <v>1125.567</v>
      </c>
      <c r="HQ28" s="455">
        <f si="68" t="shared"/>
        <v>102.47999999999593</v>
      </c>
      <c r="HR28" s="453">
        <f>HQ28+HQ27</f>
        <v>131.1200000000008</v>
      </c>
      <c r="HS28" s="379">
        <v>50478</v>
      </c>
      <c r="HT28" s="455">
        <f si="69" t="shared"/>
        <v>27</v>
      </c>
      <c r="HU28" s="369">
        <f>HT28+HT27</f>
        <v>52</v>
      </c>
      <c r="HV28" s="379">
        <v>79620</v>
      </c>
      <c r="HW28" s="455">
        <f si="70" t="shared"/>
        <v>50</v>
      </c>
      <c r="HX28" s="369">
        <f>HW28+HW27</f>
        <v>61</v>
      </c>
      <c r="HY28" s="379">
        <v>1973</v>
      </c>
      <c r="HZ28" s="462">
        <f si="71" t="shared"/>
        <v>37</v>
      </c>
      <c r="IA28" s="369">
        <f>HZ28+HZ27</f>
        <v>41</v>
      </c>
      <c r="IB28" s="379">
        <v>1324.87</v>
      </c>
      <c r="IC28" s="455">
        <f si="72" t="shared"/>
        <v>18.599999999996726</v>
      </c>
      <c r="ID28" s="409">
        <f>IC28+IC27</f>
        <v>26.399999999996453</v>
      </c>
      <c r="IE28" s="379">
        <v>218460</v>
      </c>
      <c r="IF28" s="455">
        <f si="73" t="shared"/>
        <v>1428</v>
      </c>
      <c r="IG28" s="409">
        <f>IF28+IF27</f>
        <v>2928</v>
      </c>
    </row>
    <row ht="16.5" r="29" spans="1:241" thickBot="1" x14ac:dyDescent="0.3">
      <c r="A29" s="199">
        <v>25</v>
      </c>
      <c r="B29" s="346">
        <v>42748</v>
      </c>
      <c r="C29" s="349">
        <v>3156.4920000000002</v>
      </c>
      <c r="D29" s="288">
        <v>3150.06</v>
      </c>
      <c r="E29" s="350"/>
      <c r="F29" s="347">
        <f si="74" t="shared"/>
        <v>12576.000000001659</v>
      </c>
      <c r="G29" s="354"/>
      <c r="H29" s="357">
        <v>2219.8409999999999</v>
      </c>
      <c r="I29" s="292">
        <v>2047.4780000000001</v>
      </c>
      <c r="J29" s="358"/>
      <c r="K29" s="347">
        <f si="75" t="shared"/>
        <v>12254.399999999441</v>
      </c>
      <c r="L29" s="409"/>
      <c r="M29" s="354"/>
      <c r="N29" s="357">
        <v>688.74</v>
      </c>
      <c r="O29" s="358">
        <v>1083.5509999999999</v>
      </c>
      <c r="P29" s="455">
        <f si="29" t="shared"/>
        <v>1916.999999999689</v>
      </c>
      <c r="Q29" s="453"/>
      <c r="R29" s="357">
        <v>72854</v>
      </c>
      <c r="S29" s="358">
        <v>37993</v>
      </c>
      <c r="T29" s="455">
        <f si="30" t="shared"/>
        <v>264</v>
      </c>
      <c r="U29" s="453"/>
      <c r="V29" s="357">
        <v>174897</v>
      </c>
      <c r="W29" s="358">
        <v>351683</v>
      </c>
      <c r="X29" s="455">
        <f si="31" t="shared"/>
        <v>1648</v>
      </c>
      <c r="Y29" s="409"/>
      <c r="Z29" s="409"/>
      <c r="AA29" s="453"/>
      <c r="AB29" s="363">
        <v>368.24799999999999</v>
      </c>
      <c r="AC29" s="358">
        <v>172.59800000000001</v>
      </c>
      <c r="AD29" s="455">
        <f si="32" t="shared"/>
        <v>647.9999999999734</v>
      </c>
      <c r="AE29" s="453"/>
      <c r="AF29" s="364">
        <v>3587.4920000000002</v>
      </c>
      <c r="AG29" s="289"/>
      <c r="AH29" s="358"/>
      <c r="AI29" s="455">
        <f si="76" t="shared"/>
        <v>9592.800000000716</v>
      </c>
      <c r="AJ29" s="409"/>
      <c r="AK29" s="453"/>
      <c r="AL29" s="387">
        <v>29571</v>
      </c>
      <c r="AM29" s="388">
        <v>41092</v>
      </c>
      <c r="AN29" s="455">
        <f si="33" t="shared"/>
        <v>0</v>
      </c>
      <c r="AO29" s="217"/>
      <c r="AP29" s="387">
        <v>22329</v>
      </c>
      <c r="AQ29" s="388">
        <v>23340</v>
      </c>
      <c r="AR29" s="455">
        <f si="34" t="shared"/>
        <v>0</v>
      </c>
      <c r="AS29" s="409"/>
      <c r="AT29" s="409"/>
      <c r="AU29" s="210">
        <f si="35" t="shared"/>
        <v>10280.000000001686</v>
      </c>
      <c r="AV29" s="211"/>
      <c r="AW29" s="197">
        <v>10649.89</v>
      </c>
      <c r="AX29" s="196"/>
      <c r="AY29" s="196"/>
      <c r="AZ29" s="196" t="e">
        <f si="36" t="shared"/>
        <v>#DIV/0!</v>
      </c>
      <c r="BA29" s="196">
        <v>30.88</v>
      </c>
      <c r="BB29" s="196" t="e">
        <f si="37" t="shared"/>
        <v>#DIV/0!</v>
      </c>
      <c r="BC29" s="199">
        <v>25</v>
      </c>
      <c r="BD29" s="346">
        <v>42748</v>
      </c>
      <c r="BE29" s="357">
        <v>11735.218999999999</v>
      </c>
      <c r="BF29" s="292">
        <v>83.906999999999996</v>
      </c>
      <c r="BG29" s="358">
        <v>5720.8549999999996</v>
      </c>
      <c r="BH29" s="496">
        <f si="77" t="shared"/>
        <v>1943.1599999997388</v>
      </c>
      <c r="BI29" s="453"/>
      <c r="BJ29" s="370">
        <v>904.39400000000001</v>
      </c>
      <c r="BK29" s="371">
        <v>663.17100000000005</v>
      </c>
      <c r="BL29" s="291">
        <f si="79" t="shared"/>
        <v>397.68000000000029</v>
      </c>
      <c r="BM29" s="409"/>
      <c r="BN29" s="409">
        <f si="38" t="shared"/>
        <v>1545.4799999997385</v>
      </c>
      <c r="BO29" s="483"/>
      <c r="BP29" s="195">
        <v>1668.2</v>
      </c>
      <c r="BQ29" s="196">
        <f si="39" t="shared"/>
        <v>122.72000000026151</v>
      </c>
      <c r="BR29" s="196">
        <v>301.44</v>
      </c>
      <c r="BS29" s="196">
        <f si="40" t="shared"/>
        <v>5.126990445859005</v>
      </c>
      <c r="BT29" s="196">
        <v>4.84</v>
      </c>
      <c r="BU29" s="196">
        <f si="41" t="shared"/>
        <v>-0.28699044585900513</v>
      </c>
      <c r="BV29" s="199">
        <v>25</v>
      </c>
      <c r="BW29" s="346">
        <v>42748</v>
      </c>
      <c r="BX29" s="357">
        <v>12573.5</v>
      </c>
      <c r="BY29" s="358">
        <v>47.1</v>
      </c>
      <c r="BZ29" s="347">
        <f si="42" t="shared"/>
        <v>260.92000000000667</v>
      </c>
      <c r="CA29" s="210"/>
      <c r="CB29" s="292"/>
      <c r="CC29" s="213">
        <f si="43" t="shared"/>
        <v>397.68000000000029</v>
      </c>
      <c r="CD29" s="409"/>
      <c r="CE29" s="211">
        <f si="44" t="shared"/>
        <v>658.60000000000696</v>
      </c>
      <c r="CF29" s="211"/>
      <c r="CG29" s="195">
        <v>762.3</v>
      </c>
      <c r="CH29" s="210">
        <f si="45" t="shared"/>
        <v>103.699999999993</v>
      </c>
      <c r="CI29" s="196"/>
      <c r="CJ29" s="196" t="e">
        <f si="46" t="shared"/>
        <v>#DIV/0!</v>
      </c>
      <c r="CK29" s="196">
        <v>3.78</v>
      </c>
      <c r="CL29" s="196" t="e">
        <f si="47" t="shared"/>
        <v>#DIV/0!</v>
      </c>
      <c r="CM29" s="199">
        <v>25</v>
      </c>
      <c r="CN29" s="346">
        <v>42748</v>
      </c>
      <c r="CO29" s="357">
        <v>11400.808000000001</v>
      </c>
      <c r="CP29" s="358">
        <v>7567.3209999999999</v>
      </c>
      <c r="CQ29" s="455">
        <f si="48" t="shared"/>
        <v>1334.4000000002052</v>
      </c>
      <c r="CR29" s="409"/>
      <c r="CS29" s="409">
        <f si="0" t="shared"/>
        <v>174897</v>
      </c>
      <c r="CT29" s="409">
        <f si="1" t="shared"/>
        <v>351683</v>
      </c>
      <c r="CU29" s="409">
        <f si="49" t="shared"/>
        <v>1648</v>
      </c>
      <c r="CV29" s="453"/>
      <c r="CW29" s="379">
        <v>342.34399999999999</v>
      </c>
      <c r="CX29" s="376">
        <f si="86" t="shared"/>
        <v>24.299999999998363</v>
      </c>
      <c r="CY29" s="409"/>
      <c r="CZ29" s="409">
        <f si="51" t="shared"/>
        <v>3006.7000000002035</v>
      </c>
      <c r="DA29" s="204"/>
      <c r="DB29" s="195">
        <v>3924.1</v>
      </c>
      <c r="DC29" s="421">
        <f si="52" t="shared"/>
        <v>917.39999999979636</v>
      </c>
      <c r="DD29" s="195">
        <v>361.89499999999998</v>
      </c>
      <c r="DE29" s="196">
        <f si="53" t="shared"/>
        <v>8.3082109451642161</v>
      </c>
      <c r="DF29" s="195">
        <v>11.38</v>
      </c>
      <c r="DG29" s="397">
        <f si="54" t="shared"/>
        <v>3.0717890548357847</v>
      </c>
      <c r="DH29" s="199">
        <v>25</v>
      </c>
      <c r="DI29" s="346">
        <v>42748</v>
      </c>
      <c r="DJ29" s="366">
        <v>375.404</v>
      </c>
      <c r="DK29" s="381">
        <v>326.25299999999999</v>
      </c>
      <c r="DL29" s="455">
        <f si="55" t="shared"/>
        <v>756.00000000002865</v>
      </c>
      <c r="DM29" s="453"/>
      <c r="DN29" s="370"/>
      <c r="DO29" s="409"/>
      <c r="DP29" s="409"/>
      <c r="DQ29" s="371">
        <v>1979.9280000000001</v>
      </c>
      <c r="DR29" s="455">
        <f si="56" t="shared"/>
        <v>3403.8000000001375</v>
      </c>
      <c r="DS29" s="453"/>
      <c r="DT29" s="409">
        <f si="57" t="shared"/>
        <v>5683.8000000001666</v>
      </c>
      <c r="DU29" s="204"/>
      <c r="DV29" s="195">
        <v>5557</v>
      </c>
      <c r="DW29" s="409">
        <f si="58" t="shared"/>
        <v>-126.80000000016662</v>
      </c>
      <c r="DX29" s="195">
        <v>14653</v>
      </c>
      <c r="DY29" s="431">
        <f si="59" t="shared"/>
        <v>0.38789326417799541</v>
      </c>
      <c r="DZ29" s="409">
        <v>0.39800000000000002</v>
      </c>
      <c r="EA29" s="431">
        <f si="60" t="shared"/>
        <v>1.0106735822004609E-2</v>
      </c>
      <c r="EB29" s="199">
        <v>25</v>
      </c>
      <c r="EC29" s="346">
        <v>42748</v>
      </c>
      <c r="ED29" s="357"/>
      <c r="EE29" s="292"/>
      <c r="EF29" s="358">
        <v>2097.4140000000002</v>
      </c>
      <c r="EG29" s="497">
        <f si="85" t="shared"/>
        <v>4096.8000000005304</v>
      </c>
      <c r="EH29" s="453"/>
      <c r="EI29" s="370">
        <v>28.93</v>
      </c>
      <c r="EJ29" s="371">
        <v>1591.098</v>
      </c>
      <c r="EK29" s="455">
        <f si="61" t="shared"/>
        <v>396.39999999999191</v>
      </c>
      <c r="EL29" s="453"/>
      <c r="EM29" s="370">
        <v>3155.643</v>
      </c>
      <c r="EN29" s="371"/>
      <c r="EO29" s="455">
        <f si="62" t="shared"/>
        <v>25.65599999999904</v>
      </c>
      <c r="EP29" s="453"/>
      <c r="EQ29" s="379">
        <v>390.363</v>
      </c>
      <c r="ER29" s="455">
        <f si="63" t="shared"/>
        <v>12.999999999999545</v>
      </c>
      <c r="ES29" s="409"/>
      <c r="ET29" s="409">
        <f si="64" t="shared"/>
        <v>4135.4560000005295</v>
      </c>
      <c r="EU29" s="204"/>
      <c r="EV29" s="195">
        <v>4273.3999999999996</v>
      </c>
      <c r="EW29" s="195">
        <f si="65" t="shared"/>
        <v>137.94399999947018</v>
      </c>
      <c r="EX29" s="431">
        <v>361.89499999999998</v>
      </c>
      <c r="EY29" s="431">
        <f si="66" t="shared"/>
        <v>11.427226129127314</v>
      </c>
      <c r="EZ29" s="290">
        <v>12.3931</v>
      </c>
      <c r="FA29" s="432">
        <f si="67" t="shared"/>
        <v>0.96587387087268617</v>
      </c>
      <c r="FC29" s="293">
        <v>42820</v>
      </c>
      <c r="FD29" s="417">
        <v>42821</v>
      </c>
      <c r="FE29" s="130">
        <f>BO56</f>
        <v>3372.7199999999198</v>
      </c>
      <c r="FF29" s="127">
        <v>3336.5</v>
      </c>
      <c r="FG29" s="127">
        <f si="2" t="shared"/>
        <v>-36.219999999919764</v>
      </c>
      <c r="FH29" s="32"/>
      <c r="FI29" s="123" t="e">
        <f si="3" t="shared"/>
        <v>#DIV/0!</v>
      </c>
      <c r="FJ29" s="126">
        <v>4.84</v>
      </c>
      <c r="FK29" s="131" t="e">
        <f si="4" t="shared"/>
        <v>#DIV/0!</v>
      </c>
      <c r="FL29" s="140">
        <f>HR56</f>
        <v>111.67999999999665</v>
      </c>
      <c r="FM29" s="296">
        <f>EU56</f>
        <v>7673.0480000000398</v>
      </c>
      <c r="FN29" s="123">
        <v>8546.9</v>
      </c>
      <c r="FO29" s="32">
        <f si="5" t="shared"/>
        <v>873.85199999995984</v>
      </c>
      <c r="FP29" s="120">
        <f si="6" t="shared"/>
        <v>0</v>
      </c>
      <c r="FQ29" s="123" t="e">
        <f si="7" t="shared"/>
        <v>#DIV/0!</v>
      </c>
      <c r="FR29" s="120">
        <v>12.39</v>
      </c>
      <c r="FS29" s="142" t="e">
        <f si="8" t="shared"/>
        <v>#DIV/0!</v>
      </c>
      <c r="FT29" s="141"/>
      <c r="FU29" s="130">
        <f>DA56</f>
        <v>6144.0199999999004</v>
      </c>
      <c r="FV29" s="123">
        <v>7848.3</v>
      </c>
      <c r="FW29" s="32">
        <f si="9" t="shared"/>
        <v>1704.2800000000998</v>
      </c>
      <c r="FX29" s="120">
        <f si="10" t="shared"/>
        <v>0</v>
      </c>
      <c r="FY29" s="120" t="e">
        <f si="11" t="shared"/>
        <v>#DIV/0!</v>
      </c>
      <c r="FZ29" s="126">
        <v>11.38</v>
      </c>
      <c r="GA29" s="142" t="e">
        <f si="12" t="shared"/>
        <v>#DIV/0!</v>
      </c>
      <c r="GB29" s="141"/>
      <c r="GC29" s="122">
        <f>CF56</f>
        <v>677.19999999998436</v>
      </c>
      <c r="GD29" s="123">
        <v>1524.6</v>
      </c>
      <c r="GE29" s="120">
        <f si="13" t="shared"/>
        <v>847.40000000001555</v>
      </c>
      <c r="GF29" s="33"/>
      <c r="GG29" s="127" t="e">
        <f si="14" t="shared"/>
        <v>#DIV/0!</v>
      </c>
      <c r="GH29" s="126">
        <v>3.78</v>
      </c>
      <c r="GI29" s="148" t="e">
        <f si="15" t="shared"/>
        <v>#DIV/0!</v>
      </c>
      <c r="GJ29" s="141"/>
      <c r="GK29" s="122">
        <f>DU56</f>
        <v>11290.799999999823</v>
      </c>
      <c r="GL29" s="120">
        <v>11114</v>
      </c>
      <c r="GM29" s="33">
        <f si="16" t="shared"/>
        <v>-176.79999999982283</v>
      </c>
      <c r="GN29" s="169"/>
      <c r="GO29" s="128">
        <v>0.55000000000000004</v>
      </c>
      <c r="GP29" s="126">
        <v>0.4</v>
      </c>
      <c r="GQ29" s="225">
        <f si="17" t="shared"/>
        <v>-0.15000000000000002</v>
      </c>
      <c r="GR29" s="141"/>
      <c r="GS29" s="122">
        <f>AV56</f>
        <v>21858.40000000034</v>
      </c>
      <c r="GT29" s="123">
        <v>21299.8</v>
      </c>
      <c r="GU29" s="33">
        <f si="18" t="shared"/>
        <v>-558.60000000034051</v>
      </c>
      <c r="GV29" s="123">
        <f si="89" t="shared"/>
        <v>0</v>
      </c>
      <c r="GW29" s="127" t="e">
        <f si="20" t="shared"/>
        <v>#DIV/0!</v>
      </c>
      <c r="GX29" s="123">
        <v>30.9</v>
      </c>
      <c r="GY29" s="144" t="e">
        <f si="21" t="shared"/>
        <v>#DIV/0!</v>
      </c>
      <c r="GZ29" s="141"/>
      <c r="HA29" s="125">
        <f si="22" t="shared"/>
        <v>51016.188000000009</v>
      </c>
      <c r="HB29" s="386">
        <v>53670.03</v>
      </c>
      <c r="HC29" s="31">
        <f si="23" t="shared"/>
        <v>2653.8419999999896</v>
      </c>
      <c r="HE29" s="25" t="s">
        <v>69</v>
      </c>
      <c r="HF29" s="47">
        <f si="87" t="shared"/>
        <v>607309.79999999993</v>
      </c>
      <c r="HG29" s="25"/>
      <c r="HH29" s="26">
        <f si="88" t="shared"/>
        <v>607309.79999999993</v>
      </c>
      <c r="HI29" s="11"/>
      <c r="HJ29" s="5"/>
      <c r="HO29" s="346">
        <v>42748</v>
      </c>
      <c r="HP29" s="379">
        <v>1126.568</v>
      </c>
      <c r="HQ29" s="455">
        <f si="68" t="shared"/>
        <v>40.039999999999054</v>
      </c>
      <c r="HR29" s="453"/>
      <c r="HS29" s="379">
        <v>50503</v>
      </c>
      <c r="HT29" s="455">
        <f si="69" t="shared"/>
        <v>25</v>
      </c>
      <c r="HU29" s="369"/>
      <c r="HV29" s="379">
        <v>79627</v>
      </c>
      <c r="HW29" s="455">
        <f si="70" t="shared"/>
        <v>7</v>
      </c>
      <c r="HX29" s="369"/>
      <c r="HY29" s="379">
        <v>1981</v>
      </c>
      <c r="HZ29" s="462">
        <f si="71" t="shared"/>
        <v>8</v>
      </c>
      <c r="IA29" s="369"/>
      <c r="IB29" s="379">
        <v>1325.65</v>
      </c>
      <c r="IC29" s="455">
        <f si="72" t="shared"/>
        <v>23.400000000006003</v>
      </c>
      <c r="ID29" s="409"/>
      <c r="IE29" s="379">
        <v>218587</v>
      </c>
      <c r="IF29" s="455">
        <f si="73" t="shared"/>
        <v>1524</v>
      </c>
      <c r="IG29" s="409"/>
    </row>
    <row customHeight="1" ht="15" r="30" spans="1:241" thickBot="1" x14ac:dyDescent="0.3">
      <c r="A30" s="199">
        <v>26</v>
      </c>
      <c r="B30" s="346">
        <v>42749</v>
      </c>
      <c r="C30" s="349">
        <v>3158.5140000000001</v>
      </c>
      <c r="D30" s="288">
        <v>3150.5419999999999</v>
      </c>
      <c r="E30" s="350"/>
      <c r="F30" s="347">
        <f si="74" t="shared"/>
        <v>12019.199999999546</v>
      </c>
      <c r="G30" s="354">
        <f>F29+F30</f>
        <v>24595.200000001205</v>
      </c>
      <c r="H30" s="357">
        <v>2221.9</v>
      </c>
      <c r="I30" s="292">
        <v>2047.9860000000001</v>
      </c>
      <c r="J30" s="358"/>
      <c r="K30" s="347">
        <f si="75" t="shared"/>
        <v>12321.600000001126</v>
      </c>
      <c r="L30" s="409">
        <f>K29+K30</f>
        <v>24576.000000000568</v>
      </c>
      <c r="M30" s="354">
        <f>L30-G30</f>
        <v>-19.200000000637374</v>
      </c>
      <c r="N30" s="357">
        <v>688.74</v>
      </c>
      <c r="O30" s="358">
        <v>1084.787</v>
      </c>
      <c r="P30" s="455">
        <f si="29" t="shared"/>
        <v>2224.8000000001866</v>
      </c>
      <c r="Q30" s="453">
        <f>P30+P29</f>
        <v>4141.7999999998756</v>
      </c>
      <c r="R30" s="357">
        <v>72881</v>
      </c>
      <c r="S30" s="358">
        <v>38000</v>
      </c>
      <c r="T30" s="455">
        <f si="30" t="shared"/>
        <v>408</v>
      </c>
      <c r="U30" s="453">
        <f>T30+T29</f>
        <v>672</v>
      </c>
      <c r="V30" s="357">
        <v>174902</v>
      </c>
      <c r="W30" s="358">
        <v>351792</v>
      </c>
      <c r="X30" s="455">
        <f si="31" t="shared"/>
        <v>1824</v>
      </c>
      <c r="Y30" s="409">
        <f>X30+X29</f>
        <v>3472</v>
      </c>
      <c r="Z30" s="409">
        <f>Y30+U30</f>
        <v>4144</v>
      </c>
      <c r="AA30" s="427">
        <f>Q30-Z30</f>
        <v>-2.2000000001244189</v>
      </c>
      <c r="AB30" s="363">
        <v>368.37400000000002</v>
      </c>
      <c r="AC30" s="358">
        <v>172.70099999999999</v>
      </c>
      <c r="AD30" s="455">
        <f si="32" t="shared"/>
        <v>412.20000000002415</v>
      </c>
      <c r="AE30" s="453">
        <f>AD30+AD29</f>
        <v>1060.1999999999975</v>
      </c>
      <c r="AF30" s="364">
        <v>3591.4949999999999</v>
      </c>
      <c r="AG30" s="289"/>
      <c r="AH30" s="358"/>
      <c r="AI30" s="455">
        <f si="76" t="shared"/>
        <v>9607.199999999284</v>
      </c>
      <c r="AJ30" s="409">
        <f>AI30+AI29</f>
        <v>19200</v>
      </c>
      <c r="AK30" s="453">
        <f>AJ30+U30</f>
        <v>19872</v>
      </c>
      <c r="AL30" s="387">
        <v>29571</v>
      </c>
      <c r="AM30" s="388">
        <v>41092</v>
      </c>
      <c r="AN30" s="455">
        <f si="33" t="shared"/>
        <v>0</v>
      </c>
      <c r="AO30" s="217">
        <f>AN30+AN29</f>
        <v>0</v>
      </c>
      <c r="AP30" s="387">
        <v>22329</v>
      </c>
      <c r="AQ30" s="388">
        <v>23340</v>
      </c>
      <c r="AR30" s="455">
        <f si="34" t="shared"/>
        <v>0</v>
      </c>
      <c r="AS30" s="409">
        <f>AR30+AR29</f>
        <v>0</v>
      </c>
      <c r="AT30" s="409">
        <f>(L30-Y30-AE30-AO30)+AS30</f>
        <v>20043.80000000057</v>
      </c>
      <c r="AU30" s="210">
        <f si="35" t="shared"/>
        <v>9782.9999999995216</v>
      </c>
      <c r="AV30" s="211">
        <f>(G30-Y30-AE30-AO30)+AS30</f>
        <v>20063.000000001208</v>
      </c>
      <c r="AW30" s="197">
        <v>10649.89</v>
      </c>
      <c r="AX30" s="196"/>
      <c r="AY30" s="196"/>
      <c r="AZ30" s="196" t="e">
        <f si="36" t="shared"/>
        <v>#DIV/0!</v>
      </c>
      <c r="BA30" s="196">
        <v>30.88</v>
      </c>
      <c r="BB30" s="196" t="e">
        <f si="37" t="shared"/>
        <v>#DIV/0!</v>
      </c>
      <c r="BC30" s="199">
        <v>26</v>
      </c>
      <c r="BD30" s="346">
        <v>42749</v>
      </c>
      <c r="BE30" s="357">
        <v>11738.494000000001</v>
      </c>
      <c r="BF30" s="292">
        <v>83.986000000000004</v>
      </c>
      <c r="BG30" s="358">
        <v>5728.6409999999996</v>
      </c>
      <c r="BH30" s="496">
        <f si="77" t="shared"/>
        <v>2275.3200000002744</v>
      </c>
      <c r="BI30" s="453">
        <f>BH30+BH29</f>
        <v>4218.4800000000132</v>
      </c>
      <c r="BJ30" s="370">
        <v>909.94</v>
      </c>
      <c r="BK30" s="371">
        <v>663.17100000000005</v>
      </c>
      <c r="BL30" s="291">
        <f si="79" t="shared"/>
        <v>443.68000000000393</v>
      </c>
      <c r="BM30" s="409">
        <f>BL30+BL29</f>
        <v>841.36000000000422</v>
      </c>
      <c r="BN30" s="409">
        <f si="38" t="shared"/>
        <v>1831.6400000002704</v>
      </c>
      <c r="BO30" s="483">
        <f>BI30-BM30</f>
        <v>3377.120000000009</v>
      </c>
      <c r="BP30" s="195">
        <v>1668.2</v>
      </c>
      <c r="BQ30" s="196">
        <f si="39" t="shared"/>
        <v>-163.4400000002704</v>
      </c>
      <c r="BR30" s="196">
        <v>301.44</v>
      </c>
      <c r="BS30" s="196">
        <f si="40" t="shared"/>
        <v>6.0763004246293475</v>
      </c>
      <c r="BT30" s="196">
        <v>4.84</v>
      </c>
      <c r="BU30" s="196">
        <f si="41" t="shared"/>
        <v>-1.2363004246293476</v>
      </c>
      <c r="BV30" s="199">
        <v>26</v>
      </c>
      <c r="BW30" s="346">
        <v>42749</v>
      </c>
      <c r="BX30" s="357">
        <v>12581.2</v>
      </c>
      <c r="BY30" s="358">
        <v>47.328000000000003</v>
      </c>
      <c r="BZ30" s="347">
        <f si="42" t="shared"/>
        <v>240.12000000002189</v>
      </c>
      <c r="CA30" s="210">
        <f>BZ29+BZ30</f>
        <v>501.04000000002856</v>
      </c>
      <c r="CB30" s="292"/>
      <c r="CC30" s="213">
        <f si="43" t="shared"/>
        <v>443.68000000000393</v>
      </c>
      <c r="CD30" s="409">
        <f>BM30</f>
        <v>841.36000000000422</v>
      </c>
      <c r="CE30" s="211">
        <f si="44" t="shared"/>
        <v>683.80000000002588</v>
      </c>
      <c r="CF30" s="211">
        <f>CA30+CD30</f>
        <v>1342.4000000000328</v>
      </c>
      <c r="CG30" s="195">
        <v>762.3</v>
      </c>
      <c r="CH30" s="210">
        <f si="45" t="shared"/>
        <v>78.499999999974079</v>
      </c>
      <c r="CI30" s="196"/>
      <c r="CJ30" s="196" t="e">
        <f si="46" t="shared"/>
        <v>#DIV/0!</v>
      </c>
      <c r="CK30" s="196">
        <v>3.78</v>
      </c>
      <c r="CL30" s="196" t="e">
        <f si="47" t="shared"/>
        <v>#DIV/0!</v>
      </c>
      <c r="CM30" s="199">
        <v>26</v>
      </c>
      <c r="CN30" s="346">
        <v>42749</v>
      </c>
      <c r="CO30" s="357">
        <v>11404.633</v>
      </c>
      <c r="CP30" s="358">
        <v>7574.3509999999997</v>
      </c>
      <c r="CQ30" s="455">
        <f si="48" t="shared"/>
        <v>1302.5999999998385</v>
      </c>
      <c r="CR30" s="409">
        <f>CQ30+CQ29</f>
        <v>2637.0000000000437</v>
      </c>
      <c r="CS30" s="409">
        <f si="0" t="shared"/>
        <v>174902</v>
      </c>
      <c r="CT30" s="409">
        <f si="1" t="shared"/>
        <v>351792</v>
      </c>
      <c r="CU30" s="409">
        <f si="49" t="shared"/>
        <v>1824</v>
      </c>
      <c r="CV30" s="453">
        <f>Y30</f>
        <v>3472</v>
      </c>
      <c r="CW30" s="379">
        <v>342.346</v>
      </c>
      <c r="CX30" s="376">
        <f si="86" t="shared"/>
        <v>0.12000000000057298</v>
      </c>
      <c r="CY30" s="409">
        <f>CX30+CX29</f>
        <v>24.419999999998936</v>
      </c>
      <c r="CZ30" s="409">
        <f si="51" t="shared"/>
        <v>3126.7199999998393</v>
      </c>
      <c r="DA30" s="204">
        <f>CZ30+CZ29</f>
        <v>6133.4200000000428</v>
      </c>
      <c r="DB30" s="195">
        <v>3924.1</v>
      </c>
      <c r="DC30" s="421">
        <f si="52" t="shared"/>
        <v>797.38000000016063</v>
      </c>
      <c r="DD30" s="195">
        <v>361.89499999999998</v>
      </c>
      <c r="DE30" s="196">
        <f si="53" t="shared"/>
        <v>8.6398541013272894</v>
      </c>
      <c r="DF30" s="195">
        <v>11.38</v>
      </c>
      <c r="DG30" s="397">
        <f si="54" t="shared"/>
        <v>2.7401458986727114</v>
      </c>
      <c r="DH30" s="199">
        <v>26</v>
      </c>
      <c r="DI30" s="346">
        <v>42749</v>
      </c>
      <c r="DJ30" s="366">
        <v>375.79199999999997</v>
      </c>
      <c r="DK30" s="381">
        <v>326.27999999999997</v>
      </c>
      <c r="DL30" s="455">
        <f si="55" t="shared"/>
        <v>746.99999999993452</v>
      </c>
      <c r="DM30" s="453">
        <f>DL30+DL29</f>
        <v>1502.9999999999632</v>
      </c>
      <c r="DN30" s="370"/>
      <c r="DO30" s="409"/>
      <c r="DP30" s="409"/>
      <c r="DQ30" s="371">
        <v>1981.7909999999999</v>
      </c>
      <c r="DR30" s="455">
        <f si="56" t="shared"/>
        <v>3353.3999999996922</v>
      </c>
      <c r="DS30" s="453">
        <f>DR30+DR29</f>
        <v>6757.1999999998297</v>
      </c>
      <c r="DT30" s="409">
        <f si="57" t="shared"/>
        <v>5576.3999999996267</v>
      </c>
      <c r="DU30" s="204">
        <f>DM30+DS30+IG30</f>
        <v>11260.199999999793</v>
      </c>
      <c r="DV30" s="195">
        <v>5557</v>
      </c>
      <c r="DW30" s="409">
        <f si="58" t="shared"/>
        <v>-19.399999999626743</v>
      </c>
      <c r="DX30" s="195">
        <v>14653</v>
      </c>
      <c r="DY30" s="431">
        <f si="59" t="shared"/>
        <v>0.38056370709067266</v>
      </c>
      <c r="DZ30" s="409">
        <v>0.39800000000000002</v>
      </c>
      <c r="EA30" s="431">
        <f si="60" t="shared"/>
        <v>1.7436292909327356E-2</v>
      </c>
      <c r="EB30" s="199">
        <v>26</v>
      </c>
      <c r="EC30" s="346">
        <v>42749</v>
      </c>
      <c r="ED30" s="357"/>
      <c r="EE30" s="292"/>
      <c r="EF30" s="358">
        <v>2099.6849999999999</v>
      </c>
      <c r="EG30" s="497">
        <f si="85" t="shared"/>
        <v>4087.7999999995154</v>
      </c>
      <c r="EH30" s="453">
        <f>EG30+EG29</f>
        <v>8184.6000000000458</v>
      </c>
      <c r="EI30" s="370">
        <v>28.946999999999999</v>
      </c>
      <c r="EJ30" s="371">
        <v>1596.3489999999999</v>
      </c>
      <c r="EK30" s="455">
        <f si="61" t="shared"/>
        <v>421.43999999999807</v>
      </c>
      <c r="EL30" s="453">
        <f>EK30+EK29</f>
        <v>817.83999999998991</v>
      </c>
      <c r="EM30" s="370">
        <v>3161.8510000000001</v>
      </c>
      <c r="EN30" s="371"/>
      <c r="EO30" s="455">
        <f si="62" t="shared"/>
        <v>74.496000000001004</v>
      </c>
      <c r="EP30" s="453">
        <f>EO30+EO29</f>
        <v>100.15200000000004</v>
      </c>
      <c r="EQ30" s="379">
        <v>390.52499999999998</v>
      </c>
      <c r="ER30" s="455">
        <f si="63" t="shared"/>
        <v>6.4799999999991087</v>
      </c>
      <c r="ES30" s="409">
        <f>ER30+ER29</f>
        <v>19.479999999998654</v>
      </c>
      <c r="ET30" s="409">
        <f si="64" t="shared"/>
        <v>4168.775999999516</v>
      </c>
      <c r="EU30" s="204">
        <f>EH30+EP30+ES30</f>
        <v>8304.2320000000436</v>
      </c>
      <c r="EV30" s="195">
        <v>4273.3999999999996</v>
      </c>
      <c r="EW30" s="195">
        <f si="65" t="shared"/>
        <v>104.62400000048365</v>
      </c>
      <c r="EX30" s="431">
        <v>361.89499999999998</v>
      </c>
      <c r="EY30" s="431">
        <f si="66" t="shared"/>
        <v>11.51929703366865</v>
      </c>
      <c r="EZ30" s="290">
        <v>12.3931</v>
      </c>
      <c r="FA30" s="432">
        <f si="67" t="shared"/>
        <v>0.87380296633135046</v>
      </c>
      <c r="FC30" s="293">
        <v>42821</v>
      </c>
      <c r="FD30" s="417">
        <v>42822</v>
      </c>
      <c r="FE30" s="130">
        <f>BO58</f>
        <v>3245.0800000000504</v>
      </c>
      <c r="FF30" s="127">
        <v>3336.5</v>
      </c>
      <c r="FG30" s="127">
        <f si="2" t="shared"/>
        <v>91.419999999949596</v>
      </c>
      <c r="FH30" s="32"/>
      <c r="FI30" s="123" t="e">
        <f si="3" t="shared"/>
        <v>#DIV/0!</v>
      </c>
      <c r="FJ30" s="126">
        <v>4.84</v>
      </c>
      <c r="FK30" s="131" t="e">
        <f si="4" t="shared"/>
        <v>#DIV/0!</v>
      </c>
      <c r="FL30" s="140">
        <f>HR58</f>
        <v>101.6399999999976</v>
      </c>
      <c r="FM30" s="296">
        <f>EU58</f>
        <v>7817.4879999995374</v>
      </c>
      <c r="FN30" s="123">
        <v>8546.9</v>
      </c>
      <c r="FO30" s="32">
        <f si="5" t="shared"/>
        <v>729.41200000046229</v>
      </c>
      <c r="FP30" s="120">
        <f si="6" t="shared"/>
        <v>0</v>
      </c>
      <c r="FQ30" s="123" t="e">
        <f si="7" t="shared"/>
        <v>#DIV/0!</v>
      </c>
      <c r="FR30" s="120">
        <v>12.39</v>
      </c>
      <c r="FS30" s="142" t="e">
        <f si="8" t="shared"/>
        <v>#DIV/0!</v>
      </c>
      <c r="FT30" s="141"/>
      <c r="FU30" s="130">
        <f>DA58</f>
        <v>6592.5600000001814</v>
      </c>
      <c r="FV30" s="123">
        <v>7848.3</v>
      </c>
      <c r="FW30" s="32">
        <f si="9" t="shared"/>
        <v>1255.7399999998188</v>
      </c>
      <c r="FX30" s="120">
        <f si="10" t="shared"/>
        <v>0</v>
      </c>
      <c r="FY30" s="120" t="e">
        <f si="11" t="shared"/>
        <v>#DIV/0!</v>
      </c>
      <c r="FZ30" s="126">
        <v>11.38</v>
      </c>
      <c r="GA30" s="142" t="e">
        <f si="12" t="shared"/>
        <v>#DIV/0!</v>
      </c>
      <c r="GB30" s="141"/>
      <c r="GC30" s="122">
        <f>CF58</f>
        <v>742.45999999999469</v>
      </c>
      <c r="GD30" s="123">
        <v>1524.6</v>
      </c>
      <c r="GE30" s="120">
        <f si="13" t="shared"/>
        <v>782.14000000000522</v>
      </c>
      <c r="GF30" s="33"/>
      <c r="GG30" s="127" t="e">
        <f si="14" t="shared"/>
        <v>#DIV/0!</v>
      </c>
      <c r="GH30" s="126">
        <v>3.78</v>
      </c>
      <c r="GI30" s="144" t="e">
        <f si="15" t="shared"/>
        <v>#DIV/0!</v>
      </c>
      <c r="GJ30" s="141"/>
      <c r="GK30" s="122">
        <f>DU58</f>
        <v>10996.80000000001</v>
      </c>
      <c r="GL30" s="120">
        <v>11114</v>
      </c>
      <c r="GM30" s="33">
        <f si="16" t="shared"/>
        <v>117.19999999998981</v>
      </c>
      <c r="GN30" s="169"/>
      <c r="GO30" s="128">
        <v>0.55000000000000004</v>
      </c>
      <c r="GP30" s="126">
        <v>0.4</v>
      </c>
      <c r="GQ30" s="225">
        <f si="17" t="shared"/>
        <v>-0.15000000000000002</v>
      </c>
      <c r="GR30" s="141"/>
      <c r="GS30" s="122">
        <f>AV58</f>
        <v>22605.600000001206</v>
      </c>
      <c r="GT30" s="123">
        <v>21299.8</v>
      </c>
      <c r="GU30" s="33">
        <f si="18" t="shared"/>
        <v>-1305.8000000012071</v>
      </c>
      <c r="GV30" s="123">
        <f si="89" t="shared"/>
        <v>0</v>
      </c>
      <c r="GW30" s="127" t="e">
        <f si="20" t="shared"/>
        <v>#DIV/0!</v>
      </c>
      <c r="GX30" s="123">
        <v>30.9</v>
      </c>
      <c r="GY30" s="144" t="e">
        <f si="21" t="shared"/>
        <v>#DIV/0!</v>
      </c>
      <c r="GZ30" s="141"/>
      <c r="HA30" s="125">
        <f si="22" t="shared"/>
        <v>51999.988000000987</v>
      </c>
      <c r="HB30" s="386">
        <v>53670.03</v>
      </c>
      <c r="HC30" s="31">
        <f si="23" t="shared"/>
        <v>1670.0419999990118</v>
      </c>
      <c r="HE30" s="27" t="s">
        <v>70</v>
      </c>
      <c r="HF30" s="48">
        <f si="87" t="shared"/>
        <v>1484236.1399999992</v>
      </c>
      <c r="HG30" s="28">
        <v>0</v>
      </c>
      <c r="HH30" s="29">
        <f>SUM(HH24:HH29)</f>
        <v>1484236.1399999992</v>
      </c>
      <c r="HI30" s="30"/>
      <c r="HJ30" s="21"/>
      <c r="HO30" s="346">
        <v>42749</v>
      </c>
      <c r="HP30" s="379">
        <v>1129.115</v>
      </c>
      <c r="HQ30" s="455">
        <f si="68" t="shared"/>
        <v>101.88000000000102</v>
      </c>
      <c r="HR30" s="453">
        <f>HQ30+HQ29</f>
        <v>141.92000000000007</v>
      </c>
      <c r="HS30" s="379">
        <v>50531</v>
      </c>
      <c r="HT30" s="455">
        <f si="69" t="shared"/>
        <v>28</v>
      </c>
      <c r="HU30" s="369">
        <f>HT30+HT29</f>
        <v>53</v>
      </c>
      <c r="HV30" s="379">
        <v>79673</v>
      </c>
      <c r="HW30" s="455">
        <f si="70" t="shared"/>
        <v>46</v>
      </c>
      <c r="HX30" s="369">
        <f>HW30+HW29</f>
        <v>53</v>
      </c>
      <c r="HY30" s="379">
        <v>2012</v>
      </c>
      <c r="HZ30" s="462">
        <f si="71" t="shared"/>
        <v>31</v>
      </c>
      <c r="IA30" s="369">
        <f>HZ30+HZ29</f>
        <v>39</v>
      </c>
      <c r="IB30" s="379">
        <v>1326.23</v>
      </c>
      <c r="IC30" s="455">
        <f si="72" t="shared"/>
        <v>17.399999999997817</v>
      </c>
      <c r="ID30" s="409">
        <f>IC30+IC29</f>
        <v>40.80000000000382</v>
      </c>
      <c r="IE30" s="379">
        <v>218710</v>
      </c>
      <c r="IF30" s="455">
        <f si="73" t="shared"/>
        <v>1476</v>
      </c>
      <c r="IG30" s="409">
        <f>IF30+IF29</f>
        <v>3000</v>
      </c>
    </row>
    <row customHeight="1" ht="15" r="31" spans="1:241" x14ac:dyDescent="0.25">
      <c r="A31" s="199">
        <v>27</v>
      </c>
      <c r="B31" s="346">
        <v>42749</v>
      </c>
      <c r="C31" s="349">
        <v>3160.58</v>
      </c>
      <c r="D31" s="288">
        <v>3151.0059999999999</v>
      </c>
      <c r="E31" s="350"/>
      <c r="F31" s="347">
        <f si="74" t="shared"/>
        <v>12143.999999998778</v>
      </c>
      <c r="G31" s="354"/>
      <c r="H31" s="357">
        <v>2224.0149999999999</v>
      </c>
      <c r="I31" s="292">
        <v>2048.4769999999999</v>
      </c>
      <c r="J31" s="358"/>
      <c r="K31" s="347">
        <f si="75" t="shared"/>
        <v>12508.799999997791</v>
      </c>
      <c r="L31" s="409"/>
      <c r="M31" s="354"/>
      <c r="N31" s="357">
        <v>688.74</v>
      </c>
      <c r="O31" s="358">
        <v>1085.9169999999999</v>
      </c>
      <c r="P31" s="455">
        <f si="29" t="shared"/>
        <v>2033.9999999997872</v>
      </c>
      <c r="Q31" s="453"/>
      <c r="R31" s="357">
        <v>72903</v>
      </c>
      <c r="S31" s="358">
        <v>38000</v>
      </c>
      <c r="T31" s="455">
        <f si="30" t="shared"/>
        <v>264</v>
      </c>
      <c r="U31" s="453"/>
      <c r="V31" s="357">
        <v>174902</v>
      </c>
      <c r="W31" s="358">
        <v>351900</v>
      </c>
      <c r="X31" s="455">
        <f si="31" t="shared"/>
        <v>1728</v>
      </c>
      <c r="Y31" s="409"/>
      <c r="Z31" s="409"/>
      <c r="AA31" s="453"/>
      <c r="AB31" s="363">
        <v>368.61</v>
      </c>
      <c r="AC31" s="358">
        <v>172.86</v>
      </c>
      <c r="AD31" s="455">
        <f si="32" t="shared"/>
        <v>711.00000000001842</v>
      </c>
      <c r="AE31" s="453"/>
      <c r="AF31" s="364">
        <v>3595.5239999999999</v>
      </c>
      <c r="AG31" s="289"/>
      <c r="AH31" s="358"/>
      <c r="AI31" s="455">
        <f si="76" t="shared"/>
        <v>9669.5999999999913</v>
      </c>
      <c r="AJ31" s="409"/>
      <c r="AK31" s="453"/>
      <c r="AL31" s="387">
        <v>29571</v>
      </c>
      <c r="AM31" s="388">
        <v>41092</v>
      </c>
      <c r="AN31" s="455">
        <f si="33" t="shared"/>
        <v>0</v>
      </c>
      <c r="AO31" s="217"/>
      <c r="AP31" s="387">
        <v>22329</v>
      </c>
      <c r="AQ31" s="388">
        <v>23340</v>
      </c>
      <c r="AR31" s="455">
        <f si="34" t="shared"/>
        <v>0</v>
      </c>
      <c r="AS31" s="409"/>
      <c r="AT31" s="409"/>
      <c r="AU31" s="210">
        <f si="35" t="shared"/>
        <v>9704.9999999987594</v>
      </c>
      <c r="AV31" s="211"/>
      <c r="AW31" s="197">
        <v>10649.89</v>
      </c>
      <c r="AX31" s="196"/>
      <c r="AY31" s="196"/>
      <c r="AZ31" s="196" t="e">
        <f si="36" t="shared"/>
        <v>#DIV/0!</v>
      </c>
      <c r="BA31" s="196">
        <v>30.88</v>
      </c>
      <c r="BB31" s="196" t="e">
        <f si="37" t="shared"/>
        <v>#DIV/0!</v>
      </c>
      <c r="BC31" s="199">
        <v>27</v>
      </c>
      <c r="BD31" s="346">
        <v>42749</v>
      </c>
      <c r="BE31" s="357">
        <v>11741.224</v>
      </c>
      <c r="BF31" s="292">
        <v>84.067999999999998</v>
      </c>
      <c r="BG31" s="358">
        <v>5736.87</v>
      </c>
      <c r="BH31" s="496">
        <f si="77" t="shared"/>
        <v>2299.0799999999035</v>
      </c>
      <c r="BI31" s="453"/>
      <c r="BJ31" s="370">
        <v>915.21900000000005</v>
      </c>
      <c r="BK31" s="371">
        <v>663.17100000000005</v>
      </c>
      <c r="BL31" s="291">
        <f si="79" t="shared"/>
        <v>422.31999999999971</v>
      </c>
      <c r="BM31" s="409"/>
      <c r="BN31" s="409">
        <f si="38" t="shared"/>
        <v>1876.7599999999038</v>
      </c>
      <c r="BO31" s="483"/>
      <c r="BP31" s="195">
        <v>1668.2</v>
      </c>
      <c r="BQ31" s="196">
        <f si="39" t="shared"/>
        <v>-208.55999999990377</v>
      </c>
      <c r="BR31" s="196">
        <v>301.44</v>
      </c>
      <c r="BS31" s="196">
        <f si="40" t="shared"/>
        <v>6.2259819532905514</v>
      </c>
      <c r="BT31" s="196">
        <v>4.84</v>
      </c>
      <c r="BU31" s="196">
        <f si="41" t="shared"/>
        <v>-1.3859819532905515</v>
      </c>
      <c r="BV31" s="199">
        <v>27</v>
      </c>
      <c r="BW31" s="346">
        <v>42749</v>
      </c>
      <c r="BX31" s="357">
        <v>12589.71</v>
      </c>
      <c r="BY31" s="358">
        <v>47.767000000000003</v>
      </c>
      <c r="BZ31" s="347">
        <f si="42" t="shared"/>
        <v>272.85999999995198</v>
      </c>
      <c r="CA31" s="210"/>
      <c r="CB31" s="292"/>
      <c r="CC31" s="213">
        <f si="43" t="shared"/>
        <v>422.31999999999971</v>
      </c>
      <c r="CD31" s="409"/>
      <c r="CE31" s="211">
        <f si="44" t="shared"/>
        <v>695.17999999995163</v>
      </c>
      <c r="CF31" s="211"/>
      <c r="CG31" s="195">
        <v>762.3</v>
      </c>
      <c r="CH31" s="210">
        <f si="45" t="shared"/>
        <v>67.120000000048321</v>
      </c>
      <c r="CI31" s="196"/>
      <c r="CJ31" s="196" t="e">
        <f si="46" t="shared"/>
        <v>#DIV/0!</v>
      </c>
      <c r="CK31" s="196">
        <v>3.78</v>
      </c>
      <c r="CL31" s="196" t="e">
        <f si="47" t="shared"/>
        <v>#DIV/0!</v>
      </c>
      <c r="CM31" s="199">
        <v>27</v>
      </c>
      <c r="CN31" s="346">
        <v>42749</v>
      </c>
      <c r="CO31" s="357">
        <v>11408.511</v>
      </c>
      <c r="CP31" s="358">
        <v>7581.4769999999999</v>
      </c>
      <c r="CQ31" s="455">
        <f si="48" t="shared"/>
        <v>1320.4800000000978</v>
      </c>
      <c r="CR31" s="409"/>
      <c r="CS31" s="409">
        <f si="0" t="shared"/>
        <v>174902</v>
      </c>
      <c r="CT31" s="409">
        <f si="1" t="shared"/>
        <v>351900</v>
      </c>
      <c r="CU31" s="409">
        <f si="49" t="shared"/>
        <v>1728</v>
      </c>
      <c r="CV31" s="453"/>
      <c r="CW31" s="379">
        <v>342.44200000000001</v>
      </c>
      <c r="CX31" s="376">
        <f si="86" t="shared"/>
        <v>5.7600000000002183</v>
      </c>
      <c r="CY31" s="409"/>
      <c r="CZ31" s="409">
        <f si="51" t="shared"/>
        <v>3054.240000000098</v>
      </c>
      <c r="DA31" s="204"/>
      <c r="DB31" s="195">
        <v>3924.1</v>
      </c>
      <c r="DC31" s="421">
        <f si="52" t="shared"/>
        <v>869.8599999999019</v>
      </c>
      <c r="DD31" s="195">
        <v>361.89499999999998</v>
      </c>
      <c r="DE31" s="196">
        <f si="53" t="shared"/>
        <v>8.4395750148526449</v>
      </c>
      <c r="DF31" s="195">
        <v>11.38</v>
      </c>
      <c r="DG31" s="397">
        <f si="54" t="shared"/>
        <v>2.9404249851473558</v>
      </c>
      <c r="DH31" s="199">
        <v>27</v>
      </c>
      <c r="DI31" s="346">
        <v>42749</v>
      </c>
      <c r="DJ31" s="366">
        <v>376.18900000000002</v>
      </c>
      <c r="DK31" s="381">
        <v>326.30599999999998</v>
      </c>
      <c r="DL31" s="455">
        <f si="55" t="shared"/>
        <v>761.40000000010559</v>
      </c>
      <c r="DM31" s="453"/>
      <c r="DN31" s="370"/>
      <c r="DO31" s="409"/>
      <c r="DP31" s="409"/>
      <c r="DQ31" s="371">
        <v>1983.664</v>
      </c>
      <c r="DR31" s="455">
        <f si="56" t="shared"/>
        <v>3371.4000000000851</v>
      </c>
      <c r="DS31" s="453"/>
      <c r="DT31" s="409">
        <f si="57" t="shared"/>
        <v>5620.8000000001903</v>
      </c>
      <c r="DU31" s="204"/>
      <c r="DV31" s="195">
        <v>5557</v>
      </c>
      <c r="DW31" s="409">
        <f si="58" t="shared"/>
        <v>-63.800000000190266</v>
      </c>
      <c r="DX31" s="195">
        <v>14653</v>
      </c>
      <c r="DY31" s="431">
        <f si="59" t="shared"/>
        <v>0.38359380331673992</v>
      </c>
      <c r="DZ31" s="409">
        <v>0.39800000000000002</v>
      </c>
      <c r="EA31" s="431">
        <f si="60" t="shared"/>
        <v>1.4406196683260097E-2</v>
      </c>
      <c r="EB31" s="199">
        <v>27</v>
      </c>
      <c r="EC31" s="346">
        <v>42749</v>
      </c>
      <c r="ED31" s="357"/>
      <c r="EE31" s="292"/>
      <c r="EF31" s="358">
        <v>2102.0129999999999</v>
      </c>
      <c r="EG31" s="497">
        <f si="85" t="shared"/>
        <v>4190.3999999999542</v>
      </c>
      <c r="EH31" s="453"/>
      <c r="EI31" s="370">
        <v>28.966000000000001</v>
      </c>
      <c r="EJ31" s="371">
        <v>1601.4469999999999</v>
      </c>
      <c r="EK31" s="455">
        <f si="61" t="shared"/>
        <v>409.35999999999666</v>
      </c>
      <c r="EL31" s="453"/>
      <c r="EM31" s="370">
        <v>3164.5659999999998</v>
      </c>
      <c r="EN31" s="371"/>
      <c r="EO31" s="455">
        <f si="62" t="shared"/>
        <v>32.579999999996289</v>
      </c>
      <c r="EP31" s="453"/>
      <c r="EQ31" s="379">
        <v>390.68299999999999</v>
      </c>
      <c r="ER31" s="455">
        <f si="63" t="shared"/>
        <v>6.3200000000006185</v>
      </c>
      <c r="ES31" s="409"/>
      <c r="ET31" s="409">
        <f si="64" t="shared"/>
        <v>4229.2999999999511</v>
      </c>
      <c r="EU31" s="204"/>
      <c r="EV31" s="195">
        <v>4273.3999999999996</v>
      </c>
      <c r="EW31" s="195">
        <f si="65" t="shared"/>
        <v>44.100000000048567</v>
      </c>
      <c r="EX31" s="431">
        <v>361.89499999999998</v>
      </c>
      <c r="EY31" s="431">
        <f si="66" t="shared"/>
        <v>11.68653891322055</v>
      </c>
      <c r="EZ31" s="290">
        <v>12.3931</v>
      </c>
      <c r="FA31" s="432">
        <f si="67" t="shared"/>
        <v>0.70656108677945006</v>
      </c>
      <c r="FC31" s="293">
        <v>42822</v>
      </c>
      <c r="FD31" s="417">
        <v>42823</v>
      </c>
      <c r="FE31" s="130">
        <f>BO60</f>
        <v>3479.0399999999272</v>
      </c>
      <c r="FF31" s="127">
        <v>3336.5</v>
      </c>
      <c r="FG31" s="127">
        <f si="2" t="shared"/>
        <v>-142.5399999999272</v>
      </c>
      <c r="FH31" s="32"/>
      <c r="FI31" s="123" t="e">
        <f si="3" t="shared"/>
        <v>#DIV/0!</v>
      </c>
      <c r="FJ31" s="126">
        <v>4.84</v>
      </c>
      <c r="FK31" s="131" t="e">
        <f si="4" t="shared"/>
        <v>#DIV/0!</v>
      </c>
      <c r="FL31" s="140">
        <f>HR60</f>
        <v>103.20000000000618</v>
      </c>
      <c r="FM31" s="296">
        <f>EU60</f>
        <v>8216.9840000003915</v>
      </c>
      <c r="FN31" s="123">
        <v>8546.9</v>
      </c>
      <c r="FO31" s="32">
        <f si="5" t="shared"/>
        <v>329.91599999960818</v>
      </c>
      <c r="FP31" s="120">
        <f si="6" t="shared"/>
        <v>0</v>
      </c>
      <c r="FQ31" s="123" t="e">
        <f si="7" t="shared"/>
        <v>#DIV/0!</v>
      </c>
      <c r="FR31" s="120">
        <v>12.39</v>
      </c>
      <c r="FS31" s="142" t="e">
        <f si="8" t="shared"/>
        <v>#DIV/0!</v>
      </c>
      <c r="FT31" s="141"/>
      <c r="FU31" s="130">
        <f>DA60</f>
        <v>6459.2999999999738</v>
      </c>
      <c r="FV31" s="123">
        <v>7848.3</v>
      </c>
      <c r="FW31" s="32">
        <f si="9" t="shared"/>
        <v>1389.0000000000264</v>
      </c>
      <c r="FX31" s="120">
        <f si="10" t="shared"/>
        <v>0</v>
      </c>
      <c r="FY31" s="120" t="e">
        <f si="11" t="shared"/>
        <v>#DIV/0!</v>
      </c>
      <c r="FZ31" s="126">
        <v>11.38</v>
      </c>
      <c r="GA31" s="142" t="e">
        <f si="12" t="shared"/>
        <v>#DIV/0!</v>
      </c>
      <c r="GB31" s="141"/>
      <c r="GC31" s="122">
        <f>CF60</f>
        <v>716.12000000003604</v>
      </c>
      <c r="GD31" s="123">
        <v>1524.6</v>
      </c>
      <c r="GE31" s="120">
        <f si="13" t="shared"/>
        <v>808.47999999996387</v>
      </c>
      <c r="GF31" s="33"/>
      <c r="GG31" s="127" t="e">
        <f si="14" t="shared"/>
        <v>#DIV/0!</v>
      </c>
      <c r="GH31" s="126">
        <v>3.78</v>
      </c>
      <c r="GI31" s="144" t="e">
        <f si="15" t="shared"/>
        <v>#DIV/0!</v>
      </c>
      <c r="GJ31" s="141"/>
      <c r="GK31" s="122">
        <f>DU60</f>
        <v>11666.399999999765</v>
      </c>
      <c r="GL31" s="120">
        <v>11114</v>
      </c>
      <c r="GM31" s="33">
        <f si="16" t="shared"/>
        <v>-552.39999999976499</v>
      </c>
      <c r="GN31" s="169"/>
      <c r="GO31" s="128">
        <v>0.55000000000000004</v>
      </c>
      <c r="GP31" s="126">
        <v>0.4</v>
      </c>
      <c r="GQ31" s="225">
        <f si="17" t="shared"/>
        <v>-0.15000000000000002</v>
      </c>
      <c r="GR31" s="141"/>
      <c r="GS31" s="122">
        <f>AV60</f>
        <v>21589.200000000339</v>
      </c>
      <c r="GT31" s="123">
        <v>21299.8</v>
      </c>
      <c r="GU31" s="33">
        <f si="18" t="shared"/>
        <v>-289.40000000033979</v>
      </c>
      <c r="GV31" s="123">
        <f si="89" t="shared"/>
        <v>0</v>
      </c>
      <c r="GW31" s="127" t="e">
        <f si="20" t="shared"/>
        <v>#DIV/0!</v>
      </c>
      <c r="GX31" s="123">
        <v>30.9</v>
      </c>
      <c r="GY31" s="144" t="e">
        <f si="21" t="shared"/>
        <v>#DIV/0!</v>
      </c>
      <c r="GZ31" s="141"/>
      <c r="HA31" s="125">
        <f si="22" t="shared"/>
        <v>52127.044000000431</v>
      </c>
      <c r="HB31" s="386">
        <v>53670.03</v>
      </c>
      <c r="HC31" s="31">
        <f si="23" t="shared"/>
        <v>1542.9859999995679</v>
      </c>
      <c r="HE31" s="7"/>
      <c r="HF31" s="44"/>
      <c r="HG31" s="12"/>
      <c r="HH31" s="7"/>
      <c r="HI31" s="9"/>
      <c r="HJ31" s="15"/>
      <c r="HO31" s="346">
        <v>42749</v>
      </c>
      <c r="HP31" s="379">
        <v>1129.7339999999999</v>
      </c>
      <c r="HQ31" s="455">
        <f si="68" t="shared"/>
        <v>24.75999999999658</v>
      </c>
      <c r="HR31" s="453"/>
      <c r="HS31" s="379">
        <v>50552</v>
      </c>
      <c r="HT31" s="455">
        <f si="69" t="shared"/>
        <v>21</v>
      </c>
      <c r="HU31" s="369"/>
      <c r="HV31" s="379">
        <v>79683</v>
      </c>
      <c r="HW31" s="455">
        <f si="70" t="shared"/>
        <v>10</v>
      </c>
      <c r="HX31" s="369"/>
      <c r="HY31" s="379">
        <v>2016</v>
      </c>
      <c r="HZ31" s="462">
        <f si="71" t="shared"/>
        <v>4</v>
      </c>
      <c r="IA31" s="369"/>
      <c r="IB31" s="379">
        <v>1327.11</v>
      </c>
      <c r="IC31" s="455">
        <f si="72" t="shared"/>
        <v>26.399999999996453</v>
      </c>
      <c r="ID31" s="409"/>
      <c r="IE31" s="379">
        <v>218834</v>
      </c>
      <c r="IF31" s="455">
        <f si="73" t="shared"/>
        <v>1488</v>
      </c>
      <c r="IG31" s="409"/>
    </row>
    <row r="32" spans="1:241" x14ac:dyDescent="0.25">
      <c r="A32" s="199">
        <v>28</v>
      </c>
      <c r="B32" s="346">
        <v>42809</v>
      </c>
      <c r="C32" s="349">
        <v>3162.7620000000002</v>
      </c>
      <c r="D32" s="288">
        <v>3151.502</v>
      </c>
      <c r="E32" s="350"/>
      <c r="F32" s="347">
        <f si="74" t="shared"/>
        <v>12854.400000001624</v>
      </c>
      <c r="G32" s="354">
        <f>F31+F32</f>
        <v>24998.400000000402</v>
      </c>
      <c r="H32" s="357">
        <v>2226.0439999999999</v>
      </c>
      <c r="I32" s="292">
        <v>2048.9569999999999</v>
      </c>
      <c r="J32" s="358"/>
      <c r="K32" s="347">
        <f si="75" t="shared"/>
        <v>12043.20000000007</v>
      </c>
      <c r="L32" s="409">
        <f>K31+K32</f>
        <v>24551.999999997861</v>
      </c>
      <c r="M32" s="354">
        <f>L32-G32</f>
        <v>-446.40000000254076</v>
      </c>
      <c r="N32" s="357">
        <v>688.74</v>
      </c>
      <c r="O32" s="358">
        <v>1087.0450000000001</v>
      </c>
      <c r="P32" s="455">
        <f si="29" t="shared"/>
        <v>2030.4000000002816</v>
      </c>
      <c r="Q32" s="453">
        <f>P32+P31</f>
        <v>4064.4000000000688</v>
      </c>
      <c r="R32" s="357">
        <v>72929</v>
      </c>
      <c r="S32" s="358">
        <v>38006</v>
      </c>
      <c r="T32" s="455">
        <f si="30" t="shared"/>
        <v>384</v>
      </c>
      <c r="U32" s="453">
        <f>T32+T31</f>
        <v>648</v>
      </c>
      <c r="V32" s="357">
        <v>174905</v>
      </c>
      <c r="W32" s="358">
        <v>352002</v>
      </c>
      <c r="X32" s="455">
        <f si="31" t="shared"/>
        <v>1680</v>
      </c>
      <c r="Y32" s="409">
        <f>X32+X31</f>
        <v>3408</v>
      </c>
      <c r="Z32" s="409">
        <f>Y32+U32</f>
        <v>4056</v>
      </c>
      <c r="AA32" s="427">
        <f>Q32-Z32</f>
        <v>8.4000000000687578</v>
      </c>
      <c r="AB32" s="363">
        <v>368.77800000000002</v>
      </c>
      <c r="AC32" s="358">
        <v>172.99100000000001</v>
      </c>
      <c r="AD32" s="455">
        <f si="32" t="shared"/>
        <v>538.20000000001187</v>
      </c>
      <c r="AE32" s="453">
        <f>AD32+AD31</f>
        <v>1249.2000000000303</v>
      </c>
      <c r="AF32" s="364">
        <v>3599.4349999999999</v>
      </c>
      <c r="AG32" s="289"/>
      <c r="AH32" s="358"/>
      <c r="AI32" s="455">
        <f si="76" t="shared"/>
        <v>9386.4000000001397</v>
      </c>
      <c r="AJ32" s="409">
        <f>AI32+AI31</f>
        <v>19056.000000000131</v>
      </c>
      <c r="AK32" s="453">
        <f>AJ32+U32</f>
        <v>19704.000000000131</v>
      </c>
      <c r="AL32" s="387">
        <v>29571</v>
      </c>
      <c r="AM32" s="388">
        <v>41092</v>
      </c>
      <c r="AN32" s="455">
        <f si="33" t="shared"/>
        <v>0</v>
      </c>
      <c r="AO32" s="217">
        <f>AN32+AN31</f>
        <v>0</v>
      </c>
      <c r="AP32" s="387">
        <v>22329</v>
      </c>
      <c r="AQ32" s="388">
        <v>23340</v>
      </c>
      <c r="AR32" s="455">
        <f si="34" t="shared"/>
        <v>0</v>
      </c>
      <c r="AS32" s="409">
        <f>AR32+AR31</f>
        <v>0</v>
      </c>
      <c r="AT32" s="409">
        <f>(L32-Y32-AE32-AO32)+AS32</f>
        <v>19894.799999997831</v>
      </c>
      <c r="AU32" s="210">
        <f si="35" t="shared"/>
        <v>10636.200000001612</v>
      </c>
      <c r="AV32" s="211">
        <f>(G32-Y32-AE32-AO32)+AS32</f>
        <v>20341.200000000372</v>
      </c>
      <c r="AW32" s="197">
        <v>10649.89</v>
      </c>
      <c r="AX32" s="196"/>
      <c r="AY32" s="196"/>
      <c r="AZ32" s="196" t="e">
        <f si="36" t="shared"/>
        <v>#DIV/0!</v>
      </c>
      <c r="BA32" s="196">
        <v>30.88</v>
      </c>
      <c r="BB32" s="196" t="e">
        <f si="37" t="shared"/>
        <v>#DIV/0!</v>
      </c>
      <c r="BC32" s="199">
        <v>28</v>
      </c>
      <c r="BD32" s="346">
        <v>42809</v>
      </c>
      <c r="BE32" s="357">
        <v>11745.996999999999</v>
      </c>
      <c r="BF32" s="292">
        <v>84.149000000000001</v>
      </c>
      <c r="BG32" s="358">
        <v>5744.9390000000003</v>
      </c>
      <c r="BH32" s="496">
        <f si="77" t="shared"/>
        <v>2513.0399999999941</v>
      </c>
      <c r="BI32" s="453">
        <f>BH32+BH31</f>
        <v>4812.1199999998971</v>
      </c>
      <c r="BJ32" s="370">
        <v>919.77200000000005</v>
      </c>
      <c r="BK32" s="371">
        <v>663.17100000000005</v>
      </c>
      <c r="BL32" s="291">
        <f si="79" t="shared"/>
        <v>364.23999999999978</v>
      </c>
      <c r="BM32" s="409">
        <f>BL32+BL31</f>
        <v>786.55999999999949</v>
      </c>
      <c r="BN32" s="409">
        <f si="38" t="shared"/>
        <v>2148.7999999999943</v>
      </c>
      <c r="BO32" s="483">
        <f>BI32-BM32</f>
        <v>4025.5599999998976</v>
      </c>
      <c r="BP32" s="195">
        <v>1668.2</v>
      </c>
      <c r="BQ32" s="196">
        <f si="39" t="shared"/>
        <v>-480.59999999999422</v>
      </c>
      <c r="BR32" s="196">
        <v>301.44</v>
      </c>
      <c r="BS32" s="196">
        <f si="40" t="shared"/>
        <v>7.1284501061570937</v>
      </c>
      <c r="BT32" s="196">
        <v>4.84</v>
      </c>
      <c r="BU32" s="196">
        <f si="41" t="shared"/>
        <v>-2.2884501061570939</v>
      </c>
      <c r="BV32" s="199">
        <v>28</v>
      </c>
      <c r="BW32" s="346">
        <v>42809</v>
      </c>
      <c r="BX32" s="357">
        <v>12597.53</v>
      </c>
      <c r="BY32" s="358">
        <v>48.073</v>
      </c>
      <c r="BZ32" s="347">
        <f si="42" t="shared"/>
        <v>246.84000000004573</v>
      </c>
      <c r="CA32" s="210">
        <f>BZ31+BZ32</f>
        <v>519.69999999999777</v>
      </c>
      <c r="CB32" s="292"/>
      <c r="CC32" s="213">
        <f si="43" t="shared"/>
        <v>364.23999999999978</v>
      </c>
      <c r="CD32" s="409">
        <f>BM32</f>
        <v>786.55999999999949</v>
      </c>
      <c r="CE32" s="211">
        <f si="44" t="shared"/>
        <v>611.08000000004552</v>
      </c>
      <c r="CF32" s="211">
        <f>CA32+CD32</f>
        <v>1306.2599999999973</v>
      </c>
      <c r="CG32" s="195">
        <v>762.3</v>
      </c>
      <c r="CH32" s="210">
        <f si="45" t="shared"/>
        <v>151.21999999995444</v>
      </c>
      <c r="CI32" s="196"/>
      <c r="CJ32" s="196" t="e">
        <f si="46" t="shared"/>
        <v>#DIV/0!</v>
      </c>
      <c r="CK32" s="196">
        <v>3.78</v>
      </c>
      <c r="CL32" s="196" t="e">
        <f si="47" t="shared"/>
        <v>#DIV/0!</v>
      </c>
      <c r="CM32" s="199">
        <v>28</v>
      </c>
      <c r="CN32" s="346">
        <v>42809</v>
      </c>
      <c r="CO32" s="357">
        <v>11412.611999999999</v>
      </c>
      <c r="CP32" s="358">
        <v>7588.5240000000003</v>
      </c>
      <c r="CQ32" s="455">
        <f si="48" t="shared"/>
        <v>1337.7599999999074</v>
      </c>
      <c r="CR32" s="409">
        <f>CQ32+CQ31</f>
        <v>2658.2400000000052</v>
      </c>
      <c r="CS32" s="409">
        <f si="0" t="shared"/>
        <v>174905</v>
      </c>
      <c r="CT32" s="409">
        <f si="1" t="shared"/>
        <v>352002</v>
      </c>
      <c r="CU32" s="409">
        <f si="49" t="shared"/>
        <v>1680</v>
      </c>
      <c r="CV32" s="453">
        <f>Y32</f>
        <v>3408</v>
      </c>
      <c r="CW32" s="379">
        <v>342.44499999999999</v>
      </c>
      <c r="CX32" s="376">
        <f si="86" t="shared"/>
        <v>0.17999999999915417</v>
      </c>
      <c r="CY32" s="409">
        <f>CX32+CX31</f>
        <v>5.9399999999993724</v>
      </c>
      <c r="CZ32" s="409">
        <f si="51" t="shared"/>
        <v>3017.9399999999068</v>
      </c>
      <c r="DA32" s="204">
        <f>CZ32+CZ31</f>
        <v>6072.1800000000048</v>
      </c>
      <c r="DB32" s="195">
        <v>3924.1</v>
      </c>
      <c r="DC32" s="421">
        <f si="52" t="shared"/>
        <v>906.16000000009308</v>
      </c>
      <c r="DD32" s="195">
        <v>361.89499999999998</v>
      </c>
      <c r="DE32" s="196">
        <f si="53" t="shared"/>
        <v>8.3392696776686801</v>
      </c>
      <c r="DF32" s="195">
        <v>11.38</v>
      </c>
      <c r="DG32" s="397">
        <f si="54" t="shared"/>
        <v>3.0407303223313207</v>
      </c>
      <c r="DH32" s="199">
        <v>28</v>
      </c>
      <c r="DI32" s="346">
        <v>42809</v>
      </c>
      <c r="DJ32" s="366">
        <v>376.59</v>
      </c>
      <c r="DK32" s="381">
        <v>326.33199999999999</v>
      </c>
      <c r="DL32" s="455">
        <f si="55" t="shared"/>
        <v>768.59999999993533</v>
      </c>
      <c r="DM32" s="453">
        <f>DL32+DL31</f>
        <v>1530.0000000000409</v>
      </c>
      <c r="DN32" s="370"/>
      <c r="DO32" s="409"/>
      <c r="DP32" s="409"/>
      <c r="DQ32" s="371">
        <v>1985.5139999999999</v>
      </c>
      <c r="DR32" s="455">
        <f si="56" t="shared"/>
        <v>3329.9999999998363</v>
      </c>
      <c r="DS32" s="453">
        <f>DR32+DR31</f>
        <v>6701.3999999999214</v>
      </c>
      <c r="DT32" s="409">
        <f si="57" t="shared"/>
        <v>5586.5999999997712</v>
      </c>
      <c r="DU32" s="204">
        <f>DM32+DS32+IG32</f>
        <v>11207.399999999961</v>
      </c>
      <c r="DV32" s="195">
        <v>5557</v>
      </c>
      <c r="DW32" s="409">
        <f si="58" t="shared"/>
        <v>-29.599999999771171</v>
      </c>
      <c r="DX32" s="195">
        <v>14653</v>
      </c>
      <c r="DY32" s="431">
        <f si="59" t="shared"/>
        <v>0.38125981027774319</v>
      </c>
      <c r="DZ32" s="409">
        <v>0.39800000000000002</v>
      </c>
      <c r="EA32" s="431">
        <f si="60" t="shared"/>
        <v>1.6740189722256826E-2</v>
      </c>
      <c r="EB32" s="199">
        <v>28</v>
      </c>
      <c r="EC32" s="346">
        <v>42809</v>
      </c>
      <c r="ED32" s="357"/>
      <c r="EE32" s="292"/>
      <c r="EF32" s="358">
        <v>2104.2260000000001</v>
      </c>
      <c r="EG32" s="497">
        <f si="85" t="shared"/>
        <v>3983.4000000003471</v>
      </c>
      <c r="EH32" s="453">
        <f>EG32+EG31</f>
        <v>8173.8000000003012</v>
      </c>
      <c r="EI32" s="370">
        <v>28.984000000000002</v>
      </c>
      <c r="EJ32" s="371">
        <v>1606.6510000000001</v>
      </c>
      <c r="EK32" s="455">
        <f si="61" t="shared"/>
        <v>417.76000000001432</v>
      </c>
      <c r="EL32" s="453">
        <f>EK32+EK31</f>
        <v>827.12000000001103</v>
      </c>
      <c r="EM32" s="370">
        <v>3166.5970000000002</v>
      </c>
      <c r="EN32" s="371"/>
      <c r="EO32" s="455">
        <f si="62" t="shared"/>
        <v>24.372000000004846</v>
      </c>
      <c r="EP32" s="453">
        <f>EO32+EO31</f>
        <v>56.952000000001135</v>
      </c>
      <c r="EQ32" s="379">
        <v>390.84</v>
      </c>
      <c r="ER32" s="455">
        <f si="63" t="shared"/>
        <v>6.2799999999992906</v>
      </c>
      <c r="ES32" s="409">
        <f>ER32+ER31</f>
        <v>12.599999999999909</v>
      </c>
      <c r="ET32" s="409">
        <f si="64" t="shared"/>
        <v>4014.0520000003512</v>
      </c>
      <c r="EU32" s="204">
        <f>EH32+EP32+ES32</f>
        <v>8243.3520000003027</v>
      </c>
      <c r="EV32" s="195">
        <v>4273.3999999999996</v>
      </c>
      <c r="EW32" s="195">
        <f si="65" t="shared"/>
        <v>259.34799999964844</v>
      </c>
      <c r="EX32" s="431">
        <v>361.89499999999998</v>
      </c>
      <c r="EY32" s="431">
        <f si="66" t="shared"/>
        <v>11.091758659280597</v>
      </c>
      <c r="EZ32" s="290">
        <v>12.3931</v>
      </c>
      <c r="FA32" s="432">
        <f si="67" t="shared"/>
        <v>1.3013413407194037</v>
      </c>
      <c r="FC32" s="293">
        <v>42823</v>
      </c>
      <c r="FD32" s="417">
        <v>42824</v>
      </c>
      <c r="FE32" s="130">
        <f>BO62</f>
        <v>2343.6400000001095</v>
      </c>
      <c r="FF32" s="127">
        <v>3336.5</v>
      </c>
      <c r="FG32" s="127">
        <f si="2" t="shared"/>
        <v>992.85999999989053</v>
      </c>
      <c r="FH32" s="32"/>
      <c r="FI32" s="123" t="e">
        <f si="3" t="shared"/>
        <v>#DIV/0!</v>
      </c>
      <c r="FJ32" s="126">
        <v>4.84</v>
      </c>
      <c r="FK32" s="131" t="e">
        <f si="4" t="shared"/>
        <v>#DIV/0!</v>
      </c>
      <c r="FL32" s="140">
        <f>HR61</f>
        <v>0</v>
      </c>
      <c r="FM32" s="296">
        <f>EU62</f>
        <v>8321.135999999995</v>
      </c>
      <c r="FN32" s="123">
        <v>8546.9</v>
      </c>
      <c r="FO32" s="32">
        <f si="5" t="shared"/>
        <v>225.76400000000467</v>
      </c>
      <c r="FP32" s="120">
        <f si="6" t="shared"/>
        <v>0</v>
      </c>
      <c r="FQ32" s="123" t="e">
        <f si="7" t="shared"/>
        <v>#DIV/0!</v>
      </c>
      <c r="FR32" s="120">
        <v>12.39</v>
      </c>
      <c r="FS32" s="142" t="e">
        <f si="8" t="shared"/>
        <v>#DIV/0!</v>
      </c>
      <c r="FT32" s="141"/>
      <c r="FU32" s="130">
        <f>DA62</f>
        <v>5628.8399999999037</v>
      </c>
      <c r="FV32" s="123">
        <v>7848.3</v>
      </c>
      <c r="FW32" s="32">
        <f si="9" t="shared"/>
        <v>2219.4600000000964</v>
      </c>
      <c r="FX32" s="120">
        <f si="10" t="shared"/>
        <v>0</v>
      </c>
      <c r="FY32" s="120" t="e">
        <f si="11" t="shared"/>
        <v>#DIV/0!</v>
      </c>
      <c r="FZ32" s="126">
        <v>11.38</v>
      </c>
      <c r="GA32" s="142" t="e">
        <f si="12" t="shared"/>
        <v>#DIV/0!</v>
      </c>
      <c r="GB32" s="141"/>
      <c r="GC32" s="122">
        <f>CF62</f>
        <v>601.13999999998236</v>
      </c>
      <c r="GD32" s="123">
        <v>1524.6</v>
      </c>
      <c r="GE32" s="120">
        <f si="13" t="shared"/>
        <v>923.46000000001754</v>
      </c>
      <c r="GF32" s="33"/>
      <c r="GG32" s="127" t="e">
        <f si="14" t="shared"/>
        <v>#DIV/0!</v>
      </c>
      <c r="GH32" s="126">
        <v>3.78</v>
      </c>
      <c r="GI32" s="144" t="e">
        <f si="15" t="shared"/>
        <v>#DIV/0!</v>
      </c>
      <c r="GJ32" s="141"/>
      <c r="GK32" s="122">
        <f>DU62</f>
        <v>10989.60000000039</v>
      </c>
      <c r="GL32" s="120">
        <v>11114</v>
      </c>
      <c r="GM32" s="33">
        <f si="16" t="shared"/>
        <v>124.39999999961037</v>
      </c>
      <c r="GN32" s="169"/>
      <c r="GO32" s="128">
        <v>1.55</v>
      </c>
      <c r="GP32" s="126">
        <v>0.4</v>
      </c>
      <c r="GQ32" s="225">
        <f si="17" t="shared"/>
        <v>-1.1499999999999999</v>
      </c>
      <c r="GR32" s="141"/>
      <c r="GS32" s="122">
        <f>AV61</f>
        <v>0</v>
      </c>
      <c r="GT32" s="123">
        <v>21299.8</v>
      </c>
      <c r="GU32" s="33">
        <f si="18" t="shared"/>
        <v>21299.8</v>
      </c>
      <c r="GV32" s="123">
        <f si="89" t="shared"/>
        <v>0</v>
      </c>
      <c r="GW32" s="127" t="e">
        <f si="20" t="shared"/>
        <v>#DIV/0!</v>
      </c>
      <c r="GX32" s="123">
        <v>30.9</v>
      </c>
      <c r="GY32" s="144" t="e">
        <f si="21" t="shared"/>
        <v>#DIV/0!</v>
      </c>
      <c r="GZ32" s="141"/>
      <c r="HA32" s="125">
        <f si="22" t="shared"/>
        <v>27884.356000000378</v>
      </c>
      <c r="HB32" s="386">
        <v>53670.03</v>
      </c>
      <c r="HC32" s="31">
        <f si="23" t="shared"/>
        <v>25785.673999999621</v>
      </c>
      <c r="HE32" s="10"/>
      <c r="HF32" s="662" t="s">
        <v>159</v>
      </c>
      <c r="HG32" s="663"/>
      <c r="HH32" s="9"/>
      <c r="HI32" s="10"/>
      <c r="HO32" s="346">
        <v>42750</v>
      </c>
      <c r="HP32" s="379">
        <v>1132.0250000000001</v>
      </c>
      <c r="HQ32" s="455">
        <f si="68" t="shared"/>
        <v>91.640000000006694</v>
      </c>
      <c r="HR32" s="453">
        <f>HQ32+HQ31</f>
        <v>116.40000000000327</v>
      </c>
      <c r="HS32" s="379">
        <v>50587</v>
      </c>
      <c r="HT32" s="455">
        <f si="69" t="shared"/>
        <v>35</v>
      </c>
      <c r="HU32" s="369">
        <f>HT32+HT31</f>
        <v>56</v>
      </c>
      <c r="HV32" s="379">
        <v>79724</v>
      </c>
      <c r="HW32" s="455">
        <f si="70" t="shared"/>
        <v>41</v>
      </c>
      <c r="HX32" s="369">
        <f>HW32+HW31</f>
        <v>51</v>
      </c>
      <c r="HY32" s="379">
        <v>2043</v>
      </c>
      <c r="HZ32" s="462">
        <f si="71" t="shared"/>
        <v>27</v>
      </c>
      <c r="IA32" s="369">
        <f>HZ32+HZ31</f>
        <v>31</v>
      </c>
      <c r="IB32" s="379">
        <v>1327.62</v>
      </c>
      <c r="IC32" s="455">
        <f si="72" t="shared"/>
        <v>15.299999999999727</v>
      </c>
      <c r="ID32" s="409">
        <f>IC32+IC31</f>
        <v>41.69999999999618</v>
      </c>
      <c r="IE32" s="379">
        <v>218958</v>
      </c>
      <c r="IF32" s="455">
        <f si="73" t="shared"/>
        <v>1488</v>
      </c>
      <c r="IG32" s="409">
        <f>IF32+IF31</f>
        <v>2976</v>
      </c>
    </row>
    <row ht="15.75" r="33" spans="1:241" x14ac:dyDescent="0.25">
      <c r="A33" s="199">
        <v>29</v>
      </c>
      <c r="B33" s="346">
        <v>42809</v>
      </c>
      <c r="C33" s="349">
        <v>3164.94</v>
      </c>
      <c r="D33" s="288">
        <v>3151.97</v>
      </c>
      <c r="E33" s="350"/>
      <c r="F33" s="347">
        <f si="74" t="shared"/>
        <v>12700.799999998708</v>
      </c>
      <c r="G33" s="354"/>
      <c r="H33" s="357">
        <v>2228.2159999999999</v>
      </c>
      <c r="I33" s="292">
        <v>2049.444</v>
      </c>
      <c r="J33" s="358"/>
      <c r="K33" s="347">
        <f si="75" t="shared"/>
        <v>12763.200000000506</v>
      </c>
      <c r="L33" s="409"/>
      <c r="M33" s="354"/>
      <c r="N33" s="357">
        <v>688.74</v>
      </c>
      <c r="O33" s="358">
        <v>1088.175</v>
      </c>
      <c r="P33" s="485">
        <f si="29" t="shared"/>
        <v>2033.9999999997872</v>
      </c>
      <c r="Q33" s="453"/>
      <c r="R33" s="357">
        <v>72949</v>
      </c>
      <c r="S33" s="358">
        <v>38007</v>
      </c>
      <c r="T33" s="455">
        <f si="30" t="shared"/>
        <v>252</v>
      </c>
      <c r="U33" s="453"/>
      <c r="V33" s="357">
        <v>174907</v>
      </c>
      <c r="W33" s="358">
        <v>352104</v>
      </c>
      <c r="X33" s="455">
        <f si="31" t="shared"/>
        <v>1664</v>
      </c>
      <c r="Y33" s="409"/>
      <c r="Z33" s="409"/>
      <c r="AA33" s="453"/>
      <c r="AB33" s="363">
        <v>368.99700000000001</v>
      </c>
      <c r="AC33" s="358">
        <v>173.143</v>
      </c>
      <c r="AD33" s="455">
        <f si="32" t="shared"/>
        <v>667.79999999996562</v>
      </c>
      <c r="AE33" s="453"/>
      <c r="AF33" s="364">
        <v>3603.5929999999998</v>
      </c>
      <c r="AG33" s="289"/>
      <c r="AH33" s="358"/>
      <c r="AI33" s="455">
        <f si="76" t="shared"/>
        <v>9979.1999999997643</v>
      </c>
      <c r="AJ33" s="409"/>
      <c r="AK33" s="453"/>
      <c r="AL33" s="387">
        <v>29571</v>
      </c>
      <c r="AM33" s="388">
        <v>41092</v>
      </c>
      <c r="AN33" s="455">
        <f si="33" t="shared"/>
        <v>0</v>
      </c>
      <c r="AO33" s="217"/>
      <c r="AP33" s="387">
        <v>22329</v>
      </c>
      <c r="AQ33" s="388">
        <v>23340</v>
      </c>
      <c r="AR33" s="455">
        <f si="34" t="shared"/>
        <v>0</v>
      </c>
      <c r="AS33" s="409"/>
      <c r="AT33" s="409"/>
      <c r="AU33" s="210">
        <f si="35" t="shared"/>
        <v>10368.999999998741</v>
      </c>
      <c r="AV33" s="211"/>
      <c r="AW33" s="197">
        <v>10649.89</v>
      </c>
      <c r="AX33" s="196"/>
      <c r="AY33" s="196"/>
      <c r="AZ33" s="196" t="e">
        <f si="36" t="shared"/>
        <v>#DIV/0!</v>
      </c>
      <c r="BA33" s="196">
        <v>30.88</v>
      </c>
      <c r="BB33" s="196" t="e">
        <f si="37" t="shared"/>
        <v>#DIV/0!</v>
      </c>
      <c r="BC33" s="199">
        <v>29</v>
      </c>
      <c r="BD33" s="346">
        <v>42809</v>
      </c>
      <c r="BE33" s="357">
        <v>11746.451999999999</v>
      </c>
      <c r="BF33" s="292">
        <v>84.221999999999994</v>
      </c>
      <c r="BG33" s="358">
        <v>5752.3850000000002</v>
      </c>
      <c r="BH33" s="496">
        <f si="77" t="shared"/>
        <v>1824.1199999999003</v>
      </c>
      <c r="BI33" s="453"/>
      <c r="BJ33" s="370">
        <v>925.32500000000005</v>
      </c>
      <c r="BK33" s="371">
        <v>663.17100000000005</v>
      </c>
      <c r="BL33" s="291">
        <f si="79" t="shared"/>
        <v>444.23999999999978</v>
      </c>
      <c r="BM33" s="409"/>
      <c r="BN33" s="409">
        <f si="38" t="shared"/>
        <v>1379.8799999999005</v>
      </c>
      <c r="BO33" s="483"/>
      <c r="BP33" s="195">
        <v>1668.2</v>
      </c>
      <c r="BQ33" s="196">
        <f si="39" t="shared"/>
        <v>288.32000000009953</v>
      </c>
      <c r="BR33" s="196">
        <v>301.44</v>
      </c>
      <c r="BS33" s="196">
        <f si="40" t="shared"/>
        <v>4.5776273885347019</v>
      </c>
      <c r="BT33" s="196">
        <v>4.84</v>
      </c>
      <c r="BU33" s="196">
        <f si="41" t="shared"/>
        <v>0.262372611465298</v>
      </c>
      <c r="BV33" s="199">
        <v>29</v>
      </c>
      <c r="BW33" s="346">
        <v>42809</v>
      </c>
      <c r="BX33" s="357">
        <v>12605.33</v>
      </c>
      <c r="BY33" s="358">
        <v>48.402000000000001</v>
      </c>
      <c r="BZ33" s="347">
        <f si="42" t="shared"/>
        <v>247.1599999999782</v>
      </c>
      <c r="CA33" s="210"/>
      <c r="CB33" s="292"/>
      <c r="CC33" s="213">
        <f si="43" t="shared"/>
        <v>444.23999999999978</v>
      </c>
      <c r="CD33" s="409"/>
      <c r="CE33" s="211">
        <f si="44" t="shared"/>
        <v>691.39999999997804</v>
      </c>
      <c r="CF33" s="211"/>
      <c r="CG33" s="195">
        <v>762.3</v>
      </c>
      <c r="CH33" s="210">
        <f si="45" t="shared"/>
        <v>70.900000000021919</v>
      </c>
      <c r="CI33" s="196"/>
      <c r="CJ33" s="196" t="e">
        <f si="46" t="shared"/>
        <v>#DIV/0!</v>
      </c>
      <c r="CK33" s="196">
        <v>3.78</v>
      </c>
      <c r="CL33" s="196" t="e">
        <f si="47" t="shared"/>
        <v>#DIV/0!</v>
      </c>
      <c r="CM33" s="199">
        <v>29</v>
      </c>
      <c r="CN33" s="346">
        <v>42809</v>
      </c>
      <c r="CO33" s="357">
        <v>11416.548000000001</v>
      </c>
      <c r="CP33" s="358">
        <v>7593.5169999999998</v>
      </c>
      <c r="CQ33" s="455">
        <f si="48" t="shared"/>
        <v>1071.4800000001196</v>
      </c>
      <c r="CR33" s="409"/>
      <c r="CS33" s="409">
        <f si="0" t="shared"/>
        <v>174907</v>
      </c>
      <c r="CT33" s="409">
        <f si="1" t="shared"/>
        <v>352104</v>
      </c>
      <c r="CU33" s="409">
        <f si="49" t="shared"/>
        <v>1664</v>
      </c>
      <c r="CV33" s="453"/>
      <c r="CW33" s="379">
        <v>342.74799999999999</v>
      </c>
      <c r="CX33" s="376">
        <f si="86" t="shared"/>
        <v>18.179999999999836</v>
      </c>
      <c r="CY33" s="409"/>
      <c r="CZ33" s="409">
        <f si="51" t="shared"/>
        <v>2753.6600000001195</v>
      </c>
      <c r="DA33" s="204"/>
      <c r="DB33" s="195">
        <v>3924.1</v>
      </c>
      <c r="DC33" s="421">
        <f si="52" t="shared"/>
        <v>1170.4399999998805</v>
      </c>
      <c r="DD33" s="195">
        <v>361.89499999999998</v>
      </c>
      <c r="DE33" s="196">
        <f si="53" t="shared"/>
        <v>7.6090026112549758</v>
      </c>
      <c r="DF33" s="195">
        <v>11.38</v>
      </c>
      <c r="DG33" s="397">
        <f si="54" t="shared"/>
        <v>3.770997388745025</v>
      </c>
      <c r="DH33" s="199">
        <v>29</v>
      </c>
      <c r="DI33" s="346">
        <v>42809</v>
      </c>
      <c r="DJ33" s="366">
        <v>376.97699999999998</v>
      </c>
      <c r="DK33" s="381">
        <v>326.358</v>
      </c>
      <c r="DL33" s="455">
        <f si="55" t="shared"/>
        <v>743.40000000001965</v>
      </c>
      <c r="DM33" s="453"/>
      <c r="DN33" s="370"/>
      <c r="DO33" s="409"/>
      <c r="DP33" s="409"/>
      <c r="DQ33" s="371">
        <v>1987.3530000000001</v>
      </c>
      <c r="DR33" s="455">
        <f si="56" t="shared"/>
        <v>3310.2000000003045</v>
      </c>
      <c r="DS33" s="453"/>
      <c r="DT33" s="409">
        <f si="57" t="shared"/>
        <v>5541.6000000003241</v>
      </c>
      <c r="DU33" s="204"/>
      <c r="DV33" s="195">
        <v>5557</v>
      </c>
      <c r="DW33" s="409">
        <f si="58" t="shared"/>
        <v>15.399999999675856</v>
      </c>
      <c r="DX33" s="195">
        <v>14653</v>
      </c>
      <c r="DY33" s="431">
        <f si="59" t="shared"/>
        <v>0.37818876680545443</v>
      </c>
      <c r="DZ33" s="409">
        <v>0.39800000000000002</v>
      </c>
      <c r="EA33" s="431">
        <f si="60" t="shared"/>
        <v>1.9811233194545586E-2</v>
      </c>
      <c r="EB33" s="199">
        <v>29</v>
      </c>
      <c r="EC33" s="346">
        <v>42809</v>
      </c>
      <c r="ED33" s="357"/>
      <c r="EE33" s="292"/>
      <c r="EF33" s="358">
        <v>2106.4789999999998</v>
      </c>
      <c r="EG33" s="497">
        <f si="85" t="shared"/>
        <v>4055.399999999463</v>
      </c>
      <c r="EH33" s="453"/>
      <c r="EI33" s="370">
        <v>29.001999999999999</v>
      </c>
      <c r="EJ33" s="371">
        <v>1612.115</v>
      </c>
      <c r="EK33" s="455">
        <f si="61" t="shared"/>
        <v>438.55999999999511</v>
      </c>
      <c r="EL33" s="453"/>
      <c r="EM33" s="370">
        <v>3168.6640000000002</v>
      </c>
      <c r="EN33" s="371"/>
      <c r="EO33" s="455">
        <f si="62" t="shared"/>
        <v>24.804000000000087</v>
      </c>
      <c r="EP33" s="453"/>
      <c r="EQ33" s="379">
        <v>390.99299999999999</v>
      </c>
      <c r="ER33" s="455">
        <f si="63" t="shared"/>
        <v>6.1200000000008004</v>
      </c>
      <c r="ES33" s="409"/>
      <c r="ET33" s="409">
        <f si="64" t="shared"/>
        <v>4086.3239999994639</v>
      </c>
      <c r="EU33" s="204"/>
      <c r="EV33" s="195">
        <v>4273.3999999999996</v>
      </c>
      <c r="EW33" s="195">
        <f si="65" t="shared"/>
        <v>187.07600000053571</v>
      </c>
      <c r="EX33" s="431">
        <v>361.89499999999998</v>
      </c>
      <c r="EY33" s="431">
        <f si="66" t="shared"/>
        <v>11.29146299340821</v>
      </c>
      <c r="EZ33" s="290">
        <v>12.3931</v>
      </c>
      <c r="FA33" s="432">
        <f si="67" t="shared"/>
        <v>1.1016370065917904</v>
      </c>
      <c r="FC33" s="293">
        <v>42824</v>
      </c>
      <c r="FD33" s="417">
        <v>42825</v>
      </c>
      <c r="FE33" s="130">
        <f>BO64</f>
        <v>987.03999999988355</v>
      </c>
      <c r="FF33" s="127">
        <v>3336.5</v>
      </c>
      <c r="FG33" s="127">
        <f si="2" t="shared"/>
        <v>2349.4600000001165</v>
      </c>
      <c r="FH33" s="32"/>
      <c r="FI33" s="123" t="e">
        <f si="3" t="shared"/>
        <v>#DIV/0!</v>
      </c>
      <c r="FJ33" s="126">
        <v>4.84</v>
      </c>
      <c r="FK33" s="131" t="e">
        <f si="4" t="shared"/>
        <v>#DIV/0!</v>
      </c>
      <c r="FL33" s="140">
        <f>HR62</f>
        <v>77.439999999996871</v>
      </c>
      <c r="FM33" s="296">
        <f>EU64</f>
        <v>7777.0640000000749</v>
      </c>
      <c r="FN33" s="123">
        <v>8546.9</v>
      </c>
      <c r="FO33" s="32">
        <f si="5" t="shared"/>
        <v>769.83599999992475</v>
      </c>
      <c r="FP33" s="120">
        <f si="6" t="shared"/>
        <v>0</v>
      </c>
      <c r="FQ33" s="123" t="e">
        <f si="7" t="shared"/>
        <v>#DIV/0!</v>
      </c>
      <c r="FR33" s="120">
        <v>12.39</v>
      </c>
      <c r="FS33" s="142" t="e">
        <f si="8" t="shared"/>
        <v>#DIV/0!</v>
      </c>
      <c r="FT33" s="141"/>
      <c r="FU33" s="130">
        <f>DA64</f>
        <v>2134.8600000000361</v>
      </c>
      <c r="FV33" s="123">
        <v>7848.3</v>
      </c>
      <c r="FW33" s="32">
        <f si="9" t="shared"/>
        <v>5713.4399999999641</v>
      </c>
      <c r="FX33" s="120">
        <f si="10" t="shared"/>
        <v>0</v>
      </c>
      <c r="FY33" s="120" t="e">
        <f si="11" t="shared"/>
        <v>#DIV/0!</v>
      </c>
      <c r="FZ33" s="126">
        <v>11.38</v>
      </c>
      <c r="GA33" s="142" t="e">
        <f si="12" t="shared"/>
        <v>#DIV/0!</v>
      </c>
      <c r="GB33" s="141"/>
      <c r="GC33" s="122">
        <f>CF64</f>
        <v>729.78000000001032</v>
      </c>
      <c r="GD33" s="123">
        <v>1524.6</v>
      </c>
      <c r="GE33" s="120">
        <f si="13" t="shared"/>
        <v>794.81999999998959</v>
      </c>
      <c r="GF33" s="33"/>
      <c r="GG33" s="127" t="e">
        <f si="14" t="shared"/>
        <v>#DIV/0!</v>
      </c>
      <c r="GH33" s="126">
        <v>3.78</v>
      </c>
      <c r="GI33" s="144" t="e">
        <f si="15" t="shared"/>
        <v>#DIV/0!</v>
      </c>
      <c r="GJ33" s="141"/>
      <c r="GK33" s="122">
        <f>DU64</f>
        <v>9568.1999999998989</v>
      </c>
      <c r="GL33" s="120">
        <v>11114</v>
      </c>
      <c r="GM33" s="33">
        <f si="16" t="shared"/>
        <v>1545.8000000001011</v>
      </c>
      <c r="GN33" s="169"/>
      <c r="GO33" s="128">
        <v>2.5499999999999998</v>
      </c>
      <c r="GP33" s="126">
        <v>0.4</v>
      </c>
      <c r="GQ33" s="225">
        <f si="17" t="shared"/>
        <v>-2.15</v>
      </c>
      <c r="GR33" s="141"/>
      <c r="GS33" s="122">
        <f>AV62</f>
        <v>22371.000000000495</v>
      </c>
      <c r="GT33" s="123">
        <v>21299.8</v>
      </c>
      <c r="GU33" s="33">
        <f si="18" t="shared"/>
        <v>-1071.2000000004955</v>
      </c>
      <c r="GV33" s="123">
        <f si="89" t="shared"/>
        <v>0</v>
      </c>
      <c r="GW33" s="127" t="e">
        <f si="20" t="shared"/>
        <v>#DIV/0!</v>
      </c>
      <c r="GX33" s="123">
        <v>30.9</v>
      </c>
      <c r="GY33" s="144" t="e">
        <f si="21" t="shared"/>
        <v>#DIV/0!</v>
      </c>
      <c r="GZ33" s="141"/>
      <c r="HA33" s="125">
        <f si="22" t="shared"/>
        <v>43567.944000000396</v>
      </c>
      <c r="HB33" s="386">
        <v>53670.03</v>
      </c>
      <c r="HC33" s="31">
        <f si="23" t="shared"/>
        <v>10102.085999999603</v>
      </c>
      <c r="HE33" s="10"/>
      <c r="HF33" s="46" t="s">
        <v>65</v>
      </c>
      <c r="HG33" s="14">
        <v>101226.7175</v>
      </c>
      <c r="HH33" s="9"/>
      <c r="HI33" s="10"/>
      <c r="HO33" s="346">
        <v>42750</v>
      </c>
      <c r="HP33" s="379">
        <v>1132.751</v>
      </c>
      <c r="HQ33" s="455">
        <f si="68" t="shared"/>
        <v>29.039999999995416</v>
      </c>
      <c r="HR33" s="453"/>
      <c r="HS33" s="379">
        <v>50598</v>
      </c>
      <c r="HT33" s="455">
        <f si="69" t="shared"/>
        <v>11</v>
      </c>
      <c r="HU33" s="369"/>
      <c r="HV33" s="379">
        <v>79739</v>
      </c>
      <c r="HW33" s="455">
        <f si="70" t="shared"/>
        <v>15</v>
      </c>
      <c r="HX33" s="369"/>
      <c r="HY33" s="379">
        <v>2049</v>
      </c>
      <c r="HZ33" s="462">
        <f si="71" t="shared"/>
        <v>6</v>
      </c>
      <c r="IA33" s="369"/>
      <c r="IB33" s="379">
        <v>1328.5</v>
      </c>
      <c r="IC33" s="455">
        <f si="72" t="shared"/>
        <v>26.400000000003274</v>
      </c>
      <c r="ID33" s="409"/>
      <c r="IE33" s="379">
        <v>219082</v>
      </c>
      <c r="IF33" s="455">
        <f si="73" t="shared"/>
        <v>1488</v>
      </c>
      <c r="IG33" s="409"/>
    </row>
    <row ht="16.5" r="34" spans="1:241" thickBot="1" x14ac:dyDescent="0.3">
      <c r="A34" s="199">
        <v>30</v>
      </c>
      <c r="B34" s="346">
        <v>42810</v>
      </c>
      <c r="C34" s="349">
        <v>3166.9859999999999</v>
      </c>
      <c r="D34" s="288">
        <v>3152.47</v>
      </c>
      <c r="E34" s="350"/>
      <c r="F34" s="347">
        <f si="74" t="shared"/>
        <v>12220.799999999144</v>
      </c>
      <c r="G34" s="354">
        <f>F33+F34</f>
        <v>24921.599999997852</v>
      </c>
      <c r="H34" s="357">
        <v>2230.288</v>
      </c>
      <c r="I34" s="292">
        <v>2049.9670000000001</v>
      </c>
      <c r="J34" s="358"/>
      <c r="K34" s="347">
        <f si="75" t="shared"/>
        <v>12456.000000001222</v>
      </c>
      <c r="L34" s="409">
        <f>K33+K34</f>
        <v>25219.200000001729</v>
      </c>
      <c r="M34" s="354">
        <f>L34-G34</f>
        <v>297.60000000387663</v>
      </c>
      <c r="N34" s="357">
        <v>688.74</v>
      </c>
      <c r="O34" s="358">
        <v>1089.395</v>
      </c>
      <c r="P34" s="455">
        <f si="29" t="shared"/>
        <v>2196.0000000000491</v>
      </c>
      <c r="Q34" s="453">
        <f>P34+P33</f>
        <v>4229.9999999998363</v>
      </c>
      <c r="R34" s="357">
        <v>72978</v>
      </c>
      <c r="S34" s="358">
        <v>38013</v>
      </c>
      <c r="T34" s="455">
        <f si="30" t="shared"/>
        <v>420</v>
      </c>
      <c r="U34" s="453">
        <f>T34+T33</f>
        <v>672</v>
      </c>
      <c r="V34" s="357">
        <v>174910</v>
      </c>
      <c r="W34" s="358">
        <v>352213</v>
      </c>
      <c r="X34" s="455">
        <f si="31" t="shared"/>
        <v>1792</v>
      </c>
      <c r="Y34" s="409">
        <f>X34+X33</f>
        <v>3456</v>
      </c>
      <c r="Z34" s="409">
        <f>Y34+U34</f>
        <v>4128</v>
      </c>
      <c r="AA34" s="453">
        <f>Q34-Z34</f>
        <v>101.99999999983629</v>
      </c>
      <c r="AB34" s="363">
        <v>369.22300000000001</v>
      </c>
      <c r="AC34" s="362">
        <v>173.29400000000001</v>
      </c>
      <c r="AD34" s="455">
        <f si="32" t="shared"/>
        <v>678.60000000001719</v>
      </c>
      <c r="AE34" s="453">
        <f>AD34+AD33</f>
        <v>1346.3999999999828</v>
      </c>
      <c r="AF34" s="364">
        <v>3607.547</v>
      </c>
      <c r="AG34" s="289"/>
      <c r="AH34" s="358"/>
      <c r="AI34" s="455">
        <f si="76" t="shared"/>
        <v>9489.6000000004278</v>
      </c>
      <c r="AJ34" s="409">
        <f>AI34+AI33</f>
        <v>19468.800000000192</v>
      </c>
      <c r="AK34" s="453">
        <f>AJ34+U34</f>
        <v>20140.800000000192</v>
      </c>
      <c r="AL34" s="387">
        <v>29571</v>
      </c>
      <c r="AM34" s="388">
        <v>41092</v>
      </c>
      <c r="AN34" s="455">
        <f si="33" t="shared"/>
        <v>0</v>
      </c>
      <c r="AO34" s="217">
        <f>AN34+AN33</f>
        <v>0</v>
      </c>
      <c r="AP34" s="387">
        <v>22329</v>
      </c>
      <c r="AQ34" s="388">
        <v>23340</v>
      </c>
      <c r="AR34" s="455">
        <f si="34" t="shared"/>
        <v>0</v>
      </c>
      <c r="AS34" s="409">
        <f>AR34+AR33</f>
        <v>0</v>
      </c>
      <c r="AT34" s="409">
        <f>(L34-Y34-AE34-AO34)+AS34</f>
        <v>20416.800000001746</v>
      </c>
      <c r="AU34" s="210">
        <f si="35" t="shared"/>
        <v>9750.1999999991276</v>
      </c>
      <c r="AV34" s="211">
        <f>(G34-Y34-AE34-AO34)+AS34</f>
        <v>20119.199999997869</v>
      </c>
      <c r="AW34" s="197">
        <v>10649.89</v>
      </c>
      <c r="AX34" s="196"/>
      <c r="AY34" s="196"/>
      <c r="AZ34" s="196" t="e">
        <f si="36" t="shared"/>
        <v>#DIV/0!</v>
      </c>
      <c r="BA34" s="196">
        <v>30.88</v>
      </c>
      <c r="BB34" s="196" t="e">
        <f si="37" t="shared"/>
        <v>#DIV/0!</v>
      </c>
      <c r="BC34" s="199">
        <v>30</v>
      </c>
      <c r="BD34" s="346">
        <v>42810</v>
      </c>
      <c r="BE34" s="357">
        <v>11750.004000000001</v>
      </c>
      <c r="BF34" s="292">
        <v>84.305999999999997</v>
      </c>
      <c r="BG34" s="358">
        <v>5760.8850000000002</v>
      </c>
      <c r="BH34" s="496">
        <f si="77" t="shared"/>
        <v>2454.2400000002181</v>
      </c>
      <c r="BI34" s="453">
        <f>BH34+BH33</f>
        <v>4278.3600000001188</v>
      </c>
      <c r="BJ34" s="370">
        <v>930.88499999999999</v>
      </c>
      <c r="BK34" s="371">
        <v>663.17100000000005</v>
      </c>
      <c r="BL34" s="291">
        <f si="79" t="shared"/>
        <v>444.79999999999563</v>
      </c>
      <c r="BM34" s="409">
        <f>BL34+BL33</f>
        <v>889.03999999999542</v>
      </c>
      <c r="BN34" s="409">
        <f si="38" t="shared"/>
        <v>2009.4400000002224</v>
      </c>
      <c r="BO34" s="483">
        <f>BI34-BM34</f>
        <v>3389.3200000001234</v>
      </c>
      <c r="BP34" s="195">
        <v>1668.2</v>
      </c>
      <c r="BQ34" s="196">
        <f si="39" t="shared"/>
        <v>-341.24000000022238</v>
      </c>
      <c r="BR34" s="196">
        <v>301.44</v>
      </c>
      <c r="BS34" s="196">
        <f si="40" t="shared"/>
        <v>6.666135881104772</v>
      </c>
      <c r="BT34" s="196">
        <v>4.84</v>
      </c>
      <c r="BU34" s="196">
        <f si="41" t="shared"/>
        <v>-1.8261358811047721</v>
      </c>
      <c r="BV34" s="199">
        <v>30</v>
      </c>
      <c r="BW34" s="346">
        <v>42810</v>
      </c>
      <c r="BX34" s="357">
        <v>12614.3</v>
      </c>
      <c r="BY34" s="358">
        <v>48.74</v>
      </c>
      <c r="BZ34" s="347">
        <f si="42" t="shared"/>
        <v>282.61999999998039</v>
      </c>
      <c r="CA34" s="210">
        <f>BZ33+BZ34</f>
        <v>529.77999999995859</v>
      </c>
      <c r="CB34" s="292"/>
      <c r="CC34" s="213">
        <f si="43" t="shared"/>
        <v>444.79999999999563</v>
      </c>
      <c r="CD34" s="409">
        <f>BM34</f>
        <v>889.03999999999542</v>
      </c>
      <c r="CE34" s="211">
        <f si="44" t="shared"/>
        <v>727.41999999997597</v>
      </c>
      <c r="CF34" s="211">
        <f>CA34+CD34</f>
        <v>1418.819999999954</v>
      </c>
      <c r="CG34" s="195">
        <v>762.3</v>
      </c>
      <c r="CH34" s="210">
        <f si="45" t="shared"/>
        <v>34.880000000023983</v>
      </c>
      <c r="CI34" s="196"/>
      <c r="CJ34" s="196" t="e">
        <f si="46" t="shared"/>
        <v>#DIV/0!</v>
      </c>
      <c r="CK34" s="196">
        <v>3.78</v>
      </c>
      <c r="CL34" s="196" t="e">
        <f si="47" t="shared"/>
        <v>#DIV/0!</v>
      </c>
      <c r="CM34" s="199">
        <v>30</v>
      </c>
      <c r="CN34" s="346">
        <v>42810</v>
      </c>
      <c r="CO34" s="357">
        <v>11420.424000000001</v>
      </c>
      <c r="CP34" s="358">
        <v>7602.6369999999997</v>
      </c>
      <c r="CQ34" s="455">
        <f si="48" t="shared"/>
        <v>1559.5200000000114</v>
      </c>
      <c r="CR34" s="409">
        <f>CQ34+CQ33</f>
        <v>2631.000000000131</v>
      </c>
      <c r="CS34" s="409">
        <f si="0" t="shared"/>
        <v>174910</v>
      </c>
      <c r="CT34" s="409">
        <f si="1" t="shared"/>
        <v>352213</v>
      </c>
      <c r="CU34" s="409">
        <f si="49" t="shared"/>
        <v>1792</v>
      </c>
      <c r="CV34" s="453">
        <f>Y34</f>
        <v>3456</v>
      </c>
      <c r="CW34" s="379">
        <v>342.77600000000001</v>
      </c>
      <c r="CX34" s="376">
        <f si="86" t="shared"/>
        <v>1.6800000000012005</v>
      </c>
      <c r="CY34" s="409">
        <f>CX34+CX33</f>
        <v>19.860000000001037</v>
      </c>
      <c r="CZ34" s="409">
        <f si="51" t="shared"/>
        <v>3353.2000000000126</v>
      </c>
      <c r="DA34" s="204">
        <f>CZ34+CZ33</f>
        <v>6106.8600000001315</v>
      </c>
      <c r="DB34" s="195">
        <v>3924.1</v>
      </c>
      <c r="DC34" s="421">
        <f si="52" t="shared"/>
        <v>570.89999999998736</v>
      </c>
      <c r="DD34" s="195">
        <v>361.89499999999998</v>
      </c>
      <c r="DE34" s="196">
        <f si="53" t="shared"/>
        <v>9.2656709819146794</v>
      </c>
      <c r="DF34" s="195">
        <v>11.38</v>
      </c>
      <c r="DG34" s="397">
        <f si="54" t="shared"/>
        <v>2.1143290180853214</v>
      </c>
      <c r="DH34" s="199">
        <v>30</v>
      </c>
      <c r="DI34" s="346">
        <v>42810</v>
      </c>
      <c r="DJ34" s="366">
        <v>377.38299999999998</v>
      </c>
      <c r="DK34" s="381">
        <v>326.38499999999999</v>
      </c>
      <c r="DL34" s="455">
        <f si="55" t="shared"/>
        <v>779.3999999999869</v>
      </c>
      <c r="DM34" s="453">
        <f>DL34+DL33</f>
        <v>1522.8000000000065</v>
      </c>
      <c r="DN34" s="370"/>
      <c r="DO34" s="409"/>
      <c r="DP34" s="409"/>
      <c r="DQ34" s="371">
        <v>1989.2270000000001</v>
      </c>
      <c r="DR34" s="455">
        <f si="56" t="shared"/>
        <v>3373.2000000000426</v>
      </c>
      <c r="DS34" s="453">
        <f>DR34+DR33</f>
        <v>6683.4000000003471</v>
      </c>
      <c r="DT34" s="409">
        <f si="57" t="shared"/>
        <v>5652.6000000000295</v>
      </c>
      <c r="DU34" s="204">
        <f>DM34+DS34+IG34</f>
        <v>11194.200000000354</v>
      </c>
      <c r="DV34" s="195">
        <v>5557</v>
      </c>
      <c r="DW34" s="409">
        <f si="58" t="shared"/>
        <v>-95.600000000029468</v>
      </c>
      <c r="DX34" s="195">
        <v>14653</v>
      </c>
      <c r="DY34" s="431">
        <f si="59" t="shared"/>
        <v>0.38576400737050637</v>
      </c>
      <c r="DZ34" s="409">
        <v>0.39800000000000002</v>
      </c>
      <c r="EA34" s="431">
        <f si="60" t="shared"/>
        <v>1.2235992629493653E-2</v>
      </c>
      <c r="EB34" s="199">
        <v>30</v>
      </c>
      <c r="EC34" s="346">
        <v>42810</v>
      </c>
      <c r="ED34" s="357"/>
      <c r="EE34" s="292"/>
      <c r="EF34" s="358">
        <v>2108.7130000000002</v>
      </c>
      <c r="EG34" s="497">
        <f si="85" t="shared"/>
        <v>4021.200000000681</v>
      </c>
      <c r="EH34" s="453">
        <f>EG34+EG33</f>
        <v>8076.6000000001441</v>
      </c>
      <c r="EI34" s="370">
        <v>29.021000000000001</v>
      </c>
      <c r="EJ34" s="371">
        <v>1617.4469999999999</v>
      </c>
      <c r="EK34" s="455">
        <f si="61" t="shared"/>
        <v>428.07999999999055</v>
      </c>
      <c r="EL34" s="453">
        <f>EK34+EK33</f>
        <v>866.63999999998566</v>
      </c>
      <c r="EM34" s="370">
        <v>3170.6979999999999</v>
      </c>
      <c r="EN34" s="371"/>
      <c r="EO34" s="455">
        <f si="62" t="shared"/>
        <v>24.407999999995809</v>
      </c>
      <c r="EP34" s="453">
        <f>EO34+EO33</f>
        <v>49.211999999995896</v>
      </c>
      <c r="EQ34" s="379">
        <v>391.15</v>
      </c>
      <c r="ER34" s="455">
        <f si="63" t="shared"/>
        <v>6.2799999999992906</v>
      </c>
      <c r="ES34" s="409">
        <f>ER34+ER33</f>
        <v>12.400000000000091</v>
      </c>
      <c r="ET34" s="409">
        <f si="64" t="shared"/>
        <v>4051.8880000006761</v>
      </c>
      <c r="EU34" s="204">
        <f>EH34+EP34+ES34</f>
        <v>8138.2120000001396</v>
      </c>
      <c r="EV34" s="195">
        <v>4273.3999999999996</v>
      </c>
      <c r="EW34" s="195">
        <f si="65" t="shared"/>
        <v>221.51199999932351</v>
      </c>
      <c r="EX34" s="431">
        <v>361.89499999999998</v>
      </c>
      <c r="EY34" s="431">
        <f si="66" t="shared"/>
        <v>11.19630832147633</v>
      </c>
      <c r="EZ34" s="290">
        <v>12.3931</v>
      </c>
      <c r="FA34" s="432">
        <f si="67" t="shared"/>
        <v>1.1967916785236703</v>
      </c>
      <c r="FC34" s="293"/>
      <c r="FD34" s="418"/>
      <c r="FE34" s="130"/>
      <c r="FF34" s="127"/>
      <c r="FG34" s="32"/>
      <c r="FH34" s="132"/>
      <c r="FI34" s="123"/>
      <c r="FJ34" s="126"/>
      <c r="FK34" s="121"/>
      <c r="FL34" s="140"/>
      <c r="FM34" s="296"/>
      <c r="FN34" s="123"/>
      <c r="FO34" s="32"/>
      <c r="FP34" s="120"/>
      <c r="FQ34" s="123"/>
      <c r="FR34" s="120"/>
      <c r="FS34" s="142"/>
      <c r="FT34" s="295"/>
      <c r="FU34" s="130"/>
      <c r="FV34" s="123"/>
      <c r="FW34" s="32"/>
      <c r="FX34" s="120"/>
      <c r="FY34" s="120"/>
      <c r="FZ34" s="126"/>
      <c r="GA34" s="143"/>
      <c r="GB34" s="295"/>
      <c r="GC34" s="122"/>
      <c r="GD34" s="123"/>
      <c r="GE34" s="120"/>
      <c r="GF34" s="33"/>
      <c r="GG34" s="127"/>
      <c r="GH34" s="123"/>
      <c r="GI34" s="144"/>
      <c r="GJ34" s="295"/>
      <c r="GK34" s="122"/>
      <c r="GL34" s="120"/>
      <c r="GM34" s="33"/>
      <c r="GN34" s="169"/>
      <c r="GO34" s="128"/>
      <c r="GP34" s="126"/>
      <c r="GQ34" s="225"/>
      <c r="GR34" s="295"/>
      <c r="GS34" s="122"/>
      <c r="GT34" s="123"/>
      <c r="GU34" s="33"/>
      <c r="GV34" s="123"/>
      <c r="GW34" s="127"/>
      <c r="GX34" s="123"/>
      <c r="GY34" s="144"/>
      <c r="GZ34" s="295"/>
      <c r="HA34" s="125"/>
      <c r="HB34" s="386"/>
      <c r="HC34" s="31"/>
      <c r="HE34" s="10"/>
      <c r="HF34" s="46" t="s">
        <v>41</v>
      </c>
      <c r="HG34" s="14">
        <v>268250.20750000002</v>
      </c>
      <c r="HH34" s="9"/>
      <c r="HI34" s="10"/>
      <c r="HO34" s="346">
        <v>42751</v>
      </c>
      <c r="HP34" s="379">
        <v>1134.385</v>
      </c>
      <c r="HQ34" s="455">
        <f si="68" t="shared"/>
        <v>65.360000000000582</v>
      </c>
      <c r="HR34" s="453">
        <f>HQ34+HQ33</f>
        <v>94.399999999995998</v>
      </c>
      <c r="HS34" s="379">
        <v>50641</v>
      </c>
      <c r="HT34" s="455">
        <f si="69" t="shared"/>
        <v>43</v>
      </c>
      <c r="HU34" s="369">
        <f>HT34+HT33</f>
        <v>54</v>
      </c>
      <c r="HV34" s="379">
        <v>79784</v>
      </c>
      <c r="HW34" s="455">
        <f si="70" t="shared"/>
        <v>45</v>
      </c>
      <c r="HX34" s="369">
        <f>HW34+HW33</f>
        <v>60</v>
      </c>
      <c r="HY34" s="379">
        <v>2079</v>
      </c>
      <c r="HZ34" s="462">
        <f si="71" t="shared"/>
        <v>30</v>
      </c>
      <c r="IA34" s="369">
        <f>HZ34+HZ33</f>
        <v>36</v>
      </c>
      <c r="IB34" s="379">
        <v>1329.09</v>
      </c>
      <c r="IC34" s="455">
        <f si="72" t="shared"/>
        <v>17.699999999997544</v>
      </c>
      <c r="ID34" s="409">
        <f>IC34+IC33</f>
        <v>44.100000000000819</v>
      </c>
      <c r="IE34" s="379">
        <v>219207</v>
      </c>
      <c r="IF34" s="455">
        <f si="73" t="shared"/>
        <v>1500</v>
      </c>
      <c r="IG34" s="409">
        <f>IF34+IF33</f>
        <v>2988</v>
      </c>
    </row>
    <row ht="16.5" r="35" spans="1:241" thickBot="1" x14ac:dyDescent="0.3">
      <c r="A35" s="199">
        <v>31</v>
      </c>
      <c r="B35" s="346">
        <v>42810</v>
      </c>
      <c r="C35" s="349">
        <v>3169.0430000000001</v>
      </c>
      <c r="D35" s="288">
        <v>3152.9110000000001</v>
      </c>
      <c r="E35" s="350"/>
      <c r="F35" s="347">
        <f si="74" t="shared"/>
        <v>11990.40000000241</v>
      </c>
      <c r="G35" s="354"/>
      <c r="H35" s="357">
        <v>2232.3560000000002</v>
      </c>
      <c r="I35" s="292">
        <v>2050.4259999999999</v>
      </c>
      <c r="J35" s="358"/>
      <c r="K35" s="347">
        <f si="75" t="shared"/>
        <v>12129.60000000021</v>
      </c>
      <c r="L35" s="409"/>
      <c r="M35" s="354"/>
      <c r="N35" s="357">
        <v>688.74</v>
      </c>
      <c r="O35" s="358">
        <v>1090.4849999999999</v>
      </c>
      <c r="P35" s="455">
        <f si="29" t="shared"/>
        <v>1961.9999999998527</v>
      </c>
      <c r="Q35" s="453"/>
      <c r="R35" s="357">
        <v>72998</v>
      </c>
      <c r="S35" s="358">
        <v>38014</v>
      </c>
      <c r="T35" s="455">
        <f si="30" t="shared"/>
        <v>252</v>
      </c>
      <c r="U35" s="453"/>
      <c r="V35" s="357">
        <v>174913</v>
      </c>
      <c r="W35" s="358">
        <v>352317</v>
      </c>
      <c r="X35" s="455">
        <f si="31" t="shared"/>
        <v>1712</v>
      </c>
      <c r="Y35" s="409"/>
      <c r="Z35" s="409"/>
      <c r="AA35" s="453"/>
      <c r="AB35" s="363">
        <v>369.38400000000001</v>
      </c>
      <c r="AC35" s="358">
        <v>173.41200000000001</v>
      </c>
      <c r="AD35" s="455">
        <f si="32" t="shared"/>
        <v>502.19999999999345</v>
      </c>
      <c r="AE35" s="453"/>
      <c r="AF35" s="364">
        <v>3611.5390000000002</v>
      </c>
      <c r="AG35" s="289"/>
      <c r="AH35" s="358"/>
      <c r="AI35" s="455">
        <f si="76" t="shared"/>
        <v>9580.800000000454</v>
      </c>
      <c r="AJ35" s="409"/>
      <c r="AK35" s="453"/>
      <c r="AL35" s="387">
        <v>29571</v>
      </c>
      <c r="AM35" s="388">
        <v>41092</v>
      </c>
      <c r="AN35" s="455">
        <f si="33" t="shared"/>
        <v>0</v>
      </c>
      <c r="AO35" s="217"/>
      <c r="AP35" s="387">
        <v>22329</v>
      </c>
      <c r="AQ35" s="388">
        <v>23340</v>
      </c>
      <c r="AR35" s="455">
        <f si="34" t="shared"/>
        <v>0</v>
      </c>
      <c r="AS35" s="409"/>
      <c r="AT35" s="409"/>
      <c r="AU35" s="210">
        <f si="35" t="shared"/>
        <v>9776.2000000024163</v>
      </c>
      <c r="AV35" s="211"/>
      <c r="AW35" s="197">
        <v>10649.89</v>
      </c>
      <c r="AX35" s="196"/>
      <c r="AY35" s="196"/>
      <c r="AZ35" s="196" t="e">
        <f si="36" t="shared"/>
        <v>#DIV/0!</v>
      </c>
      <c r="BA35" s="196">
        <v>30.88</v>
      </c>
      <c r="BB35" s="196" t="e">
        <f si="37" t="shared"/>
        <v>#DIV/0!</v>
      </c>
      <c r="BC35" s="199">
        <v>31</v>
      </c>
      <c r="BD35" s="346">
        <v>42810</v>
      </c>
      <c r="BE35" s="357">
        <v>11753.471</v>
      </c>
      <c r="BF35" s="292">
        <v>84.391000000000005</v>
      </c>
      <c r="BG35" s="358">
        <v>5768.8149999999996</v>
      </c>
      <c r="BH35" s="496">
        <f si="77" t="shared"/>
        <v>2387.6399999998694</v>
      </c>
      <c r="BI35" s="453"/>
      <c r="BJ35" s="370">
        <v>936.39599999999996</v>
      </c>
      <c r="BK35" s="371">
        <v>663.17100000000005</v>
      </c>
      <c r="BL35" s="291">
        <f si="79" t="shared"/>
        <v>440.87999999999738</v>
      </c>
      <c r="BM35" s="409"/>
      <c r="BN35" s="409">
        <f si="38" t="shared"/>
        <v>1946.759999999872</v>
      </c>
      <c r="BO35" s="483"/>
      <c r="BP35" s="195">
        <v>1668.2</v>
      </c>
      <c r="BQ35" s="196">
        <f si="39" t="shared"/>
        <v>-278.55999999987193</v>
      </c>
      <c r="BR35" s="196">
        <v>301.44</v>
      </c>
      <c r="BS35" s="196">
        <f si="40" t="shared"/>
        <v>6.4582006369422507</v>
      </c>
      <c r="BT35" s="196">
        <v>4.84</v>
      </c>
      <c r="BU35" s="196">
        <f si="41" t="shared"/>
        <v>-1.6182006369422508</v>
      </c>
      <c r="BV35" s="199">
        <v>31</v>
      </c>
      <c r="BW35" s="346">
        <v>42810</v>
      </c>
      <c r="BX35" s="357">
        <v>12622.65</v>
      </c>
      <c r="BY35" s="358">
        <v>49.015000000000001</v>
      </c>
      <c r="BZ35" s="347">
        <f si="42" t="shared"/>
        <v>261.50000000001086</v>
      </c>
      <c r="CA35" s="210"/>
      <c r="CB35" s="292"/>
      <c r="CC35" s="213">
        <f si="43" t="shared"/>
        <v>440.87999999999738</v>
      </c>
      <c r="CD35" s="409"/>
      <c r="CE35" s="211">
        <f si="44" t="shared"/>
        <v>702.38000000000829</v>
      </c>
      <c r="CF35" s="211"/>
      <c r="CG35" s="195">
        <v>762.3</v>
      </c>
      <c r="CH35" s="210">
        <f si="45" t="shared"/>
        <v>59.91999999999166</v>
      </c>
      <c r="CI35" s="196"/>
      <c r="CJ35" s="196" t="e">
        <f si="46" t="shared"/>
        <v>#DIV/0!</v>
      </c>
      <c r="CK35" s="196">
        <v>3.78</v>
      </c>
      <c r="CL35" s="196" t="e">
        <f si="47" t="shared"/>
        <v>#DIV/0!</v>
      </c>
      <c r="CM35" s="199">
        <v>31</v>
      </c>
      <c r="CN35" s="346">
        <v>42810</v>
      </c>
      <c r="CO35" s="357">
        <v>11424.641</v>
      </c>
      <c r="CP35" s="358">
        <v>7609.8239999999996</v>
      </c>
      <c r="CQ35" s="455">
        <f si="48" t="shared"/>
        <v>1368.4799999998359</v>
      </c>
      <c r="CR35" s="409"/>
      <c r="CS35" s="409">
        <f si="0" t="shared"/>
        <v>174913</v>
      </c>
      <c r="CT35" s="409">
        <f si="1" t="shared"/>
        <v>352317</v>
      </c>
      <c r="CU35" s="409">
        <f si="49" t="shared"/>
        <v>1712</v>
      </c>
      <c r="CV35" s="453"/>
      <c r="CW35" s="379">
        <v>342.89299999999997</v>
      </c>
      <c r="CX35" s="376">
        <f si="86" t="shared"/>
        <v>7.0199999999977081</v>
      </c>
      <c r="CY35" s="409"/>
      <c r="CZ35" s="409">
        <f si="51" t="shared"/>
        <v>3087.4999999998336</v>
      </c>
      <c r="DA35" s="204"/>
      <c r="DB35" s="195">
        <v>3924.1</v>
      </c>
      <c r="DC35" s="421">
        <f si="52" t="shared"/>
        <v>836.60000000016635</v>
      </c>
      <c r="DD35" s="195">
        <v>361.89499999999998</v>
      </c>
      <c r="DE35" s="196">
        <f si="53" t="shared"/>
        <v>8.5314801254502921</v>
      </c>
      <c r="DF35" s="195">
        <v>11.38</v>
      </c>
      <c r="DG35" s="397">
        <f si="54" t="shared"/>
        <v>2.8485198745497087</v>
      </c>
      <c r="DH35" s="199">
        <v>31</v>
      </c>
      <c r="DI35" s="346">
        <v>42810</v>
      </c>
      <c r="DJ35" s="366">
        <v>377.77300000000002</v>
      </c>
      <c r="DK35" s="381">
        <v>326.411</v>
      </c>
      <c r="DL35" s="455">
        <f>((DJ35-DJ34)+(DK35-DK34))*1800</f>
        <v>748.80000000009659</v>
      </c>
      <c r="DM35" s="453"/>
      <c r="DN35" s="370"/>
      <c r="DO35" s="409"/>
      <c r="DP35" s="409"/>
      <c r="DQ35" s="371">
        <v>1991.0989999999999</v>
      </c>
      <c r="DR35" s="455">
        <f>(DQ35-DQ34)*1800</f>
        <v>3369.5999999997184</v>
      </c>
      <c r="DS35" s="453"/>
      <c r="DT35" s="409">
        <f>DL35+DR35+IF35</f>
        <v>5606.399999999815</v>
      </c>
      <c r="DU35" s="204"/>
      <c r="DV35" s="195">
        <v>5557</v>
      </c>
      <c r="DW35" s="409">
        <f si="58" t="shared"/>
        <v>-49.399999999815009</v>
      </c>
      <c r="DX35" s="195">
        <v>14653</v>
      </c>
      <c r="DY35" s="431">
        <f si="59" t="shared"/>
        <v>0.38261106940556983</v>
      </c>
      <c r="DZ35" s="409">
        <v>0.39800000000000002</v>
      </c>
      <c r="EA35" s="431">
        <f si="60" t="shared"/>
        <v>1.5388930594430195E-2</v>
      </c>
      <c r="EB35" s="199">
        <v>31</v>
      </c>
      <c r="EC35" s="346">
        <v>42810</v>
      </c>
      <c r="ED35" s="357"/>
      <c r="EE35" s="292"/>
      <c r="EF35" s="358">
        <v>2110.4189999999999</v>
      </c>
      <c r="EG35" s="497">
        <f si="85" t="shared"/>
        <v>3070.7999999994172</v>
      </c>
      <c r="EH35" s="453"/>
      <c r="EI35" s="370">
        <v>29.039000000000001</v>
      </c>
      <c r="EJ35" s="371">
        <v>1622.9590000000001</v>
      </c>
      <c r="EK35" s="455">
        <f si="61" t="shared"/>
        <v>442.40000000001373</v>
      </c>
      <c r="EL35" s="453"/>
      <c r="EM35" s="370">
        <v>3172.5320000000002</v>
      </c>
      <c r="EN35" s="371"/>
      <c r="EO35" s="455">
        <f si="62" t="shared"/>
        <v>22.008000000003449</v>
      </c>
      <c r="EP35" s="453"/>
      <c r="EQ35" s="379">
        <v>391.27</v>
      </c>
      <c r="ER35" s="455">
        <f si="63" t="shared"/>
        <v>4.8000000000001819</v>
      </c>
      <c r="ES35" s="409"/>
      <c r="ET35" s="409">
        <f si="64" t="shared"/>
        <v>3097.6079999994208</v>
      </c>
      <c r="EU35" s="204"/>
      <c r="EV35" s="195">
        <v>4273.3999999999996</v>
      </c>
      <c r="EW35" s="195">
        <f si="65" t="shared"/>
        <v>1175.7920000005788</v>
      </c>
      <c r="EX35" s="431">
        <v>361.89499999999998</v>
      </c>
      <c r="EY35" s="431">
        <f si="66" t="shared"/>
        <v>8.5594108788444743</v>
      </c>
      <c r="EZ35" s="290">
        <v>12.3931</v>
      </c>
      <c r="FA35" s="432">
        <f si="67" t="shared"/>
        <v>3.8336891211555262</v>
      </c>
      <c r="FC35" s="199"/>
      <c r="FD35" s="198" t="s">
        <v>70</v>
      </c>
      <c r="FE35" s="414">
        <f>SUM(FE4:FE34)</f>
        <v>100843.47999999985</v>
      </c>
      <c r="FF35" s="133"/>
      <c r="FG35" s="134"/>
      <c r="FH35" s="135"/>
      <c r="FI35" s="133"/>
      <c r="FJ35" s="133"/>
      <c r="FK35" s="135"/>
      <c r="FL35" s="147">
        <f>SUM(FL5:FL34)</f>
        <v>3212.5600000000031</v>
      </c>
      <c r="FM35" s="414">
        <f>SUM(FM4:FM34)</f>
        <v>239275.45999999924</v>
      </c>
      <c r="FN35" s="133"/>
      <c r="FO35" s="134"/>
      <c r="FP35" s="135"/>
      <c r="FQ35" s="133"/>
      <c r="FR35" s="133"/>
      <c r="FS35" s="135"/>
      <c r="FT35" s="294">
        <f>SUM(FT5:FT34)</f>
        <v>0</v>
      </c>
      <c r="FU35" s="414">
        <f>SUM(FU4:FU34)</f>
        <v>177772.46000000014</v>
      </c>
      <c r="FV35" s="133"/>
      <c r="FW35" s="134"/>
      <c r="FX35" s="135"/>
      <c r="FY35" s="133"/>
      <c r="FZ35" s="133"/>
      <c r="GA35" s="135"/>
      <c r="GB35" s="294">
        <f>SUM(GB5:GB34)</f>
        <v>0</v>
      </c>
      <c r="GC35" s="414">
        <f>SUM(GC4:GC34)</f>
        <v>26799.340000000026</v>
      </c>
      <c r="GD35" s="133"/>
      <c r="GE35" s="134"/>
      <c r="GF35" s="135"/>
      <c r="GG35" s="133"/>
      <c r="GH35" s="135"/>
      <c r="GI35" s="135"/>
      <c r="GJ35" s="294">
        <f>SUM(GJ5:GJ34)</f>
        <v>0</v>
      </c>
      <c r="GK35" s="414">
        <f>SUM(GK4:GK34)</f>
        <v>332235.60000000015</v>
      </c>
      <c r="GL35" s="133"/>
      <c r="GM35" s="134"/>
      <c r="GN35" s="135"/>
      <c r="GO35" s="133"/>
      <c r="GP35" s="135"/>
      <c r="GQ35" s="135"/>
      <c r="GR35" s="294">
        <f>SUM(GR5:GR34)</f>
        <v>41.5</v>
      </c>
      <c r="GS35" s="414">
        <f>SUM(GS4:GS34)</f>
        <v>607309.79999999993</v>
      </c>
      <c r="GT35" s="133"/>
      <c r="GU35" s="133"/>
      <c r="GV35" s="133"/>
      <c r="GW35" s="145"/>
      <c r="GX35" s="135"/>
      <c r="GY35" s="145"/>
      <c r="GZ35" s="294">
        <f>SUM(GZ5:GZ34)</f>
        <v>0</v>
      </c>
      <c r="HA35" s="414">
        <f>SUM(HA4:HA34)</f>
        <v>1484236.1399999992</v>
      </c>
      <c r="HB35" s="415">
        <f>SUM(HB4:HB34)</f>
        <v>1610100.9022580651</v>
      </c>
      <c r="HC35" s="136"/>
      <c r="HE35" s="10"/>
      <c r="HF35" s="46" t="s">
        <v>66</v>
      </c>
      <c r="HG35" s="20">
        <v>227382.52</v>
      </c>
      <c r="HH35" s="9"/>
      <c r="HI35" s="10"/>
      <c r="HO35" s="346">
        <v>42751</v>
      </c>
      <c r="HP35" s="379">
        <v>1135.4349999999999</v>
      </c>
      <c r="HQ35" s="455">
        <f si="68" t="shared"/>
        <v>41.999999999998181</v>
      </c>
      <c r="HR35" s="453"/>
      <c r="HS35" s="379">
        <v>50652</v>
      </c>
      <c r="HT35" s="455">
        <f si="69" t="shared"/>
        <v>11</v>
      </c>
      <c r="HU35" s="369"/>
      <c r="HV35" s="379">
        <v>79798</v>
      </c>
      <c r="HW35" s="455">
        <f si="70" t="shared"/>
        <v>14</v>
      </c>
      <c r="HX35" s="369"/>
      <c r="HY35" s="379">
        <v>2085</v>
      </c>
      <c r="HZ35" s="462">
        <f si="71" t="shared"/>
        <v>6</v>
      </c>
      <c r="IA35" s="369"/>
      <c r="IB35" s="379">
        <v>1329.78</v>
      </c>
      <c r="IC35" s="455">
        <f si="72" t="shared"/>
        <v>20.700000000001637</v>
      </c>
      <c r="ID35" s="409"/>
      <c r="IE35" s="379">
        <v>219331</v>
      </c>
      <c r="IF35" s="455">
        <f si="73" t="shared"/>
        <v>1488</v>
      </c>
      <c r="IG35" s="409"/>
    </row>
    <row ht="15.75" r="36" spans="1:241" x14ac:dyDescent="0.25">
      <c r="A36" s="199">
        <v>32</v>
      </c>
      <c r="B36" s="346">
        <v>42811</v>
      </c>
      <c r="C36" s="349">
        <v>3171.0990000000002</v>
      </c>
      <c r="D36" s="288">
        <v>3153.3850000000002</v>
      </c>
      <c r="E36" s="350"/>
      <c r="F36" s="347">
        <f si="74" t="shared"/>
        <v>12144.00000000096</v>
      </c>
      <c r="G36" s="354">
        <f>F35+F36</f>
        <v>24134.40000000337</v>
      </c>
      <c r="H36" s="357">
        <v>2234.3209999999999</v>
      </c>
      <c r="I36" s="292">
        <v>2050.902</v>
      </c>
      <c r="J36" s="358"/>
      <c r="K36" s="347">
        <f si="75" t="shared"/>
        <v>11716.799999999057</v>
      </c>
      <c r="L36" s="409">
        <f>K35+K36</f>
        <v>23846.399999999267</v>
      </c>
      <c r="M36" s="354">
        <f>L36-G36</f>
        <v>-288.00000000410364</v>
      </c>
      <c r="N36" s="357">
        <v>688.74</v>
      </c>
      <c r="O36" s="358">
        <v>1091.6120000000001</v>
      </c>
      <c r="P36" s="455">
        <f si="29" t="shared"/>
        <v>2028.6000000003241</v>
      </c>
      <c r="Q36" s="453">
        <f>P36+P35</f>
        <v>3990.6000000001768</v>
      </c>
      <c r="R36" s="357">
        <v>73024</v>
      </c>
      <c r="S36" s="358">
        <v>38023</v>
      </c>
      <c r="T36" s="455">
        <f si="30" t="shared"/>
        <v>420</v>
      </c>
      <c r="U36" s="453">
        <f>T36+T35</f>
        <v>672</v>
      </c>
      <c r="V36" s="357">
        <v>174916</v>
      </c>
      <c r="W36" s="358">
        <v>352410</v>
      </c>
      <c r="X36" s="455">
        <f si="31" t="shared"/>
        <v>1536</v>
      </c>
      <c r="Y36" s="409">
        <f>X36+X35</f>
        <v>3248</v>
      </c>
      <c r="Z36" s="409">
        <f>Y36+U36</f>
        <v>3920</v>
      </c>
      <c r="AA36" s="453">
        <f>Q36-Z36</f>
        <v>70.600000000176806</v>
      </c>
      <c r="AB36" s="363">
        <v>369.56099999999998</v>
      </c>
      <c r="AC36" s="358">
        <v>173.53899999999999</v>
      </c>
      <c r="AD36" s="455">
        <f si="32" t="shared"/>
        <v>547.19999999990137</v>
      </c>
      <c r="AE36" s="453">
        <f>AD36+AD35</f>
        <v>1049.3999999998948</v>
      </c>
      <c r="AF36" s="364">
        <v>3615.3159999999998</v>
      </c>
      <c r="AG36" s="289"/>
      <c r="AH36" s="358"/>
      <c r="AI36" s="455">
        <f si="76" t="shared"/>
        <v>9064.7999999990134</v>
      </c>
      <c r="AJ36" s="409">
        <f>AI36+AI35</f>
        <v>18645.599999999467</v>
      </c>
      <c r="AK36" s="453">
        <f>AJ36+U36</f>
        <v>19317.599999999467</v>
      </c>
      <c r="AL36" s="387">
        <v>29571</v>
      </c>
      <c r="AM36" s="388">
        <v>41092</v>
      </c>
      <c r="AN36" s="455">
        <f si="33" t="shared"/>
        <v>0</v>
      </c>
      <c r="AO36" s="217">
        <f>AN36+AN35</f>
        <v>0</v>
      </c>
      <c r="AP36" s="387">
        <v>22329</v>
      </c>
      <c r="AQ36" s="388">
        <v>23340</v>
      </c>
      <c r="AR36" s="455">
        <f si="34" t="shared"/>
        <v>0</v>
      </c>
      <c r="AS36" s="409">
        <f>AR36+AR35</f>
        <v>0</v>
      </c>
      <c r="AT36" s="409">
        <f>(L36-Y36-AE36-AO36)+AS36</f>
        <v>19548.999999999371</v>
      </c>
      <c r="AU36" s="210">
        <f si="35" t="shared"/>
        <v>10060.80000000106</v>
      </c>
      <c r="AV36" s="211">
        <f>(G36-Y36-AE36-AO36)+AS36</f>
        <v>19837.000000003474</v>
      </c>
      <c r="AW36" s="197">
        <v>10649.89</v>
      </c>
      <c r="AX36" s="196"/>
      <c r="AY36" s="196"/>
      <c r="AZ36" s="196" t="e">
        <f si="36" t="shared"/>
        <v>#DIV/0!</v>
      </c>
      <c r="BA36" s="196">
        <v>30.88</v>
      </c>
      <c r="BB36" s="196" t="e">
        <f si="37" t="shared"/>
        <v>#DIV/0!</v>
      </c>
      <c r="BC36" s="199">
        <v>32</v>
      </c>
      <c r="BD36" s="346">
        <v>42811</v>
      </c>
      <c r="BE36" s="357">
        <v>11753.804</v>
      </c>
      <c r="BF36" s="292">
        <v>84.466999999999999</v>
      </c>
      <c r="BG36" s="358">
        <v>5776.56</v>
      </c>
      <c r="BH36" s="496">
        <f si="77" t="shared"/>
        <v>1881.3600000000815</v>
      </c>
      <c r="BI36" s="453">
        <f>BH36+BH35</f>
        <v>4268.9999999999509</v>
      </c>
      <c r="BJ36" s="370">
        <v>941.10699999999997</v>
      </c>
      <c r="BK36" s="371">
        <v>663.17100000000005</v>
      </c>
      <c r="BL36" s="291">
        <f si="79" t="shared"/>
        <v>376.88000000000102</v>
      </c>
      <c r="BM36" s="409">
        <f>BL36+BL35</f>
        <v>817.7599999999984</v>
      </c>
      <c r="BN36" s="409">
        <f si="38" t="shared"/>
        <v>1504.4800000000805</v>
      </c>
      <c r="BO36" s="483">
        <f>BI36-BM36</f>
        <v>3451.2399999999525</v>
      </c>
      <c r="BP36" s="195">
        <v>1668.2</v>
      </c>
      <c r="BQ36" s="196">
        <f si="39" t="shared"/>
        <v>163.71999999991954</v>
      </c>
      <c r="BR36" s="196">
        <v>301.44</v>
      </c>
      <c r="BS36" s="196">
        <f si="40" t="shared"/>
        <v>4.9909766454355111</v>
      </c>
      <c r="BT36" s="196">
        <v>4.84</v>
      </c>
      <c r="BU36" s="196">
        <f si="41" t="shared"/>
        <v>-0.15097664543551126</v>
      </c>
      <c r="BV36" s="199">
        <v>32</v>
      </c>
      <c r="BW36" s="346">
        <v>42811</v>
      </c>
      <c r="BX36" s="357">
        <v>12629.52</v>
      </c>
      <c r="BY36" s="358">
        <v>49.386000000000003</v>
      </c>
      <c r="BZ36" s="347">
        <f si="42" t="shared"/>
        <v>220.9400000000241</v>
      </c>
      <c r="CA36" s="210">
        <f>BZ35+BZ36</f>
        <v>482.44000000003496</v>
      </c>
      <c r="CB36" s="292"/>
      <c r="CC36" s="213">
        <f si="43" t="shared"/>
        <v>376.88000000000102</v>
      </c>
      <c r="CD36" s="409">
        <f>BM36</f>
        <v>817.7599999999984</v>
      </c>
      <c r="CE36" s="211">
        <f si="44" t="shared"/>
        <v>597.82000000002517</v>
      </c>
      <c r="CF36" s="211">
        <f>CA36+CD36</f>
        <v>1300.2000000000335</v>
      </c>
      <c r="CG36" s="195">
        <v>762.3</v>
      </c>
      <c r="CH36" s="210">
        <f si="45" t="shared"/>
        <v>164.47999999997478</v>
      </c>
      <c r="CI36" s="196"/>
      <c r="CJ36" s="196" t="e">
        <f si="46" t="shared"/>
        <v>#DIV/0!</v>
      </c>
      <c r="CK36" s="196">
        <v>3.78</v>
      </c>
      <c r="CL36" s="196" t="e">
        <f si="47" t="shared"/>
        <v>#DIV/0!</v>
      </c>
      <c r="CM36" s="199">
        <v>32</v>
      </c>
      <c r="CN36" s="346">
        <v>42811</v>
      </c>
      <c r="CO36" s="357">
        <v>11428.543</v>
      </c>
      <c r="CP36" s="358">
        <v>7616.732</v>
      </c>
      <c r="CQ36" s="455">
        <f si="48" t="shared"/>
        <v>1297.200000000048</v>
      </c>
      <c r="CR36" s="409">
        <f>CQ36+CQ35</f>
        <v>2665.6799999998839</v>
      </c>
      <c r="CS36" s="409">
        <f ref="CS36:CS66" si="90" t="shared">V36</f>
        <v>174916</v>
      </c>
      <c r="CT36" s="409">
        <f ref="CT36:CT66" si="91" t="shared">W36</f>
        <v>352410</v>
      </c>
      <c r="CU36" s="409">
        <f si="49" t="shared"/>
        <v>1536</v>
      </c>
      <c r="CV36" s="453">
        <f>Y36</f>
        <v>3248</v>
      </c>
      <c r="CW36" s="379">
        <v>343.04199999999997</v>
      </c>
      <c r="CX36" s="376">
        <f si="86" t="shared"/>
        <v>8.9400000000000546</v>
      </c>
      <c r="CY36" s="409">
        <f>CX36+CX35</f>
        <v>15.959999999997763</v>
      </c>
      <c r="CZ36" s="409">
        <f si="51" t="shared"/>
        <v>2842.1400000000481</v>
      </c>
      <c r="DA36" s="204">
        <f>CZ36+CZ35</f>
        <v>5929.6399999998812</v>
      </c>
      <c r="DB36" s="195">
        <v>3924.1</v>
      </c>
      <c r="DC36" s="421">
        <f si="52" t="shared"/>
        <v>1081.9599999999518</v>
      </c>
      <c r="DD36" s="195">
        <v>361.89499999999998</v>
      </c>
      <c r="DE36" s="196">
        <f si="53" t="shared"/>
        <v>7.8534934165988703</v>
      </c>
      <c r="DF36" s="195">
        <v>11.38</v>
      </c>
      <c r="DG36" s="397">
        <f si="54" t="shared"/>
        <v>3.5265065834011304</v>
      </c>
      <c r="DH36" s="199">
        <v>32</v>
      </c>
      <c r="DI36" s="346">
        <v>42811</v>
      </c>
      <c r="DJ36" s="366">
        <v>378.17700000000002</v>
      </c>
      <c r="DK36" s="381">
        <v>326.43700000000001</v>
      </c>
      <c r="DL36" s="455">
        <f si="55" t="shared"/>
        <v>774.00000000001228</v>
      </c>
      <c r="DM36" s="453">
        <f>DL36+DL35</f>
        <v>1522.8000000001089</v>
      </c>
      <c r="DN36" s="370"/>
      <c r="DO36" s="409"/>
      <c r="DP36" s="409"/>
      <c r="DQ36" s="371">
        <v>1992.9190000000001</v>
      </c>
      <c r="DR36" s="455">
        <f si="56" t="shared"/>
        <v>3276.0000000002947</v>
      </c>
      <c r="DS36" s="453">
        <f>DR36+DR35</f>
        <v>6645.6000000000131</v>
      </c>
      <c r="DT36" s="409">
        <f si="57" t="shared"/>
        <v>5478.0000000003074</v>
      </c>
      <c r="DU36" s="204">
        <f>DM36+DS36+IG36</f>
        <v>11084.400000000122</v>
      </c>
      <c r="DV36" s="195">
        <v>5557</v>
      </c>
      <c r="DW36" s="409">
        <f si="58" t="shared"/>
        <v>78.999999999692591</v>
      </c>
      <c r="DX36" s="195">
        <v>14653</v>
      </c>
      <c r="DY36" s="431">
        <f si="59" t="shared"/>
        <v>0.37384835869789856</v>
      </c>
      <c r="DZ36" s="409">
        <v>0.39800000000000002</v>
      </c>
      <c r="EA36" s="431">
        <f si="60" t="shared"/>
        <v>2.4151641302101456E-2</v>
      </c>
      <c r="EB36" s="199">
        <v>32</v>
      </c>
      <c r="EC36" s="346">
        <v>42811</v>
      </c>
      <c r="ED36" s="357"/>
      <c r="EE36" s="358">
        <v>607.84</v>
      </c>
      <c r="EF36" s="358"/>
      <c r="EG36" s="497">
        <f>(EE36-EE16)*1800</f>
        <v>3873.6000000000786</v>
      </c>
      <c r="EH36" s="453">
        <f>EG36+EG35</f>
        <v>6944.3999999994958</v>
      </c>
      <c r="EI36" s="370">
        <v>29.056999999999999</v>
      </c>
      <c r="EJ36" s="371">
        <v>1628.13</v>
      </c>
      <c r="EK36" s="455">
        <f si="61" t="shared"/>
        <v>415.1200000000037</v>
      </c>
      <c r="EL36" s="453">
        <f>EK36+EK35</f>
        <v>857.52000000001749</v>
      </c>
      <c r="EM36" s="370">
        <v>3174.788</v>
      </c>
      <c r="EN36" s="371"/>
      <c r="EO36" s="455">
        <f si="62" t="shared"/>
        <v>27.071999999998297</v>
      </c>
      <c r="EP36" s="453">
        <f>EO36+EO35</f>
        <v>49.080000000001746</v>
      </c>
      <c r="EQ36" s="379">
        <v>391.471</v>
      </c>
      <c r="ER36" s="455">
        <f si="63" t="shared"/>
        <v>8.0400000000008731</v>
      </c>
      <c r="ES36" s="409">
        <f>ER36+ER35</f>
        <v>12.840000000001055</v>
      </c>
      <c r="ET36" s="409">
        <f si="64" t="shared"/>
        <v>3908.7120000000778</v>
      </c>
      <c r="EU36" s="204">
        <f>EH36+EP36+ES36</f>
        <v>7006.3199999994986</v>
      </c>
      <c r="EV36" s="195">
        <v>4273.3999999999996</v>
      </c>
      <c r="EW36" s="195">
        <f si="65" t="shared"/>
        <v>364.68799999992189</v>
      </c>
      <c r="EX36" s="431">
        <v>361.89499999999998</v>
      </c>
      <c r="EY36" s="431">
        <f si="66" t="shared"/>
        <v>10.800679755177821</v>
      </c>
      <c r="EZ36" s="290">
        <v>12.3931</v>
      </c>
      <c r="FA36" s="432">
        <f si="67" t="shared"/>
        <v>1.5924202448221791</v>
      </c>
      <c r="FD36" s="6"/>
      <c r="HE36" s="10"/>
      <c r="HF36" s="46" t="s">
        <v>67</v>
      </c>
      <c r="HG36" s="20">
        <v>22548.16</v>
      </c>
      <c r="HH36" s="9"/>
      <c r="HI36" s="10"/>
      <c r="HO36" s="346">
        <v>42752</v>
      </c>
      <c r="HP36" s="379">
        <v>1137.413</v>
      </c>
      <c r="HQ36" s="455">
        <f si="68" t="shared"/>
        <v>79.120000000002619</v>
      </c>
      <c r="HR36" s="453">
        <f>HQ36+HQ35</f>
        <v>121.1200000000008</v>
      </c>
      <c r="HS36" s="379">
        <v>50680</v>
      </c>
      <c r="HT36" s="455">
        <f si="69" t="shared"/>
        <v>28</v>
      </c>
      <c r="HU36" s="369">
        <f>HT36+HT35</f>
        <v>39</v>
      </c>
      <c r="HV36" s="379">
        <v>79841</v>
      </c>
      <c r="HW36" s="455">
        <f si="70" t="shared"/>
        <v>43</v>
      </c>
      <c r="HX36" s="369">
        <f>HW36+HW35</f>
        <v>57</v>
      </c>
      <c r="HY36" s="379">
        <v>2125</v>
      </c>
      <c r="HZ36" s="462">
        <f si="71" t="shared"/>
        <v>40</v>
      </c>
      <c r="IA36" s="369">
        <f>HZ36+HZ35</f>
        <v>46</v>
      </c>
      <c r="IB36" s="379">
        <v>1330.26</v>
      </c>
      <c r="IC36" s="455">
        <f si="72" t="shared"/>
        <v>14.400000000000546</v>
      </c>
      <c r="ID36" s="409">
        <f>IC36+IC35</f>
        <v>35.100000000002183</v>
      </c>
      <c r="IE36" s="379">
        <v>219450</v>
      </c>
      <c r="IF36" s="455">
        <f si="73" t="shared"/>
        <v>1428</v>
      </c>
      <c r="IG36" s="409">
        <f>IF36+IF35</f>
        <v>2916</v>
      </c>
    </row>
    <row ht="15.75" r="37" spans="1:241" x14ac:dyDescent="0.25">
      <c r="A37" s="199">
        <v>33</v>
      </c>
      <c r="B37" s="346">
        <v>42811</v>
      </c>
      <c r="C37" s="349">
        <v>3172.17</v>
      </c>
      <c r="D37" s="288">
        <v>3154.98</v>
      </c>
      <c r="E37" s="350"/>
      <c r="F37" s="347">
        <f si="74" t="shared"/>
        <v>12796.79999999862</v>
      </c>
      <c r="G37" s="354"/>
      <c r="H37" s="357">
        <v>2235.4160000000002</v>
      </c>
      <c r="I37" s="292">
        <v>2052.5050000000001</v>
      </c>
      <c r="J37" s="358"/>
      <c r="K37" s="347">
        <f si="75" t="shared"/>
        <v>12950.400000001537</v>
      </c>
      <c r="L37" s="409"/>
      <c r="M37" s="354"/>
      <c r="N37" s="357">
        <v>688.74</v>
      </c>
      <c r="O37" s="358">
        <v>1092.645</v>
      </c>
      <c r="P37" s="455">
        <f ref="P37:P66" si="92" t="shared">((N37-N36)+(O37-O36))*1800</f>
        <v>1859.3999999998232</v>
      </c>
      <c r="Q37" s="453"/>
      <c r="R37" s="357">
        <v>73045</v>
      </c>
      <c r="S37" s="358">
        <v>38025</v>
      </c>
      <c r="T37" s="455">
        <f ref="T37:T66" si="93" t="shared">((R37-R36)+(S37-S36))*12</f>
        <v>276</v>
      </c>
      <c r="U37" s="453"/>
      <c r="V37" s="357">
        <v>174917</v>
      </c>
      <c r="W37" s="358">
        <v>352506</v>
      </c>
      <c r="X37" s="455">
        <f ref="X37:X66" si="94" t="shared">((V37-V36)+(W37-W36))*16</f>
        <v>1552</v>
      </c>
      <c r="Y37" s="409"/>
      <c r="Z37" s="409"/>
      <c r="AA37" s="453"/>
      <c r="AB37" s="363">
        <v>369.762</v>
      </c>
      <c r="AC37" s="358">
        <v>173.66300000000001</v>
      </c>
      <c r="AD37" s="455">
        <f ref="AD37:AD66" si="95" t="shared">((AB37-AB36)+(AC37-AC36))*1800</f>
        <v>585.00000000008185</v>
      </c>
      <c r="AE37" s="453"/>
      <c r="AF37" s="364">
        <v>3617.3380000000002</v>
      </c>
      <c r="AG37" s="358">
        <v>62264</v>
      </c>
      <c r="AH37" s="358"/>
      <c r="AI37" s="455">
        <v>9800</v>
      </c>
      <c r="AJ37" s="409"/>
      <c r="AK37" s="453"/>
      <c r="AL37" s="387">
        <v>29571</v>
      </c>
      <c r="AM37" s="388">
        <v>41092</v>
      </c>
      <c r="AN37" s="455">
        <f ref="AN37:AN66" si="96" t="shared">(AM37-AM36)*180</f>
        <v>0</v>
      </c>
      <c r="AO37" s="217"/>
      <c r="AP37" s="387">
        <v>22329</v>
      </c>
      <c r="AQ37" s="388">
        <v>23340</v>
      </c>
      <c r="AR37" s="455">
        <f ref="AR37:AR66" si="97" t="shared">((AP37-AP36)+(AQ37-AQ36))*20</f>
        <v>0</v>
      </c>
      <c r="AS37" s="409"/>
      <c r="AT37" s="409"/>
      <c r="AU37" s="210">
        <f ref="AU37:AU66" si="98" t="shared">(F37-X37-AD37-AN37)+AR37</f>
        <v>10659.799999998539</v>
      </c>
      <c r="AV37" s="211"/>
      <c r="AW37" s="197">
        <v>10649.89</v>
      </c>
      <c r="AX37" s="196"/>
      <c r="AY37" s="196"/>
      <c r="AZ37" s="196" t="e">
        <f ref="AZ37:AZ66" si="99" t="shared">AU37/AY37</f>
        <v>#DIV/0!</v>
      </c>
      <c r="BA37" s="196">
        <v>30.88</v>
      </c>
      <c r="BB37" s="196" t="e">
        <f ref="BB37:BB66" si="100" t="shared">BA37-AZ37</f>
        <v>#DIV/0!</v>
      </c>
      <c r="BC37" s="199">
        <v>33</v>
      </c>
      <c r="BD37" s="346">
        <v>42811</v>
      </c>
      <c r="BE37" s="357">
        <v>11758.334000000001</v>
      </c>
      <c r="BF37" s="292">
        <v>84.545000000000002</v>
      </c>
      <c r="BG37" s="358">
        <v>5784.375</v>
      </c>
      <c r="BH37" s="496">
        <f si="77" t="shared"/>
        <v>2417.400000000066</v>
      </c>
      <c r="BI37" s="453"/>
      <c r="BJ37" s="370">
        <v>945.96600000000001</v>
      </c>
      <c r="BK37" s="371">
        <v>663.17100000000005</v>
      </c>
      <c r="BL37" s="291">
        <f si="79" t="shared"/>
        <v>388.72000000000298</v>
      </c>
      <c r="BM37" s="409"/>
      <c r="BN37" s="409">
        <f ref="BN37:BN66" si="101" t="shared">BH37-BL37</f>
        <v>2028.680000000063</v>
      </c>
      <c r="BO37" s="483"/>
      <c r="BP37" s="195">
        <v>1668.2</v>
      </c>
      <c r="BQ37" s="196">
        <f ref="BQ37:BQ66" si="102" t="shared">BP37-BN37</f>
        <v>-360.480000000063</v>
      </c>
      <c r="BR37" s="196">
        <v>301.44</v>
      </c>
      <c r="BS37" s="196">
        <f ref="BS37:BS66" si="103" t="shared">BN37/BR37</f>
        <v>6.7299628450108253</v>
      </c>
      <c r="BT37" s="196">
        <v>4.84</v>
      </c>
      <c r="BU37" s="196">
        <f ref="BU37:BU66" si="104" t="shared">BT37-BS37</f>
        <v>-1.8899628450108255</v>
      </c>
      <c r="BV37" s="199">
        <v>33</v>
      </c>
      <c r="BW37" s="346">
        <v>42811</v>
      </c>
      <c r="BX37" s="357">
        <v>12637.46</v>
      </c>
      <c r="BY37" s="358">
        <v>49.712000000000003</v>
      </c>
      <c r="BZ37" s="347">
        <f ref="BZ37:BZ66" si="105" t="shared">((BX37-BX36)*30)+((BY37-BY36)*40)</f>
        <v>251.23999999996073</v>
      </c>
      <c r="CA37" s="210"/>
      <c r="CB37" s="292"/>
      <c r="CC37" s="213">
        <f ref="CC37:CC66" si="106" t="shared">BL37</f>
        <v>388.72000000000298</v>
      </c>
      <c r="CD37" s="409"/>
      <c r="CE37" s="211">
        <f ref="CE37:CE66" si="107" t="shared">BZ37+CC37</f>
        <v>639.95999999996366</v>
      </c>
      <c r="CF37" s="211"/>
      <c r="CG37" s="195">
        <v>762.3</v>
      </c>
      <c r="CH37" s="210">
        <f ref="CH37:CH66" si="108" t="shared">CG37-CE37</f>
        <v>122.3400000000363</v>
      </c>
      <c r="CI37" s="196"/>
      <c r="CJ37" s="196" t="e">
        <f ref="CJ37:CJ66" si="109" t="shared">CE37/CI37</f>
        <v>#DIV/0!</v>
      </c>
      <c r="CK37" s="196">
        <v>3.78</v>
      </c>
      <c r="CL37" s="196" t="e">
        <f ref="CL37:CL66" si="110" t="shared">CK37-CJ37</f>
        <v>#DIV/0!</v>
      </c>
      <c r="CM37" s="199">
        <v>33</v>
      </c>
      <c r="CN37" s="346">
        <v>42811</v>
      </c>
      <c r="CO37" s="357">
        <v>11432.621999999999</v>
      </c>
      <c r="CP37" s="358">
        <v>7623.9629999999997</v>
      </c>
      <c r="CQ37" s="455">
        <f ref="CQ37:CQ66" si="111" t="shared">((CO37-CO36)+(CP37-CP36))*120</f>
        <v>1357.1999999999389</v>
      </c>
      <c r="CR37" s="409"/>
      <c r="CS37" s="409">
        <f si="90" t="shared"/>
        <v>174917</v>
      </c>
      <c r="CT37" s="409">
        <f si="91" t="shared"/>
        <v>352506</v>
      </c>
      <c r="CU37" s="409">
        <f ref="CU37:CU66" si="112" t="shared">X37</f>
        <v>1552</v>
      </c>
      <c r="CV37" s="453"/>
      <c r="CW37" s="379">
        <v>343.08</v>
      </c>
      <c r="CX37" s="376">
        <f si="86" t="shared"/>
        <v>2.2800000000006548</v>
      </c>
      <c r="CY37" s="409"/>
      <c r="CZ37" s="409">
        <f ref="CZ37:CZ66" si="113" t="shared">CQ37+CU37+CX37</f>
        <v>2911.4799999999395</v>
      </c>
      <c r="DA37" s="204"/>
      <c r="DB37" s="195">
        <v>3924.1</v>
      </c>
      <c r="DC37" s="421">
        <f ref="DC37:DC66" si="114" t="shared">DB37-CZ37</f>
        <v>1012.6200000000604</v>
      </c>
      <c r="DD37" s="195">
        <v>361.89499999999998</v>
      </c>
      <c r="DE37" s="196">
        <f ref="DE37:DE66" si="115" t="shared">CZ37/DD37</f>
        <v>8.0450959532459407</v>
      </c>
      <c r="DF37" s="195">
        <v>11.38</v>
      </c>
      <c r="DG37" s="397">
        <f ref="DG37:DG66" si="116" t="shared">DF37-DE37</f>
        <v>3.33490404675406</v>
      </c>
      <c r="DH37" s="199">
        <v>33</v>
      </c>
      <c r="DI37" s="346">
        <v>42811</v>
      </c>
      <c r="DJ37" s="366">
        <v>378.57400000000001</v>
      </c>
      <c r="DK37" s="381">
        <v>326.46300000000002</v>
      </c>
      <c r="DL37" s="455">
        <f ref="DL37:DL66" si="117" t="shared">((DJ37-DJ36)+(DK37-DK36))*1800</f>
        <v>761.40000000000327</v>
      </c>
      <c r="DM37" s="453"/>
      <c r="DN37" s="370"/>
      <c r="DO37" s="409"/>
      <c r="DP37" s="409"/>
      <c r="DQ37" s="371">
        <v>1994.021</v>
      </c>
      <c r="DR37" s="455">
        <f ref="DR37:DR66" si="118" t="shared">(DQ37-DQ36)*1800</f>
        <v>1983.5999999997512</v>
      </c>
      <c r="DS37" s="453"/>
      <c r="DT37" s="409">
        <f ref="DT37:DT66" si="119" t="shared">DL37+DR37+IF37</f>
        <v>4256.9999999997544</v>
      </c>
      <c r="DU37" s="204"/>
      <c r="DV37" s="195">
        <v>5557</v>
      </c>
      <c r="DW37" s="409">
        <f ref="DW37:DW66" si="120" t="shared">DV37-DT37</f>
        <v>1300.0000000002456</v>
      </c>
      <c r="DX37" s="195">
        <v>14653</v>
      </c>
      <c r="DY37" s="431">
        <f ref="DY37:DY66" si="121" t="shared">DT37/DX37</f>
        <v>0.29052071248206884</v>
      </c>
      <c r="DZ37" s="409">
        <v>0.39800000000000002</v>
      </c>
      <c r="EA37" s="431">
        <f ref="EA37:EA66" si="122" t="shared">DZ37-DY37</f>
        <v>0.10747928751793118</v>
      </c>
      <c r="EB37" s="199">
        <v>33</v>
      </c>
      <c r="EC37" s="346">
        <v>42811</v>
      </c>
      <c r="ED37" s="357"/>
      <c r="EE37" s="292">
        <v>608.09799999999996</v>
      </c>
      <c r="EF37" s="358">
        <v>2112.0790000000002</v>
      </c>
      <c r="EG37" s="497">
        <v>3866.6</v>
      </c>
      <c r="EH37" s="453"/>
      <c r="EI37" s="370">
        <v>29.076000000000001</v>
      </c>
      <c r="EJ37" s="371">
        <v>1633.6790000000001</v>
      </c>
      <c r="EK37" s="455">
        <f ref="EK37:EK66" si="123" t="shared">((EI37-EI36)+(EJ37-EJ36))*80</f>
        <v>445.43999999999841</v>
      </c>
      <c r="EL37" s="453"/>
      <c r="EM37" s="370">
        <v>3176.828</v>
      </c>
      <c r="EN37" s="371"/>
      <c r="EO37" s="455">
        <f ref="EO37:EO66" si="124" t="shared">(EM37-EM36)*12+(EN37-EN36)*120</f>
        <v>24.479999999999563</v>
      </c>
      <c r="EP37" s="453"/>
      <c r="EQ37" s="379">
        <v>391.68299999999999</v>
      </c>
      <c r="ER37" s="455">
        <f ref="ER37:ER66" si="125" t="shared">(EQ37-EQ36)*40</f>
        <v>8.4799999999995634</v>
      </c>
      <c r="ES37" s="409"/>
      <c r="ET37" s="409">
        <f ref="ET37:ET66" si="126" t="shared">EG37+EO37+ER37</f>
        <v>3899.559999999999</v>
      </c>
      <c r="EU37" s="204"/>
      <c r="EV37" s="195">
        <v>4273.3999999999996</v>
      </c>
      <c r="EW37" s="195">
        <f ref="EW37:EW66" si="127" t="shared">EV37-ET37</f>
        <v>373.8400000000006</v>
      </c>
      <c r="EX37" s="431">
        <v>361.89499999999998</v>
      </c>
      <c r="EY37" s="431">
        <f ref="EY37:EY66" si="128" t="shared">ET37/EX37</f>
        <v>10.77539065198469</v>
      </c>
      <c r="EZ37" s="290">
        <v>12.3931</v>
      </c>
      <c r="FA37" s="432">
        <f ref="FA37:FA66" si="129" t="shared">EZ37-EY37</f>
        <v>1.6177093480153104</v>
      </c>
      <c r="FE37" s="241">
        <v>864.69600000000003</v>
      </c>
      <c r="FF37" s="241">
        <v>704.85599999999999</v>
      </c>
      <c r="FG37" s="241">
        <v>724.87199999999996</v>
      </c>
      <c r="FH37" s="241">
        <v>742.75199999999995</v>
      </c>
      <c r="FI37" s="241">
        <v>763.2</v>
      </c>
      <c r="FJ37" s="241">
        <v>749.904</v>
      </c>
      <c r="FK37" s="241">
        <v>749.23199999999997</v>
      </c>
      <c r="FL37" s="241">
        <v>739.75199999999995</v>
      </c>
      <c r="FM37" s="241">
        <v>739.53599999999994</v>
      </c>
      <c r="FN37" s="241">
        <v>766.87199999999996</v>
      </c>
      <c r="FO37" s="241">
        <v>789.33600000000001</v>
      </c>
      <c r="FP37" s="241">
        <v>796.84799999999996</v>
      </c>
      <c r="FQ37" s="241">
        <v>787.41600000000005</v>
      </c>
      <c r="FR37" s="241">
        <v>787.70399999999995</v>
      </c>
      <c r="FS37" s="241">
        <v>633.43200000000002</v>
      </c>
      <c r="FT37" s="241">
        <v>703.05600000000004</v>
      </c>
      <c r="HE37" s="10"/>
      <c r="HF37" s="46" t="s">
        <v>68</v>
      </c>
      <c r="HG37" s="20">
        <v>373249.3</v>
      </c>
      <c r="HH37" s="9"/>
      <c r="HI37" s="10"/>
      <c r="HO37" s="346">
        <v>42752</v>
      </c>
      <c r="HP37" s="379">
        <v>1138.1369999999999</v>
      </c>
      <c r="HQ37" s="455">
        <f ref="HQ37:HQ66" si="130" t="shared">(HP37-HP36)*40</f>
        <v>28.959999999997308</v>
      </c>
      <c r="HR37" s="453"/>
      <c r="HS37" s="379">
        <v>50699</v>
      </c>
      <c r="HT37" s="455">
        <f ref="HT37:HT66" si="131" t="shared">HS37-HS36</f>
        <v>19</v>
      </c>
      <c r="HU37" s="369"/>
      <c r="HV37" s="379">
        <v>79851</v>
      </c>
      <c r="HW37" s="455">
        <f ref="HW37:HW66" si="132" t="shared">HV37-HV36</f>
        <v>10</v>
      </c>
      <c r="HX37" s="369"/>
      <c r="HY37" s="379">
        <v>2132</v>
      </c>
      <c r="HZ37" s="462">
        <f si="71" t="shared"/>
        <v>7</v>
      </c>
      <c r="IA37" s="369"/>
      <c r="IB37" s="379">
        <v>1330.98</v>
      </c>
      <c r="IC37" s="455">
        <f ref="IC37:IC66" si="133" t="shared">(IB37-IB36)*30</f>
        <v>21.600000000000819</v>
      </c>
      <c r="ID37" s="409"/>
      <c r="IE37" s="379">
        <v>219576</v>
      </c>
      <c r="IF37" s="455">
        <f ref="IF37:IF66" si="134" t="shared">(IE37-IE36)*12</f>
        <v>1512</v>
      </c>
      <c r="IG37" s="409"/>
    </row>
    <row ht="15.75" r="38" spans="1:241" x14ac:dyDescent="0.25">
      <c r="A38" s="199">
        <v>34</v>
      </c>
      <c r="B38" s="346">
        <v>42812</v>
      </c>
      <c r="C38" s="349">
        <v>3172.259</v>
      </c>
      <c r="D38" s="288">
        <v>3157.6410000000001</v>
      </c>
      <c r="E38" s="350"/>
      <c r="F38" s="347">
        <f si="74" t="shared"/>
        <v>13200</v>
      </c>
      <c r="G38" s="354">
        <f>F37+F38</f>
        <v>25996.79999999862</v>
      </c>
      <c r="H38" s="357">
        <v>2235.498</v>
      </c>
      <c r="I38" s="292">
        <v>2055.1819999999998</v>
      </c>
      <c r="J38" s="358"/>
      <c r="K38" s="347">
        <f si="75" t="shared"/>
        <v>13243.199999997887</v>
      </c>
      <c r="L38" s="409">
        <f>K37+K38</f>
        <v>26193.599999999424</v>
      </c>
      <c r="M38" s="466">
        <f>L38-G38</f>
        <v>196.80000000080327</v>
      </c>
      <c r="N38" s="357">
        <v>688.74</v>
      </c>
      <c r="O38" s="358">
        <v>1093.8009999999999</v>
      </c>
      <c r="P38" s="455">
        <f si="92" t="shared"/>
        <v>2080.7999999999083</v>
      </c>
      <c r="Q38" s="453">
        <f>P38+P37</f>
        <v>3940.1999999997315</v>
      </c>
      <c r="R38" s="357">
        <v>73065</v>
      </c>
      <c r="S38" s="358">
        <v>38027</v>
      </c>
      <c r="T38" s="455">
        <f si="93" t="shared"/>
        <v>264</v>
      </c>
      <c r="U38" s="453">
        <f>T38+T37</f>
        <v>540</v>
      </c>
      <c r="V38" s="357">
        <v>174918</v>
      </c>
      <c r="W38" s="358">
        <v>352607</v>
      </c>
      <c r="X38" s="455">
        <f si="94" t="shared"/>
        <v>1632</v>
      </c>
      <c r="Y38" s="409">
        <f>X38+X37</f>
        <v>3184</v>
      </c>
      <c r="Z38" s="409">
        <f>Y38+U38</f>
        <v>3724</v>
      </c>
      <c r="AA38" s="453">
        <f>Q38-Z38</f>
        <v>216.19999999973152</v>
      </c>
      <c r="AB38" s="363">
        <v>369.96800000000002</v>
      </c>
      <c r="AC38" s="358">
        <v>173.80600000000001</v>
      </c>
      <c r="AD38" s="455">
        <f si="95" t="shared"/>
        <v>628.20000000003233</v>
      </c>
      <c r="AE38" s="453">
        <f>AD38+AD37</f>
        <v>1213.2000000001142</v>
      </c>
      <c r="AF38" s="364">
        <v>3617.3380000000002</v>
      </c>
      <c r="AG38" s="358">
        <v>62306</v>
      </c>
      <c r="AH38" s="358"/>
      <c r="AI38" s="455">
        <f>((AF38-AF37)*2400)+((AG38-AG37)*240)</f>
        <v>10080</v>
      </c>
      <c r="AJ38" s="409">
        <f>AI38+AI37</f>
        <v>19880</v>
      </c>
      <c r="AK38" s="453">
        <f>AJ38+U38</f>
        <v>20420</v>
      </c>
      <c r="AL38" s="387">
        <v>29571</v>
      </c>
      <c r="AM38" s="388">
        <v>41092</v>
      </c>
      <c r="AN38" s="455">
        <f si="96" t="shared"/>
        <v>0</v>
      </c>
      <c r="AO38" s="217">
        <f>AN38+AN37</f>
        <v>0</v>
      </c>
      <c r="AP38" s="387">
        <v>22329</v>
      </c>
      <c r="AQ38" s="388">
        <v>23340</v>
      </c>
      <c r="AR38" s="455">
        <f si="97" t="shared"/>
        <v>0</v>
      </c>
      <c r="AS38" s="409">
        <f>AR38+AR37</f>
        <v>0</v>
      </c>
      <c r="AT38" s="409">
        <f>(L38-Y38-AE38-AO38)+AS38</f>
        <v>21796.39999999931</v>
      </c>
      <c r="AU38" s="210">
        <f si="98" t="shared"/>
        <v>10939.799999999968</v>
      </c>
      <c r="AV38" s="211">
        <f>(G38-Y38-AE38-AO38)+AS38</f>
        <v>21599.599999998507</v>
      </c>
      <c r="AW38" s="197">
        <v>10649.89</v>
      </c>
      <c r="AX38" s="196"/>
      <c r="AY38" s="196"/>
      <c r="AZ38" s="196" t="e">
        <f si="99" t="shared"/>
        <v>#DIV/0!</v>
      </c>
      <c r="BA38" s="196">
        <v>30.88</v>
      </c>
      <c r="BB38" s="196" t="e">
        <f si="100" t="shared"/>
        <v>#DIV/0!</v>
      </c>
      <c r="BC38" s="199">
        <v>34</v>
      </c>
      <c r="BD38" s="346">
        <v>42812</v>
      </c>
      <c r="BE38" s="357">
        <v>11762.32</v>
      </c>
      <c r="BF38" s="292">
        <v>84.617000000000004</v>
      </c>
      <c r="BG38" s="358">
        <v>5791.8450000000003</v>
      </c>
      <c r="BH38" s="496">
        <f si="77" t="shared"/>
        <v>2238.7199999999393</v>
      </c>
      <c r="BI38" s="453">
        <f>BH38+BH37</f>
        <v>4656.1200000000053</v>
      </c>
      <c r="BJ38" s="370">
        <v>951.41</v>
      </c>
      <c r="BK38" s="371">
        <v>663.17100000000005</v>
      </c>
      <c r="BL38" s="291">
        <f si="79" t="shared"/>
        <v>435.5199999999968</v>
      </c>
      <c r="BM38" s="409">
        <f>BL38+BL37</f>
        <v>824.23999999999978</v>
      </c>
      <c r="BN38" s="409">
        <f si="101" t="shared"/>
        <v>1803.1999999999425</v>
      </c>
      <c r="BO38" s="483">
        <f>BI38-BM38</f>
        <v>3831.8800000000056</v>
      </c>
      <c r="BP38" s="195">
        <v>1668.2</v>
      </c>
      <c r="BQ38" s="196">
        <f si="102" t="shared"/>
        <v>-134.99999999994247</v>
      </c>
      <c r="BR38" s="196">
        <v>301.44</v>
      </c>
      <c r="BS38" s="196">
        <f si="103" t="shared"/>
        <v>5.9819532908702975</v>
      </c>
      <c r="BT38" s="196">
        <v>4.84</v>
      </c>
      <c r="BU38" s="196">
        <f si="104" t="shared"/>
        <v>-1.1419532908702976</v>
      </c>
      <c r="BV38" s="199">
        <v>34</v>
      </c>
      <c r="BW38" s="346">
        <v>42812</v>
      </c>
      <c r="BX38" s="357">
        <v>12645.63</v>
      </c>
      <c r="BY38" s="358">
        <v>50.011000000000003</v>
      </c>
      <c r="BZ38" s="347">
        <f si="105" t="shared"/>
        <v>257.06000000000216</v>
      </c>
      <c r="CA38" s="210">
        <f>BZ37+BZ38</f>
        <v>508.29999999996289</v>
      </c>
      <c r="CB38" s="292"/>
      <c r="CC38" s="213">
        <f si="106" t="shared"/>
        <v>435.5199999999968</v>
      </c>
      <c r="CD38" s="409">
        <f>BM38</f>
        <v>824.23999999999978</v>
      </c>
      <c r="CE38" s="211">
        <f si="107" t="shared"/>
        <v>692.57999999999902</v>
      </c>
      <c r="CF38" s="211">
        <f>CA38+CD38</f>
        <v>1332.5399999999627</v>
      </c>
      <c r="CG38" s="195">
        <v>762.3</v>
      </c>
      <c r="CH38" s="210">
        <f si="108" t="shared"/>
        <v>69.720000000000937</v>
      </c>
      <c r="CI38" s="196"/>
      <c r="CJ38" s="196" t="e">
        <f si="109" t="shared"/>
        <v>#DIV/0!</v>
      </c>
      <c r="CK38" s="196">
        <v>3.78</v>
      </c>
      <c r="CL38" s="196" t="e">
        <f si="110" t="shared"/>
        <v>#DIV/0!</v>
      </c>
      <c r="CM38" s="199">
        <v>34</v>
      </c>
      <c r="CN38" s="346">
        <v>42812</v>
      </c>
      <c r="CO38" s="357">
        <v>11436.784</v>
      </c>
      <c r="CP38" s="358">
        <v>7631.116</v>
      </c>
      <c r="CQ38" s="455">
        <f si="111" t="shared"/>
        <v>1357.8000000000611</v>
      </c>
      <c r="CR38" s="409">
        <f>CQ38+CQ37</f>
        <v>2715</v>
      </c>
      <c r="CS38" s="409">
        <f si="90" t="shared"/>
        <v>174918</v>
      </c>
      <c r="CT38" s="409">
        <f si="91" t="shared"/>
        <v>352607</v>
      </c>
      <c r="CU38" s="409">
        <f si="112" t="shared"/>
        <v>1632</v>
      </c>
      <c r="CV38" s="453">
        <f>Y38</f>
        <v>3184</v>
      </c>
      <c r="CW38" s="379">
        <v>343.08199999999999</v>
      </c>
      <c r="CX38" s="376">
        <f si="86" t="shared"/>
        <v>0.12000000000057298</v>
      </c>
      <c r="CY38" s="409">
        <f>CX38+CX37</f>
        <v>2.4000000000012278</v>
      </c>
      <c r="CZ38" s="409">
        <f si="113" t="shared"/>
        <v>2989.9200000000619</v>
      </c>
      <c r="DA38" s="204">
        <f>CZ38+CZ37</f>
        <v>5901.4000000000015</v>
      </c>
      <c r="DB38" s="195">
        <v>3924.1</v>
      </c>
      <c r="DC38" s="421">
        <f si="114" t="shared"/>
        <v>934.17999999993799</v>
      </c>
      <c r="DD38" s="195">
        <v>361.89499999999998</v>
      </c>
      <c r="DE38" s="196">
        <f si="115" t="shared"/>
        <v>8.2618439050002408</v>
      </c>
      <c r="DF38" s="195">
        <v>11.38</v>
      </c>
      <c r="DG38" s="397">
        <f si="116" t="shared"/>
        <v>3.11815609499976</v>
      </c>
      <c r="DH38" s="199">
        <v>34</v>
      </c>
      <c r="DI38" s="346">
        <v>42812</v>
      </c>
      <c r="DJ38" s="366">
        <v>378.96300000000002</v>
      </c>
      <c r="DK38" s="381">
        <v>326.49</v>
      </c>
      <c r="DL38" s="455">
        <f si="117" t="shared"/>
        <v>748.79999999999427</v>
      </c>
      <c r="DM38" s="453">
        <f>DL38+DL37</f>
        <v>1510.1999999999975</v>
      </c>
      <c r="DN38" s="370"/>
      <c r="DO38" s="409"/>
      <c r="DP38" s="409"/>
      <c r="DQ38" s="371">
        <v>1996.6690000000001</v>
      </c>
      <c r="DR38" s="455">
        <f>(DQ38-DQ37)*1800</f>
        <v>4766.4000000002488</v>
      </c>
      <c r="DS38" s="453">
        <f>DR38+DR37</f>
        <v>6750</v>
      </c>
      <c r="DT38" s="409">
        <f si="119" t="shared"/>
        <v>6979.2000000002427</v>
      </c>
      <c r="DU38" s="204">
        <f>DM38+DS38+IG38</f>
        <v>11236.199999999997</v>
      </c>
      <c r="DV38" s="195">
        <v>5557</v>
      </c>
      <c r="DW38" s="409">
        <f si="120" t="shared"/>
        <v>-1422.2000000002427</v>
      </c>
      <c r="DX38" s="195">
        <v>14653</v>
      </c>
      <c r="DY38" s="431">
        <f si="121" t="shared"/>
        <v>0.47629836893470573</v>
      </c>
      <c r="DZ38" s="409">
        <v>0.39800000000000002</v>
      </c>
      <c r="EA38" s="431">
        <f si="122" t="shared"/>
        <v>-7.8298368934705709E-2</v>
      </c>
      <c r="EB38" s="199">
        <v>34</v>
      </c>
      <c r="EC38" s="346">
        <v>42812</v>
      </c>
      <c r="ED38" s="357"/>
      <c r="EE38" s="292"/>
      <c r="EF38" s="358">
        <v>2114.2759999999998</v>
      </c>
      <c r="EG38" s="497">
        <f si="85" t="shared"/>
        <v>3954.599999999391</v>
      </c>
      <c r="EH38" s="453">
        <f>EG38+EG37</f>
        <v>7821.1999999993914</v>
      </c>
      <c r="EI38" s="370">
        <v>29.094999999999999</v>
      </c>
      <c r="EJ38" s="371">
        <v>1638.971</v>
      </c>
      <c r="EK38" s="455">
        <f si="123" t="shared"/>
        <v>424.87999999999317</v>
      </c>
      <c r="EL38" s="453">
        <f>EK38+EK37</f>
        <v>870.31999999999152</v>
      </c>
      <c r="EM38" s="370">
        <v>3179.8440000000001</v>
      </c>
      <c r="EN38" s="371"/>
      <c r="EO38" s="455">
        <f si="124" t="shared"/>
        <v>36.192000000000917</v>
      </c>
      <c r="EP38" s="453">
        <f>EO38+EO37</f>
        <v>60.67200000000048</v>
      </c>
      <c r="EQ38" s="379">
        <v>391.892</v>
      </c>
      <c r="ER38" s="455">
        <f si="125" t="shared"/>
        <v>8.3600000000001273</v>
      </c>
      <c r="ES38" s="409">
        <f>ER38+ER37</f>
        <v>16.839999999999691</v>
      </c>
      <c r="ET38" s="409">
        <f si="126" t="shared"/>
        <v>3999.151999999392</v>
      </c>
      <c r="EU38" s="204">
        <f>EH38+EP38+ES38</f>
        <v>7898.711999999392</v>
      </c>
      <c r="EV38" s="195">
        <v>4273.3999999999996</v>
      </c>
      <c r="EW38" s="195">
        <f si="127" t="shared"/>
        <v>274.24800000060759</v>
      </c>
      <c r="EX38" s="431">
        <v>361.89499999999998</v>
      </c>
      <c r="EY38" s="431">
        <f si="128" t="shared"/>
        <v>11.050586496081438</v>
      </c>
      <c r="EZ38" s="290">
        <v>12.3931</v>
      </c>
      <c r="FA38" s="432">
        <f si="129" t="shared"/>
        <v>1.3425135039185623</v>
      </c>
      <c r="HE38" s="10"/>
      <c r="HF38" s="46" t="s">
        <v>69</v>
      </c>
      <c r="HG38" s="20">
        <v>709826.43700000003</v>
      </c>
      <c r="HH38" s="9"/>
      <c r="HI38" s="10"/>
      <c r="HO38" s="346">
        <v>42753</v>
      </c>
      <c r="HP38" s="379">
        <v>1140.423</v>
      </c>
      <c r="HQ38" s="455">
        <f si="130" t="shared"/>
        <v>91.440000000002328</v>
      </c>
      <c r="HR38" s="453">
        <f>HQ38+HQ37</f>
        <v>120.39999999999964</v>
      </c>
      <c r="HS38" s="379">
        <v>50714</v>
      </c>
      <c r="HT38" s="455">
        <f si="131" t="shared"/>
        <v>15</v>
      </c>
      <c r="HU38" s="369">
        <f>HT38+HT37</f>
        <v>34</v>
      </c>
      <c r="HV38" s="379">
        <v>79880</v>
      </c>
      <c r="HW38" s="455">
        <f si="132" t="shared"/>
        <v>29</v>
      </c>
      <c r="HX38" s="369">
        <f>HW38+HW37</f>
        <v>39</v>
      </c>
      <c r="HY38" s="379">
        <v>2156</v>
      </c>
      <c r="HZ38" s="462">
        <f si="71" t="shared"/>
        <v>24</v>
      </c>
      <c r="IA38" s="369">
        <f>HZ38+HZ37</f>
        <v>31</v>
      </c>
      <c r="IB38" s="379">
        <v>1331.36</v>
      </c>
      <c r="IC38" s="455">
        <f si="133" t="shared"/>
        <v>11.399999999996453</v>
      </c>
      <c r="ID38" s="409">
        <f>IC38+IC37</f>
        <v>32.999999999997272</v>
      </c>
      <c r="IE38" s="379">
        <v>219698</v>
      </c>
      <c r="IF38" s="455">
        <f si="134" t="shared"/>
        <v>1464</v>
      </c>
      <c r="IG38" s="409">
        <f>IF38+IF37</f>
        <v>2976</v>
      </c>
    </row>
    <row r="39" spans="1:241" x14ac:dyDescent="0.25">
      <c r="A39" s="199">
        <v>35</v>
      </c>
      <c r="B39" s="346">
        <v>42812</v>
      </c>
      <c r="C39" s="349">
        <v>3172.3359999999998</v>
      </c>
      <c r="D39" s="288">
        <v>3160.1570000000002</v>
      </c>
      <c r="E39" s="350"/>
      <c r="F39" s="347">
        <f si="74" t="shared"/>
        <v>12446.399999999267</v>
      </c>
      <c r="G39" s="354"/>
      <c r="H39" s="357">
        <v>2235.5720000000001</v>
      </c>
      <c r="I39" s="292">
        <v>2057.8690000000001</v>
      </c>
      <c r="J39" s="358"/>
      <c r="K39" s="347">
        <f si="75" t="shared"/>
        <v>13252.800000002026</v>
      </c>
      <c r="L39" s="409"/>
      <c r="M39" s="354"/>
      <c r="N39" s="357">
        <v>688.74</v>
      </c>
      <c r="O39" s="358">
        <v>1094.8820000000001</v>
      </c>
      <c r="P39" s="455">
        <f si="92" t="shared"/>
        <v>1945.8000000002357</v>
      </c>
      <c r="Q39" s="453"/>
      <c r="R39" s="357">
        <v>73098</v>
      </c>
      <c r="S39" s="358">
        <v>38032</v>
      </c>
      <c r="T39" s="455">
        <f si="93" t="shared"/>
        <v>456</v>
      </c>
      <c r="U39" s="453"/>
      <c r="V39" s="357">
        <v>174922</v>
      </c>
      <c r="W39" s="358">
        <v>352708</v>
      </c>
      <c r="X39" s="455">
        <f si="94" t="shared"/>
        <v>1680</v>
      </c>
      <c r="Y39" s="409"/>
      <c r="Z39" s="409"/>
      <c r="AA39" s="453"/>
      <c r="AB39" s="363">
        <v>370.15</v>
      </c>
      <c r="AC39" s="358">
        <v>173.93</v>
      </c>
      <c r="AD39" s="455">
        <f si="95" t="shared"/>
        <v>550.79999999991855</v>
      </c>
      <c r="AE39" s="453"/>
      <c r="AF39" s="365"/>
      <c r="AG39" s="358">
        <v>62350</v>
      </c>
      <c r="AH39" s="358"/>
      <c r="AI39" s="455">
        <f>(AG39-AG38)*240</f>
        <v>10560</v>
      </c>
      <c r="AJ39" s="409"/>
      <c r="AK39" s="453"/>
      <c r="AL39" s="387">
        <v>29571</v>
      </c>
      <c r="AM39" s="388">
        <v>41092</v>
      </c>
      <c r="AN39" s="455">
        <f si="96" t="shared"/>
        <v>0</v>
      </c>
      <c r="AO39" s="217"/>
      <c r="AP39" s="387">
        <v>22329</v>
      </c>
      <c r="AQ39" s="388">
        <v>23340</v>
      </c>
      <c r="AR39" s="455">
        <f si="97" t="shared"/>
        <v>0</v>
      </c>
      <c r="AS39" s="409"/>
      <c r="AT39" s="409"/>
      <c r="AU39" s="210">
        <f si="98" t="shared"/>
        <v>10215.599999999347</v>
      </c>
      <c r="AV39" s="211"/>
      <c r="AW39" s="197">
        <v>10649.89</v>
      </c>
      <c r="AX39" s="196"/>
      <c r="AY39" s="196"/>
      <c r="AZ39" s="196" t="e">
        <f si="99" t="shared"/>
        <v>#DIV/0!</v>
      </c>
      <c r="BA39" s="196">
        <v>30.88</v>
      </c>
      <c r="BB39" s="196" t="e">
        <f si="100" t="shared"/>
        <v>#DIV/0!</v>
      </c>
      <c r="BC39" s="199">
        <v>35</v>
      </c>
      <c r="BD39" s="346">
        <v>42812</v>
      </c>
      <c r="BE39" s="357">
        <v>11764.914000000001</v>
      </c>
      <c r="BF39" s="292">
        <v>84.686999999999998</v>
      </c>
      <c r="BG39" s="358">
        <v>5799.0839999999998</v>
      </c>
      <c r="BH39" s="496">
        <f si="77" t="shared"/>
        <v>2019.9599999999828</v>
      </c>
      <c r="BI39" s="453"/>
      <c r="BJ39" s="370">
        <v>954.596</v>
      </c>
      <c r="BK39" s="371">
        <v>663.17100000000005</v>
      </c>
      <c r="BL39" s="291">
        <f si="79" t="shared"/>
        <v>254.88000000000284</v>
      </c>
      <c r="BM39" s="409"/>
      <c r="BN39" s="409">
        <f si="101" t="shared"/>
        <v>1765.0799999999799</v>
      </c>
      <c r="BO39" s="483"/>
      <c r="BP39" s="195">
        <v>1668.2</v>
      </c>
      <c r="BQ39" s="196">
        <f si="102" t="shared"/>
        <v>-96.879999999979873</v>
      </c>
      <c r="BR39" s="196">
        <v>301.44</v>
      </c>
      <c r="BS39" s="196">
        <f si="103" t="shared"/>
        <v>5.8554936305731822</v>
      </c>
      <c r="BT39" s="196">
        <v>4.84</v>
      </c>
      <c r="BU39" s="196">
        <f si="104" t="shared"/>
        <v>-1.0154936305731823</v>
      </c>
      <c r="BV39" s="199">
        <v>35</v>
      </c>
      <c r="BW39" s="346">
        <v>42812</v>
      </c>
      <c r="BX39" s="357">
        <v>12653.16</v>
      </c>
      <c r="BY39" s="358">
        <v>50.366999999999997</v>
      </c>
      <c r="BZ39" s="347">
        <f si="105" t="shared"/>
        <v>240.14000000001943</v>
      </c>
      <c r="CA39" s="210"/>
      <c r="CB39" s="292"/>
      <c r="CC39" s="213">
        <f si="106" t="shared"/>
        <v>254.88000000000284</v>
      </c>
      <c r="CD39" s="409"/>
      <c r="CE39" s="211">
        <f si="107" t="shared"/>
        <v>495.02000000002226</v>
      </c>
      <c r="CF39" s="211"/>
      <c r="CG39" s="195">
        <v>762.3</v>
      </c>
      <c r="CH39" s="210">
        <f si="108" t="shared"/>
        <v>267.27999999997769</v>
      </c>
      <c r="CI39" s="196"/>
      <c r="CJ39" s="196" t="e">
        <f si="109" t="shared"/>
        <v>#DIV/0!</v>
      </c>
      <c r="CK39" s="196">
        <v>3.78</v>
      </c>
      <c r="CL39" s="196" t="e">
        <f si="110" t="shared"/>
        <v>#DIV/0!</v>
      </c>
      <c r="CM39" s="199">
        <v>35</v>
      </c>
      <c r="CN39" s="346">
        <v>42812</v>
      </c>
      <c r="CO39" s="357">
        <v>11440.62</v>
      </c>
      <c r="CP39" s="358">
        <v>7638.1270000000004</v>
      </c>
      <c r="CQ39" s="455">
        <f si="111" t="shared"/>
        <v>1301.6400000001886</v>
      </c>
      <c r="CR39" s="409"/>
      <c r="CS39" s="409">
        <f si="90" t="shared"/>
        <v>174922</v>
      </c>
      <c r="CT39" s="409">
        <f si="91" t="shared"/>
        <v>352708</v>
      </c>
      <c r="CU39" s="409">
        <f si="112" t="shared"/>
        <v>1680</v>
      </c>
      <c r="CV39" s="453"/>
      <c r="CW39" s="379">
        <v>343.16899999999998</v>
      </c>
      <c r="CX39" s="376">
        <f si="86" t="shared"/>
        <v>5.2199999999993452</v>
      </c>
      <c r="CY39" s="409"/>
      <c r="CZ39" s="409">
        <f si="113" t="shared"/>
        <v>2986.8600000001879</v>
      </c>
      <c r="DA39" s="204"/>
      <c r="DB39" s="195">
        <v>3924.1</v>
      </c>
      <c r="DC39" s="421">
        <f si="114" t="shared"/>
        <v>937.23999999981197</v>
      </c>
      <c r="DD39" s="195">
        <v>361.89499999999998</v>
      </c>
      <c r="DE39" s="196">
        <f si="115" t="shared"/>
        <v>8.2533884137669435</v>
      </c>
      <c r="DF39" s="195">
        <v>11.38</v>
      </c>
      <c r="DG39" s="397">
        <f si="116" t="shared"/>
        <v>3.1266115862330572</v>
      </c>
      <c r="DH39" s="199">
        <v>35</v>
      </c>
      <c r="DI39" s="346">
        <v>42812</v>
      </c>
      <c r="DJ39" s="366">
        <v>379.346</v>
      </c>
      <c r="DK39" s="381">
        <v>326.51600000000002</v>
      </c>
      <c r="DL39" s="455">
        <f si="117" t="shared"/>
        <v>736.19999999998527</v>
      </c>
      <c r="DM39" s="453"/>
      <c r="DN39" s="370"/>
      <c r="DO39" s="409"/>
      <c r="DP39" s="409"/>
      <c r="DQ39" s="371">
        <v>1998.529</v>
      </c>
      <c r="DR39" s="455">
        <f si="118" t="shared"/>
        <v>3347.9999999998199</v>
      </c>
      <c r="DS39" s="453"/>
      <c r="DT39" s="409">
        <f si="119" t="shared"/>
        <v>5560.1999999998052</v>
      </c>
      <c r="DU39" s="204"/>
      <c r="DV39" s="195">
        <v>5557</v>
      </c>
      <c r="DW39" s="409">
        <f si="120" t="shared"/>
        <v>-3.1999999998051862</v>
      </c>
      <c r="DX39" s="195">
        <v>14653</v>
      </c>
      <c r="DY39" s="431">
        <f si="121" t="shared"/>
        <v>0.37945813144064733</v>
      </c>
      <c r="DZ39" s="409">
        <v>0.39800000000000002</v>
      </c>
      <c r="EA39" s="431">
        <f si="122" t="shared"/>
        <v>1.8541868559352692E-2</v>
      </c>
      <c r="EB39" s="199">
        <v>35</v>
      </c>
      <c r="EC39" s="346">
        <v>42812</v>
      </c>
      <c r="ED39" s="357"/>
      <c r="EE39" s="292"/>
      <c r="EF39" s="358">
        <v>2116.5230000000001</v>
      </c>
      <c r="EG39" s="497">
        <f si="85" t="shared"/>
        <v>4044.600000000537</v>
      </c>
      <c r="EH39" s="453"/>
      <c r="EI39" s="370">
        <v>29.114000000000001</v>
      </c>
      <c r="EJ39" s="371">
        <v>1644.2809999999999</v>
      </c>
      <c r="EK39" s="455">
        <f si="123" t="shared"/>
        <v>426.31999999999579</v>
      </c>
      <c r="EL39" s="453"/>
      <c r="EM39" s="370">
        <v>3181.692</v>
      </c>
      <c r="EN39" s="371"/>
      <c r="EO39" s="455">
        <f si="124" t="shared"/>
        <v>22.175999999999476</v>
      </c>
      <c r="EP39" s="453"/>
      <c r="EQ39" s="379">
        <v>392.10300000000001</v>
      </c>
      <c r="ER39" s="455">
        <f si="125" t="shared"/>
        <v>8.4400000000005093</v>
      </c>
      <c r="ES39" s="409"/>
      <c r="ET39" s="409">
        <f si="126" t="shared"/>
        <v>4075.216000000537</v>
      </c>
      <c r="EU39" s="204"/>
      <c r="EV39" s="195">
        <v>4273.3999999999996</v>
      </c>
      <c r="EW39" s="195">
        <f si="127" t="shared"/>
        <v>198.18399999946269</v>
      </c>
      <c r="EX39" s="431">
        <v>361.89499999999998</v>
      </c>
      <c r="EY39" s="431">
        <f si="128" t="shared"/>
        <v>11.260769007586557</v>
      </c>
      <c r="EZ39" s="290">
        <v>12.3931</v>
      </c>
      <c r="FA39" s="432">
        <f si="129" t="shared"/>
        <v>1.1323309924134435</v>
      </c>
      <c r="HE39" s="10"/>
      <c r="HF39" s="36"/>
      <c r="HG39" s="20">
        <f>SUM(HG33:HG38)</f>
        <v>1702483.3420000002</v>
      </c>
      <c r="HH39" s="9"/>
      <c r="HI39" s="10"/>
      <c r="HO39" s="346">
        <v>42753</v>
      </c>
      <c r="HP39" s="379">
        <v>1140.752</v>
      </c>
      <c r="HQ39" s="455">
        <f si="130" t="shared"/>
        <v>13.159999999998035</v>
      </c>
      <c r="HR39" s="453"/>
      <c r="HS39" s="379">
        <v>50758</v>
      </c>
      <c r="HT39" s="455">
        <f si="131" t="shared"/>
        <v>44</v>
      </c>
      <c r="HU39" s="369"/>
      <c r="HV39" s="379">
        <v>79902</v>
      </c>
      <c r="HW39" s="455">
        <f si="132" t="shared"/>
        <v>22</v>
      </c>
      <c r="HX39" s="369"/>
      <c r="HY39" s="379">
        <v>2156</v>
      </c>
      <c r="HZ39" s="462">
        <f si="71" t="shared"/>
        <v>0</v>
      </c>
      <c r="IA39" s="369"/>
      <c r="IB39" s="379">
        <v>1331.63</v>
      </c>
      <c r="IC39" s="455">
        <f si="133" t="shared"/>
        <v>8.1000000000062755</v>
      </c>
      <c r="ID39" s="409"/>
      <c r="IE39" s="379">
        <v>219821</v>
      </c>
      <c r="IF39" s="455">
        <f si="134" t="shared"/>
        <v>1476</v>
      </c>
      <c r="IG39" s="409"/>
    </row>
    <row r="40" spans="1:241" x14ac:dyDescent="0.25">
      <c r="A40" s="199">
        <v>36</v>
      </c>
      <c r="B40" s="346">
        <v>42813</v>
      </c>
      <c r="C40" s="349">
        <v>3172.4169999999999</v>
      </c>
      <c r="D40" s="288">
        <v>3162.7339999999999</v>
      </c>
      <c r="E40" s="350"/>
      <c r="F40" s="347">
        <f si="74" t="shared"/>
        <v>12758.399999999529</v>
      </c>
      <c r="G40" s="354">
        <f>F39+F40</f>
        <v>25204.799999998795</v>
      </c>
      <c r="H40" s="357">
        <v>2235.6439999999998</v>
      </c>
      <c r="I40" s="292">
        <v>2060.3649999999998</v>
      </c>
      <c r="J40" s="358"/>
      <c r="K40" s="347">
        <f si="75" t="shared"/>
        <v>12326.399999996647</v>
      </c>
      <c r="L40" s="409">
        <f>K39+K40</f>
        <v>25579.199999998673</v>
      </c>
      <c r="M40" s="466">
        <f>L40-G40</f>
        <v>374.39999999987776</v>
      </c>
      <c r="N40" s="357">
        <v>688.74</v>
      </c>
      <c r="O40" s="358">
        <v>1095.924</v>
      </c>
      <c r="P40" s="455">
        <f si="92" t="shared"/>
        <v>1875.5999999998494</v>
      </c>
      <c r="Q40" s="453">
        <f>P40+P39</f>
        <v>3821.4000000000851</v>
      </c>
      <c r="R40" s="357">
        <v>73125</v>
      </c>
      <c r="S40" s="358">
        <v>38037</v>
      </c>
      <c r="T40" s="455">
        <f si="93" t="shared"/>
        <v>384</v>
      </c>
      <c r="U40" s="453">
        <f>T40+T39</f>
        <v>840</v>
      </c>
      <c r="V40" s="357">
        <v>174926</v>
      </c>
      <c r="W40" s="358">
        <v>352794</v>
      </c>
      <c r="X40" s="455">
        <f si="94" t="shared"/>
        <v>1440</v>
      </c>
      <c r="Y40" s="409">
        <f>X40+X39</f>
        <v>3120</v>
      </c>
      <c r="Z40" s="409">
        <f>Y40+U40</f>
        <v>3960</v>
      </c>
      <c r="AA40" s="453">
        <f>Q40-Z40</f>
        <v>-138.59999999991487</v>
      </c>
      <c r="AB40" s="363">
        <v>370.32799999999997</v>
      </c>
      <c r="AC40" s="358">
        <v>174.05099999999999</v>
      </c>
      <c r="AD40" s="455">
        <f si="95" t="shared"/>
        <v>538.19999999996071</v>
      </c>
      <c r="AE40" s="453">
        <f>AD40+AD39</f>
        <v>1088.9999999998793</v>
      </c>
      <c r="AF40" s="364"/>
      <c r="AG40" s="358">
        <v>62390</v>
      </c>
      <c r="AH40" s="358"/>
      <c r="AI40" s="498">
        <f ref="AI40:AI66" si="135" t="shared">(AG40-AG39)*240</f>
        <v>9600</v>
      </c>
      <c r="AJ40" s="409">
        <f>AI40+AI39</f>
        <v>20160</v>
      </c>
      <c r="AK40" s="453">
        <f>AJ40+U40</f>
        <v>21000</v>
      </c>
      <c r="AL40" s="387">
        <v>29571</v>
      </c>
      <c r="AM40" s="388">
        <v>41092</v>
      </c>
      <c r="AN40" s="455">
        <f si="96" t="shared"/>
        <v>0</v>
      </c>
      <c r="AO40" s="217">
        <f>AN40+AN39</f>
        <v>0</v>
      </c>
      <c r="AP40" s="387">
        <v>22329</v>
      </c>
      <c r="AQ40" s="388">
        <v>23340</v>
      </c>
      <c r="AR40" s="455">
        <f si="97" t="shared"/>
        <v>0</v>
      </c>
      <c r="AS40" s="409">
        <f>AR40+AR39</f>
        <v>0</v>
      </c>
      <c r="AT40" s="409">
        <f>(L40-Y40-AE40-AO40)+AS40</f>
        <v>21370.199999998793</v>
      </c>
      <c r="AU40" s="210">
        <f si="98" t="shared"/>
        <v>10780.199999999568</v>
      </c>
      <c r="AV40" s="211">
        <f>(G40-Y40-AE40-AO40)+AS40</f>
        <v>20995.799999998915</v>
      </c>
      <c r="AW40" s="197">
        <v>10649.89</v>
      </c>
      <c r="AX40" s="196"/>
      <c r="AY40" s="196"/>
      <c r="AZ40" s="196" t="e">
        <f si="99" t="shared"/>
        <v>#DIV/0!</v>
      </c>
      <c r="BA40" s="196">
        <v>30.88</v>
      </c>
      <c r="BB40" s="196" t="e">
        <f si="100" t="shared"/>
        <v>#DIV/0!</v>
      </c>
      <c r="BC40" s="199">
        <v>36</v>
      </c>
      <c r="BD40" s="346">
        <v>42813</v>
      </c>
      <c r="BE40" s="357">
        <v>11767.75</v>
      </c>
      <c r="BF40" s="292">
        <v>84.744</v>
      </c>
      <c r="BG40" s="358">
        <v>5804.4219999999996</v>
      </c>
      <c r="BH40" s="496">
        <f si="77" t="shared"/>
        <v>1664.8799999999142</v>
      </c>
      <c r="BI40" s="453">
        <f>BH40+BH39</f>
        <v>3684.8399999998969</v>
      </c>
      <c r="BJ40" s="370">
        <v>955.697</v>
      </c>
      <c r="BK40" s="371">
        <v>663.17100000000005</v>
      </c>
      <c r="BL40" s="291">
        <f si="79" t="shared"/>
        <v>88.079999999999927</v>
      </c>
      <c r="BM40" s="409">
        <f>BL40+BL39</f>
        <v>342.96000000000276</v>
      </c>
      <c r="BN40" s="409">
        <f si="101" t="shared"/>
        <v>1576.7999999999142</v>
      </c>
      <c r="BO40" s="483">
        <f>BI40-BM40</f>
        <v>3341.8799999998942</v>
      </c>
      <c r="BP40" s="195">
        <v>1668.2</v>
      </c>
      <c r="BQ40" s="196">
        <f si="102" t="shared"/>
        <v>91.400000000085811</v>
      </c>
      <c r="BR40" s="196">
        <v>301.44</v>
      </c>
      <c r="BS40" s="196">
        <f si="103" t="shared"/>
        <v>5.2308917197449381</v>
      </c>
      <c r="BT40" s="196">
        <v>4.84</v>
      </c>
      <c r="BU40" s="196">
        <f si="104" t="shared"/>
        <v>-0.39089171974493819</v>
      </c>
      <c r="BV40" s="199">
        <v>36</v>
      </c>
      <c r="BW40" s="346">
        <v>42813</v>
      </c>
      <c r="BX40" s="357">
        <v>12661.27</v>
      </c>
      <c r="BY40" s="358">
        <v>50.59</v>
      </c>
      <c r="BZ40" s="347">
        <f si="105" t="shared"/>
        <v>252.22000000001771</v>
      </c>
      <c r="CA40" s="210">
        <f>BZ39+BZ40</f>
        <v>492.36000000003713</v>
      </c>
      <c r="CB40" s="292"/>
      <c r="CC40" s="213">
        <f si="106" t="shared"/>
        <v>88.079999999999927</v>
      </c>
      <c r="CD40" s="409">
        <f>BM40</f>
        <v>342.96000000000276</v>
      </c>
      <c r="CE40" s="211">
        <f si="107" t="shared"/>
        <v>340.30000000001763</v>
      </c>
      <c r="CF40" s="211">
        <f>CA40+CD40</f>
        <v>835.32000000003995</v>
      </c>
      <c r="CG40" s="195">
        <v>762.3</v>
      </c>
      <c r="CH40" s="210">
        <f si="108" t="shared"/>
        <v>421.99999999998232</v>
      </c>
      <c r="CI40" s="196"/>
      <c r="CJ40" s="196" t="e">
        <f si="109" t="shared"/>
        <v>#DIV/0!</v>
      </c>
      <c r="CK40" s="196">
        <v>3.78</v>
      </c>
      <c r="CL40" s="196" t="e">
        <f si="110" t="shared"/>
        <v>#DIV/0!</v>
      </c>
      <c r="CM40" s="199">
        <v>36</v>
      </c>
      <c r="CN40" s="346">
        <v>42813</v>
      </c>
      <c r="CO40" s="357">
        <v>11444.197</v>
      </c>
      <c r="CP40" s="358">
        <v>7644.5450000000001</v>
      </c>
      <c r="CQ40" s="455">
        <f si="111" t="shared"/>
        <v>1199.3999999998778</v>
      </c>
      <c r="CR40" s="409">
        <f>CQ40+CQ39</f>
        <v>2501.0400000000664</v>
      </c>
      <c r="CS40" s="409">
        <f si="90" t="shared"/>
        <v>174926</v>
      </c>
      <c r="CT40" s="409">
        <f si="91" t="shared"/>
        <v>352794</v>
      </c>
      <c r="CU40" s="409">
        <f si="112" t="shared"/>
        <v>1440</v>
      </c>
      <c r="CV40" s="453">
        <f>Y40</f>
        <v>3120</v>
      </c>
      <c r="CW40" s="379">
        <v>343.16899999999998</v>
      </c>
      <c r="CX40" s="376">
        <f si="86" t="shared"/>
        <v>0</v>
      </c>
      <c r="CY40" s="409">
        <f>CX40+CX39</f>
        <v>5.2199999999993452</v>
      </c>
      <c r="CZ40" s="409">
        <f si="113" t="shared"/>
        <v>2639.3999999998778</v>
      </c>
      <c r="DA40" s="204">
        <f>CZ40+CZ39</f>
        <v>5626.2600000000657</v>
      </c>
      <c r="DB40" s="195">
        <v>3924.1</v>
      </c>
      <c r="DC40" s="421">
        <f si="114" t="shared"/>
        <v>1284.7000000001221</v>
      </c>
      <c r="DD40" s="195">
        <v>361.89499999999998</v>
      </c>
      <c r="DE40" s="196">
        <f si="115" t="shared"/>
        <v>7.2932756738829712</v>
      </c>
      <c r="DF40" s="195">
        <v>11.38</v>
      </c>
      <c r="DG40" s="397">
        <f si="116" t="shared"/>
        <v>4.0867243261170296</v>
      </c>
      <c r="DH40" s="199">
        <v>36</v>
      </c>
      <c r="DI40" s="346">
        <v>42813</v>
      </c>
      <c r="DJ40" s="366">
        <v>379.72199999999998</v>
      </c>
      <c r="DK40" s="381">
        <v>326.54500000000002</v>
      </c>
      <c r="DL40" s="455">
        <f si="117" t="shared"/>
        <v>728.99999999995089</v>
      </c>
      <c r="DM40" s="453">
        <f>DL40+DL39</f>
        <v>1465.1999999999362</v>
      </c>
      <c r="DN40" s="370"/>
      <c r="DO40" s="409"/>
      <c r="DP40" s="409"/>
      <c r="DQ40" s="371">
        <v>2000.32</v>
      </c>
      <c r="DR40" s="455">
        <f si="118" t="shared"/>
        <v>3223.799999999892</v>
      </c>
      <c r="DS40" s="453">
        <f>DR40+DR39</f>
        <v>6571.7999999997119</v>
      </c>
      <c r="DT40" s="409">
        <f si="119" t="shared"/>
        <v>5320.7999999998428</v>
      </c>
      <c r="DU40" s="204">
        <f>DM40+DS40+IG40</f>
        <v>10880.999999999647</v>
      </c>
      <c r="DV40" s="195">
        <v>5557</v>
      </c>
      <c r="DW40" s="409">
        <f si="120" t="shared"/>
        <v>236.20000000015716</v>
      </c>
      <c r="DX40" s="195">
        <v>14653</v>
      </c>
      <c r="DY40" s="431">
        <f si="121" t="shared"/>
        <v>0.36312018016787301</v>
      </c>
      <c r="DZ40" s="409">
        <v>0.39800000000000002</v>
      </c>
      <c r="EA40" s="431">
        <f si="122" t="shared"/>
        <v>3.4879819832127013E-2</v>
      </c>
      <c r="EB40" s="199">
        <v>36</v>
      </c>
      <c r="EC40" s="346">
        <v>42813</v>
      </c>
      <c r="ED40" s="357"/>
      <c r="EE40" s="292"/>
      <c r="EF40" s="358">
        <v>2118.6509999999998</v>
      </c>
      <c r="EG40" s="497">
        <f si="85" t="shared"/>
        <v>3830.399999999463</v>
      </c>
      <c r="EH40" s="453">
        <f>EG40+EG39</f>
        <v>7875</v>
      </c>
      <c r="EI40" s="370">
        <v>29.132000000000001</v>
      </c>
      <c r="EJ40" s="371">
        <v>1648.8889999999999</v>
      </c>
      <c r="EK40" s="455">
        <f si="123" t="shared"/>
        <v>370.07999999999583</v>
      </c>
      <c r="EL40" s="453">
        <f>EK40+EK39</f>
        <v>796.39999999999168</v>
      </c>
      <c r="EM40" s="370">
        <v>3185.413</v>
      </c>
      <c r="EN40" s="371"/>
      <c r="EO40" s="455">
        <f si="124" t="shared"/>
        <v>44.652000000000044</v>
      </c>
      <c r="EP40" s="453">
        <f>EO40+EO39</f>
        <v>66.82799999999952</v>
      </c>
      <c r="EQ40" s="379">
        <v>392.30099999999999</v>
      </c>
      <c r="ER40" s="455">
        <f si="125" t="shared"/>
        <v>7.9199999999991633</v>
      </c>
      <c r="ES40" s="409">
        <f>ER40+ER39</f>
        <v>16.359999999999673</v>
      </c>
      <c r="ET40" s="409">
        <f si="126" t="shared"/>
        <v>3882.9719999994622</v>
      </c>
      <c r="EU40" s="204">
        <f>EH40+EP40+ES40</f>
        <v>7958.1879999999992</v>
      </c>
      <c r="EV40" s="195">
        <v>4273.3999999999996</v>
      </c>
      <c r="EW40" s="195">
        <f si="127" t="shared"/>
        <v>390.42800000053739</v>
      </c>
      <c r="EX40" s="431">
        <v>361.89499999999998</v>
      </c>
      <c r="EY40" s="431">
        <f si="128" t="shared"/>
        <v>10.729554152446047</v>
      </c>
      <c r="EZ40" s="290">
        <v>12.3931</v>
      </c>
      <c r="FA40" s="432">
        <f si="129" t="shared"/>
        <v>1.6635458475539533</v>
      </c>
      <c r="HO40" s="346">
        <v>42754</v>
      </c>
      <c r="HP40" s="379">
        <v>1142.7909999999999</v>
      </c>
      <c r="HQ40" s="455">
        <f si="130" t="shared"/>
        <v>81.559999999999491</v>
      </c>
      <c r="HR40" s="453">
        <f>HQ40+HQ39</f>
        <v>94.719999999997526</v>
      </c>
      <c r="HS40" s="379">
        <v>50794</v>
      </c>
      <c r="HT40" s="455">
        <f si="131" t="shared"/>
        <v>36</v>
      </c>
      <c r="HU40" s="369">
        <f>HT40+HT39</f>
        <v>80</v>
      </c>
      <c r="HV40" s="379">
        <v>79945</v>
      </c>
      <c r="HW40" s="455">
        <f si="132" t="shared"/>
        <v>43</v>
      </c>
      <c r="HX40" s="369">
        <f>HW40+HW39</f>
        <v>65</v>
      </c>
      <c r="HY40" s="379">
        <v>2194</v>
      </c>
      <c r="HZ40" s="462">
        <f si="71" t="shared"/>
        <v>38</v>
      </c>
      <c r="IA40" s="369">
        <f>HZ40+HZ39</f>
        <v>38</v>
      </c>
      <c r="IB40" s="379">
        <v>1332.11</v>
      </c>
      <c r="IC40" s="455">
        <f si="133" t="shared"/>
        <v>14.399999999993724</v>
      </c>
      <c r="ID40" s="409">
        <f>IC40+IC39</f>
        <v>22.5</v>
      </c>
      <c r="IE40" s="379">
        <v>219935</v>
      </c>
      <c r="IF40" s="455">
        <f si="134" t="shared"/>
        <v>1368</v>
      </c>
      <c r="IG40" s="409">
        <f>IF40+IF39</f>
        <v>2844</v>
      </c>
    </row>
    <row r="41" spans="1:241" x14ac:dyDescent="0.25">
      <c r="A41" s="199">
        <v>37</v>
      </c>
      <c r="B41" s="346">
        <v>42813</v>
      </c>
      <c r="C41" s="349">
        <v>3172.4949999999999</v>
      </c>
      <c r="D41" s="288">
        <v>3165.2330000000002</v>
      </c>
      <c r="E41" s="350"/>
      <c r="F41" s="347">
        <f si="74" t="shared"/>
        <v>12369.600000001083</v>
      </c>
      <c r="G41" s="354"/>
      <c r="H41" s="357">
        <v>2235.7150000000001</v>
      </c>
      <c r="I41" s="292">
        <v>2062.951</v>
      </c>
      <c r="J41" s="358"/>
      <c r="K41" s="347">
        <f si="75" t="shared"/>
        <v>12753.600000002916</v>
      </c>
      <c r="L41" s="409"/>
      <c r="M41" s="354"/>
      <c r="N41" s="357">
        <v>688.74</v>
      </c>
      <c r="O41" s="358">
        <v>1096.7670000000001</v>
      </c>
      <c r="P41" s="455">
        <f si="92" t="shared"/>
        <v>1517.4000000001342</v>
      </c>
      <c r="Q41" s="453"/>
      <c r="R41" s="357">
        <v>73147</v>
      </c>
      <c r="S41" s="358">
        <v>38038</v>
      </c>
      <c r="T41" s="455">
        <f si="93" t="shared"/>
        <v>276</v>
      </c>
      <c r="U41" s="453"/>
      <c r="V41" s="357">
        <v>174938</v>
      </c>
      <c r="W41" s="358">
        <v>352870</v>
      </c>
      <c r="X41" s="455">
        <f si="94" t="shared"/>
        <v>1408</v>
      </c>
      <c r="Y41" s="409"/>
      <c r="Z41" s="409"/>
      <c r="AA41" s="453"/>
      <c r="AB41" s="363">
        <v>370.505</v>
      </c>
      <c r="AC41" s="358">
        <v>174.172</v>
      </c>
      <c r="AD41" s="455">
        <f si="95" t="shared"/>
        <v>536.40000000005443</v>
      </c>
      <c r="AE41" s="453"/>
      <c r="AF41" s="364"/>
      <c r="AG41" s="358">
        <v>62433</v>
      </c>
      <c r="AH41" s="358"/>
      <c r="AI41" s="498">
        <f si="135" t="shared"/>
        <v>10320</v>
      </c>
      <c r="AJ41" s="409"/>
      <c r="AK41" s="453"/>
      <c r="AL41" s="387">
        <v>29571</v>
      </c>
      <c r="AM41" s="388">
        <v>41092</v>
      </c>
      <c r="AN41" s="455">
        <f si="96" t="shared"/>
        <v>0</v>
      </c>
      <c r="AO41" s="217"/>
      <c r="AP41" s="387">
        <v>22329</v>
      </c>
      <c r="AQ41" s="388">
        <v>23340</v>
      </c>
      <c r="AR41" s="455">
        <f si="97" t="shared"/>
        <v>0</v>
      </c>
      <c r="AS41" s="409"/>
      <c r="AT41" s="409"/>
      <c r="AU41" s="210">
        <f si="98" t="shared"/>
        <v>10425.200000001028</v>
      </c>
      <c r="AV41" s="211"/>
      <c r="AW41" s="197">
        <v>10649.89</v>
      </c>
      <c r="AX41" s="196"/>
      <c r="AY41" s="196"/>
      <c r="AZ41" s="196" t="e">
        <f si="99" t="shared"/>
        <v>#DIV/0!</v>
      </c>
      <c r="BA41" s="196">
        <v>30.88</v>
      </c>
      <c r="BB41" s="196" t="e">
        <f si="100" t="shared"/>
        <v>#DIV/0!</v>
      </c>
      <c r="BC41" s="199">
        <v>37</v>
      </c>
      <c r="BD41" s="346">
        <v>42813</v>
      </c>
      <c r="BE41" s="357">
        <v>11770.003000000001</v>
      </c>
      <c r="BF41" s="292">
        <v>84.820999999999998</v>
      </c>
      <c r="BG41" s="358">
        <v>5807.2089999999998</v>
      </c>
      <c r="BH41" s="496">
        <f si="77" t="shared"/>
        <v>1528.8000000000829</v>
      </c>
      <c r="BI41" s="453"/>
      <c r="BJ41" s="370">
        <v>957.07500000000005</v>
      </c>
      <c r="BK41" s="371">
        <v>663.17100000000005</v>
      </c>
      <c r="BL41" s="291">
        <f si="79" t="shared"/>
        <v>110.24000000000342</v>
      </c>
      <c r="BM41" s="409"/>
      <c r="BN41" s="409">
        <f si="101" t="shared"/>
        <v>1418.5600000000795</v>
      </c>
      <c r="BO41" s="483"/>
      <c r="BP41" s="195">
        <v>1668.2</v>
      </c>
      <c r="BQ41" s="196">
        <f si="102" t="shared"/>
        <v>249.63999999992052</v>
      </c>
      <c r="BR41" s="196">
        <v>301.44</v>
      </c>
      <c r="BS41" s="196">
        <f si="103" t="shared"/>
        <v>4.7059447983017497</v>
      </c>
      <c r="BT41" s="196">
        <v>4.84</v>
      </c>
      <c r="BU41" s="196">
        <f si="104" t="shared"/>
        <v>0.13405520169825014</v>
      </c>
      <c r="BV41" s="199">
        <v>37</v>
      </c>
      <c r="BW41" s="346">
        <v>42813</v>
      </c>
      <c r="BX41" s="357">
        <v>12669.11</v>
      </c>
      <c r="BY41" s="358">
        <v>50.905000000000001</v>
      </c>
      <c r="BZ41" s="347">
        <f si="105" t="shared"/>
        <v>247.80000000000427</v>
      </c>
      <c r="CA41" s="210"/>
      <c r="CB41" s="292"/>
      <c r="CC41" s="213">
        <f si="106" t="shared"/>
        <v>110.24000000000342</v>
      </c>
      <c r="CD41" s="409"/>
      <c r="CE41" s="211">
        <f si="107" t="shared"/>
        <v>358.04000000000769</v>
      </c>
      <c r="CF41" s="211"/>
      <c r="CG41" s="195">
        <v>762.3</v>
      </c>
      <c r="CH41" s="210">
        <f si="108" t="shared"/>
        <v>404.25999999999226</v>
      </c>
      <c r="CI41" s="196"/>
      <c r="CJ41" s="196" t="e">
        <f si="109" t="shared"/>
        <v>#DIV/0!</v>
      </c>
      <c r="CK41" s="196">
        <v>3.78</v>
      </c>
      <c r="CL41" s="196" t="e">
        <f si="110" t="shared"/>
        <v>#DIV/0!</v>
      </c>
      <c r="CM41" s="199">
        <v>37</v>
      </c>
      <c r="CN41" s="346">
        <v>42813</v>
      </c>
      <c r="CO41" s="357">
        <v>11447.948</v>
      </c>
      <c r="CP41" s="358">
        <v>7651.4709999999995</v>
      </c>
      <c r="CQ41" s="455">
        <f si="111" t="shared"/>
        <v>1281.2399999999616</v>
      </c>
      <c r="CR41" s="409"/>
      <c r="CS41" s="409">
        <f si="90" t="shared"/>
        <v>174938</v>
      </c>
      <c r="CT41" s="409">
        <f si="91" t="shared"/>
        <v>352870</v>
      </c>
      <c r="CU41" s="409">
        <f si="112" t="shared"/>
        <v>1408</v>
      </c>
      <c r="CV41" s="453"/>
      <c r="CW41" s="379">
        <v>343.23899999999998</v>
      </c>
      <c r="CX41" s="376">
        <f si="86" t="shared"/>
        <v>4.1999999999995907</v>
      </c>
      <c r="CY41" s="409"/>
      <c r="CZ41" s="409">
        <f si="113" t="shared"/>
        <v>2693.4399999999614</v>
      </c>
      <c r="DA41" s="204"/>
      <c r="DB41" s="195">
        <v>3924.1</v>
      </c>
      <c r="DC41" s="421">
        <f si="114" t="shared"/>
        <v>1230.6600000000385</v>
      </c>
      <c r="DD41" s="195">
        <v>361.89499999999998</v>
      </c>
      <c r="DE41" s="196">
        <f si="115" t="shared"/>
        <v>7.4426007543623465</v>
      </c>
      <c r="DF41" s="195">
        <v>11.38</v>
      </c>
      <c r="DG41" s="397">
        <f si="116" t="shared"/>
        <v>3.9373992456376543</v>
      </c>
      <c r="DH41" s="199">
        <v>37</v>
      </c>
      <c r="DI41" s="346">
        <v>42813</v>
      </c>
      <c r="DJ41" s="366">
        <v>380.11700000000002</v>
      </c>
      <c r="DK41" s="381">
        <v>326.56799999999998</v>
      </c>
      <c r="DL41" s="455">
        <f si="117" t="shared"/>
        <v>752.40000000001146</v>
      </c>
      <c r="DM41" s="453"/>
      <c r="DN41" s="370"/>
      <c r="DO41" s="409"/>
      <c r="DP41" s="409"/>
      <c r="DQ41" s="371">
        <v>2002.202</v>
      </c>
      <c r="DR41" s="455">
        <f si="118" t="shared"/>
        <v>3387.6000000001113</v>
      </c>
      <c r="DS41" s="453"/>
      <c r="DT41" s="409">
        <f si="119" t="shared"/>
        <v>5640.0000000001228</v>
      </c>
      <c r="DU41" s="204"/>
      <c r="DV41" s="195">
        <v>5557</v>
      </c>
      <c r="DW41" s="409">
        <f si="120" t="shared"/>
        <v>-83.000000000122782</v>
      </c>
      <c r="DX41" s="195">
        <v>14653</v>
      </c>
      <c r="DY41" s="431">
        <f si="121" t="shared"/>
        <v>0.38490411519826129</v>
      </c>
      <c r="DZ41" s="409">
        <v>0.39800000000000002</v>
      </c>
      <c r="EA41" s="431">
        <f si="122" t="shared"/>
        <v>1.3095884801738733E-2</v>
      </c>
      <c r="EB41" s="199">
        <v>37</v>
      </c>
      <c r="EC41" s="346">
        <v>42813</v>
      </c>
      <c r="ED41" s="357"/>
      <c r="EE41" s="292"/>
      <c r="EF41" s="358">
        <v>2120.8589999999999</v>
      </c>
      <c r="EG41" s="497">
        <f si="85" t="shared"/>
        <v>3974.4000000001506</v>
      </c>
      <c r="EH41" s="453"/>
      <c r="EI41" s="370">
        <v>29.15</v>
      </c>
      <c r="EJ41" s="371">
        <v>1654.229</v>
      </c>
      <c r="EK41" s="455">
        <f si="123" t="shared"/>
        <v>428.64000000001141</v>
      </c>
      <c r="EL41" s="453"/>
      <c r="EM41" s="370">
        <v>3187.69</v>
      </c>
      <c r="EN41" s="371"/>
      <c r="EO41" s="455">
        <f si="124" t="shared"/>
        <v>27.324000000000524</v>
      </c>
      <c r="EP41" s="453"/>
      <c r="EQ41" s="379">
        <v>392.51100000000002</v>
      </c>
      <c r="ER41" s="455">
        <f si="125" t="shared"/>
        <v>8.4000000000014552</v>
      </c>
      <c r="ES41" s="409"/>
      <c r="ET41" s="409">
        <f si="126" t="shared"/>
        <v>4010.1240000001526</v>
      </c>
      <c r="EU41" s="204"/>
      <c r="EV41" s="195">
        <v>4273.3999999999996</v>
      </c>
      <c r="EW41" s="195">
        <f si="127" t="shared"/>
        <v>263.27599999984704</v>
      </c>
      <c r="EX41" s="431">
        <v>361.89499999999998</v>
      </c>
      <c r="EY41" s="431">
        <f si="128" t="shared"/>
        <v>11.080904682297774</v>
      </c>
      <c r="EZ41" s="290">
        <v>12.3931</v>
      </c>
      <c r="FA41" s="432">
        <f si="129" t="shared"/>
        <v>1.3121953177022263</v>
      </c>
      <c r="HO41" s="346">
        <v>42754</v>
      </c>
      <c r="HP41" s="379">
        <v>1143.1859999999999</v>
      </c>
      <c r="HQ41" s="455">
        <f si="130" t="shared"/>
        <v>15.799999999999272</v>
      </c>
      <c r="HR41" s="453"/>
      <c r="HS41" s="379">
        <v>50815</v>
      </c>
      <c r="HT41" s="455">
        <f si="131" t="shared"/>
        <v>21</v>
      </c>
      <c r="HU41" s="369"/>
      <c r="HV41" s="379">
        <v>79960</v>
      </c>
      <c r="HW41" s="455">
        <f si="132" t="shared"/>
        <v>15</v>
      </c>
      <c r="HX41" s="369"/>
      <c r="HY41" s="379">
        <v>2201</v>
      </c>
      <c r="HZ41" s="462">
        <f si="71" t="shared"/>
        <v>7</v>
      </c>
      <c r="IA41" s="369"/>
      <c r="IB41" s="379">
        <v>1332.47</v>
      </c>
      <c r="IC41" s="455">
        <f si="133" t="shared"/>
        <v>10.80000000000382</v>
      </c>
      <c r="ID41" s="409"/>
      <c r="IE41" s="379">
        <v>220060</v>
      </c>
      <c r="IF41" s="455">
        <f si="134" t="shared"/>
        <v>1500</v>
      </c>
      <c r="IG41" s="409"/>
    </row>
    <row r="42" spans="1:241" x14ac:dyDescent="0.25">
      <c r="A42" s="199">
        <v>38</v>
      </c>
      <c r="B42" s="346">
        <v>42814</v>
      </c>
      <c r="C42" s="349">
        <v>3172.5810000000001</v>
      </c>
      <c r="D42" s="288">
        <v>3167.7950000000001</v>
      </c>
      <c r="E42" s="350"/>
      <c r="F42" s="347">
        <f si="74" t="shared"/>
        <v>12710.400000000664</v>
      </c>
      <c r="G42" s="354">
        <f>F41+F42</f>
        <v>25080.000000001746</v>
      </c>
      <c r="H42" s="357">
        <v>2235.7919999999999</v>
      </c>
      <c r="I42" s="292">
        <v>2065.5439999999999</v>
      </c>
      <c r="J42" s="358"/>
      <c r="K42" s="347">
        <f si="75" t="shared"/>
        <v>12815.999999998166</v>
      </c>
      <c r="L42" s="409">
        <f>K41+K42</f>
        <v>25569.600000001083</v>
      </c>
      <c r="M42" s="466">
        <f>L42-G42</f>
        <v>489.59999999933643</v>
      </c>
      <c r="N42" s="357">
        <v>688.74</v>
      </c>
      <c r="O42" s="358">
        <v>1097.8900000000001</v>
      </c>
      <c r="P42" s="455">
        <f si="92" t="shared"/>
        <v>2021.4000000000851</v>
      </c>
      <c r="Q42" s="453">
        <f>P42+P41</f>
        <v>3538.8000000002194</v>
      </c>
      <c r="R42" s="357">
        <v>73176</v>
      </c>
      <c r="S42" s="358">
        <v>38043</v>
      </c>
      <c r="T42" s="455">
        <f si="93" t="shared"/>
        <v>408</v>
      </c>
      <c r="U42" s="453">
        <f>T42+T41</f>
        <v>684</v>
      </c>
      <c r="V42" s="357">
        <v>174936</v>
      </c>
      <c r="W42" s="358">
        <v>352962</v>
      </c>
      <c r="X42" s="455">
        <f si="94" t="shared"/>
        <v>1440</v>
      </c>
      <c r="Y42" s="409">
        <f>X42+X41</f>
        <v>2848</v>
      </c>
      <c r="Z42" s="409">
        <f>Y42+U42</f>
        <v>3532</v>
      </c>
      <c r="AA42" s="453">
        <f>Q42-Z42</f>
        <v>6.8000000002193701</v>
      </c>
      <c r="AB42" s="363">
        <v>370.697</v>
      </c>
      <c r="AC42" s="358">
        <v>174.292</v>
      </c>
      <c r="AD42" s="455">
        <f si="95" t="shared"/>
        <v>561.60000000002128</v>
      </c>
      <c r="AE42" s="453">
        <f>AD42+AD41</f>
        <v>1098.0000000000757</v>
      </c>
      <c r="AF42" s="364"/>
      <c r="AG42" s="358">
        <v>62474</v>
      </c>
      <c r="AH42" s="358"/>
      <c r="AI42" s="498">
        <f si="135" t="shared"/>
        <v>9840</v>
      </c>
      <c r="AJ42" s="409">
        <f>AI42+AI41</f>
        <v>20160</v>
      </c>
      <c r="AK42" s="453">
        <f>AJ42+U42</f>
        <v>20844</v>
      </c>
      <c r="AL42" s="387">
        <v>29571</v>
      </c>
      <c r="AM42" s="388">
        <v>41092</v>
      </c>
      <c r="AN42" s="455">
        <f si="96" t="shared"/>
        <v>0</v>
      </c>
      <c r="AO42" s="217">
        <f>AN42+AN41</f>
        <v>0</v>
      </c>
      <c r="AP42" s="387">
        <v>22329</v>
      </c>
      <c r="AQ42" s="388">
        <v>23340</v>
      </c>
      <c r="AR42" s="455">
        <f si="97" t="shared"/>
        <v>0</v>
      </c>
      <c r="AS42" s="409">
        <f>AR42+AR41</f>
        <v>0</v>
      </c>
      <c r="AT42" s="409">
        <f>(L42-Y42-AE42-AO42)+AS42</f>
        <v>21623.600000001006</v>
      </c>
      <c r="AU42" s="210">
        <f si="98" t="shared"/>
        <v>10708.800000000643</v>
      </c>
      <c r="AV42" s="211">
        <f>(G42-Y42-AE42-AO42)+AS42</f>
        <v>21134.00000000167</v>
      </c>
      <c r="AW42" s="197">
        <v>10649.89</v>
      </c>
      <c r="AX42" s="196"/>
      <c r="AY42" s="196"/>
      <c r="AZ42" s="196" t="e">
        <f si="99" t="shared"/>
        <v>#DIV/0!</v>
      </c>
      <c r="BA42" s="196">
        <v>30.88</v>
      </c>
      <c r="BB42" s="196" t="e">
        <f si="100" t="shared"/>
        <v>#DIV/0!</v>
      </c>
      <c r="BC42" s="199">
        <v>38</v>
      </c>
      <c r="BD42" s="346">
        <v>42814</v>
      </c>
      <c r="BE42" s="357">
        <v>11772.378000000001</v>
      </c>
      <c r="BF42" s="292">
        <v>84.908000000000001</v>
      </c>
      <c r="BG42" s="358">
        <v>5808.8429999999998</v>
      </c>
      <c r="BH42" s="496">
        <f si="77" t="shared"/>
        <v>1525.0800000000413</v>
      </c>
      <c r="BI42" s="453">
        <f>BH42+BH41</f>
        <v>3053.8800000001243</v>
      </c>
      <c r="BJ42" s="370">
        <v>958.34699999999998</v>
      </c>
      <c r="BK42" s="371">
        <v>663.17100000000005</v>
      </c>
      <c r="BL42" s="291">
        <f ref="BL42:BL66" si="136" t="shared">((BJ42-BJ41)*80+(BK42-BK41)*80)</f>
        <v>101.75999999999476</v>
      </c>
      <c r="BM42" s="409">
        <f>BL42+BL41</f>
        <v>211.99999999999818</v>
      </c>
      <c r="BN42" s="409">
        <f si="101" t="shared"/>
        <v>1423.3200000000465</v>
      </c>
      <c r="BO42" s="483">
        <f>BI42-BM42</f>
        <v>2841.8800000001261</v>
      </c>
      <c r="BP42" s="195">
        <v>1668.2</v>
      </c>
      <c r="BQ42" s="196">
        <f si="102" t="shared"/>
        <v>244.8799999999535</v>
      </c>
      <c r="BR42" s="196">
        <v>301.44</v>
      </c>
      <c r="BS42" s="196">
        <f si="103" t="shared"/>
        <v>4.7217356687899636</v>
      </c>
      <c r="BT42" s="196">
        <v>4.84</v>
      </c>
      <c r="BU42" s="196">
        <f si="104" t="shared"/>
        <v>0.11826433121003621</v>
      </c>
      <c r="BV42" s="199">
        <v>38</v>
      </c>
      <c r="BW42" s="346">
        <v>42814</v>
      </c>
      <c r="BX42" s="357">
        <v>12677.72</v>
      </c>
      <c r="BY42" s="358">
        <v>51.225000000000001</v>
      </c>
      <c r="BZ42" s="347">
        <f si="105" t="shared"/>
        <v>271.0999999999629</v>
      </c>
      <c r="CA42" s="210">
        <f>BZ41+BZ42</f>
        <v>518.89999999996712</v>
      </c>
      <c r="CB42" s="292"/>
      <c r="CC42" s="213">
        <f si="106" t="shared"/>
        <v>101.75999999999476</v>
      </c>
      <c r="CD42" s="409">
        <f>BM42</f>
        <v>211.99999999999818</v>
      </c>
      <c r="CE42" s="211">
        <f si="107" t="shared"/>
        <v>372.85999999995767</v>
      </c>
      <c r="CF42" s="211">
        <f>CA42+CD42</f>
        <v>730.8999999999653</v>
      </c>
      <c r="CG42" s="195">
        <v>762.3</v>
      </c>
      <c r="CH42" s="210">
        <f si="108" t="shared"/>
        <v>389.44000000004229</v>
      </c>
      <c r="CI42" s="196"/>
      <c r="CJ42" s="196" t="e">
        <f si="109" t="shared"/>
        <v>#DIV/0!</v>
      </c>
      <c r="CK42" s="196">
        <v>3.78</v>
      </c>
      <c r="CL42" s="196" t="e">
        <f si="110" t="shared"/>
        <v>#DIV/0!</v>
      </c>
      <c r="CM42" s="199">
        <v>38</v>
      </c>
      <c r="CN42" s="346">
        <v>42814</v>
      </c>
      <c r="CO42" s="357">
        <v>11457.8</v>
      </c>
      <c r="CP42" s="358">
        <v>7658.8310000000001</v>
      </c>
      <c r="CQ42" s="455">
        <f si="111" t="shared"/>
        <v>2065.4399999999441</v>
      </c>
      <c r="CR42" s="409">
        <f>CQ42+CQ41</f>
        <v>3346.6799999999057</v>
      </c>
      <c r="CS42" s="409">
        <f si="90" t="shared"/>
        <v>174936</v>
      </c>
      <c r="CT42" s="409">
        <f si="91" t="shared"/>
        <v>352962</v>
      </c>
      <c r="CU42" s="409">
        <f si="112" t="shared"/>
        <v>1440</v>
      </c>
      <c r="CV42" s="453">
        <f>Y42</f>
        <v>2848</v>
      </c>
      <c r="CW42" s="379">
        <v>343.32400000000001</v>
      </c>
      <c r="CX42" s="376">
        <f si="86" t="shared"/>
        <v>5.1000000000021828</v>
      </c>
      <c r="CY42" s="409">
        <f>CX42+CX41</f>
        <v>9.3000000000017735</v>
      </c>
      <c r="CZ42" s="409">
        <f si="113" t="shared"/>
        <v>3510.5399999999463</v>
      </c>
      <c r="DA42" s="204">
        <f>CZ42+CZ41</f>
        <v>6203.9799999999077</v>
      </c>
      <c r="DB42" s="195">
        <v>3924.1</v>
      </c>
      <c r="DC42" s="421">
        <f si="114" t="shared"/>
        <v>413.56000000005361</v>
      </c>
      <c r="DD42" s="195">
        <v>361.89499999999998</v>
      </c>
      <c r="DE42" s="196">
        <f si="115" t="shared"/>
        <v>9.7004379723398948</v>
      </c>
      <c r="DF42" s="195">
        <v>11.38</v>
      </c>
      <c r="DG42" s="397">
        <f si="116" t="shared"/>
        <v>1.679562027660106</v>
      </c>
      <c r="DH42" s="199">
        <v>38</v>
      </c>
      <c r="DI42" s="346">
        <v>42814</v>
      </c>
      <c r="DJ42" s="366">
        <v>380.529</v>
      </c>
      <c r="DK42" s="381">
        <v>326.59399999999999</v>
      </c>
      <c r="DL42" s="455">
        <f si="117" t="shared"/>
        <v>788.39999999997872</v>
      </c>
      <c r="DM42" s="453">
        <f>DL42+DL41</f>
        <v>1540.7999999999902</v>
      </c>
      <c r="DN42" s="370"/>
      <c r="DO42" s="409"/>
      <c r="DP42" s="409"/>
      <c r="DQ42" s="371">
        <v>2004.0840000000001</v>
      </c>
      <c r="DR42" s="455">
        <f si="118" t="shared"/>
        <v>3387.6000000001113</v>
      </c>
      <c r="DS42" s="453">
        <f>DR42+DR41</f>
        <v>6775.2000000002226</v>
      </c>
      <c r="DT42" s="409">
        <f si="119" t="shared"/>
        <v>5676.00000000009</v>
      </c>
      <c r="DU42" s="204">
        <f>DM42+DS42+IG42</f>
        <v>11316.000000000213</v>
      </c>
      <c r="DV42" s="195">
        <v>5557</v>
      </c>
      <c r="DW42" s="409">
        <f si="120" t="shared"/>
        <v>-119.00000000009004</v>
      </c>
      <c r="DX42" s="195">
        <v>14653</v>
      </c>
      <c r="DY42" s="431">
        <f si="121" t="shared"/>
        <v>0.38736094997612025</v>
      </c>
      <c r="DZ42" s="409">
        <v>0.39800000000000002</v>
      </c>
      <c r="EA42" s="431">
        <f si="122" t="shared"/>
        <v>1.063905002387977E-2</v>
      </c>
      <c r="EB42" s="199">
        <v>38</v>
      </c>
      <c r="EC42" s="346">
        <v>42814</v>
      </c>
      <c r="ED42" s="357"/>
      <c r="EE42" s="292"/>
      <c r="EF42" s="358">
        <v>2123.0659999999998</v>
      </c>
      <c r="EG42" s="497">
        <f si="85" t="shared"/>
        <v>3972.5999999997839</v>
      </c>
      <c r="EH42" s="453">
        <f>EG42+EG41</f>
        <v>7946.9999999999345</v>
      </c>
      <c r="EI42" s="370">
        <v>29.169</v>
      </c>
      <c r="EJ42" s="371">
        <v>1659.5440000000001</v>
      </c>
      <c r="EK42" s="455">
        <f si="123" t="shared"/>
        <v>426.72000000000452</v>
      </c>
      <c r="EL42" s="453">
        <f>EK42+EK41</f>
        <v>855.36000000001593</v>
      </c>
      <c r="EM42" s="370">
        <v>3189.9029999999998</v>
      </c>
      <c r="EN42" s="371"/>
      <c r="EO42" s="455">
        <f si="124" t="shared"/>
        <v>26.555999999996857</v>
      </c>
      <c r="EP42" s="453">
        <f>EO42+EO41</f>
        <v>53.879999999997381</v>
      </c>
      <c r="EQ42" s="379">
        <v>392.72</v>
      </c>
      <c r="ER42" s="455">
        <f si="125" t="shared"/>
        <v>8.3600000000001273</v>
      </c>
      <c r="ES42" s="409">
        <f>ER42+ER41</f>
        <v>16.760000000001583</v>
      </c>
      <c r="ET42" s="409">
        <f si="126" t="shared"/>
        <v>4007.5159999997809</v>
      </c>
      <c r="EU42" s="204">
        <f>EH42+EP42+ES42</f>
        <v>8017.6399999999339</v>
      </c>
      <c r="EV42" s="195">
        <v>4273.3999999999996</v>
      </c>
      <c r="EW42" s="195">
        <f si="127" t="shared"/>
        <v>265.88400000021875</v>
      </c>
      <c r="EX42" s="431">
        <v>361.89499999999998</v>
      </c>
      <c r="EY42" s="431">
        <f si="128" t="shared"/>
        <v>11.073698172121142</v>
      </c>
      <c r="EZ42" s="290">
        <v>12.3931</v>
      </c>
      <c r="FA42" s="432">
        <f si="129" t="shared"/>
        <v>1.319401827878858</v>
      </c>
      <c r="HO42" s="346">
        <v>42755</v>
      </c>
      <c r="HP42" s="379">
        <v>1145.279</v>
      </c>
      <c r="HQ42" s="455">
        <f si="130" t="shared"/>
        <v>83.720000000002983</v>
      </c>
      <c r="HR42" s="453">
        <f>HQ42+HQ41</f>
        <v>99.520000000002256</v>
      </c>
      <c r="HS42" s="379">
        <v>50859</v>
      </c>
      <c r="HT42" s="455">
        <f si="131" t="shared"/>
        <v>44</v>
      </c>
      <c r="HU42" s="369">
        <f>HT42+HT41</f>
        <v>65</v>
      </c>
      <c r="HV42" s="379">
        <v>80004</v>
      </c>
      <c r="HW42" s="455">
        <f si="132" t="shared"/>
        <v>44</v>
      </c>
      <c r="HX42" s="369">
        <f>HW42+HW41</f>
        <v>59</v>
      </c>
      <c r="HY42" s="379">
        <v>2240</v>
      </c>
      <c r="HZ42" s="462">
        <f si="71" t="shared"/>
        <v>39</v>
      </c>
      <c r="IA42" s="369">
        <f>HZ42+HZ41</f>
        <v>46</v>
      </c>
      <c r="IB42" s="379">
        <v>1333.03</v>
      </c>
      <c r="IC42" s="455">
        <f si="133" t="shared"/>
        <v>16.799999999998363</v>
      </c>
      <c r="ID42" s="409">
        <f>IC42+IC41</f>
        <v>27.600000000002183</v>
      </c>
      <c r="IE42" s="379">
        <v>220185</v>
      </c>
      <c r="IF42" s="455">
        <f si="134" t="shared"/>
        <v>1500</v>
      </c>
      <c r="IG42" s="409">
        <f>IF42+IF41</f>
        <v>3000</v>
      </c>
    </row>
    <row r="43" spans="1:241" x14ac:dyDescent="0.25">
      <c r="A43" s="199">
        <v>39</v>
      </c>
      <c r="B43" s="346">
        <v>42814</v>
      </c>
      <c r="C43" s="349">
        <v>3172.6689999999999</v>
      </c>
      <c r="D43" s="288">
        <v>3170.3490000000002</v>
      </c>
      <c r="E43" s="350"/>
      <c r="F43" s="347">
        <f si="74" t="shared"/>
        <v>12681.599999999162</v>
      </c>
      <c r="G43" s="354"/>
      <c r="H43" s="357">
        <v>2235.8760000000002</v>
      </c>
      <c r="I43" s="292">
        <v>2068.1889999999999</v>
      </c>
      <c r="J43" s="358"/>
      <c r="K43" s="347">
        <f si="75" t="shared"/>
        <v>13099.200000001292</v>
      </c>
      <c r="L43" s="409"/>
      <c r="M43" s="354"/>
      <c r="N43" s="357">
        <v>688.74</v>
      </c>
      <c r="O43" s="358">
        <v>1098.902</v>
      </c>
      <c r="P43" s="455">
        <f si="92" t="shared"/>
        <v>1821.5999999998985</v>
      </c>
      <c r="Q43" s="453"/>
      <c r="R43" s="357">
        <v>73196</v>
      </c>
      <c r="S43" s="358">
        <v>38044</v>
      </c>
      <c r="T43" s="455">
        <f si="93" t="shared"/>
        <v>252</v>
      </c>
      <c r="U43" s="453"/>
      <c r="V43" s="357">
        <v>174938</v>
      </c>
      <c r="W43" s="358">
        <v>353058</v>
      </c>
      <c r="X43" s="455">
        <f si="94" t="shared"/>
        <v>1568</v>
      </c>
      <c r="Y43" s="409"/>
      <c r="Z43" s="409"/>
      <c r="AA43" s="453"/>
      <c r="AB43" s="363">
        <v>370.90800000000002</v>
      </c>
      <c r="AC43" s="358">
        <v>174.40899999999999</v>
      </c>
      <c r="AD43" s="455">
        <f si="95" t="shared"/>
        <v>590.40000000000532</v>
      </c>
      <c r="AE43" s="453"/>
      <c r="AF43" s="364"/>
      <c r="AG43" s="289">
        <v>62517</v>
      </c>
      <c r="AH43" s="358"/>
      <c r="AI43" s="498">
        <f si="135" t="shared"/>
        <v>10320</v>
      </c>
      <c r="AJ43" s="409"/>
      <c r="AK43" s="453"/>
      <c r="AL43" s="387">
        <v>29571</v>
      </c>
      <c r="AM43" s="388">
        <v>41092</v>
      </c>
      <c r="AN43" s="455">
        <f si="96" t="shared"/>
        <v>0</v>
      </c>
      <c r="AO43" s="217"/>
      <c r="AP43" s="387">
        <v>22329</v>
      </c>
      <c r="AQ43" s="388">
        <v>23340</v>
      </c>
      <c r="AR43" s="455">
        <f si="97" t="shared"/>
        <v>0</v>
      </c>
      <c r="AS43" s="409"/>
      <c r="AT43" s="409"/>
      <c r="AU43" s="210">
        <f si="98" t="shared"/>
        <v>10523.199999999157</v>
      </c>
      <c r="AV43" s="211"/>
      <c r="AW43" s="197">
        <v>10649.89</v>
      </c>
      <c r="AX43" s="196"/>
      <c r="AY43" s="196"/>
      <c r="AZ43" s="196" t="e">
        <f si="99" t="shared"/>
        <v>#DIV/0!</v>
      </c>
      <c r="BA43" s="196">
        <v>30.88</v>
      </c>
      <c r="BB43" s="196" t="e">
        <f si="100" t="shared"/>
        <v>#DIV/0!</v>
      </c>
      <c r="BC43" s="199">
        <v>39</v>
      </c>
      <c r="BD43" s="346">
        <v>42814</v>
      </c>
      <c r="BE43" s="357">
        <v>11774.137000000001</v>
      </c>
      <c r="BF43" s="292">
        <v>84.986999999999995</v>
      </c>
      <c r="BG43" s="358">
        <v>5811.8680000000004</v>
      </c>
      <c r="BH43" s="496">
        <f>((BE43-BE42)*120)+((BF43-BF42)*12000)+((BG43-BG42)*120)</f>
        <v>1522.0799999999895</v>
      </c>
      <c r="BI43" s="453"/>
      <c r="BJ43" s="370">
        <v>959.65300000000002</v>
      </c>
      <c r="BK43" s="371">
        <v>663.17100000000005</v>
      </c>
      <c r="BL43" s="291">
        <f si="136" t="shared"/>
        <v>104.4800000000032</v>
      </c>
      <c r="BM43" s="409"/>
      <c r="BN43" s="409">
        <f>BH43-BL43</f>
        <v>1417.5999999999863</v>
      </c>
      <c r="BO43" s="204"/>
      <c r="BP43" s="195">
        <v>1668.2</v>
      </c>
      <c r="BQ43" s="196">
        <f si="102" t="shared"/>
        <v>250.60000000001378</v>
      </c>
      <c r="BR43" s="196">
        <v>301.44</v>
      </c>
      <c r="BS43" s="196">
        <f si="103" t="shared"/>
        <v>4.7027600849256448</v>
      </c>
      <c r="BT43" s="196">
        <v>4.84</v>
      </c>
      <c r="BU43" s="196">
        <f si="104" t="shared"/>
        <v>0.13723991507435507</v>
      </c>
      <c r="BV43" s="199">
        <v>39</v>
      </c>
      <c r="BW43" s="346">
        <v>42814</v>
      </c>
      <c r="BX43" s="357">
        <v>12685.9</v>
      </c>
      <c r="BY43" s="358">
        <v>51.631</v>
      </c>
      <c r="BZ43" s="347">
        <f si="105" t="shared"/>
        <v>261.64000000000868</v>
      </c>
      <c r="CA43" s="210"/>
      <c r="CB43" s="292"/>
      <c r="CC43" s="213">
        <f si="106" t="shared"/>
        <v>104.4800000000032</v>
      </c>
      <c r="CD43" s="409"/>
      <c r="CE43" s="211">
        <f si="107" t="shared"/>
        <v>366.12000000001188</v>
      </c>
      <c r="CF43" s="211"/>
      <c r="CG43" s="195">
        <v>762.3</v>
      </c>
      <c r="CH43" s="210">
        <f si="108" t="shared"/>
        <v>396.17999999998807</v>
      </c>
      <c r="CI43" s="196"/>
      <c r="CJ43" s="196" t="e">
        <f si="109" t="shared"/>
        <v>#DIV/0!</v>
      </c>
      <c r="CK43" s="196">
        <v>3.78</v>
      </c>
      <c r="CL43" s="196" t="e">
        <f si="110" t="shared"/>
        <v>#DIV/0!</v>
      </c>
      <c r="CM43" s="199">
        <v>39</v>
      </c>
      <c r="CN43" s="346">
        <v>42814</v>
      </c>
      <c r="CO43" s="357">
        <v>11456.313</v>
      </c>
      <c r="CP43" s="358">
        <v>7666.2669999999998</v>
      </c>
      <c r="CQ43" s="455">
        <f si="111" t="shared"/>
        <v>713.88000000006286</v>
      </c>
      <c r="CR43" s="409"/>
      <c r="CS43" s="409">
        <f si="90" t="shared"/>
        <v>174938</v>
      </c>
      <c r="CT43" s="409">
        <f si="91" t="shared"/>
        <v>353058</v>
      </c>
      <c r="CU43" s="409">
        <f si="112" t="shared"/>
        <v>1568</v>
      </c>
      <c r="CV43" s="453"/>
      <c r="CW43" s="379">
        <v>343.53500000000003</v>
      </c>
      <c r="CX43" s="376">
        <f si="86" t="shared"/>
        <v>12.660000000000764</v>
      </c>
      <c r="CY43" s="409"/>
      <c r="CZ43" s="409">
        <f si="113" t="shared"/>
        <v>2294.5400000000636</v>
      </c>
      <c r="DA43" s="204"/>
      <c r="DB43" s="195">
        <v>3924.1</v>
      </c>
      <c r="DC43" s="409">
        <f si="114" t="shared"/>
        <v>1629.5599999999363</v>
      </c>
      <c r="DD43" s="195">
        <v>361.89499999999998</v>
      </c>
      <c r="DE43" s="196">
        <f si="115" t="shared"/>
        <v>6.3403473383165387</v>
      </c>
      <c r="DF43" s="195">
        <v>11.38</v>
      </c>
      <c r="DG43" s="196">
        <f si="116" t="shared"/>
        <v>5.039652661683462</v>
      </c>
      <c r="DH43" s="199">
        <v>39</v>
      </c>
      <c r="DI43" s="346">
        <v>42814</v>
      </c>
      <c r="DJ43" s="366">
        <v>380.92500000000001</v>
      </c>
      <c r="DK43" s="323">
        <v>326.61900000000003</v>
      </c>
      <c r="DL43" s="455">
        <f>((DJ43-DJ42)+(DK43-DK42))*1800</f>
        <v>757.8000000000884</v>
      </c>
      <c r="DM43" s="453"/>
      <c r="DN43" s="370"/>
      <c r="DO43" s="409"/>
      <c r="DP43" s="409"/>
      <c r="DQ43" s="371">
        <v>2005.9490000000001</v>
      </c>
      <c r="DR43" s="455">
        <f si="118" t="shared"/>
        <v>3357.0000000000164</v>
      </c>
      <c r="DS43" s="453"/>
      <c r="DT43" s="409">
        <f>DL43+DR43+IF43</f>
        <v>5626.8000000001048</v>
      </c>
      <c r="DU43" s="204"/>
      <c r="DV43" s="195">
        <v>5557</v>
      </c>
      <c r="DW43" s="409">
        <f si="120" t="shared"/>
        <v>-69.800000000104774</v>
      </c>
      <c r="DX43" s="195">
        <v>14653</v>
      </c>
      <c r="DY43" s="431">
        <f si="121" t="shared"/>
        <v>0.38400327577971094</v>
      </c>
      <c r="DZ43" s="409">
        <v>0.39800000000000002</v>
      </c>
      <c r="EA43" s="431">
        <f si="122" t="shared"/>
        <v>1.3996724220289081E-2</v>
      </c>
      <c r="EB43" s="199">
        <v>39</v>
      </c>
      <c r="EC43" s="346">
        <v>42814</v>
      </c>
      <c r="ED43" s="357"/>
      <c r="EE43" s="292"/>
      <c r="EF43" s="358">
        <v>2125.2730000000001</v>
      </c>
      <c r="EG43" s="497">
        <f si="85" t="shared"/>
        <v>3972.6000000006024</v>
      </c>
      <c r="EH43" s="453"/>
      <c r="EI43" s="370">
        <v>29.184999999999999</v>
      </c>
      <c r="EJ43" s="371">
        <v>1665.001</v>
      </c>
      <c r="EK43" s="455">
        <f si="123" t="shared"/>
        <v>437.83999999999025</v>
      </c>
      <c r="EL43" s="453"/>
      <c r="EM43" s="370">
        <v>3191.9760000000001</v>
      </c>
      <c r="EN43" s="371"/>
      <c r="EO43" s="455">
        <f si="124" t="shared"/>
        <v>24.876000000003842</v>
      </c>
      <c r="EP43" s="453"/>
      <c r="EQ43" s="379">
        <v>392.92</v>
      </c>
      <c r="ER43" s="455">
        <f si="125" t="shared"/>
        <v>7.9999999999995453</v>
      </c>
      <c r="ES43" s="409"/>
      <c r="ET43" s="409">
        <f si="126" t="shared"/>
        <v>4005.4760000006058</v>
      </c>
      <c r="EU43" s="204"/>
      <c r="EV43" s="195">
        <v>4273.3999999999996</v>
      </c>
      <c r="EW43" s="195">
        <f si="127" t="shared"/>
        <v>267.9239999993938</v>
      </c>
      <c r="EX43" s="431">
        <v>361.89499999999998</v>
      </c>
      <c r="EY43" s="431">
        <f si="128" t="shared"/>
        <v>11.068061177967659</v>
      </c>
      <c r="EZ43" s="290">
        <v>12.3931</v>
      </c>
      <c r="FA43" s="432">
        <f si="129" t="shared"/>
        <v>1.3250388220323419</v>
      </c>
      <c r="HO43" s="346">
        <v>42755</v>
      </c>
      <c r="HP43" s="379">
        <v>1145.876</v>
      </c>
      <c r="HQ43" s="455">
        <f si="130" t="shared"/>
        <v>23.8799999999992</v>
      </c>
      <c r="HR43" s="453"/>
      <c r="HS43" s="379">
        <v>50873</v>
      </c>
      <c r="HT43" s="455">
        <f si="131" t="shared"/>
        <v>14</v>
      </c>
      <c r="HU43" s="369"/>
      <c r="HV43" s="379">
        <v>80025</v>
      </c>
      <c r="HW43" s="455">
        <f si="132" t="shared"/>
        <v>21</v>
      </c>
      <c r="HX43" s="369"/>
      <c r="HY43" s="379">
        <v>2258</v>
      </c>
      <c r="HZ43" s="462">
        <f si="71" t="shared"/>
        <v>18</v>
      </c>
      <c r="IA43" s="369"/>
      <c r="IB43" s="379">
        <v>1333.69</v>
      </c>
      <c r="IC43" s="455">
        <f si="133" t="shared"/>
        <v>19.800000000002456</v>
      </c>
      <c r="ID43" s="409"/>
      <c r="IE43" s="379">
        <v>220311</v>
      </c>
      <c r="IF43" s="455">
        <f>(IE43-IE42)*12</f>
        <v>1512</v>
      </c>
      <c r="IG43" s="409"/>
    </row>
    <row r="44" spans="1:241" x14ac:dyDescent="0.25">
      <c r="A44" s="199">
        <v>40</v>
      </c>
      <c r="B44" s="346">
        <v>42815</v>
      </c>
      <c r="C44" s="349">
        <v>3172.7530000000002</v>
      </c>
      <c r="D44" s="288">
        <v>3172.9290000000001</v>
      </c>
      <c r="E44" s="350"/>
      <c r="F44" s="347">
        <f si="74" t="shared"/>
        <v>12787.20000000103</v>
      </c>
      <c r="G44" s="354">
        <f>F43+F44</f>
        <v>25468.800000000192</v>
      </c>
      <c r="H44" s="357">
        <v>2235.953</v>
      </c>
      <c r="I44" s="292">
        <v>2070.8319999999999</v>
      </c>
      <c r="J44" s="358"/>
      <c r="K44" s="347">
        <f si="75" t="shared"/>
        <v>13055.99999999904</v>
      </c>
      <c r="L44" s="409">
        <f>K43+K44</f>
        <v>26155.200000000332</v>
      </c>
      <c r="M44" s="354">
        <f>L44-G44</f>
        <v>686.4000000001397</v>
      </c>
      <c r="N44" s="357">
        <v>688.74</v>
      </c>
      <c r="O44" s="358">
        <v>1100.069</v>
      </c>
      <c r="P44" s="455">
        <f si="92" t="shared"/>
        <v>2100.5999999998494</v>
      </c>
      <c r="Q44" s="453">
        <f>P44+P43</f>
        <v>3922.1999999997479</v>
      </c>
      <c r="R44" s="357">
        <v>73224</v>
      </c>
      <c r="S44" s="358">
        <v>38050</v>
      </c>
      <c r="T44" s="455">
        <f si="93" t="shared"/>
        <v>408</v>
      </c>
      <c r="U44" s="453">
        <f>T44+T43</f>
        <v>660</v>
      </c>
      <c r="V44" s="364">
        <v>174949</v>
      </c>
      <c r="W44" s="407">
        <v>353150</v>
      </c>
      <c r="X44" s="455">
        <f si="94" t="shared"/>
        <v>1648</v>
      </c>
      <c r="Y44" s="409">
        <f>X44+X43</f>
        <v>3216</v>
      </c>
      <c r="Z44" s="409">
        <f>Y44+U44</f>
        <v>3876</v>
      </c>
      <c r="AA44" s="427">
        <f>Q44-Z44</f>
        <v>46.199999999747888</v>
      </c>
      <c r="AB44" s="363">
        <v>371.1</v>
      </c>
      <c r="AC44" s="358">
        <v>174.517</v>
      </c>
      <c r="AD44" s="455">
        <f si="95" t="shared"/>
        <v>540.00000000002046</v>
      </c>
      <c r="AE44" s="453">
        <f>AD44+AD43</f>
        <v>1130.4000000000258</v>
      </c>
      <c r="AF44" s="364"/>
      <c r="AG44" s="289">
        <v>62559</v>
      </c>
      <c r="AH44" s="358"/>
      <c r="AI44" s="498">
        <f si="135" t="shared"/>
        <v>10080</v>
      </c>
      <c r="AJ44" s="409">
        <f>AI44+AI43</f>
        <v>20400</v>
      </c>
      <c r="AK44" s="453">
        <f>AJ44+U44</f>
        <v>21060</v>
      </c>
      <c r="AL44" s="387">
        <v>29571</v>
      </c>
      <c r="AM44" s="388">
        <v>41092</v>
      </c>
      <c r="AN44" s="455">
        <f si="96" t="shared"/>
        <v>0</v>
      </c>
      <c r="AO44" s="217">
        <f>AN44+AN43</f>
        <v>0</v>
      </c>
      <c r="AP44" s="387">
        <v>22329</v>
      </c>
      <c r="AQ44" s="388">
        <v>23340</v>
      </c>
      <c r="AR44" s="455">
        <f si="97" t="shared"/>
        <v>0</v>
      </c>
      <c r="AS44" s="409">
        <f>AR44+AR43</f>
        <v>0</v>
      </c>
      <c r="AT44" s="409">
        <f>(L44-Y44-AE44-AO44)+AS44</f>
        <v>21808.800000000305</v>
      </c>
      <c r="AU44" s="210">
        <f si="98" t="shared"/>
        <v>10599.20000000101</v>
      </c>
      <c r="AV44" s="211">
        <f>(G44-Y44-AE44-AO44)+AS44</f>
        <v>21122.400000000165</v>
      </c>
      <c r="AW44" s="197">
        <v>10649.89</v>
      </c>
      <c r="AX44" s="196"/>
      <c r="AY44" s="196"/>
      <c r="AZ44" s="196" t="e">
        <f si="99" t="shared"/>
        <v>#DIV/0!</v>
      </c>
      <c r="BA44" s="196">
        <v>30.88</v>
      </c>
      <c r="BB44" s="196" t="e">
        <f si="100" t="shared"/>
        <v>#DIV/0!</v>
      </c>
      <c r="BC44" s="199">
        <v>40</v>
      </c>
      <c r="BD44" s="346">
        <v>42815</v>
      </c>
      <c r="BE44" s="357">
        <v>11777.632</v>
      </c>
      <c r="BF44" s="292">
        <v>85.078000000000003</v>
      </c>
      <c r="BG44" s="358">
        <v>5814.3789999999999</v>
      </c>
      <c r="BH44" s="496">
        <f>((BE44-BE43)*120)+((BF44-BF43)*12000)+((BG44-BG43)*120)</f>
        <v>1812.7199999999175</v>
      </c>
      <c r="BI44" s="453">
        <f>BH44+BH43</f>
        <v>3334.799999999907</v>
      </c>
      <c r="BJ44" s="370">
        <v>960.85199999999998</v>
      </c>
      <c r="BK44" s="371">
        <v>663.17100000000005</v>
      </c>
      <c r="BL44" s="291">
        <f si="136" t="shared"/>
        <v>95.919999999996435</v>
      </c>
      <c r="BM44" s="409">
        <f>BL44+BL43</f>
        <v>200.39999999999964</v>
      </c>
      <c r="BN44" s="409">
        <f si="101" t="shared"/>
        <v>1716.7999999999211</v>
      </c>
      <c r="BO44" s="204">
        <f>BI44-BM44</f>
        <v>3134.3999999999073</v>
      </c>
      <c r="BP44" s="195">
        <v>1668.2</v>
      </c>
      <c r="BQ44" s="196">
        <f si="102" t="shared"/>
        <v>-48.59999999992101</v>
      </c>
      <c r="BR44" s="196">
        <v>301.44</v>
      </c>
      <c r="BS44" s="196">
        <f si="103" t="shared"/>
        <v>5.6953290870485702</v>
      </c>
      <c r="BT44" s="196">
        <v>4.84</v>
      </c>
      <c r="BU44" s="196">
        <f si="104" t="shared"/>
        <v>-0.85532908704857036</v>
      </c>
      <c r="BV44" s="199">
        <v>40</v>
      </c>
      <c r="BW44" s="346">
        <v>42815</v>
      </c>
      <c r="BX44" s="357">
        <v>12693.17</v>
      </c>
      <c r="BY44" s="358">
        <v>51.860999999999997</v>
      </c>
      <c r="BZ44" s="347">
        <f si="105" t="shared"/>
        <v>227.30000000001297</v>
      </c>
      <c r="CA44" s="210">
        <f>BZ43+BZ44</f>
        <v>488.94000000002166</v>
      </c>
      <c r="CB44" s="292"/>
      <c r="CC44" s="213">
        <f si="106" t="shared"/>
        <v>95.919999999996435</v>
      </c>
      <c r="CD44" s="409">
        <f>BM44</f>
        <v>200.39999999999964</v>
      </c>
      <c r="CE44" s="211">
        <f si="107" t="shared"/>
        <v>323.22000000000941</v>
      </c>
      <c r="CF44" s="211">
        <f>CA44+CD44</f>
        <v>689.34000000002129</v>
      </c>
      <c r="CG44" s="195">
        <v>762.3</v>
      </c>
      <c r="CH44" s="210">
        <f si="108" t="shared"/>
        <v>439.07999999999055</v>
      </c>
      <c r="CI44" s="196"/>
      <c r="CJ44" s="196" t="e">
        <f si="109" t="shared"/>
        <v>#DIV/0!</v>
      </c>
      <c r="CK44" s="196">
        <v>3.78</v>
      </c>
      <c r="CL44" s="196" t="e">
        <f si="110" t="shared"/>
        <v>#DIV/0!</v>
      </c>
      <c r="CM44" s="199">
        <v>40</v>
      </c>
      <c r="CN44" s="346">
        <v>42815</v>
      </c>
      <c r="CO44" s="357">
        <v>11460.053</v>
      </c>
      <c r="CP44" s="358">
        <v>7673.1189999999997</v>
      </c>
      <c r="CQ44" s="455">
        <f si="111" t="shared"/>
        <v>1271.0399999999572</v>
      </c>
      <c r="CR44" s="409">
        <f>CQ44+CQ43</f>
        <v>1984.9200000000201</v>
      </c>
      <c r="CS44" s="409">
        <f si="90" t="shared"/>
        <v>174949</v>
      </c>
      <c r="CT44" s="409">
        <f si="91" t="shared"/>
        <v>353150</v>
      </c>
      <c r="CU44" s="409">
        <f si="112" t="shared"/>
        <v>1648</v>
      </c>
      <c r="CV44" s="453">
        <f>Y44</f>
        <v>3216</v>
      </c>
      <c r="CW44" s="379">
        <v>343.56099999999998</v>
      </c>
      <c r="CX44" s="376">
        <f si="86" t="shared"/>
        <v>1.5599999999972169</v>
      </c>
      <c r="CY44" s="409">
        <f>CX44+CX43</f>
        <v>14.219999999997981</v>
      </c>
      <c r="CZ44" s="409">
        <f si="113" t="shared"/>
        <v>2920.5999999999544</v>
      </c>
      <c r="DA44" s="204">
        <f>CZ44+CZ43</f>
        <v>5215.1400000000176</v>
      </c>
      <c r="DB44" s="195">
        <v>3924.1</v>
      </c>
      <c r="DC44" s="409">
        <f si="114" t="shared"/>
        <v>1003.5000000000455</v>
      </c>
      <c r="DD44" s="195">
        <v>361.89499999999998</v>
      </c>
      <c r="DE44" s="196">
        <f si="115" t="shared"/>
        <v>8.0702966330011598</v>
      </c>
      <c r="DF44" s="195">
        <v>11.38</v>
      </c>
      <c r="DG44" s="196">
        <f si="116" t="shared"/>
        <v>3.3097033669988409</v>
      </c>
      <c r="DH44" s="199">
        <v>40</v>
      </c>
      <c r="DI44" s="346">
        <v>42815</v>
      </c>
      <c r="DJ44" s="366">
        <v>381.32900000000001</v>
      </c>
      <c r="DK44" s="323">
        <v>326.64400000000001</v>
      </c>
      <c r="DL44" s="455">
        <f si="117" t="shared"/>
        <v>772.19999999995252</v>
      </c>
      <c r="DM44" s="453">
        <f>DL44+DL43</f>
        <v>1530.0000000000409</v>
      </c>
      <c r="DN44" s="370"/>
      <c r="DO44" s="409"/>
      <c r="DP44" s="409"/>
      <c r="DQ44" s="371">
        <v>2007.778</v>
      </c>
      <c r="DR44" s="455">
        <f si="118" t="shared"/>
        <v>3292.1999999999116</v>
      </c>
      <c r="DS44" s="453">
        <f>DR44+DR43</f>
        <v>6649.199999999928</v>
      </c>
      <c r="DT44" s="409">
        <f si="119" t="shared"/>
        <v>5516.3999999998641</v>
      </c>
      <c r="DU44" s="204">
        <f>DM44+DS44+IG44</f>
        <v>11143.199999999968</v>
      </c>
      <c r="DV44" s="195">
        <v>5557</v>
      </c>
      <c r="DW44" s="409">
        <f si="120" t="shared"/>
        <v>40.600000000135879</v>
      </c>
      <c r="DX44" s="195">
        <v>14653</v>
      </c>
      <c r="DY44" s="431">
        <f si="121" t="shared"/>
        <v>0.37646898246092025</v>
      </c>
      <c r="DZ44" s="409">
        <v>0.39800000000000002</v>
      </c>
      <c r="EA44" s="431">
        <f si="122" t="shared"/>
        <v>2.1531017539079766E-2</v>
      </c>
      <c r="EB44" s="199">
        <v>40</v>
      </c>
      <c r="EC44" s="346">
        <v>42815</v>
      </c>
      <c r="ED44" s="357"/>
      <c r="EE44" s="292"/>
      <c r="EF44" s="358">
        <v>2127.5239999999999</v>
      </c>
      <c r="EG44" s="497">
        <f si="85" t="shared"/>
        <v>4051.7999999995482</v>
      </c>
      <c r="EH44" s="453">
        <f>EG44+EG43</f>
        <v>8024.4000000001506</v>
      </c>
      <c r="EI44" s="370">
        <v>29.201000000000001</v>
      </c>
      <c r="EJ44" s="371">
        <v>1670.1590000000001</v>
      </c>
      <c r="EK44" s="455">
        <f si="123" t="shared"/>
        <v>413.92000000001048</v>
      </c>
      <c r="EL44" s="453">
        <f>EK44+EK43</f>
        <v>851.76000000000067</v>
      </c>
      <c r="EM44" s="370">
        <v>3194.01</v>
      </c>
      <c r="EN44" s="371"/>
      <c r="EO44" s="455">
        <f si="124" t="shared"/>
        <v>24.408000000001266</v>
      </c>
      <c r="EP44" s="453">
        <f>EO44+EO43</f>
        <v>49.284000000005108</v>
      </c>
      <c r="EQ44" s="379">
        <v>393.11399999999998</v>
      </c>
      <c r="ER44" s="455">
        <f si="125" t="shared"/>
        <v>7.7599999999983993</v>
      </c>
      <c r="ES44" s="409">
        <f>ER44+ER43</f>
        <v>15.759999999997945</v>
      </c>
      <c r="ET44" s="409">
        <f si="126" t="shared"/>
        <v>4083.9679999995478</v>
      </c>
      <c r="EU44" s="204">
        <f>EH44+EP44+ES44</f>
        <v>8089.4440000001541</v>
      </c>
      <c r="EV44" s="195">
        <v>4273.3999999999996</v>
      </c>
      <c r="EW44" s="195">
        <f si="127" t="shared"/>
        <v>189.43200000045181</v>
      </c>
      <c r="EX44" s="431">
        <v>361.89499999999998</v>
      </c>
      <c r="EY44" s="431">
        <f si="128" t="shared"/>
        <v>11.284952817805021</v>
      </c>
      <c r="EZ44" s="290">
        <v>12.3931</v>
      </c>
      <c r="FA44" s="432">
        <f si="129" t="shared"/>
        <v>1.1081471821949798</v>
      </c>
      <c r="HO44" s="346">
        <v>42756</v>
      </c>
      <c r="HP44" s="379">
        <v>1147.894</v>
      </c>
      <c r="HQ44" s="455">
        <f si="130" t="shared"/>
        <v>80.720000000001164</v>
      </c>
      <c r="HR44" s="453">
        <f>HQ44+HQ43</f>
        <v>104.60000000000036</v>
      </c>
      <c r="HS44" s="379">
        <v>50901</v>
      </c>
      <c r="HT44" s="455">
        <f si="131" t="shared"/>
        <v>28</v>
      </c>
      <c r="HU44" s="369">
        <f>HT44+HT43</f>
        <v>42</v>
      </c>
      <c r="HV44" s="379">
        <v>80054</v>
      </c>
      <c r="HW44" s="455">
        <f si="132" t="shared"/>
        <v>29</v>
      </c>
      <c r="HX44" s="369">
        <f>HW44+HW43</f>
        <v>50</v>
      </c>
      <c r="HY44" s="379">
        <v>2277</v>
      </c>
      <c r="HZ44" s="462">
        <f si="71" t="shared"/>
        <v>19</v>
      </c>
      <c r="IA44" s="369">
        <f>HZ44+HZ43</f>
        <v>37</v>
      </c>
      <c r="IB44" s="379">
        <v>1334.28</v>
      </c>
      <c r="IC44" s="455">
        <f si="133" t="shared"/>
        <v>17.699999999997544</v>
      </c>
      <c r="ID44" s="409">
        <f>IC44+IC43</f>
        <v>37.5</v>
      </c>
      <c r="IE44" s="379">
        <v>220432</v>
      </c>
      <c r="IF44" s="455">
        <f si="134" t="shared"/>
        <v>1452</v>
      </c>
      <c r="IG44" s="409">
        <f>IF44+IF43</f>
        <v>2964</v>
      </c>
    </row>
    <row r="45" spans="1:241" x14ac:dyDescent="0.25">
      <c r="A45" s="199">
        <v>41</v>
      </c>
      <c r="B45" s="346">
        <v>42815</v>
      </c>
      <c r="C45" s="349">
        <v>3172.848</v>
      </c>
      <c r="D45" s="288">
        <v>3175.4940000000001</v>
      </c>
      <c r="E45" s="350"/>
      <c r="F45" s="347">
        <f si="74" t="shared"/>
        <v>12767.999999999302</v>
      </c>
      <c r="G45" s="354"/>
      <c r="H45" s="357">
        <v>2236.0450000000001</v>
      </c>
      <c r="I45" s="292">
        <v>2073.54</v>
      </c>
      <c r="J45" s="358"/>
      <c r="K45" s="347">
        <f si="75" t="shared"/>
        <v>13440.000000000873</v>
      </c>
      <c r="L45" s="409"/>
      <c r="M45" s="354"/>
      <c r="N45" s="357">
        <v>688.74</v>
      </c>
      <c r="O45" s="358">
        <v>1101.1010000000001</v>
      </c>
      <c r="P45" s="455">
        <f>((N44-N43)+(O45-O44))*1800</f>
        <v>1857.600000000275</v>
      </c>
      <c r="Q45" s="453"/>
      <c r="R45" s="357">
        <v>73246</v>
      </c>
      <c r="S45" s="358">
        <v>38050</v>
      </c>
      <c r="T45" s="455">
        <f si="93" t="shared"/>
        <v>264</v>
      </c>
      <c r="U45" s="453"/>
      <c r="V45" s="357">
        <v>174952</v>
      </c>
      <c r="W45" s="358">
        <v>353249</v>
      </c>
      <c r="X45" s="455">
        <f si="94" t="shared"/>
        <v>1632</v>
      </c>
      <c r="Y45" s="409"/>
      <c r="Z45" s="409"/>
      <c r="AA45" s="453"/>
      <c r="AB45" s="363">
        <v>371.33100000000002</v>
      </c>
      <c r="AC45" s="358">
        <v>174.642</v>
      </c>
      <c r="AD45" s="455">
        <f si="95" t="shared"/>
        <v>640.79999999999018</v>
      </c>
      <c r="AE45" s="453"/>
      <c r="AF45" s="364"/>
      <c r="AG45" s="289">
        <v>62603</v>
      </c>
      <c r="AH45" s="358"/>
      <c r="AI45" s="498">
        <f si="135" t="shared"/>
        <v>10560</v>
      </c>
      <c r="AJ45" s="409"/>
      <c r="AK45" s="453"/>
      <c r="AL45" s="387">
        <v>29571</v>
      </c>
      <c r="AM45" s="388">
        <v>41092</v>
      </c>
      <c r="AN45" s="455">
        <f si="96" t="shared"/>
        <v>0</v>
      </c>
      <c r="AO45" s="217"/>
      <c r="AP45" s="387">
        <v>22329</v>
      </c>
      <c r="AQ45" s="388">
        <v>23340</v>
      </c>
      <c r="AR45" s="455">
        <f si="97" t="shared"/>
        <v>0</v>
      </c>
      <c r="AS45" s="409"/>
      <c r="AT45" s="409"/>
      <c r="AU45" s="210">
        <f si="98" t="shared"/>
        <v>10495.199999999311</v>
      </c>
      <c r="AV45" s="211"/>
      <c r="AW45" s="197">
        <v>10649.89</v>
      </c>
      <c r="AX45" s="196"/>
      <c r="AY45" s="196"/>
      <c r="AZ45" s="196" t="e">
        <f si="99" t="shared"/>
        <v>#DIV/0!</v>
      </c>
      <c r="BA45" s="196">
        <v>30.88</v>
      </c>
      <c r="BB45" s="196" t="e">
        <f si="100" t="shared"/>
        <v>#DIV/0!</v>
      </c>
      <c r="BC45" s="199">
        <v>41</v>
      </c>
      <c r="BD45" s="346">
        <v>42815</v>
      </c>
      <c r="BE45" s="357">
        <v>11780.705</v>
      </c>
      <c r="BF45" s="292">
        <v>85.171999999999997</v>
      </c>
      <c r="BG45" s="358">
        <v>5816.8980000000001</v>
      </c>
      <c r="BH45" s="496">
        <f si="77" t="shared"/>
        <v>1799.0399999999954</v>
      </c>
      <c r="BI45" s="453"/>
      <c r="BJ45" s="370">
        <v>962.02099999999996</v>
      </c>
      <c r="BK45" s="371">
        <v>663.17100000000005</v>
      </c>
      <c r="BL45" s="291">
        <f si="136" t="shared"/>
        <v>93.519999999998618</v>
      </c>
      <c r="BM45" s="409"/>
      <c r="BN45" s="409">
        <f si="101" t="shared"/>
        <v>1705.5199999999968</v>
      </c>
      <c r="BO45" s="204"/>
      <c r="BP45" s="195">
        <v>1668.2</v>
      </c>
      <c r="BQ45" s="196">
        <f si="102" t="shared"/>
        <v>-37.319999999996753</v>
      </c>
      <c r="BR45" s="196">
        <v>301.44</v>
      </c>
      <c r="BS45" s="196">
        <f si="103" t="shared"/>
        <v>5.6579087048832166</v>
      </c>
      <c r="BT45" s="196">
        <v>4.84</v>
      </c>
      <c r="BU45" s="196">
        <f si="104" t="shared"/>
        <v>-0.81790870488321676</v>
      </c>
      <c r="BV45" s="199">
        <v>41</v>
      </c>
      <c r="BW45" s="346">
        <v>42815</v>
      </c>
      <c r="BX45" s="357">
        <v>12700.79</v>
      </c>
      <c r="BY45" s="358">
        <v>52.17</v>
      </c>
      <c r="BZ45" s="347">
        <f si="105" t="shared"/>
        <v>240.96000000002419</v>
      </c>
      <c r="CA45" s="210"/>
      <c r="CB45" s="292"/>
      <c r="CC45" s="213">
        <f si="106" t="shared"/>
        <v>93.519999999998618</v>
      </c>
      <c r="CD45" s="409"/>
      <c r="CE45" s="211">
        <f si="107" t="shared"/>
        <v>334.48000000002281</v>
      </c>
      <c r="CF45" s="211"/>
      <c r="CG45" s="195">
        <v>762.3</v>
      </c>
      <c r="CH45" s="210">
        <f si="108" t="shared"/>
        <v>427.81999999997714</v>
      </c>
      <c r="CI45" s="196"/>
      <c r="CJ45" s="196" t="e">
        <f si="109" t="shared"/>
        <v>#DIV/0!</v>
      </c>
      <c r="CK45" s="196">
        <v>3.78</v>
      </c>
      <c r="CL45" s="196" t="e">
        <f si="110" t="shared"/>
        <v>#DIV/0!</v>
      </c>
      <c r="CM45" s="199">
        <v>41</v>
      </c>
      <c r="CN45" s="346">
        <v>42815</v>
      </c>
      <c r="CO45" s="357">
        <v>11460.413</v>
      </c>
      <c r="CP45" s="358">
        <v>7673.375</v>
      </c>
      <c r="CQ45" s="455">
        <f si="111" t="shared"/>
        <v>73.920000000107393</v>
      </c>
      <c r="CR45" s="409"/>
      <c r="CS45" s="409">
        <f si="90" t="shared"/>
        <v>174952</v>
      </c>
      <c r="CT45" s="409">
        <f si="91" t="shared"/>
        <v>353249</v>
      </c>
      <c r="CU45" s="409">
        <f si="112" t="shared"/>
        <v>1632</v>
      </c>
      <c r="CV45" s="453"/>
      <c r="CW45" s="379">
        <v>343.69099999999997</v>
      </c>
      <c r="CX45" s="376">
        <f si="86" t="shared"/>
        <v>7.7999999999997272</v>
      </c>
      <c r="CY45" s="409"/>
      <c r="CZ45" s="409">
        <f si="113" t="shared"/>
        <v>1713.7200000001071</v>
      </c>
      <c r="DA45" s="204"/>
      <c r="DB45" s="195">
        <v>3924.1</v>
      </c>
      <c r="DC45" s="409">
        <f si="114" t="shared"/>
        <v>2210.3799999998928</v>
      </c>
      <c r="DD45" s="195">
        <v>361.89499999999998</v>
      </c>
      <c r="DE45" s="196">
        <f si="115" t="shared"/>
        <v>4.735406678733078</v>
      </c>
      <c r="DF45" s="195">
        <v>11.38</v>
      </c>
      <c r="DG45" s="196">
        <f si="116" t="shared"/>
        <v>6.6445933212669228</v>
      </c>
      <c r="DH45" s="199">
        <v>41</v>
      </c>
      <c r="DI45" s="346">
        <v>42815</v>
      </c>
      <c r="DJ45" s="366">
        <v>381.73200000000003</v>
      </c>
      <c r="DK45" s="381">
        <v>326.67</v>
      </c>
      <c r="DL45" s="455">
        <f si="117" t="shared"/>
        <v>772.20000000005484</v>
      </c>
      <c r="DM45" s="453"/>
      <c r="DN45" s="370"/>
      <c r="DO45" s="409"/>
      <c r="DP45" s="409"/>
      <c r="DQ45" s="371">
        <v>2009.662</v>
      </c>
      <c r="DR45" s="455">
        <f si="118" t="shared"/>
        <v>3391.2000000000262</v>
      </c>
      <c r="DS45" s="453"/>
      <c r="DT45" s="409">
        <f si="119" t="shared"/>
        <v>4355.4000000000815</v>
      </c>
      <c r="DU45" s="204"/>
      <c r="DV45" s="195">
        <v>5557</v>
      </c>
      <c r="DW45" s="409">
        <f si="120" t="shared"/>
        <v>1201.5999999999185</v>
      </c>
      <c r="DX45" s="195">
        <v>14653</v>
      </c>
      <c r="DY45" s="431">
        <f si="121" t="shared"/>
        <v>0.29723606087491172</v>
      </c>
      <c r="DZ45" s="409">
        <v>0.39800000000000002</v>
      </c>
      <c r="EA45" s="431">
        <f si="122" t="shared"/>
        <v>0.1007639391250883</v>
      </c>
      <c r="EB45" s="199">
        <v>41</v>
      </c>
      <c r="EC45" s="346">
        <v>42815</v>
      </c>
      <c r="ED45" s="357"/>
      <c r="EE45" s="292"/>
      <c r="EF45" s="358">
        <v>2129.7959999999998</v>
      </c>
      <c r="EG45" s="497">
        <f si="85" t="shared"/>
        <v>4089.5999999998821</v>
      </c>
      <c r="EH45" s="453"/>
      <c r="EI45" s="370">
        <v>29.218</v>
      </c>
      <c r="EJ45" s="371">
        <v>1675.7739999999999</v>
      </c>
      <c r="EK45" s="455">
        <f si="123" t="shared"/>
        <v>450.55999999998249</v>
      </c>
      <c r="EL45" s="453"/>
      <c r="EM45" s="370">
        <v>3195.9160000000002</v>
      </c>
      <c r="EN45" s="371"/>
      <c r="EO45" s="455">
        <f si="124" t="shared"/>
        <v>22.871999999999389</v>
      </c>
      <c r="EP45" s="453"/>
      <c r="EQ45" s="379">
        <v>393.32499999999999</v>
      </c>
      <c r="ER45" s="455">
        <f si="125" t="shared"/>
        <v>8.4400000000005093</v>
      </c>
      <c r="ES45" s="409"/>
      <c r="ET45" s="409">
        <f si="126" t="shared"/>
        <v>4120.911999999882</v>
      </c>
      <c r="EU45" s="204"/>
      <c r="EV45" s="195">
        <v>4273.3999999999996</v>
      </c>
      <c r="EW45" s="195">
        <f si="127" t="shared"/>
        <v>152.48800000011761</v>
      </c>
      <c r="EX45" s="431">
        <v>361.89499999999998</v>
      </c>
      <c r="EY45" s="431">
        <f si="128" t="shared"/>
        <v>11.387037676673849</v>
      </c>
      <c r="EZ45" s="290">
        <v>12.3931</v>
      </c>
      <c r="FA45" s="432">
        <f si="129" t="shared"/>
        <v>1.0060623233261516</v>
      </c>
      <c r="HO45" s="346">
        <v>42756</v>
      </c>
      <c r="HP45" s="379">
        <v>1148.675</v>
      </c>
      <c r="HQ45" s="455">
        <f si="130" t="shared"/>
        <v>31.239999999997963</v>
      </c>
      <c r="HR45" s="453"/>
      <c r="HS45" s="379">
        <v>50919</v>
      </c>
      <c r="HT45" s="455">
        <f si="131" t="shared"/>
        <v>18</v>
      </c>
      <c r="HU45" s="369"/>
      <c r="HV45" s="379">
        <v>80066</v>
      </c>
      <c r="HW45" s="455">
        <f si="132" t="shared"/>
        <v>12</v>
      </c>
      <c r="HX45" s="369"/>
      <c r="HY45" s="379">
        <v>2281</v>
      </c>
      <c r="HZ45" s="462">
        <f si="71" t="shared"/>
        <v>4</v>
      </c>
      <c r="IA45" s="369"/>
      <c r="IB45" s="379">
        <v>1334.86</v>
      </c>
      <c r="IC45" s="455">
        <f si="133" t="shared"/>
        <v>17.399999999997817</v>
      </c>
      <c r="ID45" s="409"/>
      <c r="IE45" s="379">
        <v>220448</v>
      </c>
      <c r="IF45" s="455">
        <f si="134" t="shared"/>
        <v>192</v>
      </c>
      <c r="IG45" s="409"/>
    </row>
    <row r="46" spans="1:241" x14ac:dyDescent="0.25">
      <c r="A46" s="199">
        <v>42</v>
      </c>
      <c r="B46" s="346">
        <v>42816</v>
      </c>
      <c r="C46" s="349">
        <v>3172.9319999999998</v>
      </c>
      <c r="D46" s="288">
        <v>3178.165</v>
      </c>
      <c r="E46" s="350"/>
      <c r="F46" s="347">
        <f si="74" t="shared"/>
        <v>13223.999999998341</v>
      </c>
      <c r="G46" s="354">
        <f>F45+F46</f>
        <v>25991.999999997643</v>
      </c>
      <c r="H46" s="357">
        <v>2236.1179999999999</v>
      </c>
      <c r="I46" s="292">
        <v>2076.1460000000002</v>
      </c>
      <c r="J46" s="358"/>
      <c r="K46" s="347">
        <f si="75" t="shared"/>
        <v>12859.200000000419</v>
      </c>
      <c r="L46" s="409">
        <f>K45+K46</f>
        <v>26299.200000001292</v>
      </c>
      <c r="M46" s="466">
        <f>L46-G46</f>
        <v>307.20000000364962</v>
      </c>
      <c r="N46" s="357">
        <v>688.74</v>
      </c>
      <c r="O46" s="358">
        <v>1102.252</v>
      </c>
      <c r="P46" s="455">
        <f si="92" t="shared"/>
        <v>2071.7999999997119</v>
      </c>
      <c r="Q46" s="453">
        <f>P46+P45</f>
        <v>3929.3999999999869</v>
      </c>
      <c r="R46" s="357">
        <v>73274</v>
      </c>
      <c r="S46" s="358">
        <v>38055</v>
      </c>
      <c r="T46" s="455">
        <f si="93" t="shared"/>
        <v>396</v>
      </c>
      <c r="U46" s="453">
        <f>T46+T45</f>
        <v>660</v>
      </c>
      <c r="V46" s="357">
        <v>174964</v>
      </c>
      <c r="W46" s="358">
        <v>353341</v>
      </c>
      <c r="X46" s="455">
        <f si="94" t="shared"/>
        <v>1664</v>
      </c>
      <c r="Y46" s="409">
        <f>X46+X45</f>
        <v>3296</v>
      </c>
      <c r="Z46" s="409">
        <f>Y46+U46</f>
        <v>3956</v>
      </c>
      <c r="AA46" s="453">
        <f>Q46-Z46</f>
        <v>-26.600000000013097</v>
      </c>
      <c r="AB46" s="363">
        <v>371.51299999999998</v>
      </c>
      <c r="AC46" s="358">
        <v>174.75</v>
      </c>
      <c r="AD46" s="455">
        <f si="95" t="shared"/>
        <v>521.99999999993452</v>
      </c>
      <c r="AE46" s="453">
        <f>AD46+AD45</f>
        <v>1162.7999999999247</v>
      </c>
      <c r="AF46" s="364"/>
      <c r="AG46" s="289">
        <v>62644</v>
      </c>
      <c r="AH46" s="358"/>
      <c r="AI46" s="498">
        <f si="135" t="shared"/>
        <v>9840</v>
      </c>
      <c r="AJ46" s="409">
        <f>AI46+AI45</f>
        <v>20400</v>
      </c>
      <c r="AK46" s="453">
        <f>AJ46+U46</f>
        <v>21060</v>
      </c>
      <c r="AL46" s="387">
        <v>29571</v>
      </c>
      <c r="AM46" s="388">
        <v>41092</v>
      </c>
      <c r="AN46" s="455">
        <f si="96" t="shared"/>
        <v>0</v>
      </c>
      <c r="AO46" s="217">
        <f>AN46+AN45</f>
        <v>0</v>
      </c>
      <c r="AP46" s="387">
        <v>22329</v>
      </c>
      <c r="AQ46" s="388">
        <v>23340</v>
      </c>
      <c r="AR46" s="455">
        <f si="97" t="shared"/>
        <v>0</v>
      </c>
      <c r="AS46" s="409">
        <f>AR46+AR45</f>
        <v>0</v>
      </c>
      <c r="AT46" s="409">
        <f>(L46-Y46-AE46-AO46)+AS46</f>
        <v>21840.400000001369</v>
      </c>
      <c r="AU46" s="210">
        <f si="98" t="shared"/>
        <v>11037.999999998407</v>
      </c>
      <c r="AV46" s="211">
        <f>(G46-Y46-AE46-AO46)+AS46</f>
        <v>21533.19999999772</v>
      </c>
      <c r="AW46" s="197">
        <v>10649.89</v>
      </c>
      <c r="AX46" s="196"/>
      <c r="AY46" s="196"/>
      <c r="AZ46" s="196" t="e">
        <f si="99" t="shared"/>
        <v>#DIV/0!</v>
      </c>
      <c r="BA46" s="196">
        <v>30.88</v>
      </c>
      <c r="BB46" s="196" t="e">
        <f si="100" t="shared"/>
        <v>#DIV/0!</v>
      </c>
      <c r="BC46" s="199">
        <v>42</v>
      </c>
      <c r="BD46" s="346">
        <v>42816</v>
      </c>
      <c r="BE46" s="357">
        <v>11783.855</v>
      </c>
      <c r="BF46" s="292">
        <v>85.263999999999996</v>
      </c>
      <c r="BG46" s="358">
        <v>5819.5420000000004</v>
      </c>
      <c r="BH46" s="496">
        <f si="77" t="shared"/>
        <v>1799.2799999999693</v>
      </c>
      <c r="BI46" s="453">
        <f>BH46+BH45</f>
        <v>3598.3199999999647</v>
      </c>
      <c r="BJ46" s="370">
        <v>963.33199999999999</v>
      </c>
      <c r="BK46" s="371">
        <v>663.17100000000005</v>
      </c>
      <c r="BL46" s="291">
        <f si="136" t="shared"/>
        <v>104.88000000000284</v>
      </c>
      <c r="BM46" s="409">
        <f>BL46+BL45</f>
        <v>198.40000000000146</v>
      </c>
      <c r="BN46" s="409">
        <f si="101" t="shared"/>
        <v>1694.3999999999664</v>
      </c>
      <c r="BO46" s="204">
        <f>BI46-BM46</f>
        <v>3399.9199999999632</v>
      </c>
      <c r="BP46" s="195">
        <v>1668.2</v>
      </c>
      <c r="BQ46" s="196">
        <f si="102" t="shared"/>
        <v>-26.199999999966394</v>
      </c>
      <c r="BR46" s="196">
        <v>301.44</v>
      </c>
      <c r="BS46" s="196">
        <f si="103" t="shared"/>
        <v>5.6210191082801435</v>
      </c>
      <c r="BT46" s="196">
        <v>4.84</v>
      </c>
      <c r="BU46" s="196">
        <f si="104" t="shared"/>
        <v>-0.78101910828014365</v>
      </c>
      <c r="BV46" s="199">
        <v>42</v>
      </c>
      <c r="BW46" s="346">
        <v>42816</v>
      </c>
      <c r="BX46" s="357">
        <v>12708.15</v>
      </c>
      <c r="BY46" s="358">
        <v>52.512</v>
      </c>
      <c r="BZ46" s="347">
        <f si="105" t="shared"/>
        <v>234.47999999996284</v>
      </c>
      <c r="CA46" s="210">
        <f>BZ45+BZ46</f>
        <v>475.43999999998704</v>
      </c>
      <c r="CB46" s="292"/>
      <c r="CC46" s="213">
        <f si="106" t="shared"/>
        <v>104.88000000000284</v>
      </c>
      <c r="CD46" s="409">
        <f>BM46</f>
        <v>198.40000000000146</v>
      </c>
      <c r="CE46" s="211">
        <f si="107" t="shared"/>
        <v>339.35999999996568</v>
      </c>
      <c r="CF46" s="211">
        <f>CA46+CD46</f>
        <v>673.83999999998855</v>
      </c>
      <c r="CG46" s="195">
        <v>762.3</v>
      </c>
      <c r="CH46" s="210">
        <f si="108" t="shared"/>
        <v>422.94000000003427</v>
      </c>
      <c r="CI46" s="196"/>
      <c r="CJ46" s="196" t="e">
        <f si="109" t="shared"/>
        <v>#DIV/0!</v>
      </c>
      <c r="CK46" s="196">
        <v>3.78</v>
      </c>
      <c r="CL46" s="196" t="e">
        <f si="110" t="shared"/>
        <v>#DIV/0!</v>
      </c>
      <c r="CM46" s="199">
        <v>42</v>
      </c>
      <c r="CN46" s="346">
        <v>42816</v>
      </c>
      <c r="CO46" s="357">
        <v>11465.026</v>
      </c>
      <c r="CP46" s="358">
        <v>7674.7420000000002</v>
      </c>
      <c r="CQ46" s="455">
        <f si="111" t="shared"/>
        <v>717.59999999994761</v>
      </c>
      <c r="CR46" s="409">
        <f>CQ46+CQ45</f>
        <v>791.52000000005501</v>
      </c>
      <c r="CS46" s="409">
        <f si="90" t="shared"/>
        <v>174964</v>
      </c>
      <c r="CT46" s="409">
        <f si="91" t="shared"/>
        <v>353341</v>
      </c>
      <c r="CU46" s="409">
        <f si="112" t="shared"/>
        <v>1664</v>
      </c>
      <c r="CV46" s="453">
        <f>Y46</f>
        <v>3296</v>
      </c>
      <c r="CW46" s="379">
        <v>343.69299999999998</v>
      </c>
      <c r="CX46" s="376">
        <f si="86" t="shared"/>
        <v>0.12000000000057298</v>
      </c>
      <c r="CY46" s="409">
        <f>CX46+CX45</f>
        <v>7.9200000000003001</v>
      </c>
      <c r="CZ46" s="409">
        <f si="113" t="shared"/>
        <v>2381.7199999999484</v>
      </c>
      <c r="DA46" s="204">
        <f>CZ46+CZ45</f>
        <v>4095.4400000000555</v>
      </c>
      <c r="DB46" s="195">
        <v>3924.1</v>
      </c>
      <c r="DC46" s="421">
        <f si="114" t="shared"/>
        <v>1542.3800000000515</v>
      </c>
      <c r="DD46" s="195">
        <v>361.89499999999998</v>
      </c>
      <c r="DE46" s="196">
        <f si="115" t="shared"/>
        <v>6.5812459415022273</v>
      </c>
      <c r="DF46" s="195">
        <v>11.38</v>
      </c>
      <c r="DG46" s="397">
        <f si="116" t="shared"/>
        <v>4.7987540584977735</v>
      </c>
      <c r="DH46" s="199">
        <v>42</v>
      </c>
      <c r="DI46" s="346">
        <v>42816</v>
      </c>
      <c r="DJ46" s="366">
        <v>382.14299999999997</v>
      </c>
      <c r="DK46" s="381">
        <v>326.69600000000003</v>
      </c>
      <c r="DL46" s="455">
        <f si="117" t="shared"/>
        <v>786.59999999991896</v>
      </c>
      <c r="DM46" s="453">
        <f>DL46+DL45</f>
        <v>1558.7999999999738</v>
      </c>
      <c r="DN46" s="370"/>
      <c r="DO46" s="409"/>
      <c r="DP46" s="409"/>
      <c r="DQ46" s="371">
        <v>2011.527</v>
      </c>
      <c r="DR46" s="455">
        <f si="118" t="shared"/>
        <v>3357.0000000000164</v>
      </c>
      <c r="DS46" s="453">
        <f>DR46+DR45</f>
        <v>6748.2000000000426</v>
      </c>
      <c r="DT46" s="409">
        <f si="119" t="shared"/>
        <v>5643.5999999999349</v>
      </c>
      <c r="DU46" s="204">
        <f>DM46+DS46+IG46</f>
        <v>9999.0000000000164</v>
      </c>
      <c r="DV46" s="195">
        <v>5557</v>
      </c>
      <c r="DW46" s="409">
        <f si="120" t="shared"/>
        <v>-86.59999999993488</v>
      </c>
      <c r="DX46" s="195">
        <v>14653</v>
      </c>
      <c r="DY46" s="431">
        <f si="121" t="shared"/>
        <v>0.3851497986760346</v>
      </c>
      <c r="DZ46" s="409">
        <v>0.39800000000000002</v>
      </c>
      <c r="EA46" s="431">
        <f si="122" t="shared"/>
        <v>1.2850201323965416E-2</v>
      </c>
      <c r="EB46" s="199">
        <v>42</v>
      </c>
      <c r="EC46" s="346">
        <v>42816</v>
      </c>
      <c r="ED46" s="357"/>
      <c r="EE46" s="292"/>
      <c r="EF46" s="358">
        <v>2132.0500000000002</v>
      </c>
      <c r="EG46" s="497">
        <f si="85" t="shared"/>
        <v>4057.2000000006483</v>
      </c>
      <c r="EH46" s="453">
        <f>EG46+EG45</f>
        <v>8146.8000000005304</v>
      </c>
      <c r="EI46" s="370">
        <v>29.234999999999999</v>
      </c>
      <c r="EJ46" s="371">
        <v>1681.1569999999999</v>
      </c>
      <c r="EK46" s="455">
        <f si="123" t="shared"/>
        <v>432.00000000000301</v>
      </c>
      <c r="EL46" s="453">
        <f>EK46+EK45</f>
        <v>882.55999999998551</v>
      </c>
      <c r="EM46" s="370">
        <v>3199.7779999999998</v>
      </c>
      <c r="EN46" s="371"/>
      <c r="EO46" s="455">
        <f si="124" t="shared"/>
        <v>46.343999999995503</v>
      </c>
      <c r="EP46" s="453">
        <f>EO46+EO45</f>
        <v>69.215999999994892</v>
      </c>
      <c r="EQ46" s="379">
        <v>393.524</v>
      </c>
      <c r="ER46" s="455">
        <f si="125" t="shared"/>
        <v>7.9600000000004911</v>
      </c>
      <c r="ES46" s="409">
        <f>ER46+ER45</f>
        <v>16.400000000001</v>
      </c>
      <c r="ET46" s="409">
        <f si="126" t="shared"/>
        <v>4111.5040000006447</v>
      </c>
      <c r="EU46" s="204">
        <f>EH46+EP46+ES46</f>
        <v>8232.4160000005268</v>
      </c>
      <c r="EV46" s="195">
        <v>4273.3999999999996</v>
      </c>
      <c r="EW46" s="195">
        <f si="127" t="shared"/>
        <v>161.8959999993549</v>
      </c>
      <c r="EX46" s="431">
        <v>361.89499999999998</v>
      </c>
      <c r="EY46" s="431">
        <f si="128" t="shared"/>
        <v>11.36104118598114</v>
      </c>
      <c r="EZ46" s="290">
        <v>12.3931</v>
      </c>
      <c r="FA46" s="432">
        <f si="129" t="shared"/>
        <v>1.0320588140188605</v>
      </c>
      <c r="HO46" s="346">
        <v>42757</v>
      </c>
      <c r="HP46" s="379">
        <v>1150.789</v>
      </c>
      <c r="HQ46" s="455">
        <f si="130" t="shared"/>
        <v>84.56000000000131</v>
      </c>
      <c r="HR46" s="453">
        <f>HQ46+HQ45</f>
        <v>115.79999999999927</v>
      </c>
      <c r="HS46" s="379">
        <v>50950</v>
      </c>
      <c r="HT46" s="455">
        <f si="131" t="shared"/>
        <v>31</v>
      </c>
      <c r="HU46" s="369">
        <f>HT46+HT45</f>
        <v>49</v>
      </c>
      <c r="HV46" s="379">
        <v>80097</v>
      </c>
      <c r="HW46" s="455">
        <f si="132" t="shared"/>
        <v>31</v>
      </c>
      <c r="HX46" s="369">
        <f>HW46+HW45</f>
        <v>43</v>
      </c>
      <c r="HY46" s="379">
        <v>2309</v>
      </c>
      <c r="HZ46" s="462">
        <f si="71" t="shared"/>
        <v>28</v>
      </c>
      <c r="IA46" s="369">
        <f>HZ46+HZ45</f>
        <v>32</v>
      </c>
      <c r="IB46" s="379">
        <v>1335.62</v>
      </c>
      <c r="IC46" s="455">
        <f si="133" t="shared"/>
        <v>22.799999999999727</v>
      </c>
      <c r="ID46" s="409">
        <f>IC46+IC45</f>
        <v>40.199999999997544</v>
      </c>
      <c r="IE46" s="379">
        <v>220573</v>
      </c>
      <c r="IF46" s="455">
        <f si="134" t="shared"/>
        <v>1500</v>
      </c>
      <c r="IG46" s="409">
        <f>IF46+IF45</f>
        <v>1692</v>
      </c>
    </row>
    <row r="47" spans="1:241" x14ac:dyDescent="0.25">
      <c r="A47" s="199">
        <v>43</v>
      </c>
      <c r="B47" s="346">
        <v>42816</v>
      </c>
      <c r="C47" s="349">
        <v>3173.364</v>
      </c>
      <c r="D47" s="288">
        <v>3180.4830000000002</v>
      </c>
      <c r="E47" s="350"/>
      <c r="F47" s="347">
        <f si="74" t="shared"/>
        <v>13200.000000002183</v>
      </c>
      <c r="G47" s="354"/>
      <c r="H47" s="357">
        <v>2236.54</v>
      </c>
      <c r="I47" s="292">
        <v>2078.5</v>
      </c>
      <c r="J47" s="358"/>
      <c r="K47" s="347">
        <f si="75" t="shared"/>
        <v>13324.799999999232</v>
      </c>
      <c r="L47" s="409"/>
      <c r="M47" s="354"/>
      <c r="N47" s="357">
        <v>689.64200000000005</v>
      </c>
      <c r="O47" s="358">
        <v>1102.4970000000001</v>
      </c>
      <c r="P47" s="455">
        <f>((N47-N42)+(O47-O46))*1800</f>
        <v>2064.6000000002914</v>
      </c>
      <c r="Q47" s="453"/>
      <c r="R47" s="357">
        <v>73296</v>
      </c>
      <c r="S47" s="358">
        <v>38056</v>
      </c>
      <c r="T47" s="455">
        <f si="93" t="shared"/>
        <v>276</v>
      </c>
      <c r="U47" s="453"/>
      <c r="V47" s="357">
        <v>174972</v>
      </c>
      <c r="W47" s="358">
        <v>353442</v>
      </c>
      <c r="X47" s="455">
        <f si="94" t="shared"/>
        <v>1744</v>
      </c>
      <c r="Y47" s="409"/>
      <c r="Z47" s="409"/>
      <c r="AA47" s="453"/>
      <c r="AB47" s="363">
        <v>371.72699999999998</v>
      </c>
      <c r="AC47" s="358">
        <v>174.87299999999999</v>
      </c>
      <c r="AD47" s="455">
        <f si="95" t="shared"/>
        <v>606.59999999998035</v>
      </c>
      <c r="AE47" s="453"/>
      <c r="AF47" s="364"/>
      <c r="AG47" s="289">
        <v>62687</v>
      </c>
      <c r="AH47" s="358"/>
      <c r="AI47" s="498">
        <f si="135" t="shared"/>
        <v>10320</v>
      </c>
      <c r="AJ47" s="409"/>
      <c r="AK47" s="453"/>
      <c r="AL47" s="387">
        <v>29571</v>
      </c>
      <c r="AM47" s="388">
        <v>41092</v>
      </c>
      <c r="AN47" s="455">
        <f si="96" t="shared"/>
        <v>0</v>
      </c>
      <c r="AO47" s="217"/>
      <c r="AP47" s="387">
        <v>22329</v>
      </c>
      <c r="AQ47" s="388">
        <v>23340</v>
      </c>
      <c r="AR47" s="455">
        <f si="97" t="shared"/>
        <v>0</v>
      </c>
      <c r="AS47" s="409"/>
      <c r="AT47" s="409"/>
      <c r="AU47" s="210">
        <f si="98" t="shared"/>
        <v>10849.400000002202</v>
      </c>
      <c r="AV47" s="211"/>
      <c r="AW47" s="197">
        <v>10649.89</v>
      </c>
      <c r="AX47" s="196"/>
      <c r="AY47" s="196"/>
      <c r="AZ47" s="196" t="e">
        <f si="99" t="shared"/>
        <v>#DIV/0!</v>
      </c>
      <c r="BA47" s="196">
        <v>30.88</v>
      </c>
      <c r="BB47" s="196" t="e">
        <f si="100" t="shared"/>
        <v>#DIV/0!</v>
      </c>
      <c r="BC47" s="199">
        <v>43</v>
      </c>
      <c r="BD47" s="346">
        <v>42816</v>
      </c>
      <c r="BE47" s="357">
        <v>11784.992</v>
      </c>
      <c r="BF47" s="292">
        <v>85.364000000000004</v>
      </c>
      <c r="BG47" s="358">
        <v>5821.6760000000004</v>
      </c>
      <c r="BH47" s="496">
        <f si="77" t="shared"/>
        <v>1592.5200000001792</v>
      </c>
      <c r="BI47" s="453"/>
      <c r="BJ47" s="370">
        <v>964.60699999999997</v>
      </c>
      <c r="BK47" s="371">
        <v>663.17100000000005</v>
      </c>
      <c r="BL47" s="291">
        <f si="136" t="shared"/>
        <v>101.99999999999818</v>
      </c>
      <c r="BM47" s="409"/>
      <c r="BN47" s="409">
        <f si="101" t="shared"/>
        <v>1490.520000000181</v>
      </c>
      <c r="BO47" s="204"/>
      <c r="BP47" s="195">
        <v>1668.2</v>
      </c>
      <c r="BQ47" s="196">
        <f si="102" t="shared"/>
        <v>177.67999999981907</v>
      </c>
      <c r="BR47" s="196">
        <v>301.44</v>
      </c>
      <c r="BS47" s="196">
        <f si="103" t="shared"/>
        <v>4.9446656050961417</v>
      </c>
      <c r="BT47" s="196">
        <v>4.84</v>
      </c>
      <c r="BU47" s="196">
        <f si="104" t="shared"/>
        <v>-0.10466560509614187</v>
      </c>
      <c r="BV47" s="199">
        <v>43</v>
      </c>
      <c r="BW47" s="346">
        <v>42816</v>
      </c>
      <c r="BX47" s="357">
        <v>12716.88</v>
      </c>
      <c r="BY47" s="358">
        <v>52.831000000000003</v>
      </c>
      <c r="BZ47" s="347">
        <f si="105" t="shared"/>
        <v>274.65999999998701</v>
      </c>
      <c r="CA47" s="210"/>
      <c r="CB47" s="292"/>
      <c r="CC47" s="213">
        <f si="106" t="shared"/>
        <v>101.99999999999818</v>
      </c>
      <c r="CD47" s="409"/>
      <c r="CE47" s="211">
        <f si="107" t="shared"/>
        <v>376.65999999998519</v>
      </c>
      <c r="CF47" s="211"/>
      <c r="CG47" s="195">
        <v>762.3</v>
      </c>
      <c r="CH47" s="210">
        <f si="108" t="shared"/>
        <v>385.64000000001477</v>
      </c>
      <c r="CI47" s="196"/>
      <c r="CJ47" s="196" t="e">
        <f si="109" t="shared"/>
        <v>#DIV/0!</v>
      </c>
      <c r="CK47" s="196">
        <v>3.78</v>
      </c>
      <c r="CL47" s="196" t="e">
        <f si="110" t="shared"/>
        <v>#DIV/0!</v>
      </c>
      <c r="CM47" s="199">
        <v>43</v>
      </c>
      <c r="CN47" s="346">
        <v>42816</v>
      </c>
      <c r="CO47" s="357">
        <v>11472.847</v>
      </c>
      <c r="CP47" s="358">
        <v>7677.9610000000002</v>
      </c>
      <c r="CQ47" s="455">
        <f si="111" t="shared"/>
        <v>1324.7999999999956</v>
      </c>
      <c r="CR47" s="409"/>
      <c r="CS47" s="409">
        <f si="90" t="shared"/>
        <v>174972</v>
      </c>
      <c r="CT47" s="409">
        <f si="91" t="shared"/>
        <v>353442</v>
      </c>
      <c r="CU47" s="409">
        <f si="112" t="shared"/>
        <v>1744</v>
      </c>
      <c r="CV47" s="453"/>
      <c r="CW47" s="379">
        <v>343.72800000000001</v>
      </c>
      <c r="CX47" s="376">
        <f si="86" t="shared"/>
        <v>2.1000000000015007</v>
      </c>
      <c r="CY47" s="409"/>
      <c r="CZ47" s="409">
        <f si="113" t="shared"/>
        <v>3070.8999999999969</v>
      </c>
      <c r="DA47" s="204"/>
      <c r="DB47" s="195">
        <v>3924.1</v>
      </c>
      <c r="DC47" s="409">
        <f si="114" t="shared"/>
        <v>853.200000000003</v>
      </c>
      <c r="DD47" s="195">
        <v>361.89499999999998</v>
      </c>
      <c r="DE47" s="196">
        <f si="115" t="shared"/>
        <v>8.4856104671244346</v>
      </c>
      <c r="DF47" s="195">
        <v>11.38</v>
      </c>
      <c r="DG47" s="196">
        <f si="116" t="shared"/>
        <v>2.8943895328755662</v>
      </c>
      <c r="DH47" s="199">
        <v>43</v>
      </c>
      <c r="DI47" s="346">
        <v>42816</v>
      </c>
      <c r="DJ47" s="366">
        <v>382.53300000000002</v>
      </c>
      <c r="DK47" s="381">
        <v>326.721</v>
      </c>
      <c r="DL47" s="455">
        <f si="117" t="shared"/>
        <v>747.00000000003683</v>
      </c>
      <c r="DM47" s="453"/>
      <c r="DN47" s="370"/>
      <c r="DO47" s="409"/>
      <c r="DP47" s="409"/>
      <c r="DQ47" s="371">
        <v>2013.386</v>
      </c>
      <c r="DR47" s="455">
        <f si="118" t="shared"/>
        <v>3346.1999999998625</v>
      </c>
      <c r="DS47" s="453"/>
      <c r="DT47" s="409">
        <f si="119" t="shared"/>
        <v>5569.1999999998989</v>
      </c>
      <c r="DU47" s="204"/>
      <c r="DV47" s="195">
        <v>5557</v>
      </c>
      <c r="DW47" s="409">
        <f si="120" t="shared"/>
        <v>-12.199999999898864</v>
      </c>
      <c r="DX47" s="195">
        <v>14653</v>
      </c>
      <c r="DY47" s="431">
        <f si="121" t="shared"/>
        <v>0.38007234013511904</v>
      </c>
      <c r="DZ47" s="409">
        <v>0.39800000000000002</v>
      </c>
      <c r="EA47" s="431">
        <f si="122" t="shared"/>
        <v>1.7927659864880985E-2</v>
      </c>
      <c r="EB47" s="199">
        <v>43</v>
      </c>
      <c r="EC47" s="346">
        <v>42816</v>
      </c>
      <c r="ED47" s="357"/>
      <c r="EE47" s="292"/>
      <c r="EF47" s="358">
        <v>2134.3510000000001</v>
      </c>
      <c r="EG47" s="497">
        <f si="85" t="shared"/>
        <v>4141.7999999998756</v>
      </c>
      <c r="EH47" s="453"/>
      <c r="EI47" s="370">
        <v>29.251999999999999</v>
      </c>
      <c r="EJ47" s="371">
        <v>1686.231</v>
      </c>
      <c r="EK47" s="455">
        <f si="123" t="shared"/>
        <v>407.28000000000549</v>
      </c>
      <c r="EL47" s="453"/>
      <c r="EM47" s="370">
        <v>3201.6590000000001</v>
      </c>
      <c r="EN47" s="371"/>
      <c r="EO47" s="455">
        <f si="124" t="shared"/>
        <v>22.572000000003754</v>
      </c>
      <c r="EP47" s="453"/>
      <c r="EQ47" s="379">
        <v>393.726</v>
      </c>
      <c r="ER47" s="455">
        <f si="125" t="shared"/>
        <v>8.0799999999999272</v>
      </c>
      <c r="ES47" s="409"/>
      <c r="ET47" s="409">
        <f si="126" t="shared"/>
        <v>4172.4519999998793</v>
      </c>
      <c r="EU47" s="204"/>
      <c r="EV47" s="195">
        <v>4273.3999999999996</v>
      </c>
      <c r="EW47" s="195">
        <f si="127" t="shared"/>
        <v>100.94800000012037</v>
      </c>
      <c r="EX47" s="431">
        <v>361.89499999999998</v>
      </c>
      <c r="EY47" s="431">
        <f si="128" t="shared"/>
        <v>11.529454676079746</v>
      </c>
      <c r="EZ47" s="290">
        <v>12.3931</v>
      </c>
      <c r="FA47" s="432">
        <f si="129" t="shared"/>
        <v>0.86364532392025417</v>
      </c>
      <c r="HO47" s="346">
        <v>42757</v>
      </c>
      <c r="HP47" s="379">
        <v>1151.425</v>
      </c>
      <c r="HQ47" s="455">
        <f si="130" t="shared"/>
        <v>25.43999999999869</v>
      </c>
      <c r="HR47" s="453"/>
      <c r="HS47" s="379">
        <v>50987</v>
      </c>
      <c r="HT47" s="455">
        <f si="131" t="shared"/>
        <v>37</v>
      </c>
      <c r="HU47" s="369"/>
      <c r="HV47" s="379">
        <v>80108</v>
      </c>
      <c r="HW47" s="455">
        <f si="132" t="shared"/>
        <v>11</v>
      </c>
      <c r="HX47" s="369"/>
      <c r="HY47" s="379">
        <v>2316</v>
      </c>
      <c r="HZ47" s="462">
        <f si="71" t="shared"/>
        <v>7</v>
      </c>
      <c r="IA47" s="369"/>
      <c r="IB47" s="379">
        <v>1336.15</v>
      </c>
      <c r="IC47" s="455">
        <f si="133" t="shared"/>
        <v>15.900000000006003</v>
      </c>
      <c r="ID47" s="409"/>
      <c r="IE47" s="379">
        <v>220696</v>
      </c>
      <c r="IF47" s="455">
        <f si="134" t="shared"/>
        <v>1476</v>
      </c>
      <c r="IG47" s="409"/>
    </row>
    <row r="48" spans="1:241" x14ac:dyDescent="0.25">
      <c r="A48" s="199">
        <v>44</v>
      </c>
      <c r="B48" s="346">
        <v>42817</v>
      </c>
      <c r="C48" s="349">
        <v>3173.962</v>
      </c>
      <c r="D48" s="288">
        <v>3182.712</v>
      </c>
      <c r="E48" s="350"/>
      <c r="F48" s="347">
        <f si="74" t="shared"/>
        <v>13569.5999999989</v>
      </c>
      <c r="G48" s="354">
        <f>F47+F48</f>
        <v>26769.600000001083</v>
      </c>
      <c r="H48" s="357">
        <v>2237.1060000000002</v>
      </c>
      <c r="I48" s="292">
        <v>2080.6729999999998</v>
      </c>
      <c r="J48" s="358"/>
      <c r="K48" s="347">
        <f si="75" t="shared"/>
        <v>13147.200000000157</v>
      </c>
      <c r="L48" s="409">
        <f>K47+K48</f>
        <v>26471.999999999389</v>
      </c>
      <c r="M48" s="354">
        <f>L48-G48</f>
        <v>-297.60000000169384</v>
      </c>
      <c r="N48" s="357">
        <v>690.92100000000005</v>
      </c>
      <c r="O48" s="358">
        <v>1102.4970000000001</v>
      </c>
      <c r="P48" s="455">
        <f si="92" t="shared"/>
        <v>2302.1999999999935</v>
      </c>
      <c r="Q48" s="453">
        <f>P48+P47</f>
        <v>4366.8000000002849</v>
      </c>
      <c r="R48" s="357">
        <v>73326</v>
      </c>
      <c r="S48" s="358">
        <v>38062</v>
      </c>
      <c r="T48" s="455">
        <f si="93" t="shared"/>
        <v>432</v>
      </c>
      <c r="U48" s="453">
        <f>T48+T47</f>
        <v>708</v>
      </c>
      <c r="V48" s="357">
        <v>174984</v>
      </c>
      <c r="W48" s="358">
        <v>353543</v>
      </c>
      <c r="X48" s="455">
        <f si="94" t="shared"/>
        <v>1808</v>
      </c>
      <c r="Y48" s="409">
        <f>X48+X47</f>
        <v>3552</v>
      </c>
      <c r="Z48" s="409">
        <f>Y48+U48</f>
        <v>4260</v>
      </c>
      <c r="AA48" s="453">
        <f>Q48-Z48</f>
        <v>106.80000000028485</v>
      </c>
      <c r="AB48" s="363">
        <v>371.94499999999999</v>
      </c>
      <c r="AC48" s="358">
        <v>174.98599999999999</v>
      </c>
      <c r="AD48" s="455">
        <f si="95" t="shared"/>
        <v>595.8000000000311</v>
      </c>
      <c r="AE48" s="453">
        <f>AD48+AD47</f>
        <v>1202.4000000000115</v>
      </c>
      <c r="AF48" s="364"/>
      <c r="AG48" s="289">
        <v>62728</v>
      </c>
      <c r="AH48" s="358"/>
      <c r="AI48" s="498">
        <f si="135" t="shared"/>
        <v>9840</v>
      </c>
      <c r="AJ48" s="409">
        <f>AI48+AI47</f>
        <v>20160</v>
      </c>
      <c r="AK48" s="453">
        <f>AJ48+U48</f>
        <v>20868</v>
      </c>
      <c r="AL48" s="387">
        <v>29571</v>
      </c>
      <c r="AM48" s="388">
        <v>41092</v>
      </c>
      <c r="AN48" s="455">
        <f si="96" t="shared"/>
        <v>0</v>
      </c>
      <c r="AO48" s="217">
        <f>AN48+AN47</f>
        <v>0</v>
      </c>
      <c r="AP48" s="387">
        <v>22329</v>
      </c>
      <c r="AQ48" s="388">
        <v>23340</v>
      </c>
      <c r="AR48" s="455">
        <f si="97" t="shared"/>
        <v>0</v>
      </c>
      <c r="AS48" s="409">
        <f>AR48+AR47</f>
        <v>0</v>
      </c>
      <c r="AT48" s="409">
        <f>(L48-Y48-AE48-AO48)+AS48</f>
        <v>21717.599999999376</v>
      </c>
      <c r="AU48" s="210">
        <f si="98" t="shared"/>
        <v>11165.799999998868</v>
      </c>
      <c r="AV48" s="211">
        <f>(G48-Y48-AE48-AO48)+AS48</f>
        <v>22015.20000000107</v>
      </c>
      <c r="AW48" s="197">
        <v>10649.89</v>
      </c>
      <c r="AX48" s="196"/>
      <c r="AY48" s="196"/>
      <c r="AZ48" s="196" t="e">
        <f si="99" t="shared"/>
        <v>#DIV/0!</v>
      </c>
      <c r="BA48" s="196">
        <v>30.88</v>
      </c>
      <c r="BB48" s="196" t="e">
        <f si="100" t="shared"/>
        <v>#DIV/0!</v>
      </c>
      <c r="BC48" s="199">
        <v>44</v>
      </c>
      <c r="BD48" s="346">
        <v>42817</v>
      </c>
      <c r="BE48" s="357">
        <v>11788.919</v>
      </c>
      <c r="BF48" s="292">
        <v>85.457999999999998</v>
      </c>
      <c r="BG48" s="358">
        <v>5824.527</v>
      </c>
      <c r="BH48" s="496">
        <f si="77" t="shared"/>
        <v>1941.3599999998496</v>
      </c>
      <c r="BI48" s="453">
        <f>BH48+BH47</f>
        <v>3533.8800000000288</v>
      </c>
      <c r="BJ48" s="370">
        <v>965.93100000000004</v>
      </c>
      <c r="BK48" s="371">
        <v>663.17100000000005</v>
      </c>
      <c r="BL48" s="291">
        <f si="136" t="shared"/>
        <v>105.92000000000553</v>
      </c>
      <c r="BM48" s="409">
        <f>BL48+BL47</f>
        <v>207.92000000000371</v>
      </c>
      <c r="BN48" s="409">
        <f si="101" t="shared"/>
        <v>1835.4399999998441</v>
      </c>
      <c r="BO48" s="204">
        <f>BI48-BM48</f>
        <v>3325.960000000025</v>
      </c>
      <c r="BP48" s="195">
        <v>1668.2</v>
      </c>
      <c r="BQ48" s="196">
        <f si="102" t="shared"/>
        <v>-167.23999999984403</v>
      </c>
      <c r="BR48" s="196">
        <v>301.44</v>
      </c>
      <c r="BS48" s="196">
        <f si="103" t="shared"/>
        <v>6.0889065817404591</v>
      </c>
      <c r="BT48" s="196">
        <v>4.84</v>
      </c>
      <c r="BU48" s="196">
        <f si="104" t="shared"/>
        <v>-1.2489065817404592</v>
      </c>
      <c r="BV48" s="199">
        <v>44</v>
      </c>
      <c r="BW48" s="346">
        <v>42817</v>
      </c>
      <c r="BX48" s="357">
        <v>12724.69</v>
      </c>
      <c r="BY48" s="358">
        <v>53.134999999999998</v>
      </c>
      <c r="BZ48" s="347">
        <f si="105" t="shared"/>
        <v>246.46000000003909</v>
      </c>
      <c r="CA48" s="210">
        <f>BZ47+BZ48</f>
        <v>521.12000000002604</v>
      </c>
      <c r="CB48" s="292"/>
      <c r="CC48" s="213">
        <f si="106" t="shared"/>
        <v>105.92000000000553</v>
      </c>
      <c r="CD48" s="409">
        <f>BM48</f>
        <v>207.92000000000371</v>
      </c>
      <c r="CE48" s="211">
        <f si="107" t="shared"/>
        <v>352.38000000004462</v>
      </c>
      <c r="CF48" s="211">
        <f>CA48+CD48</f>
        <v>729.04000000002975</v>
      </c>
      <c r="CG48" s="195">
        <v>762.3</v>
      </c>
      <c r="CH48" s="210">
        <f si="108" t="shared"/>
        <v>409.91999999995534</v>
      </c>
      <c r="CI48" s="196"/>
      <c r="CJ48" s="196" t="e">
        <f si="109" t="shared"/>
        <v>#DIV/0!</v>
      </c>
      <c r="CK48" s="196">
        <v>3.78</v>
      </c>
      <c r="CL48" s="196" t="e">
        <f si="110" t="shared"/>
        <v>#DIV/0!</v>
      </c>
      <c r="CM48" s="199">
        <v>44</v>
      </c>
      <c r="CN48" s="346">
        <v>42817</v>
      </c>
      <c r="CO48" s="357">
        <v>11481.447</v>
      </c>
      <c r="CP48" s="358">
        <v>7681.3140000000003</v>
      </c>
      <c r="CQ48" s="455">
        <f si="111" t="shared"/>
        <v>1434.3600000000515</v>
      </c>
      <c r="CR48" s="409">
        <f>CQ48+CQ47</f>
        <v>2759.1600000000471</v>
      </c>
      <c r="CS48" s="409">
        <f si="90" t="shared"/>
        <v>174984</v>
      </c>
      <c r="CT48" s="409">
        <f si="91" t="shared"/>
        <v>353543</v>
      </c>
      <c r="CU48" s="409">
        <f si="112" t="shared"/>
        <v>1808</v>
      </c>
      <c r="CV48" s="453">
        <f>Y48</f>
        <v>3552</v>
      </c>
      <c r="CW48" s="379">
        <v>343.80900000000003</v>
      </c>
      <c r="CX48" s="376">
        <f si="86" t="shared"/>
        <v>4.8600000000010368</v>
      </c>
      <c r="CY48" s="409">
        <f>CX48+CX47</f>
        <v>6.9600000000025375</v>
      </c>
      <c r="CZ48" s="409">
        <f si="113" t="shared"/>
        <v>3247.2200000000526</v>
      </c>
      <c r="DA48" s="204">
        <f>CZ48+CZ47</f>
        <v>6318.1200000000499</v>
      </c>
      <c r="DB48" s="195">
        <v>3924.1</v>
      </c>
      <c r="DC48" s="409">
        <f si="114" t="shared"/>
        <v>676.87999999994736</v>
      </c>
      <c r="DD48" s="195">
        <v>361.89499999999998</v>
      </c>
      <c r="DE48" s="196">
        <f si="115" t="shared"/>
        <v>8.9728236090580218</v>
      </c>
      <c r="DF48" s="195">
        <v>11.38</v>
      </c>
      <c r="DG48" s="196">
        <f si="116" t="shared"/>
        <v>2.407176390941979</v>
      </c>
      <c r="DH48" s="199">
        <v>44</v>
      </c>
      <c r="DI48" s="346">
        <v>42817</v>
      </c>
      <c r="DJ48" s="366">
        <v>382.93599999999998</v>
      </c>
      <c r="DK48" s="381">
        <v>326.74700000000001</v>
      </c>
      <c r="DL48" s="455">
        <f si="117" t="shared"/>
        <v>772.19999999995252</v>
      </c>
      <c r="DM48" s="453">
        <f>DL48+DL47</f>
        <v>1519.1999999999894</v>
      </c>
      <c r="DN48" s="370"/>
      <c r="DO48" s="409"/>
      <c r="DP48" s="409"/>
      <c r="DQ48" s="371">
        <v>2015.2380000000001</v>
      </c>
      <c r="DR48" s="455">
        <f si="118" t="shared"/>
        <v>3333.6000000001604</v>
      </c>
      <c r="DS48" s="453">
        <f>DR48+DR47</f>
        <v>6679.8000000000229</v>
      </c>
      <c r="DT48" s="409">
        <f si="119" t="shared"/>
        <v>5569.800000000113</v>
      </c>
      <c r="DU48" s="204">
        <f>DM48+DS48+IG48</f>
        <v>11139.000000000013</v>
      </c>
      <c r="DV48" s="195">
        <v>5557</v>
      </c>
      <c r="DW48" s="409">
        <f si="120" t="shared"/>
        <v>-12.800000000112959</v>
      </c>
      <c r="DX48" s="195">
        <v>14653</v>
      </c>
      <c r="DY48" s="431">
        <f si="121" t="shared"/>
        <v>0.3801132873814313</v>
      </c>
      <c r="DZ48" s="409">
        <v>0.39800000000000002</v>
      </c>
      <c r="EA48" s="431">
        <f si="122" t="shared"/>
        <v>1.7886712618568723E-2</v>
      </c>
      <c r="EB48" s="199">
        <v>44</v>
      </c>
      <c r="EC48" s="346">
        <v>42817</v>
      </c>
      <c r="ED48" s="357"/>
      <c r="EE48" s="292"/>
      <c r="EF48" s="358">
        <v>2136.6489999999999</v>
      </c>
      <c r="EG48" s="497">
        <f si="85" t="shared"/>
        <v>4136.399999999594</v>
      </c>
      <c r="EH48" s="453">
        <f>EG48+EG47</f>
        <v>8278.1999999994696</v>
      </c>
      <c r="EI48" s="370">
        <v>29.27</v>
      </c>
      <c r="EJ48" s="371">
        <v>1691.395</v>
      </c>
      <c r="EK48" s="455">
        <f si="123" t="shared"/>
        <v>414.55999999999904</v>
      </c>
      <c r="EL48" s="453">
        <f>EK48+EK47</f>
        <v>821.84000000000447</v>
      </c>
      <c r="EM48" s="370">
        <v>3203.7849999999999</v>
      </c>
      <c r="EN48" s="371"/>
      <c r="EO48" s="455">
        <f si="124" t="shared"/>
        <v>25.511999999996988</v>
      </c>
      <c r="EP48" s="453">
        <f>EO48+EO47</f>
        <v>48.084000000000742</v>
      </c>
      <c r="EQ48" s="379">
        <v>393.93299999999999</v>
      </c>
      <c r="ER48" s="455">
        <f>(EQ48-EQ47)*40</f>
        <v>8.2799999999997453</v>
      </c>
      <c r="ES48" s="409">
        <f>ER48+ER47</f>
        <v>16.359999999999673</v>
      </c>
      <c r="ET48" s="409">
        <f si="126" t="shared"/>
        <v>4170.1919999995907</v>
      </c>
      <c r="EU48" s="204">
        <f>EH48+EP48+ES48</f>
        <v>8342.6439999994691</v>
      </c>
      <c r="EV48" s="195">
        <v>4273.3999999999996</v>
      </c>
      <c r="EW48" s="195">
        <f si="127" t="shared"/>
        <v>103.2080000004089</v>
      </c>
      <c r="EX48" s="431">
        <v>361.89499999999998</v>
      </c>
      <c r="EY48" s="431">
        <f si="128" t="shared"/>
        <v>11.523209770788739</v>
      </c>
      <c r="EZ48" s="290">
        <v>12.3931</v>
      </c>
      <c r="FA48" s="432">
        <f si="129" t="shared"/>
        <v>0.86989022921126136</v>
      </c>
      <c r="HO48" s="346">
        <v>42758</v>
      </c>
      <c r="HP48" s="379">
        <v>1153.52</v>
      </c>
      <c r="HQ48" s="455">
        <f si="130" t="shared"/>
        <v>83.800000000001091</v>
      </c>
      <c r="HR48" s="453">
        <f>HQ48+HQ47</f>
        <v>109.23999999999978</v>
      </c>
      <c r="HS48" s="379">
        <v>51030</v>
      </c>
      <c r="HT48" s="455">
        <f si="131" t="shared"/>
        <v>43</v>
      </c>
      <c r="HU48" s="369">
        <f>HT48+HT47</f>
        <v>80</v>
      </c>
      <c r="HV48" s="379">
        <v>80149</v>
      </c>
      <c r="HW48" s="455">
        <f si="132" t="shared"/>
        <v>41</v>
      </c>
      <c r="HX48" s="369">
        <f>HW48+HW47</f>
        <v>52</v>
      </c>
      <c r="HY48" s="379">
        <v>2343</v>
      </c>
      <c r="HZ48" s="462">
        <f si="71" t="shared"/>
        <v>27</v>
      </c>
      <c r="IA48" s="369">
        <f>HZ48+HZ47</f>
        <v>34</v>
      </c>
      <c r="IB48" s="379">
        <v>1336.76</v>
      </c>
      <c r="IC48" s="455">
        <f si="133" t="shared"/>
        <v>18.299999999996999</v>
      </c>
      <c r="ID48" s="409">
        <f>IC48+IC47</f>
        <v>34.200000000003001</v>
      </c>
      <c r="IE48" s="379">
        <v>220818</v>
      </c>
      <c r="IF48" s="455">
        <f si="134" t="shared"/>
        <v>1464</v>
      </c>
      <c r="IG48" s="409">
        <f>IF48+IF47</f>
        <v>2940</v>
      </c>
    </row>
    <row r="49" spans="1:241" x14ac:dyDescent="0.25">
      <c r="A49" s="199">
        <v>45</v>
      </c>
      <c r="B49" s="346">
        <v>42817</v>
      </c>
      <c r="C49" s="349">
        <v>3174.511</v>
      </c>
      <c r="D49" s="288">
        <v>3184.9769999999999</v>
      </c>
      <c r="E49" s="350"/>
      <c r="F49" s="347">
        <f si="74" t="shared"/>
        <v>13507.199999999284</v>
      </c>
      <c r="G49" s="354"/>
      <c r="H49" s="357">
        <v>2237.6640000000002</v>
      </c>
      <c r="I49" s="292">
        <v>2083.0450000000001</v>
      </c>
      <c r="J49" s="358"/>
      <c r="K49" s="347">
        <f si="75" t="shared"/>
        <v>14064.000000001397</v>
      </c>
      <c r="L49" s="409"/>
      <c r="M49" s="354"/>
      <c r="N49" s="357">
        <v>692.17399999999998</v>
      </c>
      <c r="O49" s="358">
        <v>1102.4970000000001</v>
      </c>
      <c r="P49" s="455">
        <f si="92" t="shared"/>
        <v>2255.3999999998723</v>
      </c>
      <c r="Q49" s="453"/>
      <c r="R49" s="357">
        <v>73348</v>
      </c>
      <c r="S49" s="358">
        <v>38062</v>
      </c>
      <c r="T49" s="455">
        <f si="93" t="shared"/>
        <v>264</v>
      </c>
      <c r="U49" s="453"/>
      <c r="V49" s="357">
        <v>174994</v>
      </c>
      <c r="W49" s="358">
        <v>353652</v>
      </c>
      <c r="X49" s="455">
        <f si="94" t="shared"/>
        <v>1904</v>
      </c>
      <c r="Y49" s="409"/>
      <c r="Z49" s="409"/>
      <c r="AA49" s="453"/>
      <c r="AB49" s="363">
        <v>372.16800000000001</v>
      </c>
      <c r="AC49" s="358">
        <v>175.10400000000001</v>
      </c>
      <c r="AD49" s="455">
        <f si="95" t="shared"/>
        <v>613.80000000006589</v>
      </c>
      <c r="AE49" s="453"/>
      <c r="AF49" s="364"/>
      <c r="AG49" s="289">
        <v>62773</v>
      </c>
      <c r="AH49" s="358"/>
      <c r="AI49" s="498">
        <f si="135" t="shared"/>
        <v>10800</v>
      </c>
      <c r="AJ49" s="409"/>
      <c r="AK49" s="453"/>
      <c r="AL49" s="387">
        <v>29571</v>
      </c>
      <c r="AM49" s="388">
        <v>41092</v>
      </c>
      <c r="AN49" s="455">
        <f si="96" t="shared"/>
        <v>0</v>
      </c>
      <c r="AO49" s="217"/>
      <c r="AP49" s="387">
        <v>22329</v>
      </c>
      <c r="AQ49" s="388">
        <v>23340</v>
      </c>
      <c r="AR49" s="455">
        <f si="97" t="shared"/>
        <v>0</v>
      </c>
      <c r="AS49" s="409"/>
      <c r="AT49" s="409"/>
      <c r="AU49" s="210">
        <f si="98" t="shared"/>
        <v>10989.399999999217</v>
      </c>
      <c r="AV49" s="211"/>
      <c r="AW49" s="197">
        <v>10649.89</v>
      </c>
      <c r="AX49" s="196"/>
      <c r="AY49" s="196"/>
      <c r="AZ49" s="196" t="e">
        <f si="99" t="shared"/>
        <v>#DIV/0!</v>
      </c>
      <c r="BA49" s="196">
        <v>30.88</v>
      </c>
      <c r="BB49" s="196" t="e">
        <f si="100" t="shared"/>
        <v>#DIV/0!</v>
      </c>
      <c r="BC49" s="199">
        <v>45</v>
      </c>
      <c r="BD49" s="346">
        <v>42817</v>
      </c>
      <c r="BE49" s="357">
        <v>11791.76</v>
      </c>
      <c r="BF49" s="292">
        <v>85.552000000000007</v>
      </c>
      <c r="BG49" s="358">
        <v>5827.2439999999997</v>
      </c>
      <c r="BH49" s="496">
        <f si="77" t="shared"/>
        <v>1794.9600000000987</v>
      </c>
      <c r="BI49" s="453"/>
      <c r="BJ49" s="370">
        <v>966.31</v>
      </c>
      <c r="BK49" s="371">
        <v>663.17100000000005</v>
      </c>
      <c r="BL49" s="291">
        <f si="136" t="shared"/>
        <v>30.319999999992433</v>
      </c>
      <c r="BM49" s="409"/>
      <c r="BN49" s="409">
        <f si="101" t="shared"/>
        <v>1764.6400000001063</v>
      </c>
      <c r="BO49" s="204"/>
      <c r="BP49" s="195">
        <v>1668.2</v>
      </c>
      <c r="BQ49" s="196">
        <f si="102" t="shared"/>
        <v>-96.440000000106238</v>
      </c>
      <c r="BR49" s="196">
        <v>301.44</v>
      </c>
      <c r="BS49" s="196">
        <f si="103" t="shared"/>
        <v>5.8540339702763609</v>
      </c>
      <c r="BT49" s="196">
        <v>4.84</v>
      </c>
      <c r="BU49" s="196">
        <f si="104" t="shared"/>
        <v>-1.014033970276361</v>
      </c>
      <c r="BV49" s="199">
        <v>45</v>
      </c>
      <c r="BW49" s="346">
        <v>42817</v>
      </c>
      <c r="BX49" s="395">
        <v>12732.73</v>
      </c>
      <c r="BY49" s="358">
        <v>53.466000000000001</v>
      </c>
      <c r="BZ49" s="347">
        <f si="105" t="shared"/>
        <v>254.43999999997175</v>
      </c>
      <c r="CA49" s="210"/>
      <c r="CB49" s="292"/>
      <c r="CC49" s="213">
        <f si="106" t="shared"/>
        <v>30.319999999992433</v>
      </c>
      <c r="CD49" s="409"/>
      <c r="CE49" s="211">
        <f si="107" t="shared"/>
        <v>284.75999999996418</v>
      </c>
      <c r="CF49" s="211"/>
      <c r="CG49" s="195">
        <v>762.3</v>
      </c>
      <c r="CH49" s="210">
        <f si="108" t="shared"/>
        <v>477.54000000003577</v>
      </c>
      <c r="CI49" s="196"/>
      <c r="CJ49" s="196" t="e">
        <f si="109" t="shared"/>
        <v>#DIV/0!</v>
      </c>
      <c r="CK49" s="196">
        <v>3.78</v>
      </c>
      <c r="CL49" s="196" t="e">
        <f si="110" t="shared"/>
        <v>#DIV/0!</v>
      </c>
      <c r="CM49" s="199">
        <v>45</v>
      </c>
      <c r="CN49" s="346">
        <v>42817</v>
      </c>
      <c r="CO49" s="357">
        <v>11489.472</v>
      </c>
      <c r="CP49" s="358">
        <v>7684.5349999999999</v>
      </c>
      <c r="CQ49" s="455">
        <f si="111" t="shared"/>
        <v>1349.5199999999022</v>
      </c>
      <c r="CR49" s="409"/>
      <c r="CS49" s="409">
        <f si="90" t="shared"/>
        <v>174994</v>
      </c>
      <c r="CT49" s="409">
        <f si="91" t="shared"/>
        <v>353652</v>
      </c>
      <c r="CU49" s="409">
        <f si="112" t="shared"/>
        <v>1904</v>
      </c>
      <c r="CV49" s="453"/>
      <c r="CW49" s="379">
        <v>343.81099999999998</v>
      </c>
      <c r="CX49" s="376">
        <f si="86" t="shared"/>
        <v>0.11999999999716238</v>
      </c>
      <c r="CY49" s="409"/>
      <c r="CZ49" s="409">
        <f si="113" t="shared"/>
        <v>3253.6399999998994</v>
      </c>
      <c r="DA49" s="204"/>
      <c r="DB49" s="195">
        <v>3924.1</v>
      </c>
      <c r="DC49" s="421">
        <f si="114" t="shared"/>
        <v>670.46000000010054</v>
      </c>
      <c r="DD49" s="195">
        <v>361.89499999999998</v>
      </c>
      <c r="DE49" s="196">
        <f si="115" t="shared"/>
        <v>8.9905635612536781</v>
      </c>
      <c r="DF49" s="195">
        <v>11.38</v>
      </c>
      <c r="DG49" s="397">
        <f si="116" t="shared"/>
        <v>2.3894364387463227</v>
      </c>
      <c r="DH49" s="199">
        <v>45</v>
      </c>
      <c r="DI49" s="346">
        <v>42817</v>
      </c>
      <c r="DJ49" s="366">
        <v>383.32100000000003</v>
      </c>
      <c r="DK49" s="381">
        <v>326.77300000000002</v>
      </c>
      <c r="DL49" s="455">
        <f si="117" t="shared"/>
        <v>739.80000000010477</v>
      </c>
      <c r="DM49" s="453"/>
      <c r="DN49" s="370"/>
      <c r="DO49" s="409"/>
      <c r="DP49" s="409"/>
      <c r="DQ49" s="371">
        <v>2016.97</v>
      </c>
      <c r="DR49" s="455">
        <f si="118" t="shared"/>
        <v>3117.5999999999476</v>
      </c>
      <c r="DS49" s="453"/>
      <c r="DT49" s="409">
        <f si="119" t="shared"/>
        <v>5309.4000000000524</v>
      </c>
      <c r="DU49" s="204"/>
      <c r="DV49" s="195">
        <v>5557</v>
      </c>
      <c r="DW49" s="409">
        <f si="120" t="shared"/>
        <v>247.59999999994761</v>
      </c>
      <c r="DX49" s="195">
        <v>14653</v>
      </c>
      <c r="DY49" s="431">
        <f si="121" t="shared"/>
        <v>0.36234218248823125</v>
      </c>
      <c r="DZ49" s="409">
        <v>0.39800000000000002</v>
      </c>
      <c r="EA49" s="431">
        <f si="122" t="shared"/>
        <v>3.5657817511768775E-2</v>
      </c>
      <c r="EB49" s="199">
        <v>45</v>
      </c>
      <c r="EC49" s="346">
        <v>42817</v>
      </c>
      <c r="ED49" s="357"/>
      <c r="EE49" s="292"/>
      <c r="EF49" s="358">
        <v>2138.8809999999999</v>
      </c>
      <c r="EG49" s="497">
        <f si="85" t="shared"/>
        <v>4017.5999999999476</v>
      </c>
      <c r="EH49" s="453"/>
      <c r="EI49" s="370">
        <v>29.286000000000001</v>
      </c>
      <c r="EJ49" s="371">
        <v>1696.7270000000001</v>
      </c>
      <c r="EK49" s="455">
        <f si="123" t="shared"/>
        <v>427.84000000000873</v>
      </c>
      <c r="EL49" s="453"/>
      <c r="EM49" s="370">
        <v>3205.6480000000001</v>
      </c>
      <c r="EN49" s="371"/>
      <c r="EO49" s="455">
        <f si="124" t="shared"/>
        <v>22.356000000003405</v>
      </c>
      <c r="EP49" s="453"/>
      <c r="EQ49" s="379">
        <v>394.13200000000001</v>
      </c>
      <c r="ER49" s="455">
        <f si="125" t="shared"/>
        <v>7.9600000000004911</v>
      </c>
      <c r="ES49" s="409"/>
      <c r="ET49" s="409">
        <f si="126" t="shared"/>
        <v>4047.9159999999515</v>
      </c>
      <c r="EU49" s="204"/>
      <c r="EV49" s="195">
        <v>4273.3999999999996</v>
      </c>
      <c r="EW49" s="195">
        <f si="127" t="shared"/>
        <v>225.48400000004813</v>
      </c>
      <c r="EX49" s="431">
        <v>361.89499999999998</v>
      </c>
      <c r="EY49" s="431">
        <f si="128" t="shared"/>
        <v>11.185332762265164</v>
      </c>
      <c r="EZ49" s="290">
        <v>12.3931</v>
      </c>
      <c r="FA49" s="432">
        <f si="129" t="shared"/>
        <v>1.2077672377348367</v>
      </c>
      <c r="HO49" s="346">
        <v>42758</v>
      </c>
      <c r="HP49" s="379">
        <v>1154.3</v>
      </c>
      <c r="HQ49" s="455">
        <f si="130" t="shared"/>
        <v>31.199999999998909</v>
      </c>
      <c r="HR49" s="453"/>
      <c r="HS49" s="379">
        <v>51045</v>
      </c>
      <c r="HT49" s="455">
        <f si="131" t="shared"/>
        <v>15</v>
      </c>
      <c r="HU49" s="369"/>
      <c r="HV49" s="379">
        <v>80163</v>
      </c>
      <c r="HW49" s="455">
        <f si="132" t="shared"/>
        <v>14</v>
      </c>
      <c r="HX49" s="369"/>
      <c r="HY49" s="379">
        <v>2351</v>
      </c>
      <c r="HZ49" s="462">
        <f si="71" t="shared"/>
        <v>8</v>
      </c>
      <c r="IA49" s="369"/>
      <c r="IB49" s="379">
        <v>1337.32</v>
      </c>
      <c r="IC49" s="455">
        <f si="133" t="shared"/>
        <v>16.799999999998363</v>
      </c>
      <c r="ID49" s="409"/>
      <c r="IE49" s="379">
        <v>220939</v>
      </c>
      <c r="IF49" s="455">
        <f si="134" t="shared"/>
        <v>1452</v>
      </c>
      <c r="IG49" s="409"/>
    </row>
    <row r="50" spans="1:241" x14ac:dyDescent="0.25">
      <c r="A50" s="199">
        <v>46</v>
      </c>
      <c r="B50" s="346">
        <v>42818</v>
      </c>
      <c r="C50" s="349">
        <v>3175.0929999999998</v>
      </c>
      <c r="D50" s="288">
        <v>3187.1390000000001</v>
      </c>
      <c r="E50" s="350"/>
      <c r="F50" s="347">
        <f si="74" t="shared"/>
        <v>13171.200000000681</v>
      </c>
      <c r="G50" s="354">
        <f>F49+F50</f>
        <v>26678.399999999965</v>
      </c>
      <c r="H50" s="357">
        <v>2238.2469999999998</v>
      </c>
      <c r="I50" s="357">
        <v>2085.2779999999998</v>
      </c>
      <c r="J50" s="358"/>
      <c r="K50" s="347">
        <f si="75" t="shared"/>
        <v>13516.799999996874</v>
      </c>
      <c r="L50" s="409">
        <f>K49+K50</f>
        <v>27580.799999998271</v>
      </c>
      <c r="M50" s="466">
        <f>L50-G50</f>
        <v>902.39999999830616</v>
      </c>
      <c r="N50" s="357">
        <v>693.51099999999997</v>
      </c>
      <c r="O50" s="358">
        <v>1102.4970000000001</v>
      </c>
      <c r="P50" s="455">
        <f>((N50-N49)+(O50-O49))*1800</f>
        <v>2406.5999999999804</v>
      </c>
      <c r="Q50" s="453">
        <f>P50+P49</f>
        <v>4661.9999999998527</v>
      </c>
      <c r="R50" s="357">
        <v>73379</v>
      </c>
      <c r="S50" s="358">
        <v>38068</v>
      </c>
      <c r="T50" s="455">
        <f si="93" t="shared"/>
        <v>444</v>
      </c>
      <c r="U50" s="453">
        <f>T50+T49</f>
        <v>708</v>
      </c>
      <c r="V50" s="357">
        <v>175007</v>
      </c>
      <c r="W50" s="358">
        <v>353762</v>
      </c>
      <c r="X50" s="455">
        <f si="94" t="shared"/>
        <v>1968</v>
      </c>
      <c r="Y50" s="409">
        <f>X50+X49</f>
        <v>3872</v>
      </c>
      <c r="Z50" s="409">
        <f>Y50+U50</f>
        <v>4580</v>
      </c>
      <c r="AA50" s="453">
        <f>Q50-Z50</f>
        <v>81.999999999852662</v>
      </c>
      <c r="AB50" s="363">
        <v>372.37700000000001</v>
      </c>
      <c r="AC50" s="358">
        <v>175.22300000000001</v>
      </c>
      <c r="AD50" s="455">
        <f si="95" t="shared"/>
        <v>590.40000000000532</v>
      </c>
      <c r="AE50" s="453">
        <f>AD50+AD49</f>
        <v>1204.2000000000712</v>
      </c>
      <c r="AF50" s="364"/>
      <c r="AG50" s="289">
        <v>62816</v>
      </c>
      <c r="AH50" s="358"/>
      <c r="AI50" s="498">
        <f si="135" t="shared"/>
        <v>10320</v>
      </c>
      <c r="AJ50" s="409">
        <f>AI50+AI49</f>
        <v>21120</v>
      </c>
      <c r="AK50" s="453">
        <f>AJ50+U50</f>
        <v>21828</v>
      </c>
      <c r="AL50" s="387">
        <v>29571</v>
      </c>
      <c r="AM50" s="388">
        <v>41092</v>
      </c>
      <c r="AN50" s="455">
        <f si="96" t="shared"/>
        <v>0</v>
      </c>
      <c r="AO50" s="217">
        <f>AN50+AN49</f>
        <v>0</v>
      </c>
      <c r="AP50" s="387">
        <v>22329</v>
      </c>
      <c r="AQ50" s="388">
        <v>23340</v>
      </c>
      <c r="AR50" s="455">
        <f si="97" t="shared"/>
        <v>0</v>
      </c>
      <c r="AS50" s="409">
        <f>AR50+AR49</f>
        <v>0</v>
      </c>
      <c r="AT50" s="409">
        <f>(L50-Y50-AE50-AO50)+AS50</f>
        <v>22504.599999998201</v>
      </c>
      <c r="AU50" s="210">
        <f si="98" t="shared"/>
        <v>10612.800000000676</v>
      </c>
      <c r="AV50" s="211">
        <f>(G50-Y50-AE50-AO50)+AS50</f>
        <v>21602.199999999895</v>
      </c>
      <c r="AW50" s="197">
        <v>10649.89</v>
      </c>
      <c r="AX50" s="196"/>
      <c r="AY50" s="196"/>
      <c r="AZ50" s="196" t="e">
        <f si="99" t="shared"/>
        <v>#DIV/0!</v>
      </c>
      <c r="BA50" s="196">
        <v>30.88</v>
      </c>
      <c r="BB50" s="196" t="e">
        <f si="100" t="shared"/>
        <v>#DIV/0!</v>
      </c>
      <c r="BC50" s="199">
        <v>46</v>
      </c>
      <c r="BD50" s="346">
        <v>42818</v>
      </c>
      <c r="BE50" s="357">
        <v>11794.832</v>
      </c>
      <c r="BF50" s="292">
        <v>85.647999999999996</v>
      </c>
      <c r="BG50" s="358">
        <v>5830.223</v>
      </c>
      <c r="BH50" s="496">
        <f si="77" t="shared"/>
        <v>1878.1199999999194</v>
      </c>
      <c r="BI50" s="453">
        <f>BH50+BH49</f>
        <v>3673.0800000000181</v>
      </c>
      <c r="BJ50" s="370">
        <v>968.64400000000001</v>
      </c>
      <c r="BK50" s="371">
        <v>663.17100000000005</v>
      </c>
      <c r="BL50" s="291">
        <f si="136" t="shared"/>
        <v>186.7200000000048</v>
      </c>
      <c r="BM50" s="409">
        <f>BL50+BL49</f>
        <v>217.03999999999724</v>
      </c>
      <c r="BN50" s="409">
        <f si="101" t="shared"/>
        <v>1691.3999999999146</v>
      </c>
      <c r="BO50" s="204">
        <f>BI50-BM50</f>
        <v>3456.0400000000209</v>
      </c>
      <c r="BP50" s="195">
        <v>1668.2</v>
      </c>
      <c r="BQ50" s="196">
        <f si="102" t="shared"/>
        <v>-23.199999999914553</v>
      </c>
      <c r="BR50" s="196">
        <v>301.44</v>
      </c>
      <c r="BS50" s="196">
        <f si="103" t="shared"/>
        <v>5.6110668789806084</v>
      </c>
      <c r="BT50" s="196">
        <v>4.84</v>
      </c>
      <c r="BU50" s="196">
        <f si="104" t="shared"/>
        <v>-0.77106687898060855</v>
      </c>
      <c r="BV50" s="199">
        <v>46</v>
      </c>
      <c r="BW50" s="346">
        <v>42818</v>
      </c>
      <c r="BX50" s="357">
        <v>12741.24</v>
      </c>
      <c r="BY50" s="358">
        <v>53.798999999999999</v>
      </c>
      <c r="BZ50" s="347">
        <f si="105" t="shared"/>
        <v>268.62000000000648</v>
      </c>
      <c r="CA50" s="210">
        <f>BZ49+BZ50</f>
        <v>523.05999999997823</v>
      </c>
      <c r="CB50" s="292"/>
      <c r="CC50" s="213">
        <f si="106" t="shared"/>
        <v>186.7200000000048</v>
      </c>
      <c r="CD50" s="409">
        <f>BM50</f>
        <v>217.03999999999724</v>
      </c>
      <c r="CE50" s="211">
        <f si="107" t="shared"/>
        <v>455.34000000001129</v>
      </c>
      <c r="CF50" s="211">
        <f>CA50+CD50</f>
        <v>740.09999999997547</v>
      </c>
      <c r="CG50" s="195">
        <v>762.3</v>
      </c>
      <c r="CH50" s="210">
        <f si="108" t="shared"/>
        <v>306.95999999998867</v>
      </c>
      <c r="CI50" s="196"/>
      <c r="CJ50" s="196" t="e">
        <f si="109" t="shared"/>
        <v>#DIV/0!</v>
      </c>
      <c r="CK50" s="196">
        <v>3.78</v>
      </c>
      <c r="CL50" s="196" t="e">
        <f si="110" t="shared"/>
        <v>#DIV/0!</v>
      </c>
      <c r="CM50" s="199">
        <v>46</v>
      </c>
      <c r="CN50" s="346">
        <v>42818</v>
      </c>
      <c r="CO50" s="357">
        <v>11497.475</v>
      </c>
      <c r="CP50" s="358">
        <v>7687.835</v>
      </c>
      <c r="CQ50" s="455">
        <f si="111" t="shared"/>
        <v>1356.3600000000952</v>
      </c>
      <c r="CR50" s="409">
        <f>CQ50+CQ49</f>
        <v>2705.8799999999974</v>
      </c>
      <c r="CS50" s="409">
        <f si="90" t="shared"/>
        <v>175007</v>
      </c>
      <c r="CT50" s="409">
        <f si="91" t="shared"/>
        <v>353762</v>
      </c>
      <c r="CU50" s="409">
        <f si="112" t="shared"/>
        <v>1968</v>
      </c>
      <c r="CV50" s="453">
        <f>Y50</f>
        <v>3872</v>
      </c>
      <c r="CW50" s="379">
        <v>343.89800000000002</v>
      </c>
      <c r="CX50" s="376">
        <f si="86" t="shared"/>
        <v>5.2200000000027558</v>
      </c>
      <c r="CY50" s="409">
        <f>CX50+CX49</f>
        <v>5.3399999999999181</v>
      </c>
      <c r="CZ50" s="409">
        <f si="113" t="shared"/>
        <v>3329.5800000000982</v>
      </c>
      <c r="DA50" s="204">
        <f>CZ50+CZ49</f>
        <v>6583.2199999999975</v>
      </c>
      <c r="DB50" s="195">
        <v>3924.1</v>
      </c>
      <c r="DC50" s="409">
        <f si="114" t="shared"/>
        <v>594.51999999990176</v>
      </c>
      <c r="DD50" s="195">
        <v>361.89499999999998</v>
      </c>
      <c r="DE50" s="196">
        <f si="115" t="shared"/>
        <v>9.2004034319349497</v>
      </c>
      <c r="DF50" s="195">
        <v>11.38</v>
      </c>
      <c r="DG50" s="196">
        <f si="116" t="shared"/>
        <v>2.1795965680650511</v>
      </c>
      <c r="DH50" s="199">
        <v>46</v>
      </c>
      <c r="DI50" s="346">
        <v>42818</v>
      </c>
      <c r="DJ50" s="366">
        <v>383.73599999999999</v>
      </c>
      <c r="DK50" s="381">
        <v>326.79899999999998</v>
      </c>
      <c r="DL50" s="455">
        <f si="117" t="shared"/>
        <v>793.79999999985102</v>
      </c>
      <c r="DM50" s="453">
        <f>DL50+DL49</f>
        <v>1533.5999999999558</v>
      </c>
      <c r="DN50" s="370"/>
      <c r="DO50" s="409"/>
      <c r="DP50" s="409"/>
      <c r="DQ50" s="371">
        <v>2018.885</v>
      </c>
      <c r="DR50" s="455">
        <f si="118" t="shared"/>
        <v>3446.9999999999345</v>
      </c>
      <c r="DS50" s="453">
        <f>DR50+DR49</f>
        <v>6564.5999999998821</v>
      </c>
      <c r="DT50" s="409">
        <f si="119" t="shared"/>
        <v>5728.7999999997855</v>
      </c>
      <c r="DU50" s="204">
        <f>DM50+DS50+IG50</f>
        <v>11038.199999999837</v>
      </c>
      <c r="DV50" s="195">
        <v>5557</v>
      </c>
      <c r="DW50" s="409">
        <f si="120" t="shared"/>
        <v>-171.79999999978554</v>
      </c>
      <c r="DX50" s="195">
        <v>14653</v>
      </c>
      <c r="DY50" s="431">
        <f si="121" t="shared"/>
        <v>0.39096430765029588</v>
      </c>
      <c r="DZ50" s="409">
        <v>0.39800000000000002</v>
      </c>
      <c r="EA50" s="431">
        <f si="122" t="shared"/>
        <v>7.0356923497041368E-3</v>
      </c>
      <c r="EB50" s="199">
        <v>46</v>
      </c>
      <c r="EC50" s="346">
        <v>42818</v>
      </c>
      <c r="ED50" s="357"/>
      <c r="EE50" s="292"/>
      <c r="EF50" s="358">
        <v>2141.1190000000001</v>
      </c>
      <c r="EG50" s="497">
        <f si="85" t="shared"/>
        <v>4028.4000000005108</v>
      </c>
      <c r="EH50" s="453">
        <f>EG50+EG49</f>
        <v>8046.0000000004584</v>
      </c>
      <c r="EI50" s="370">
        <v>29.303000000000001</v>
      </c>
      <c r="EJ50" s="371">
        <v>1701.9849999999999</v>
      </c>
      <c r="EK50" s="455">
        <f si="123" t="shared"/>
        <v>421.99999999998482</v>
      </c>
      <c r="EL50" s="453">
        <f>EK50+EK49</f>
        <v>849.83999999999355</v>
      </c>
      <c r="EM50" s="370">
        <v>3207.625</v>
      </c>
      <c r="EN50" s="371"/>
      <c r="EO50" s="455">
        <f si="124" t="shared"/>
        <v>23.723999999998341</v>
      </c>
      <c r="EP50" s="453">
        <f>EO50+EO49</f>
        <v>46.080000000001746</v>
      </c>
      <c r="EQ50" s="379">
        <v>394.34100000000001</v>
      </c>
      <c r="ER50" s="455">
        <f si="125" t="shared"/>
        <v>8.3600000000001273</v>
      </c>
      <c r="ES50" s="409">
        <f>ER50+ER49</f>
        <v>16.320000000000618</v>
      </c>
      <c r="ET50" s="409">
        <f si="126" t="shared"/>
        <v>4060.4840000005092</v>
      </c>
      <c r="EU50" s="204">
        <f>EH50+EP50+ES50</f>
        <v>8108.4000000004608</v>
      </c>
      <c r="EV50" s="195">
        <v>4273.3999999999996</v>
      </c>
      <c r="EW50" s="195">
        <f si="127" t="shared"/>
        <v>212.9159999994904</v>
      </c>
      <c r="EX50" s="431">
        <v>361.89499999999998</v>
      </c>
      <c r="EY50" s="431">
        <f si="128" t="shared"/>
        <v>11.220061067438095</v>
      </c>
      <c r="EZ50" s="290">
        <v>12.3931</v>
      </c>
      <c r="FA50" s="432">
        <f si="129" t="shared"/>
        <v>1.1730389325619051</v>
      </c>
      <c r="HO50" s="346">
        <v>42759</v>
      </c>
      <c r="HP50" s="379">
        <v>1155.922</v>
      </c>
      <c r="HQ50" s="455">
        <f si="130" t="shared"/>
        <v>64.880000000002838</v>
      </c>
      <c r="HR50" s="453">
        <f>HQ50+HQ49</f>
        <v>96.080000000001746</v>
      </c>
      <c r="HS50" s="379">
        <v>51089</v>
      </c>
      <c r="HT50" s="455">
        <f si="131" t="shared"/>
        <v>44</v>
      </c>
      <c r="HU50" s="369">
        <f>HT50+HT49</f>
        <v>59</v>
      </c>
      <c r="HV50" s="379">
        <v>80207</v>
      </c>
      <c r="HW50" s="455">
        <f si="132" t="shared"/>
        <v>44</v>
      </c>
      <c r="HX50" s="369">
        <f>HW50+HW49</f>
        <v>58</v>
      </c>
      <c r="HY50" s="379">
        <v>2391</v>
      </c>
      <c r="HZ50" s="462">
        <f si="71" t="shared"/>
        <v>40</v>
      </c>
      <c r="IA50" s="369">
        <f>HZ50+HZ49</f>
        <v>48</v>
      </c>
      <c r="IB50" s="379">
        <v>1337.93</v>
      </c>
      <c r="IC50" s="455">
        <f si="133" t="shared"/>
        <v>18.30000000000382</v>
      </c>
      <c r="ID50" s="409">
        <f>IC50+IC49</f>
        <v>35.100000000002183</v>
      </c>
      <c r="IE50" s="379">
        <v>221063</v>
      </c>
      <c r="IF50" s="455">
        <f si="134" t="shared"/>
        <v>1488</v>
      </c>
      <c r="IG50" s="409">
        <f>IF50+IF49</f>
        <v>2940</v>
      </c>
    </row>
    <row r="51" spans="1:241" x14ac:dyDescent="0.25">
      <c r="A51" s="199">
        <v>47</v>
      </c>
      <c r="B51" s="346">
        <v>42818</v>
      </c>
      <c r="C51" s="349">
        <v>3175.6419999999998</v>
      </c>
      <c r="D51" s="288">
        <v>3189.2840000000001</v>
      </c>
      <c r="E51" s="350"/>
      <c r="F51" s="347">
        <f si="74" t="shared"/>
        <v>12931.199999999808</v>
      </c>
      <c r="G51" s="354"/>
      <c r="H51" s="357">
        <v>2238.788</v>
      </c>
      <c r="I51" s="292">
        <v>2087.4639999999999</v>
      </c>
      <c r="J51" s="358"/>
      <c r="K51" s="347">
        <f si="75" t="shared"/>
        <v>13089.600000001519</v>
      </c>
      <c r="L51" s="409"/>
      <c r="M51" s="354"/>
      <c r="N51" s="357">
        <v>694.721</v>
      </c>
      <c r="O51" s="358">
        <v>1102.4970000000001</v>
      </c>
      <c r="P51" s="455">
        <f si="92" t="shared"/>
        <v>2178.0000000000655</v>
      </c>
      <c r="Q51" s="453"/>
      <c r="R51" s="357">
        <v>73400</v>
      </c>
      <c r="S51" s="358">
        <v>38069</v>
      </c>
      <c r="T51" s="455">
        <f si="93" t="shared"/>
        <v>264</v>
      </c>
      <c r="U51" s="453"/>
      <c r="V51" s="357">
        <v>175017</v>
      </c>
      <c r="W51" s="358">
        <v>353870</v>
      </c>
      <c r="X51" s="455">
        <f si="94" t="shared"/>
        <v>1888</v>
      </c>
      <c r="Y51" s="409"/>
      <c r="Z51" s="409"/>
      <c r="AA51" s="453"/>
      <c r="AB51" s="363">
        <v>372.58800000000002</v>
      </c>
      <c r="AC51" s="358">
        <v>175.33</v>
      </c>
      <c r="AD51" s="455">
        <f si="95" t="shared"/>
        <v>572.40000000002169</v>
      </c>
      <c r="AE51" s="453"/>
      <c r="AF51" s="364"/>
      <c r="AG51" s="289">
        <v>62858</v>
      </c>
      <c r="AH51" s="358"/>
      <c r="AI51" s="498">
        <f si="135" t="shared"/>
        <v>10080</v>
      </c>
      <c r="AJ51" s="409"/>
      <c r="AK51" s="453"/>
      <c r="AL51" s="387">
        <v>29571</v>
      </c>
      <c r="AM51" s="388">
        <v>41092</v>
      </c>
      <c r="AN51" s="455">
        <f si="96" t="shared"/>
        <v>0</v>
      </c>
      <c r="AO51" s="217"/>
      <c r="AP51" s="387">
        <v>22329</v>
      </c>
      <c r="AQ51" s="388">
        <v>23340</v>
      </c>
      <c r="AR51" s="455">
        <f si="97" t="shared"/>
        <v>0</v>
      </c>
      <c r="AS51" s="409"/>
      <c r="AT51" s="409"/>
      <c r="AU51" s="210">
        <f si="98" t="shared"/>
        <v>10470.799999999786</v>
      </c>
      <c r="AV51" s="211"/>
      <c r="AW51" s="197">
        <v>10649.89</v>
      </c>
      <c r="AX51" s="196"/>
      <c r="AY51" s="196"/>
      <c r="AZ51" s="196" t="e">
        <f si="99" t="shared"/>
        <v>#DIV/0!</v>
      </c>
      <c r="BA51" s="196">
        <v>30.88</v>
      </c>
      <c r="BB51" s="196" t="e">
        <f si="100" t="shared"/>
        <v>#DIV/0!</v>
      </c>
      <c r="BC51" s="199">
        <v>47</v>
      </c>
      <c r="BD51" s="346">
        <v>42818</v>
      </c>
      <c r="BE51" s="357">
        <v>11796.678</v>
      </c>
      <c r="BF51" s="292">
        <v>85.72</v>
      </c>
      <c r="BG51" s="358">
        <v>5832.3789999999999</v>
      </c>
      <c r="BH51" s="496">
        <f si="77" t="shared"/>
        <v>1344.2399999999725</v>
      </c>
      <c r="BI51" s="453"/>
      <c r="BJ51" s="370">
        <v>969.65899999999999</v>
      </c>
      <c r="BK51" s="371">
        <v>663.17100000000005</v>
      </c>
      <c r="BL51" s="291">
        <f si="136" t="shared"/>
        <v>81.199999999998909</v>
      </c>
      <c r="BM51" s="409"/>
      <c r="BN51" s="409">
        <f si="101" t="shared"/>
        <v>1263.0399999999736</v>
      </c>
      <c r="BO51" s="204"/>
      <c r="BP51" s="195">
        <v>1668.2</v>
      </c>
      <c r="BQ51" s="196">
        <f si="102" t="shared"/>
        <v>405.16000000002646</v>
      </c>
      <c r="BR51" s="196">
        <v>301.44</v>
      </c>
      <c r="BS51" s="196">
        <f si="103" t="shared"/>
        <v>4.1900212314224179</v>
      </c>
      <c r="BT51" s="196">
        <v>4.84</v>
      </c>
      <c r="BU51" s="196">
        <f si="104" t="shared"/>
        <v>0.64997876857758197</v>
      </c>
      <c r="BV51" s="199">
        <v>47</v>
      </c>
      <c r="BW51" s="346">
        <v>42818</v>
      </c>
      <c r="BX51" s="357">
        <v>12749.6</v>
      </c>
      <c r="BY51" s="358">
        <v>54.12</v>
      </c>
      <c r="BZ51" s="347">
        <f si="105" t="shared"/>
        <v>263.64000000001738</v>
      </c>
      <c r="CA51" s="210"/>
      <c r="CB51" s="292"/>
      <c r="CC51" s="213">
        <f si="106" t="shared"/>
        <v>81.199999999998909</v>
      </c>
      <c r="CD51" s="409"/>
      <c r="CE51" s="211">
        <f si="107" t="shared"/>
        <v>344.84000000001629</v>
      </c>
      <c r="CF51" s="211"/>
      <c r="CG51" s="195">
        <v>762.3</v>
      </c>
      <c r="CH51" s="210">
        <f si="108" t="shared"/>
        <v>417.45999999998367</v>
      </c>
      <c r="CI51" s="196"/>
      <c r="CJ51" s="196" t="e">
        <f si="109" t="shared"/>
        <v>#DIV/0!</v>
      </c>
      <c r="CK51" s="196">
        <v>3.78</v>
      </c>
      <c r="CL51" s="196" t="e">
        <f si="110" t="shared"/>
        <v>#DIV/0!</v>
      </c>
      <c r="CM51" s="199">
        <v>47</v>
      </c>
      <c r="CN51" s="346">
        <v>42818</v>
      </c>
      <c r="CO51" s="357">
        <v>11505.486000000001</v>
      </c>
      <c r="CP51" s="358">
        <v>7691.0820000000003</v>
      </c>
      <c r="CQ51" s="455">
        <f si="111" t="shared"/>
        <v>1350.9600000000864</v>
      </c>
      <c r="CR51" s="409"/>
      <c r="CS51" s="409">
        <f si="90" t="shared"/>
        <v>175017</v>
      </c>
      <c r="CT51" s="409">
        <f si="91" t="shared"/>
        <v>353870</v>
      </c>
      <c r="CU51" s="409">
        <f si="112" t="shared"/>
        <v>1888</v>
      </c>
      <c r="CV51" s="453"/>
      <c r="CW51" s="379">
        <v>343.971</v>
      </c>
      <c r="CX51" s="376">
        <f si="86" t="shared"/>
        <v>4.3799999999987449</v>
      </c>
      <c r="CY51" s="409"/>
      <c r="CZ51" s="409">
        <f si="113" t="shared"/>
        <v>3243.3400000000852</v>
      </c>
      <c r="DA51" s="204"/>
      <c r="DB51" s="195">
        <v>3924.1</v>
      </c>
      <c r="DC51" s="409">
        <f si="114" t="shared"/>
        <v>680.75999999991473</v>
      </c>
      <c r="DD51" s="195">
        <v>361.89499999999998</v>
      </c>
      <c r="DE51" s="196">
        <f si="115" t="shared"/>
        <v>8.962102267232444</v>
      </c>
      <c r="DF51" s="195">
        <v>11.38</v>
      </c>
      <c r="DG51" s="196">
        <f si="116" t="shared"/>
        <v>2.4178977327675568</v>
      </c>
      <c r="DH51" s="199">
        <v>47</v>
      </c>
      <c r="DI51" s="346">
        <v>42818</v>
      </c>
      <c r="DJ51" s="366">
        <v>384.137</v>
      </c>
      <c r="DK51" s="381">
        <v>326.82499999999999</v>
      </c>
      <c r="DL51" s="455">
        <f si="117" t="shared"/>
        <v>768.60000000003765</v>
      </c>
      <c r="DM51" s="453"/>
      <c r="DN51" s="370"/>
      <c r="DO51" s="409"/>
      <c r="DP51" s="409"/>
      <c r="DQ51" s="371">
        <v>2020.7940000000001</v>
      </c>
      <c r="DR51" s="455">
        <f si="118" t="shared"/>
        <v>3436.2000000001899</v>
      </c>
      <c r="DS51" s="453"/>
      <c r="DT51" s="409">
        <f si="119" t="shared"/>
        <v>5680.8000000002276</v>
      </c>
      <c r="DU51" s="204"/>
      <c r="DV51" s="195">
        <v>5557</v>
      </c>
      <c r="DW51" s="409">
        <f si="120" t="shared"/>
        <v>-123.80000000022756</v>
      </c>
      <c r="DX51" s="195">
        <v>14653</v>
      </c>
      <c r="DY51" s="431">
        <f si="121" t="shared"/>
        <v>0.38768852794651115</v>
      </c>
      <c r="DZ51" s="409">
        <v>0.39800000000000002</v>
      </c>
      <c r="EA51" s="431">
        <f si="122" t="shared"/>
        <v>1.0311472053488868E-2</v>
      </c>
      <c r="EB51" s="199">
        <v>47</v>
      </c>
      <c r="EC51" s="346">
        <v>42818</v>
      </c>
      <c r="ED51" s="357"/>
      <c r="EE51" s="292"/>
      <c r="EF51" s="358">
        <v>2143.3409999999999</v>
      </c>
      <c r="EG51" s="497">
        <f si="85" t="shared"/>
        <v>3999.5999999995547</v>
      </c>
      <c r="EH51" s="453"/>
      <c r="EI51" s="370">
        <v>29.32</v>
      </c>
      <c r="EJ51" s="371">
        <v>1707.462</v>
      </c>
      <c r="EK51" s="455">
        <f si="123" t="shared"/>
        <v>439.52000000000709</v>
      </c>
      <c r="EL51" s="453"/>
      <c r="EM51" s="370">
        <v>3209.5259999999998</v>
      </c>
      <c r="EN51" s="371"/>
      <c r="EO51" s="455">
        <f si="124" t="shared"/>
        <v>22.811999999998079</v>
      </c>
      <c r="EP51" s="453"/>
      <c r="EQ51" s="379">
        <v>394.54199999999997</v>
      </c>
      <c r="ER51" s="455">
        <f si="125" t="shared"/>
        <v>8.0399999999985994</v>
      </c>
      <c r="ES51" s="409"/>
      <c r="ET51" s="409">
        <f si="126" t="shared"/>
        <v>4030.4519999995514</v>
      </c>
      <c r="EU51" s="204"/>
      <c r="EV51" s="195">
        <v>4273.3999999999996</v>
      </c>
      <c r="EW51" s="195">
        <f si="127" t="shared"/>
        <v>242.94800000044825</v>
      </c>
      <c r="EX51" s="431">
        <v>361.89499999999998</v>
      </c>
      <c r="EY51" s="431">
        <f si="128" t="shared"/>
        <v>11.137075671118836</v>
      </c>
      <c r="EZ51" s="290">
        <v>12.3931</v>
      </c>
      <c r="FA51" s="432">
        <f si="129" t="shared"/>
        <v>1.2560243288811641</v>
      </c>
      <c r="HO51" s="346">
        <v>42759</v>
      </c>
      <c r="HP51" s="379">
        <v>1156.537</v>
      </c>
      <c r="HQ51" s="455">
        <f si="130" t="shared"/>
        <v>24.600000000000364</v>
      </c>
      <c r="HR51" s="453"/>
      <c r="HS51" s="379">
        <v>51107</v>
      </c>
      <c r="HT51" s="455">
        <f si="131" t="shared"/>
        <v>18</v>
      </c>
      <c r="HU51" s="369"/>
      <c r="HV51" s="379">
        <v>80220</v>
      </c>
      <c r="HW51" s="455">
        <f si="132" t="shared"/>
        <v>13</v>
      </c>
      <c r="HX51" s="369"/>
      <c r="HY51" s="379">
        <v>2399</v>
      </c>
      <c r="HZ51" s="462">
        <f si="71" t="shared"/>
        <v>8</v>
      </c>
      <c r="IA51" s="369"/>
      <c r="IB51" s="379">
        <v>1338.55</v>
      </c>
      <c r="IC51" s="455">
        <f si="133" t="shared"/>
        <v>18.599999999996726</v>
      </c>
      <c r="ID51" s="409"/>
      <c r="IE51" s="379">
        <v>221186</v>
      </c>
      <c r="IF51" s="455">
        <f si="134" t="shared"/>
        <v>1476</v>
      </c>
      <c r="IG51" s="409"/>
    </row>
    <row r="52" spans="1:241" x14ac:dyDescent="0.25">
      <c r="A52" s="199">
        <v>48</v>
      </c>
      <c r="B52" s="346">
        <v>42819</v>
      </c>
      <c r="C52" s="349">
        <v>3176.2339999999999</v>
      </c>
      <c r="D52" s="288">
        <v>3191.4639999999999</v>
      </c>
      <c r="E52" s="350"/>
      <c r="F52" s="347">
        <f si="74" t="shared"/>
        <v>13305.599999999686</v>
      </c>
      <c r="G52" s="354">
        <f>F51+F52</f>
        <v>26236.799999999494</v>
      </c>
      <c r="H52" s="357">
        <v>2239.37</v>
      </c>
      <c r="I52" s="292">
        <v>2089.6979999999999</v>
      </c>
      <c r="J52" s="358"/>
      <c r="K52" s="347">
        <f si="75" t="shared"/>
        <v>13516.799999999057</v>
      </c>
      <c r="L52" s="409">
        <f>K51+K52</f>
        <v>26606.400000000576</v>
      </c>
      <c r="M52" s="354">
        <f>L52-G52</f>
        <v>369.60000000108266</v>
      </c>
      <c r="N52" s="357">
        <v>696.04399999999998</v>
      </c>
      <c r="O52" s="358">
        <v>1102.4970000000001</v>
      </c>
      <c r="P52" s="455">
        <f si="92" t="shared"/>
        <v>2381.3999999999623</v>
      </c>
      <c r="Q52" s="453">
        <f>P52+P51</f>
        <v>4559.4000000000278</v>
      </c>
      <c r="R52" s="357">
        <v>73428</v>
      </c>
      <c r="S52" s="358">
        <v>38075</v>
      </c>
      <c r="T52" s="455">
        <f si="93" t="shared"/>
        <v>408</v>
      </c>
      <c r="U52" s="453">
        <f>T52+T51</f>
        <v>672</v>
      </c>
      <c r="V52" s="357">
        <v>175029</v>
      </c>
      <c r="W52" s="358">
        <v>353976</v>
      </c>
      <c r="X52" s="455">
        <f si="94" t="shared"/>
        <v>1888</v>
      </c>
      <c r="Y52" s="409">
        <f>X52+X51</f>
        <v>3776</v>
      </c>
      <c r="Z52" s="409">
        <f>Y52+U52</f>
        <v>4448</v>
      </c>
      <c r="AA52" s="453">
        <f>Q52-Z52</f>
        <v>111.40000000002783</v>
      </c>
      <c r="AB52" s="363">
        <v>372.81299999999999</v>
      </c>
      <c r="AC52" s="358">
        <v>175.459</v>
      </c>
      <c r="AD52" s="455">
        <f si="95" t="shared"/>
        <v>637.19999999992183</v>
      </c>
      <c r="AE52" s="453">
        <f>AD52+AD51</f>
        <v>1209.5999999999435</v>
      </c>
      <c r="AF52" s="364"/>
      <c r="AG52" s="289">
        <v>62900</v>
      </c>
      <c r="AH52" s="358"/>
      <c r="AI52" s="498">
        <f si="135" t="shared"/>
        <v>10080</v>
      </c>
      <c r="AJ52" s="409">
        <f>AI52+AI51</f>
        <v>20160</v>
      </c>
      <c r="AK52" s="453">
        <f>AJ52+U52</f>
        <v>20832</v>
      </c>
      <c r="AL52" s="387">
        <v>29571</v>
      </c>
      <c r="AM52" s="388">
        <v>41092</v>
      </c>
      <c r="AN52" s="455">
        <f si="96" t="shared"/>
        <v>0</v>
      </c>
      <c r="AO52" s="217">
        <f>AN52+AN51</f>
        <v>0</v>
      </c>
      <c r="AP52" s="387">
        <v>22329</v>
      </c>
      <c r="AQ52" s="388">
        <v>23340</v>
      </c>
      <c r="AR52" s="455">
        <f si="97" t="shared"/>
        <v>0</v>
      </c>
      <c r="AS52" s="409">
        <f>AR52+AR51</f>
        <v>0</v>
      </c>
      <c r="AT52" s="409">
        <f>(L52-Y52-AE52-AO52)+AS52</f>
        <v>21620.800000000632</v>
      </c>
      <c r="AU52" s="210">
        <f si="98" t="shared"/>
        <v>10780.399999999763</v>
      </c>
      <c r="AV52" s="211">
        <f>(G52-Y52-AE52-AO52)+AS52</f>
        <v>21251.19999999955</v>
      </c>
      <c r="AW52" s="197">
        <v>10649.89</v>
      </c>
      <c r="AX52" s="196"/>
      <c r="AY52" s="196"/>
      <c r="AZ52" s="196" t="e">
        <f si="99" t="shared"/>
        <v>#DIV/0!</v>
      </c>
      <c r="BA52" s="196">
        <v>30.88</v>
      </c>
      <c r="BB52" s="196" t="e">
        <f si="100" t="shared"/>
        <v>#DIV/0!</v>
      </c>
      <c r="BC52" s="199">
        <v>48</v>
      </c>
      <c r="BD52" s="346">
        <v>42819</v>
      </c>
      <c r="BE52" s="357">
        <v>11799.833000000001</v>
      </c>
      <c r="BF52" s="292">
        <v>85.814999999999998</v>
      </c>
      <c r="BG52" s="358">
        <v>5835.35</v>
      </c>
      <c r="BH52" s="496">
        <f si="77" t="shared"/>
        <v>1875.1200000001199</v>
      </c>
      <c r="BI52" s="453">
        <f>BH52+BH51</f>
        <v>3219.3600000000924</v>
      </c>
      <c r="BJ52" s="370">
        <v>970.96299999999997</v>
      </c>
      <c r="BK52" s="371">
        <v>663.17100000000005</v>
      </c>
      <c r="BL52" s="291">
        <f si="136" t="shared"/>
        <v>104.31999999999789</v>
      </c>
      <c r="BM52" s="409">
        <f>BL52+BL51</f>
        <v>185.5199999999968</v>
      </c>
      <c r="BN52" s="409">
        <f si="101" t="shared"/>
        <v>1770.8000000001221</v>
      </c>
      <c r="BO52" s="204">
        <f>BI52-BM52</f>
        <v>3033.8400000000956</v>
      </c>
      <c r="BP52" s="195">
        <v>1668.2</v>
      </c>
      <c r="BQ52" s="196">
        <f si="102" t="shared"/>
        <v>-102.60000000012201</v>
      </c>
      <c r="BR52" s="196">
        <v>301.44</v>
      </c>
      <c r="BS52" s="196">
        <f si="103" t="shared"/>
        <v>5.8744692144377719</v>
      </c>
      <c r="BT52" s="196">
        <v>4.84</v>
      </c>
      <c r="BU52" s="196">
        <f si="104" t="shared"/>
        <v>-1.0344692144377721</v>
      </c>
      <c r="BV52" s="199">
        <v>48</v>
      </c>
      <c r="BW52" s="346">
        <v>42819</v>
      </c>
      <c r="BX52" s="357">
        <v>12756.53</v>
      </c>
      <c r="BY52" s="358">
        <v>54.423999999999999</v>
      </c>
      <c r="BZ52" s="347">
        <f si="105" t="shared"/>
        <v>220.06000000000881</v>
      </c>
      <c r="CA52" s="210">
        <f>BZ51+BZ52</f>
        <v>483.70000000002619</v>
      </c>
      <c r="CB52" s="292"/>
      <c r="CC52" s="213">
        <f si="106" t="shared"/>
        <v>104.31999999999789</v>
      </c>
      <c r="CD52" s="409">
        <f>BM52</f>
        <v>185.5199999999968</v>
      </c>
      <c r="CE52" s="211">
        <f si="107" t="shared"/>
        <v>324.3800000000067</v>
      </c>
      <c r="CF52" s="211">
        <f>CA52+CD52</f>
        <v>669.22000000002299</v>
      </c>
      <c r="CG52" s="195">
        <v>762.3</v>
      </c>
      <c r="CH52" s="210">
        <f si="108" t="shared"/>
        <v>437.91999999999325</v>
      </c>
      <c r="CI52" s="196"/>
      <c r="CJ52" s="196" t="e">
        <f si="109" t="shared"/>
        <v>#DIV/0!</v>
      </c>
      <c r="CK52" s="196">
        <v>3.78</v>
      </c>
      <c r="CL52" s="196" t="e">
        <f si="110" t="shared"/>
        <v>#DIV/0!</v>
      </c>
      <c r="CM52" s="199">
        <v>48</v>
      </c>
      <c r="CN52" s="346">
        <v>42819</v>
      </c>
      <c r="CO52" s="357">
        <v>11513.76</v>
      </c>
      <c r="CP52" s="358">
        <v>7694.22</v>
      </c>
      <c r="CQ52" s="455">
        <f si="111" t="shared"/>
        <v>1369.4399999999223</v>
      </c>
      <c r="CR52" s="409">
        <f>CQ52+CQ51</f>
        <v>2720.4000000000087</v>
      </c>
      <c r="CS52" s="409">
        <f si="90" t="shared"/>
        <v>175029</v>
      </c>
      <c r="CT52" s="409">
        <f si="91" t="shared"/>
        <v>353976</v>
      </c>
      <c r="CU52" s="409">
        <f si="112" t="shared"/>
        <v>1888</v>
      </c>
      <c r="CV52" s="453">
        <f>Y52</f>
        <v>3776</v>
      </c>
      <c r="CW52" s="379">
        <v>343.99799999999999</v>
      </c>
      <c r="CX52" s="376">
        <f si="86" t="shared"/>
        <v>1.6199999999992087</v>
      </c>
      <c r="CY52" s="409">
        <f>CX52+CX51</f>
        <v>5.9999999999979536</v>
      </c>
      <c r="CZ52" s="409">
        <f si="113" t="shared"/>
        <v>3259.0599999999213</v>
      </c>
      <c r="DA52" s="204">
        <f>CZ52+CZ51</f>
        <v>6502.4000000000069</v>
      </c>
      <c r="DB52" s="195">
        <v>3924.1</v>
      </c>
      <c r="DC52" s="421">
        <f si="114" t="shared"/>
        <v>665.04000000007863</v>
      </c>
      <c r="DD52" s="195">
        <v>361.89499999999998</v>
      </c>
      <c r="DE52" s="196">
        <f si="115" t="shared"/>
        <v>9.0055402810205205</v>
      </c>
      <c r="DF52" s="195">
        <v>11.38</v>
      </c>
      <c r="DG52" s="397">
        <f si="116" t="shared"/>
        <v>2.3744597189794803</v>
      </c>
      <c r="DH52" s="199">
        <v>48</v>
      </c>
      <c r="DI52" s="346">
        <v>42819</v>
      </c>
      <c r="DJ52" s="366">
        <v>384.53899999999999</v>
      </c>
      <c r="DK52" s="381">
        <v>326.85000000000002</v>
      </c>
      <c r="DL52" s="455">
        <f si="117" t="shared"/>
        <v>768.60000000003765</v>
      </c>
      <c r="DM52" s="453">
        <f>DL52+DL51</f>
        <v>1537.2000000000753</v>
      </c>
      <c r="DN52" s="370"/>
      <c r="DO52" s="409"/>
      <c r="DP52" s="409"/>
      <c r="DQ52" s="371">
        <v>2022.6579999999999</v>
      </c>
      <c r="DR52" s="455">
        <f si="118" t="shared"/>
        <v>3355.1999999996497</v>
      </c>
      <c r="DS52" s="453">
        <f>DR52+DR51</f>
        <v>6791.3999999998396</v>
      </c>
      <c r="DT52" s="409">
        <f si="119" t="shared"/>
        <v>5551.7999999996873</v>
      </c>
      <c r="DU52" s="204">
        <f>DM52+DS52+IG52</f>
        <v>11232.599999999915</v>
      </c>
      <c r="DV52" s="195">
        <v>5557</v>
      </c>
      <c r="DW52" s="409">
        <f si="120" t="shared"/>
        <v>5.2000000003126843</v>
      </c>
      <c r="DX52" s="195">
        <v>14653</v>
      </c>
      <c r="DY52" s="431">
        <f si="121" t="shared"/>
        <v>0.37888486999247167</v>
      </c>
      <c r="DZ52" s="409">
        <v>0.39800000000000002</v>
      </c>
      <c r="EA52" s="431">
        <f si="122" t="shared"/>
        <v>1.9115130007528347E-2</v>
      </c>
      <c r="EB52" s="199">
        <v>48</v>
      </c>
      <c r="EC52" s="346">
        <v>42819</v>
      </c>
      <c r="ED52" s="357"/>
      <c r="EE52" s="292"/>
      <c r="EF52" s="358">
        <v>2145.4690000000001</v>
      </c>
      <c r="EG52" s="497">
        <f si="85" t="shared"/>
        <v>3830.4000000002816</v>
      </c>
      <c r="EH52" s="453">
        <f>EG52+EG51</f>
        <v>7829.9999999998363</v>
      </c>
      <c r="EI52" s="370">
        <v>29.338000000000001</v>
      </c>
      <c r="EJ52" s="371">
        <v>1712.7059999999999</v>
      </c>
      <c r="EK52" s="455">
        <f si="123" t="shared"/>
        <v>420.95999999999322</v>
      </c>
      <c r="EL52" s="453">
        <f>EK52+EK51</f>
        <v>860.48000000000025</v>
      </c>
      <c r="EM52" s="370">
        <v>3211.3690000000001</v>
      </c>
      <c r="EN52" s="371"/>
      <c r="EO52" s="455">
        <f si="124" t="shared"/>
        <v>22.116000000003623</v>
      </c>
      <c r="EP52" s="453">
        <f>EO52+EO51</f>
        <v>44.928000000001703</v>
      </c>
      <c r="EQ52" s="379">
        <v>394.74200000000002</v>
      </c>
      <c r="ER52" s="455">
        <f si="125" t="shared"/>
        <v>8.000000000001819</v>
      </c>
      <c r="ES52" s="409">
        <f>ER52+ER51</f>
        <v>16.040000000000418</v>
      </c>
      <c r="ET52" s="409">
        <f si="126" t="shared"/>
        <v>3860.516000000287</v>
      </c>
      <c r="EU52" s="204">
        <f>EH52+EP52+ES52</f>
        <v>7890.9679999998389</v>
      </c>
      <c r="EV52" s="195">
        <v>4273.3999999999996</v>
      </c>
      <c r="EW52" s="195">
        <f si="127" t="shared"/>
        <v>412.88399999971261</v>
      </c>
      <c r="EX52" s="431">
        <v>361.89499999999998</v>
      </c>
      <c r="EY52" s="431">
        <f si="128" t="shared"/>
        <v>10.66750300501606</v>
      </c>
      <c r="EZ52" s="290">
        <v>12.3931</v>
      </c>
      <c r="FA52" s="432">
        <f si="129" t="shared"/>
        <v>1.72559699498394</v>
      </c>
      <c r="HO52" s="346">
        <v>42760</v>
      </c>
      <c r="HP52" s="379">
        <v>1158.4949999999999</v>
      </c>
      <c r="HQ52" s="455">
        <f si="130" t="shared"/>
        <v>78.319999999994252</v>
      </c>
      <c r="HR52" s="453">
        <f>HQ52+HQ51</f>
        <v>102.91999999999462</v>
      </c>
      <c r="HS52" s="379">
        <v>51131</v>
      </c>
      <c r="HT52" s="455">
        <f si="131" t="shared"/>
        <v>24</v>
      </c>
      <c r="HU52" s="369">
        <f>HT52+HT51</f>
        <v>42</v>
      </c>
      <c r="HV52" s="379">
        <v>80254</v>
      </c>
      <c r="HW52" s="455">
        <f si="132" t="shared"/>
        <v>34</v>
      </c>
      <c r="HX52" s="369">
        <f>HW52+HW51</f>
        <v>47</v>
      </c>
      <c r="HY52" s="379">
        <v>2438</v>
      </c>
      <c r="HZ52" s="462">
        <f si="71" t="shared"/>
        <v>39</v>
      </c>
      <c r="IA52" s="369">
        <f>HZ52+HZ51</f>
        <v>47</v>
      </c>
      <c r="IB52" s="379">
        <v>1339.143</v>
      </c>
      <c r="IC52" s="455">
        <f si="133" t="shared"/>
        <v>17.790000000002237</v>
      </c>
      <c r="ID52" s="409">
        <f>IC52+IC51</f>
        <v>36.389999999998963</v>
      </c>
      <c r="IE52" s="379">
        <v>221305</v>
      </c>
      <c r="IF52" s="455">
        <f si="134" t="shared"/>
        <v>1428</v>
      </c>
      <c r="IG52" s="409">
        <f>IF52+IF51</f>
        <v>2904</v>
      </c>
    </row>
    <row r="53" spans="1:241" x14ac:dyDescent="0.25">
      <c r="A53" s="199">
        <v>49</v>
      </c>
      <c r="B53" s="346">
        <v>42819</v>
      </c>
      <c r="C53" s="349">
        <v>3176.7260000000001</v>
      </c>
      <c r="D53" s="288">
        <v>3193.6750000000002</v>
      </c>
      <c r="E53" s="350"/>
      <c r="F53" s="347">
        <f si="74" t="shared"/>
        <v>12974.400000002061</v>
      </c>
      <c r="G53" s="354"/>
      <c r="H53" s="357">
        <v>2239.8440000000001</v>
      </c>
      <c r="I53" s="292">
        <v>2091.8989999999999</v>
      </c>
      <c r="J53" s="358"/>
      <c r="K53" s="347">
        <f si="75" t="shared"/>
        <v>12840.000000000873</v>
      </c>
      <c r="L53" s="409"/>
      <c r="M53" s="354"/>
      <c r="N53" s="357">
        <v>697.11300000000006</v>
      </c>
      <c r="O53" s="358">
        <v>1102.4970000000001</v>
      </c>
      <c r="P53" s="455">
        <f si="92" t="shared"/>
        <v>1924.2000000001326</v>
      </c>
      <c r="Q53" s="453"/>
      <c r="R53" s="357">
        <v>73448</v>
      </c>
      <c r="S53" s="358">
        <v>38076</v>
      </c>
      <c r="T53" s="455">
        <f si="93" t="shared"/>
        <v>252</v>
      </c>
      <c r="U53" s="453"/>
      <c r="V53" s="357">
        <v>175040</v>
      </c>
      <c r="W53" s="358">
        <v>354067</v>
      </c>
      <c r="X53" s="455">
        <f si="94" t="shared"/>
        <v>1632</v>
      </c>
      <c r="Y53" s="409"/>
      <c r="Z53" s="409"/>
      <c r="AA53" s="453"/>
      <c r="AB53" s="357">
        <v>372.99599999999998</v>
      </c>
      <c r="AC53" s="358">
        <v>175.559</v>
      </c>
      <c r="AD53" s="455">
        <f si="95" t="shared"/>
        <v>509.39999999997667</v>
      </c>
      <c r="AE53" s="453"/>
      <c r="AF53" s="364"/>
      <c r="AG53" s="290">
        <v>62942</v>
      </c>
      <c r="AH53" s="358"/>
      <c r="AI53" s="498">
        <f si="135" t="shared"/>
        <v>10080</v>
      </c>
      <c r="AJ53" s="409"/>
      <c r="AK53" s="453"/>
      <c r="AL53" s="387">
        <v>29571</v>
      </c>
      <c r="AM53" s="388">
        <v>41092</v>
      </c>
      <c r="AN53" s="455">
        <f si="96" t="shared"/>
        <v>0</v>
      </c>
      <c r="AO53" s="217"/>
      <c r="AP53" s="387">
        <v>22329</v>
      </c>
      <c r="AQ53" s="388">
        <v>23340</v>
      </c>
      <c r="AR53" s="455">
        <f si="97" t="shared"/>
        <v>0</v>
      </c>
      <c r="AS53" s="409"/>
      <c r="AT53" s="409"/>
      <c r="AU53" s="210">
        <f si="98" t="shared"/>
        <v>10833.000000002085</v>
      </c>
      <c r="AV53" s="211"/>
      <c r="AW53" s="197">
        <v>10649.89</v>
      </c>
      <c r="AX53" s="196"/>
      <c r="AY53" s="196"/>
      <c r="AZ53" s="196" t="e">
        <f si="99" t="shared"/>
        <v>#DIV/0!</v>
      </c>
      <c r="BA53" s="196">
        <v>30.88</v>
      </c>
      <c r="BB53" s="196" t="e">
        <f si="100" t="shared"/>
        <v>#DIV/0!</v>
      </c>
      <c r="BC53" s="199">
        <v>49</v>
      </c>
      <c r="BD53" s="346">
        <v>42819</v>
      </c>
      <c r="BE53" s="357">
        <v>11803.153</v>
      </c>
      <c r="BF53" s="292">
        <v>85.915999999999997</v>
      </c>
      <c r="BG53" s="358">
        <v>5838.3440000000001</v>
      </c>
      <c r="BH53" s="496">
        <f si="77" t="shared"/>
        <v>1969.6799999999166</v>
      </c>
      <c r="BI53" s="453"/>
      <c r="BJ53" s="370">
        <v>972.19500000000005</v>
      </c>
      <c r="BK53" s="371">
        <v>663.17100000000005</v>
      </c>
      <c r="BL53" s="291">
        <f si="136" t="shared"/>
        <v>98.560000000006767</v>
      </c>
      <c r="BM53" s="409"/>
      <c r="BN53" s="409">
        <f si="101" t="shared"/>
        <v>1871.1199999999099</v>
      </c>
      <c r="BO53" s="204"/>
      <c r="BP53" s="195">
        <v>1668.2</v>
      </c>
      <c r="BQ53" s="196">
        <f si="102" t="shared"/>
        <v>-202.91999999990981</v>
      </c>
      <c r="BR53" s="196">
        <v>301.44</v>
      </c>
      <c r="BS53" s="196">
        <f si="103" t="shared"/>
        <v>6.2072717622077693</v>
      </c>
      <c r="BT53" s="196">
        <v>4.84</v>
      </c>
      <c r="BU53" s="196">
        <f si="104" t="shared"/>
        <v>-1.3672717622077695</v>
      </c>
      <c r="BV53" s="199">
        <v>49</v>
      </c>
      <c r="BW53" s="346">
        <v>42819</v>
      </c>
      <c r="BX53" s="357">
        <v>12764.26</v>
      </c>
      <c r="BY53" s="358">
        <v>54.741999999999997</v>
      </c>
      <c r="BZ53" s="347">
        <f si="105" t="shared"/>
        <v>244.61999999998682</v>
      </c>
      <c r="CA53" s="210"/>
      <c r="CB53" s="292"/>
      <c r="CC53" s="213">
        <f si="106" t="shared"/>
        <v>98.560000000006767</v>
      </c>
      <c r="CD53" s="409"/>
      <c r="CE53" s="211">
        <f si="107" t="shared"/>
        <v>343.17999999999358</v>
      </c>
      <c r="CF53" s="211"/>
      <c r="CG53" s="195">
        <v>762.3</v>
      </c>
      <c r="CH53" s="210">
        <f si="108" t="shared"/>
        <v>419.12000000000637</v>
      </c>
      <c r="CI53" s="196"/>
      <c r="CJ53" s="196" t="e">
        <f si="109" t="shared"/>
        <v>#DIV/0!</v>
      </c>
      <c r="CK53" s="196">
        <v>3.78</v>
      </c>
      <c r="CL53" s="196" t="e">
        <f si="110" t="shared"/>
        <v>#DIV/0!</v>
      </c>
      <c r="CM53" s="199">
        <v>49</v>
      </c>
      <c r="CN53" s="346">
        <v>42819</v>
      </c>
      <c r="CO53" s="357">
        <v>11521.731</v>
      </c>
      <c r="CP53" s="358">
        <v>7697.5159999999996</v>
      </c>
      <c r="CQ53" s="455">
        <f si="111" t="shared"/>
        <v>1352.0399999998699</v>
      </c>
      <c r="CR53" s="409"/>
      <c r="CS53" s="409">
        <f si="90" t="shared"/>
        <v>175040</v>
      </c>
      <c r="CT53" s="409">
        <f si="91" t="shared"/>
        <v>354067</v>
      </c>
      <c r="CU53" s="409">
        <f si="112" t="shared"/>
        <v>1632</v>
      </c>
      <c r="CV53" s="453"/>
      <c r="CW53" s="379">
        <v>344.14600000000002</v>
      </c>
      <c r="CX53" s="376">
        <f si="86" t="shared"/>
        <v>8.8800000000014734</v>
      </c>
      <c r="CY53" s="409"/>
      <c r="CZ53" s="409">
        <f si="113" t="shared"/>
        <v>2992.9199999998714</v>
      </c>
      <c r="DA53" s="204"/>
      <c r="DB53" s="195">
        <v>3924.1</v>
      </c>
      <c r="DC53" s="409">
        <f si="114" t="shared"/>
        <v>931.18000000012853</v>
      </c>
      <c r="DD53" s="195">
        <v>361.89499999999998</v>
      </c>
      <c r="DE53" s="196">
        <f si="115" t="shared"/>
        <v>8.2701336022876006</v>
      </c>
      <c r="DF53" s="195">
        <v>11.38</v>
      </c>
      <c r="DG53" s="196">
        <f si="116" t="shared"/>
        <v>3.1098663977124001</v>
      </c>
      <c r="DH53" s="199">
        <v>49</v>
      </c>
      <c r="DI53" s="346">
        <v>42819</v>
      </c>
      <c r="DJ53" s="366">
        <v>384.93200000000002</v>
      </c>
      <c r="DK53" s="381">
        <v>326.87599999999998</v>
      </c>
      <c r="DL53" s="455">
        <f si="117" t="shared"/>
        <v>754.1999999999689</v>
      </c>
      <c r="DM53" s="453"/>
      <c r="DN53" s="370"/>
      <c r="DO53" s="409"/>
      <c r="DP53" s="409"/>
      <c r="DQ53" s="371">
        <v>2024.674</v>
      </c>
      <c r="DR53" s="455">
        <f si="118" t="shared"/>
        <v>3628.8000000001375</v>
      </c>
      <c r="DS53" s="453"/>
      <c r="DT53" s="409">
        <f si="119" t="shared"/>
        <v>5871.0000000001064</v>
      </c>
      <c r="DU53" s="204"/>
      <c r="DV53" s="195">
        <v>5557</v>
      </c>
      <c r="DW53" s="409">
        <f si="120" t="shared"/>
        <v>-314.00000000010641</v>
      </c>
      <c r="DX53" s="195">
        <v>14653</v>
      </c>
      <c r="DY53" s="431">
        <f si="121" t="shared"/>
        <v>0.4006688050228695</v>
      </c>
      <c r="DZ53" s="409">
        <v>0.39800000000000002</v>
      </c>
      <c r="EA53" s="431">
        <f si="122" t="shared"/>
        <v>-2.6688050228694804E-3</v>
      </c>
      <c r="EB53" s="199">
        <v>49</v>
      </c>
      <c r="EC53" s="346">
        <v>42819</v>
      </c>
      <c r="ED53" s="357"/>
      <c r="EE53" s="292">
        <v>609.548</v>
      </c>
      <c r="EF53" s="358">
        <v>2147.8910000000001</v>
      </c>
      <c r="EG53" s="499">
        <f>(EF53-EF52)*1800</f>
        <v>4359.6000000000458</v>
      </c>
      <c r="EH53" s="453"/>
      <c r="EI53" s="370">
        <v>29.356999999999999</v>
      </c>
      <c r="EJ53" s="371">
        <v>1718.1590000000001</v>
      </c>
      <c r="EK53" s="455">
        <f si="123" t="shared"/>
        <v>437.76000000001602</v>
      </c>
      <c r="EL53" s="453"/>
      <c r="EM53" s="370">
        <v>3213.3739999999998</v>
      </c>
      <c r="EN53" s="371"/>
      <c r="EO53" s="455">
        <f si="124" t="shared"/>
        <v>24.059999999995853</v>
      </c>
      <c r="EP53" s="453"/>
      <c r="EQ53" s="379">
        <v>394.947</v>
      </c>
      <c r="ER53" s="455">
        <f si="125" t="shared"/>
        <v>8.1999999999993634</v>
      </c>
      <c r="ES53" s="409"/>
      <c r="ET53" s="409">
        <f si="126" t="shared"/>
        <v>4391.8600000000406</v>
      </c>
      <c r="EU53" s="204"/>
      <c r="EV53" s="195">
        <v>4273.3999999999996</v>
      </c>
      <c r="EW53" s="195">
        <f si="127" t="shared"/>
        <v>-118.46000000004096</v>
      </c>
      <c r="EX53" s="431">
        <v>361.89499999999998</v>
      </c>
      <c r="EY53" s="431">
        <f si="128" t="shared"/>
        <v>12.135729976927122</v>
      </c>
      <c r="EZ53" s="290">
        <v>12.3931</v>
      </c>
      <c r="FA53" s="432">
        <f si="129" t="shared"/>
        <v>0.2573700230728786</v>
      </c>
      <c r="HO53" s="346">
        <v>42760</v>
      </c>
      <c r="HP53" s="379">
        <v>1158.894</v>
      </c>
      <c r="HQ53" s="455">
        <f si="130" t="shared"/>
        <v>15.960000000004584</v>
      </c>
      <c r="HR53" s="453"/>
      <c r="HS53" s="379">
        <v>51150</v>
      </c>
      <c r="HT53" s="455">
        <f si="131" t="shared"/>
        <v>19</v>
      </c>
      <c r="HU53" s="369"/>
      <c r="HV53" s="379">
        <v>80266</v>
      </c>
      <c r="HW53" s="455">
        <f si="132" t="shared"/>
        <v>12</v>
      </c>
      <c r="HX53" s="369"/>
      <c r="HY53" s="379">
        <v>2441</v>
      </c>
      <c r="HZ53" s="462">
        <f si="71" t="shared"/>
        <v>3</v>
      </c>
      <c r="IA53" s="369"/>
      <c r="IB53" s="379">
        <v>1339.25</v>
      </c>
      <c r="IC53" s="455">
        <f si="133" t="shared"/>
        <v>3.2099999999991269</v>
      </c>
      <c r="ID53" s="409"/>
      <c r="IE53" s="379">
        <v>221429</v>
      </c>
      <c r="IF53" s="455">
        <f si="134" t="shared"/>
        <v>1488</v>
      </c>
      <c r="IG53" s="409"/>
    </row>
    <row r="54" spans="1:241" x14ac:dyDescent="0.25">
      <c r="A54" s="199">
        <v>50</v>
      </c>
      <c r="B54" s="346">
        <v>42820</v>
      </c>
      <c r="C54" s="349">
        <v>3177.2559999999999</v>
      </c>
      <c r="D54" s="288">
        <v>3195.7</v>
      </c>
      <c r="E54" s="350"/>
      <c r="F54" s="347">
        <f si="74" t="shared"/>
        <v>12263.999999997031</v>
      </c>
      <c r="G54" s="354">
        <f>F53+F54</f>
        <v>25238.399999999092</v>
      </c>
      <c r="H54" s="357">
        <v>2240.384</v>
      </c>
      <c r="I54" s="292">
        <v>2094.0300000000002</v>
      </c>
      <c r="J54" s="358"/>
      <c r="K54" s="347">
        <f si="75" t="shared"/>
        <v>12820.800000001327</v>
      </c>
      <c r="L54" s="409">
        <f>K53+K54</f>
        <v>25660.8000000022</v>
      </c>
      <c r="M54" s="354">
        <f>L54-G54</f>
        <v>422.40000000310829</v>
      </c>
      <c r="N54" s="357">
        <v>698.32600000000002</v>
      </c>
      <c r="O54" s="358">
        <v>1102.4970000000001</v>
      </c>
      <c r="P54" s="455">
        <f si="92" t="shared"/>
        <v>2183.3999999999378</v>
      </c>
      <c r="Q54" s="453">
        <f>P54+P53</f>
        <v>4107.6000000000704</v>
      </c>
      <c r="R54" s="357">
        <v>73477</v>
      </c>
      <c r="S54" s="358">
        <v>38081</v>
      </c>
      <c r="T54" s="455">
        <f si="93" t="shared"/>
        <v>408</v>
      </c>
      <c r="U54" s="453">
        <f>T54+T53</f>
        <v>660</v>
      </c>
      <c r="V54" s="357">
        <v>175051</v>
      </c>
      <c r="W54" s="358">
        <v>354167</v>
      </c>
      <c r="X54" s="455">
        <f si="94" t="shared"/>
        <v>1776</v>
      </c>
      <c r="Y54" s="409">
        <f>X54+X53</f>
        <v>3408</v>
      </c>
      <c r="Z54" s="409">
        <f>Y54+U54</f>
        <v>4068</v>
      </c>
      <c r="AA54" s="453">
        <f>Q54-Z54</f>
        <v>39.600000000070395</v>
      </c>
      <c r="AB54" s="357">
        <v>373.214</v>
      </c>
      <c r="AC54" s="358">
        <v>175.678</v>
      </c>
      <c r="AD54" s="455">
        <f si="95" t="shared"/>
        <v>606.60000000003151</v>
      </c>
      <c r="AE54" s="453">
        <f>AD54+AD53</f>
        <v>1116.0000000000082</v>
      </c>
      <c r="AF54" s="364"/>
      <c r="AG54" s="289">
        <v>62982</v>
      </c>
      <c r="AH54" s="358"/>
      <c r="AI54" s="498">
        <f si="135" t="shared"/>
        <v>9600</v>
      </c>
      <c r="AJ54" s="409">
        <f>AI54+AI53</f>
        <v>19680</v>
      </c>
      <c r="AK54" s="453">
        <f>AJ54+U54</f>
        <v>20340</v>
      </c>
      <c r="AL54" s="387">
        <v>29571</v>
      </c>
      <c r="AM54" s="388">
        <v>41092</v>
      </c>
      <c r="AN54" s="455">
        <f si="96" t="shared"/>
        <v>0</v>
      </c>
      <c r="AO54" s="217">
        <f>AN54+AN53</f>
        <v>0</v>
      </c>
      <c r="AP54" s="387">
        <v>22329</v>
      </c>
      <c r="AQ54" s="388">
        <v>23340</v>
      </c>
      <c r="AR54" s="455">
        <f si="97" t="shared"/>
        <v>0</v>
      </c>
      <c r="AS54" s="409">
        <f>AR54+AR53</f>
        <v>0</v>
      </c>
      <c r="AT54" s="409">
        <f>(L54-Y54-AE54-AO54)+AS54</f>
        <v>21136.800000002193</v>
      </c>
      <c r="AU54" s="210">
        <f si="98" t="shared"/>
        <v>9881.3999999970001</v>
      </c>
      <c r="AV54" s="211">
        <f>(G54-Y54-AE54-AO54)+AS54</f>
        <v>20714.399999999085</v>
      </c>
      <c r="AW54" s="197">
        <v>10649.89</v>
      </c>
      <c r="AX54" s="196"/>
      <c r="AY54" s="196"/>
      <c r="AZ54" s="196" t="e">
        <f si="99" t="shared"/>
        <v>#DIV/0!</v>
      </c>
      <c r="BA54" s="196">
        <v>30.88</v>
      </c>
      <c r="BB54" s="196" t="e">
        <f si="100" t="shared"/>
        <v>#DIV/0!</v>
      </c>
      <c r="BC54" s="199">
        <v>50</v>
      </c>
      <c r="BD54" s="346">
        <v>42820</v>
      </c>
      <c r="BE54" s="357">
        <v>11808.787</v>
      </c>
      <c r="BF54" s="292">
        <v>86.004000000000005</v>
      </c>
      <c r="BG54" s="358">
        <v>5840.8850000000002</v>
      </c>
      <c r="BH54" s="496">
        <f si="77" t="shared"/>
        <v>2037.0000000001187</v>
      </c>
      <c r="BI54" s="453">
        <f>BH54+BH53</f>
        <v>4006.6800000000353</v>
      </c>
      <c r="BJ54" s="370">
        <v>973.36099999999999</v>
      </c>
      <c r="BK54" s="371">
        <v>663.17100000000005</v>
      </c>
      <c r="BL54" s="291">
        <f si="136" t="shared"/>
        <v>93.279999999995198</v>
      </c>
      <c r="BM54" s="409">
        <f>BL54+BL53</f>
        <v>191.84000000000196</v>
      </c>
      <c r="BN54" s="409">
        <f si="101" t="shared"/>
        <v>1943.7200000001235</v>
      </c>
      <c r="BO54" s="204">
        <f>BI54-BM54</f>
        <v>3814.8400000000333</v>
      </c>
      <c r="BP54" s="195">
        <v>1668.2</v>
      </c>
      <c r="BQ54" s="196">
        <f si="102" t="shared"/>
        <v>-275.52000000012345</v>
      </c>
      <c r="BR54" s="196">
        <v>301.44</v>
      </c>
      <c r="BS54" s="196">
        <f si="103" t="shared"/>
        <v>6.448115711253064</v>
      </c>
      <c r="BT54" s="196">
        <v>4.84</v>
      </c>
      <c r="BU54" s="196">
        <f si="104" t="shared"/>
        <v>-1.6081157112530642</v>
      </c>
      <c r="BV54" s="199">
        <v>50</v>
      </c>
      <c r="BW54" s="346">
        <v>42820</v>
      </c>
      <c r="BX54" s="357">
        <v>12772.1</v>
      </c>
      <c r="BY54" s="358">
        <v>55.06</v>
      </c>
      <c r="BZ54" s="347">
        <f si="105" t="shared"/>
        <v>247.92000000000456</v>
      </c>
      <c r="CA54" s="210">
        <f>BZ53+BZ54</f>
        <v>492.53999999999138</v>
      </c>
      <c r="CB54" s="292"/>
      <c r="CC54" s="213">
        <f si="106" t="shared"/>
        <v>93.279999999995198</v>
      </c>
      <c r="CD54" s="409">
        <f>BM54</f>
        <v>191.84000000000196</v>
      </c>
      <c r="CE54" s="211">
        <f si="107" t="shared"/>
        <v>341.19999999999976</v>
      </c>
      <c r="CF54" s="211">
        <f>CA54+CD54</f>
        <v>684.37999999999329</v>
      </c>
      <c r="CG54" s="195">
        <v>762.3</v>
      </c>
      <c r="CH54" s="210">
        <f si="108" t="shared"/>
        <v>421.10000000000019</v>
      </c>
      <c r="CI54" s="196"/>
      <c r="CJ54" s="196" t="e">
        <f si="109" t="shared"/>
        <v>#DIV/0!</v>
      </c>
      <c r="CK54" s="196">
        <v>3.78</v>
      </c>
      <c r="CL54" s="196" t="e">
        <f si="110" t="shared"/>
        <v>#DIV/0!</v>
      </c>
      <c r="CM54" s="199">
        <v>50</v>
      </c>
      <c r="CN54" s="346">
        <v>42820</v>
      </c>
      <c r="CO54" s="357">
        <v>11528.981</v>
      </c>
      <c r="CP54" s="358">
        <v>7700.5550000000003</v>
      </c>
      <c r="CQ54" s="455">
        <f si="111" t="shared"/>
        <v>1234.6800000000803</v>
      </c>
      <c r="CR54" s="409">
        <f>CQ54+CQ53</f>
        <v>2586.7199999999502</v>
      </c>
      <c r="CS54" s="409">
        <f si="90" t="shared"/>
        <v>175051</v>
      </c>
      <c r="CT54" s="409">
        <f si="91" t="shared"/>
        <v>354167</v>
      </c>
      <c r="CU54" s="409">
        <f si="112" t="shared"/>
        <v>1776</v>
      </c>
      <c r="CV54" s="453">
        <f>Y54</f>
        <v>3408</v>
      </c>
      <c r="CW54" s="379">
        <v>344.14800000000002</v>
      </c>
      <c r="CX54" s="376">
        <f si="86" t="shared"/>
        <v>0.12000000000057298</v>
      </c>
      <c r="CY54" s="409">
        <f>CX54+CX53</f>
        <v>9.0000000000020464</v>
      </c>
      <c r="CZ54" s="409">
        <f si="113" t="shared"/>
        <v>3010.8000000000811</v>
      </c>
      <c r="DA54" s="204">
        <f>CZ54+CZ53</f>
        <v>6003.7199999999521</v>
      </c>
      <c r="DB54" s="195">
        <v>3924.1</v>
      </c>
      <c r="DC54" s="409">
        <f si="114" t="shared"/>
        <v>913.29999999991878</v>
      </c>
      <c r="DD54" s="195">
        <v>361.89499999999998</v>
      </c>
      <c r="DE54" s="196">
        <f si="115" t="shared"/>
        <v>8.31954019812399</v>
      </c>
      <c r="DF54" s="195">
        <v>11.38</v>
      </c>
      <c r="DG54" s="196">
        <f si="116" t="shared"/>
        <v>3.0604598018760107</v>
      </c>
      <c r="DH54" s="199">
        <v>50</v>
      </c>
      <c r="DI54" s="346">
        <v>42820</v>
      </c>
      <c r="DJ54" s="366">
        <v>385.30900000000003</v>
      </c>
      <c r="DK54" s="381">
        <v>326.90100000000001</v>
      </c>
      <c r="DL54" s="455">
        <f si="117" t="shared"/>
        <v>723.60000000007858</v>
      </c>
      <c r="DM54" s="453">
        <f>DL54+DL53</f>
        <v>1477.8000000000475</v>
      </c>
      <c r="DN54" s="370"/>
      <c r="DO54" s="409"/>
      <c r="DP54" s="409"/>
      <c r="DQ54" s="371">
        <v>2026.3440000000001</v>
      </c>
      <c r="DR54" s="455">
        <f si="118" t="shared"/>
        <v>3006.000000000131</v>
      </c>
      <c r="DS54" s="453">
        <f>DR54+DR53</f>
        <v>6634.8000000002685</v>
      </c>
      <c r="DT54" s="409">
        <f si="119" t="shared"/>
        <v>5085.6000000002095</v>
      </c>
      <c r="DU54" s="204">
        <f>DM54+DS54+IG54</f>
        <v>10956.600000000315</v>
      </c>
      <c r="DV54" s="195">
        <v>5557</v>
      </c>
      <c r="DW54" s="409">
        <f si="120" t="shared"/>
        <v>471.39999999979045</v>
      </c>
      <c r="DX54" s="195">
        <v>14653</v>
      </c>
      <c r="DY54" s="431">
        <f si="121" t="shared"/>
        <v>0.34706885961920492</v>
      </c>
      <c r="DZ54" s="409">
        <v>0.39800000000000002</v>
      </c>
      <c r="EA54" s="431">
        <f si="122" t="shared"/>
        <v>5.0931140380795104E-2</v>
      </c>
      <c r="EB54" s="199">
        <v>50</v>
      </c>
      <c r="EC54" s="346">
        <v>42820</v>
      </c>
      <c r="ED54" s="357"/>
      <c r="EE54" s="292">
        <v>611.48299999999995</v>
      </c>
      <c r="EF54" s="358">
        <v>2149.4299999999998</v>
      </c>
      <c r="EG54" s="499">
        <f>((EF54-EF53)*1800)+(((EE54-EE53)/2)*1800)</f>
        <v>4511.6999999995187</v>
      </c>
      <c r="EH54" s="453">
        <f>EG54+EG53</f>
        <v>8871.2999999995645</v>
      </c>
      <c r="EI54" s="370">
        <v>29.376000000000001</v>
      </c>
      <c r="EJ54" s="390">
        <v>1723.1310000000001</v>
      </c>
      <c r="EK54" s="455">
        <f si="123" t="shared"/>
        <v>399.27999999999855</v>
      </c>
      <c r="EL54" s="453">
        <f>EK54+EK53</f>
        <v>837.04000000001452</v>
      </c>
      <c r="EM54" s="370">
        <v>3215.0830000000001</v>
      </c>
      <c r="EN54" s="371"/>
      <c r="EO54" s="455">
        <f si="124" t="shared"/>
        <v>20.508000000003449</v>
      </c>
      <c r="EP54" s="453">
        <f>EO54+EO53</f>
        <v>44.567999999999302</v>
      </c>
      <c r="EQ54" s="379">
        <v>395.13799999999998</v>
      </c>
      <c r="ER54" s="455">
        <f si="125" t="shared"/>
        <v>7.6399999999989632</v>
      </c>
      <c r="ES54" s="409">
        <f>ER54+ER53</f>
        <v>15.839999999998327</v>
      </c>
      <c r="ET54" s="409">
        <f si="126" t="shared"/>
        <v>4539.8479999995216</v>
      </c>
      <c r="EU54" s="204">
        <f>EH54+EP54+ES54</f>
        <v>8931.7079999995622</v>
      </c>
      <c r="EV54" s="195">
        <v>4273.3999999999996</v>
      </c>
      <c r="EW54" s="195">
        <f si="127" t="shared"/>
        <v>-266.44799999952193</v>
      </c>
      <c r="EX54" s="431">
        <v>361.89499999999998</v>
      </c>
      <c r="EY54" s="431">
        <f si="128" t="shared"/>
        <v>12.544655217672313</v>
      </c>
      <c r="EZ54" s="290">
        <v>12.3931</v>
      </c>
      <c r="FA54" s="432">
        <f si="129" t="shared"/>
        <v>-0.15155521767231228</v>
      </c>
      <c r="HO54" s="346">
        <v>42761</v>
      </c>
      <c r="HP54" s="379">
        <v>1161.008</v>
      </c>
      <c r="HQ54" s="455">
        <f si="130" t="shared"/>
        <v>84.56000000000131</v>
      </c>
      <c r="HR54" s="453">
        <f>HQ54+HQ53</f>
        <v>100.52000000000589</v>
      </c>
      <c r="HS54" s="379">
        <v>51178</v>
      </c>
      <c r="HT54" s="455">
        <f si="131" t="shared"/>
        <v>28</v>
      </c>
      <c r="HU54" s="369">
        <f>HT54+HT53</f>
        <v>47</v>
      </c>
      <c r="HV54" s="379">
        <v>80297</v>
      </c>
      <c r="HW54" s="455">
        <f si="132" t="shared"/>
        <v>31</v>
      </c>
      <c r="HX54" s="369">
        <f>HW54+HW53</f>
        <v>43</v>
      </c>
      <c r="HY54" s="379">
        <v>2472</v>
      </c>
      <c r="HZ54" s="462">
        <f si="71" t="shared"/>
        <v>31</v>
      </c>
      <c r="IA54" s="369">
        <f>HZ54+HZ53</f>
        <v>34</v>
      </c>
      <c r="IB54" s="379">
        <v>1339.69</v>
      </c>
      <c r="IC54" s="455">
        <f si="133" t="shared"/>
        <v>13.200000000001637</v>
      </c>
      <c r="ID54" s="409">
        <f>IC54+IC53</f>
        <v>16.410000000000764</v>
      </c>
      <c r="IE54" s="379">
        <v>221542</v>
      </c>
      <c r="IF54" s="455">
        <f si="134" t="shared"/>
        <v>1356</v>
      </c>
      <c r="IG54" s="409">
        <f>IF54+IF53</f>
        <v>2844</v>
      </c>
    </row>
    <row r="55" spans="1:241" x14ac:dyDescent="0.25">
      <c r="A55" s="199">
        <v>51</v>
      </c>
      <c r="B55" s="346">
        <v>42820</v>
      </c>
      <c r="C55" s="349">
        <v>3177.7579999999998</v>
      </c>
      <c r="D55" s="288">
        <v>3197.8359999999998</v>
      </c>
      <c r="E55" s="350"/>
      <c r="F55" s="347">
        <f si="74" t="shared"/>
        <v>12662.399999999616</v>
      </c>
      <c r="G55" s="354"/>
      <c r="H55" s="357">
        <v>2240.873</v>
      </c>
      <c r="I55" s="292">
        <v>2096.1959999999999</v>
      </c>
      <c r="J55" s="358"/>
      <c r="K55" s="347">
        <f si="75" t="shared"/>
        <v>12743.999999998778</v>
      </c>
      <c r="L55" s="409"/>
      <c r="M55" s="354"/>
      <c r="N55" s="357">
        <v>699.399</v>
      </c>
      <c r="O55" s="358">
        <v>1102.4970000000001</v>
      </c>
      <c r="P55" s="455">
        <f si="92" t="shared"/>
        <v>1931.3999999999623</v>
      </c>
      <c r="Q55" s="453"/>
      <c r="R55" s="357">
        <v>73499</v>
      </c>
      <c r="S55" s="358">
        <v>38082</v>
      </c>
      <c r="T55" s="455">
        <f si="93" t="shared"/>
        <v>276</v>
      </c>
      <c r="U55" s="453"/>
      <c r="V55" s="357">
        <v>175062</v>
      </c>
      <c r="W55" s="358">
        <v>354256</v>
      </c>
      <c r="X55" s="455">
        <f si="94" t="shared"/>
        <v>1600</v>
      </c>
      <c r="Y55" s="409"/>
      <c r="Z55" s="409"/>
      <c r="AA55" s="453"/>
      <c r="AB55" s="357">
        <v>373.43099999999998</v>
      </c>
      <c r="AC55" s="358">
        <v>175.779</v>
      </c>
      <c r="AD55" s="455">
        <f si="95" t="shared"/>
        <v>572.39999999997053</v>
      </c>
      <c r="AE55" s="453"/>
      <c r="AF55" s="364"/>
      <c r="AG55" s="289">
        <v>63024</v>
      </c>
      <c r="AH55" s="358"/>
      <c r="AI55" s="498">
        <f si="135" t="shared"/>
        <v>10080</v>
      </c>
      <c r="AJ55" s="409"/>
      <c r="AK55" s="453"/>
      <c r="AL55" s="387">
        <v>29571</v>
      </c>
      <c r="AM55" s="388">
        <v>41092</v>
      </c>
      <c r="AN55" s="455">
        <f si="96" t="shared"/>
        <v>0</v>
      </c>
      <c r="AO55" s="217"/>
      <c r="AP55" s="387">
        <v>22329</v>
      </c>
      <c r="AQ55" s="388">
        <v>23340</v>
      </c>
      <c r="AR55" s="455">
        <f si="97" t="shared"/>
        <v>0</v>
      </c>
      <c r="AS55" s="409"/>
      <c r="AT55" s="409"/>
      <c r="AU55" s="210">
        <f si="98" t="shared"/>
        <v>10489.999999999645</v>
      </c>
      <c r="AV55" s="211"/>
      <c r="AW55" s="197">
        <v>10649.89</v>
      </c>
      <c r="AX55" s="196"/>
      <c r="AY55" s="196"/>
      <c r="AZ55" s="196" t="e">
        <f si="99" t="shared"/>
        <v>#DIV/0!</v>
      </c>
      <c r="BA55" s="196">
        <v>30.88</v>
      </c>
      <c r="BB55" s="196" t="e">
        <f si="100" t="shared"/>
        <v>#DIV/0!</v>
      </c>
      <c r="BC55" s="199">
        <v>51</v>
      </c>
      <c r="BD55" s="346">
        <v>42820</v>
      </c>
      <c r="BE55" s="357">
        <v>11808.519</v>
      </c>
      <c r="BF55" s="292">
        <v>86.108999999999995</v>
      </c>
      <c r="BG55" s="358">
        <v>5843.5590000000002</v>
      </c>
      <c r="BH55" s="496">
        <f si="77" t="shared"/>
        <v>1548.7199999998711</v>
      </c>
      <c r="BI55" s="453"/>
      <c r="BJ55" s="370">
        <v>974.61699999999996</v>
      </c>
      <c r="BK55" s="371">
        <v>663.17100000000005</v>
      </c>
      <c r="BL55" s="291">
        <f si="136" t="shared"/>
        <v>100.47999999999774</v>
      </c>
      <c r="BM55" s="409"/>
      <c r="BN55" s="409">
        <f si="101" t="shared"/>
        <v>1448.2399999998734</v>
      </c>
      <c r="BO55" s="204"/>
      <c r="BP55" s="195">
        <v>1668.2</v>
      </c>
      <c r="BQ55" s="196">
        <f si="102" t="shared"/>
        <v>219.96000000012668</v>
      </c>
      <c r="BR55" s="196">
        <v>301.44</v>
      </c>
      <c r="BS55" s="196">
        <f si="103" t="shared"/>
        <v>4.8044055201694311</v>
      </c>
      <c r="BT55" s="196">
        <v>4.84</v>
      </c>
      <c r="BU55" s="196">
        <f si="104" t="shared"/>
        <v>3.5594479830568737E-2</v>
      </c>
      <c r="BV55" s="199">
        <v>51</v>
      </c>
      <c r="BW55" s="346">
        <v>42820</v>
      </c>
      <c r="BX55" s="357">
        <v>12779.27</v>
      </c>
      <c r="BY55" s="358">
        <v>55.378999999999998</v>
      </c>
      <c r="BZ55" s="347">
        <f si="105" t="shared"/>
        <v>227.860000000002</v>
      </c>
      <c r="CA55" s="210"/>
      <c r="CB55" s="292"/>
      <c r="CC55" s="213">
        <f si="106" t="shared"/>
        <v>100.47999999999774</v>
      </c>
      <c r="CD55" s="409"/>
      <c r="CE55" s="211">
        <f si="107" t="shared"/>
        <v>328.33999999999975</v>
      </c>
      <c r="CF55" s="211"/>
      <c r="CG55" s="195">
        <v>762.3</v>
      </c>
      <c r="CH55" s="210">
        <f si="108" t="shared"/>
        <v>433.96000000000021</v>
      </c>
      <c r="CI55" s="196"/>
      <c r="CJ55" s="196" t="e">
        <f si="109" t="shared"/>
        <v>#DIV/0!</v>
      </c>
      <c r="CK55" s="196">
        <v>3.78</v>
      </c>
      <c r="CL55" s="196" t="e">
        <f si="110" t="shared"/>
        <v>#DIV/0!</v>
      </c>
      <c r="CM55" s="199">
        <v>51</v>
      </c>
      <c r="CN55" s="346">
        <v>42820</v>
      </c>
      <c r="CO55" s="357">
        <v>11536.803</v>
      </c>
      <c r="CP55" s="358">
        <v>7703.8130000000001</v>
      </c>
      <c r="CQ55" s="455">
        <f si="111" t="shared"/>
        <v>1329.5999999999913</v>
      </c>
      <c r="CR55" s="409"/>
      <c r="CS55" s="409">
        <f si="90" t="shared"/>
        <v>175062</v>
      </c>
      <c r="CT55" s="409">
        <f si="91" t="shared"/>
        <v>354256</v>
      </c>
      <c r="CU55" s="409">
        <f si="112" t="shared"/>
        <v>1600</v>
      </c>
      <c r="CV55" s="453"/>
      <c r="CW55" s="379">
        <v>344.221</v>
      </c>
      <c r="CX55" s="376">
        <f si="86" t="shared"/>
        <v>4.3799999999987449</v>
      </c>
      <c r="CY55" s="409"/>
      <c r="CZ55" s="409">
        <f si="113" t="shared"/>
        <v>2933.97999999999</v>
      </c>
      <c r="DA55" s="204"/>
      <c r="DB55" s="195">
        <v>3924.1</v>
      </c>
      <c r="DC55" s="409">
        <f si="114" t="shared"/>
        <v>990.1200000000099</v>
      </c>
      <c r="DD55" s="195">
        <v>361.89499999999998</v>
      </c>
      <c r="DE55" s="196">
        <f si="115" t="shared"/>
        <v>8.1072686829052358</v>
      </c>
      <c r="DF55" s="195">
        <v>11.38</v>
      </c>
      <c r="DG55" s="196">
        <f si="116" t="shared"/>
        <v>3.2727313170947649</v>
      </c>
      <c r="DH55" s="199">
        <v>51</v>
      </c>
      <c r="DI55" s="346">
        <v>42820</v>
      </c>
      <c r="DJ55" s="366">
        <v>385.70699999999999</v>
      </c>
      <c r="DK55" s="381">
        <v>326.92700000000002</v>
      </c>
      <c r="DL55" s="455">
        <f si="117" t="shared"/>
        <v>763.19999999996071</v>
      </c>
      <c r="DM55" s="453"/>
      <c r="DN55" s="370"/>
      <c r="DO55" s="409"/>
      <c r="DP55" s="409"/>
      <c r="DQ55" s="371">
        <v>2028.2729999999999</v>
      </c>
      <c r="DR55" s="455">
        <f si="118" t="shared"/>
        <v>3472.1999999997479</v>
      </c>
      <c r="DS55" s="453"/>
      <c r="DT55" s="409">
        <f si="119" t="shared"/>
        <v>5699.3999999997086</v>
      </c>
      <c r="DU55" s="204"/>
      <c r="DV55" s="195">
        <v>5557</v>
      </c>
      <c r="DW55" s="409">
        <f si="120" t="shared"/>
        <v>-142.3999999997086</v>
      </c>
      <c r="DX55" s="195">
        <v>14653</v>
      </c>
      <c r="DY55" s="431">
        <f si="121" t="shared"/>
        <v>0.38895789258170399</v>
      </c>
      <c r="DZ55" s="409">
        <v>0.39800000000000002</v>
      </c>
      <c r="EA55" s="431">
        <f si="122" t="shared"/>
        <v>9.0421074182960304E-3</v>
      </c>
      <c r="EB55" s="199">
        <v>51</v>
      </c>
      <c r="EC55" s="346">
        <v>42820</v>
      </c>
      <c r="ED55" s="357"/>
      <c r="EE55" s="292">
        <v>613.60299999999995</v>
      </c>
      <c r="EF55" s="358"/>
      <c r="EG55" s="499">
        <f ref="EG55:EG56" si="137" t="shared">(EE55-EE54)*1800</f>
        <v>3816.0000000000082</v>
      </c>
      <c r="EH55" s="453"/>
      <c r="EI55" s="370">
        <v>29.396000000000001</v>
      </c>
      <c r="EJ55" s="371">
        <v>1728.528</v>
      </c>
      <c r="EK55" s="455">
        <f si="123" t="shared"/>
        <v>433.35999999999473</v>
      </c>
      <c r="EL55" s="453"/>
      <c r="EM55" s="370">
        <v>3217.335</v>
      </c>
      <c r="EN55" s="371"/>
      <c r="EO55" s="455">
        <f si="124" t="shared"/>
        <v>27.023999999999432</v>
      </c>
      <c r="EP55" s="453"/>
      <c r="EQ55" s="379">
        <v>395.34500000000003</v>
      </c>
      <c r="ER55" s="455">
        <f si="125" t="shared"/>
        <v>8.2800000000020191</v>
      </c>
      <c r="ES55" s="409"/>
      <c r="ET55" s="409">
        <f si="126" t="shared"/>
        <v>3851.3040000000096</v>
      </c>
      <c r="EU55" s="204"/>
      <c r="EV55" s="195">
        <v>4273.3999999999996</v>
      </c>
      <c r="EW55" s="195">
        <f si="127" t="shared"/>
        <v>422.09599999999</v>
      </c>
      <c r="EX55" s="431">
        <v>361.89499999999998</v>
      </c>
      <c r="EY55" s="431">
        <f si="128" t="shared"/>
        <v>10.64204810787662</v>
      </c>
      <c r="EZ55" s="290">
        <v>12.3931</v>
      </c>
      <c r="FA55" s="432">
        <f si="129" t="shared"/>
        <v>1.75105189212338</v>
      </c>
      <c r="HO55" s="346">
        <v>42761</v>
      </c>
      <c r="HP55" s="379">
        <v>1161.616</v>
      </c>
      <c r="HQ55" s="455">
        <f si="130" t="shared"/>
        <v>24.31999999999789</v>
      </c>
      <c r="HR55" s="453"/>
      <c r="HS55" s="379">
        <v>51211</v>
      </c>
      <c r="HT55" s="455">
        <f si="131" t="shared"/>
        <v>33</v>
      </c>
      <c r="HU55" s="369"/>
      <c r="HV55" s="379">
        <v>80313</v>
      </c>
      <c r="HW55" s="455">
        <f si="132" t="shared"/>
        <v>16</v>
      </c>
      <c r="HX55" s="369"/>
      <c r="HY55" s="379">
        <v>2478</v>
      </c>
      <c r="HZ55" s="462">
        <f si="71" t="shared"/>
        <v>6</v>
      </c>
      <c r="IA55" s="369"/>
      <c r="IB55" s="379">
        <v>1339.94</v>
      </c>
      <c r="IC55" s="455">
        <f si="133" t="shared"/>
        <v>7.5</v>
      </c>
      <c r="ID55" s="409"/>
      <c r="IE55" s="379">
        <v>221664</v>
      </c>
      <c r="IF55" s="455">
        <f si="134" t="shared"/>
        <v>1464</v>
      </c>
      <c r="IG55" s="409"/>
    </row>
    <row r="56" spans="1:241" x14ac:dyDescent="0.25">
      <c r="A56" s="199">
        <v>52</v>
      </c>
      <c r="B56" s="346">
        <v>42821</v>
      </c>
      <c r="C56" s="349">
        <v>3178.35</v>
      </c>
      <c r="D56" s="288">
        <v>3200.1219999999998</v>
      </c>
      <c r="E56" s="350"/>
      <c r="F56" s="347">
        <f si="74" t="shared"/>
        <v>13814.400000000751</v>
      </c>
      <c r="G56" s="354">
        <f>F55+F56</f>
        <v>26476.800000000367</v>
      </c>
      <c r="H56" s="357">
        <v>2241.433</v>
      </c>
      <c r="I56" s="292">
        <v>2098.4360000000001</v>
      </c>
      <c r="J56" s="358"/>
      <c r="K56" s="347">
        <f si="75" t="shared"/>
        <v>13440.000000000873</v>
      </c>
      <c r="L56" s="409">
        <f>K55+K56</f>
        <v>26183.999999999651</v>
      </c>
      <c r="M56" s="354">
        <f>L56-G56</f>
        <v>-292.80000000071595</v>
      </c>
      <c r="N56" s="357">
        <v>700.68899999999996</v>
      </c>
      <c r="O56" s="358">
        <v>1102.4970000000001</v>
      </c>
      <c r="P56" s="455">
        <f si="92" t="shared"/>
        <v>2321.9999999999345</v>
      </c>
      <c r="Q56" s="453">
        <f>P56+P55</f>
        <v>4253.3999999998969</v>
      </c>
      <c r="R56" s="357">
        <v>73529</v>
      </c>
      <c r="S56" s="358">
        <v>38087</v>
      </c>
      <c r="T56" s="455">
        <f si="93" t="shared"/>
        <v>420</v>
      </c>
      <c r="U56" s="453">
        <f>T56+T55</f>
        <v>696</v>
      </c>
      <c r="V56" s="357">
        <v>175073</v>
      </c>
      <c r="W56" s="358">
        <v>354363</v>
      </c>
      <c r="X56" s="455">
        <f si="94" t="shared"/>
        <v>1888</v>
      </c>
      <c r="Y56" s="409">
        <f>X56+X55</f>
        <v>3488</v>
      </c>
      <c r="Z56" s="409">
        <f>Y56+U56</f>
        <v>4184</v>
      </c>
      <c r="AA56" s="453">
        <f>Q56-Z56</f>
        <v>69.399999999896863</v>
      </c>
      <c r="AB56" s="357">
        <v>373.625</v>
      </c>
      <c r="AC56" s="358">
        <v>175.89500000000001</v>
      </c>
      <c r="AD56" s="455">
        <f si="95" t="shared"/>
        <v>558.00000000005525</v>
      </c>
      <c r="AE56" s="453">
        <f>AD56+AD55</f>
        <v>1130.4000000000258</v>
      </c>
      <c r="AF56" s="364"/>
      <c r="AG56" s="289">
        <v>63067</v>
      </c>
      <c r="AH56" s="358"/>
      <c r="AI56" s="498">
        <f si="135" t="shared"/>
        <v>10320</v>
      </c>
      <c r="AJ56" s="409">
        <f>AI56+AI55</f>
        <v>20400</v>
      </c>
      <c r="AK56" s="453">
        <f>AJ56+U56</f>
        <v>21096</v>
      </c>
      <c r="AL56" s="387">
        <v>29571</v>
      </c>
      <c r="AM56" s="388">
        <v>41092</v>
      </c>
      <c r="AN56" s="455">
        <f si="96" t="shared"/>
        <v>0</v>
      </c>
      <c r="AO56" s="217">
        <f>AN56+AN55</f>
        <v>0</v>
      </c>
      <c r="AP56" s="387">
        <v>22329</v>
      </c>
      <c r="AQ56" s="388">
        <v>23340</v>
      </c>
      <c r="AR56" s="455">
        <f si="97" t="shared"/>
        <v>0</v>
      </c>
      <c r="AS56" s="409">
        <f>AR56+AR55</f>
        <v>0</v>
      </c>
      <c r="AT56" s="409">
        <f>(L56-Y56-AE56-AO56)+AS56</f>
        <v>21565.599999999624</v>
      </c>
      <c r="AU56" s="210">
        <f si="98" t="shared"/>
        <v>11368.400000000696</v>
      </c>
      <c r="AV56" s="211">
        <f>(G56-Y56-AE56-AO56)+AS56</f>
        <v>21858.40000000034</v>
      </c>
      <c r="AW56" s="197">
        <v>10649.89</v>
      </c>
      <c r="AX56" s="196"/>
      <c r="AY56" s="196"/>
      <c r="AZ56" s="196" t="e">
        <f si="99" t="shared"/>
        <v>#DIV/0!</v>
      </c>
      <c r="BA56" s="196">
        <v>30.88</v>
      </c>
      <c r="BB56" s="196" t="e">
        <f si="100" t="shared"/>
        <v>#DIV/0!</v>
      </c>
      <c r="BC56" s="199">
        <v>52</v>
      </c>
      <c r="BD56" s="346">
        <v>42821</v>
      </c>
      <c r="BE56" s="357">
        <v>11812.133</v>
      </c>
      <c r="BF56" s="292">
        <v>86.215000000000003</v>
      </c>
      <c r="BG56" s="358">
        <v>5846.2150000000001</v>
      </c>
      <c r="BH56" s="496">
        <f si="77" t="shared"/>
        <v>2024.4000000000483</v>
      </c>
      <c r="BI56" s="453">
        <f>BH56+BH55</f>
        <v>3573.1199999999194</v>
      </c>
      <c r="BJ56" s="370">
        <v>975.86599999999999</v>
      </c>
      <c r="BK56" s="371">
        <v>663.17100000000005</v>
      </c>
      <c r="BL56" s="291">
        <f si="136" t="shared"/>
        <v>99.920000000001892</v>
      </c>
      <c r="BM56" s="409">
        <f>BL56+BL55</f>
        <v>200.39999999999964</v>
      </c>
      <c r="BN56" s="409">
        <f si="101" t="shared"/>
        <v>1924.4800000000464</v>
      </c>
      <c r="BO56" s="204">
        <f>BI56-BM56</f>
        <v>3372.7199999999198</v>
      </c>
      <c r="BP56" s="195">
        <v>1668.2</v>
      </c>
      <c r="BQ56" s="196">
        <f si="102" t="shared"/>
        <v>-256.28000000004636</v>
      </c>
      <c r="BR56" s="196">
        <v>301.44</v>
      </c>
      <c r="BS56" s="196">
        <f si="103" t="shared"/>
        <v>6.3842887473462264</v>
      </c>
      <c r="BT56" s="196">
        <v>4.84</v>
      </c>
      <c r="BU56" s="196">
        <f si="104" t="shared"/>
        <v>-1.5442887473462266</v>
      </c>
      <c r="BV56" s="199">
        <v>52</v>
      </c>
      <c r="BW56" s="346">
        <v>42821</v>
      </c>
      <c r="BX56" s="357">
        <v>12787.16</v>
      </c>
      <c r="BY56" s="358">
        <v>55.685000000000002</v>
      </c>
      <c r="BZ56" s="347">
        <f si="105" t="shared"/>
        <v>248.93999999998272</v>
      </c>
      <c r="CA56" s="210">
        <f>BZ55+BZ56</f>
        <v>476.79999999998472</v>
      </c>
      <c r="CB56" s="292"/>
      <c r="CC56" s="213">
        <f si="106" t="shared"/>
        <v>99.920000000001892</v>
      </c>
      <c r="CD56" s="409">
        <f>BM56</f>
        <v>200.39999999999964</v>
      </c>
      <c r="CE56" s="211">
        <f si="107" t="shared"/>
        <v>348.85999999998461</v>
      </c>
      <c r="CF56" s="211">
        <f>CA56+CD56</f>
        <v>677.19999999998436</v>
      </c>
      <c r="CG56" s="195">
        <v>762.3</v>
      </c>
      <c r="CH56" s="210">
        <f si="108" t="shared"/>
        <v>413.44000000001535</v>
      </c>
      <c r="CI56" s="196"/>
      <c r="CJ56" s="196" t="e">
        <f si="109" t="shared"/>
        <v>#DIV/0!</v>
      </c>
      <c r="CK56" s="196">
        <v>3.78</v>
      </c>
      <c r="CL56" s="196" t="e">
        <f si="110" t="shared"/>
        <v>#DIV/0!</v>
      </c>
      <c r="CM56" s="199">
        <v>52</v>
      </c>
      <c r="CN56" s="346">
        <v>42821</v>
      </c>
      <c r="CO56" s="357">
        <v>11544.594999999999</v>
      </c>
      <c r="CP56" s="358">
        <v>7706.9949999999999</v>
      </c>
      <c r="CQ56" s="455">
        <f si="111" t="shared"/>
        <v>1316.8799999999101</v>
      </c>
      <c r="CR56" s="409">
        <f>CQ56+CQ55</f>
        <v>2646.4799999999013</v>
      </c>
      <c r="CS56" s="409">
        <f si="90" t="shared"/>
        <v>175073</v>
      </c>
      <c r="CT56" s="409">
        <f si="91" t="shared"/>
        <v>354363</v>
      </c>
      <c r="CU56" s="409">
        <f si="112" t="shared"/>
        <v>1888</v>
      </c>
      <c r="CV56" s="453">
        <f>Y56</f>
        <v>3488</v>
      </c>
      <c r="CW56" s="379">
        <v>344.30700000000002</v>
      </c>
      <c r="CX56" s="376">
        <f si="86" t="shared"/>
        <v>5.160000000000764</v>
      </c>
      <c r="CY56" s="409">
        <f>CX56+CX55</f>
        <v>9.5399999999995089</v>
      </c>
      <c r="CZ56" s="409">
        <f si="113" t="shared"/>
        <v>3210.0399999999108</v>
      </c>
      <c r="DA56" s="204">
        <f>CZ56+CZ55</f>
        <v>6144.0199999999004</v>
      </c>
      <c r="DB56" s="195">
        <v>3924.1</v>
      </c>
      <c r="DC56" s="409">
        <f si="114" t="shared"/>
        <v>714.06000000008908</v>
      </c>
      <c r="DD56" s="195">
        <v>361.89499999999998</v>
      </c>
      <c r="DE56" s="196">
        <f si="115" t="shared"/>
        <v>8.8700866273364127</v>
      </c>
      <c r="DF56" s="195">
        <v>11.38</v>
      </c>
      <c r="DG56" s="196">
        <f si="116" t="shared"/>
        <v>2.509913372663588</v>
      </c>
      <c r="DH56" s="199">
        <v>52</v>
      </c>
      <c r="DI56" s="346">
        <v>42821</v>
      </c>
      <c r="DJ56" s="366">
        <v>386.10399999999998</v>
      </c>
      <c r="DK56" s="381">
        <v>326.95299999999997</v>
      </c>
      <c r="DL56" s="455">
        <f si="117" t="shared"/>
        <v>761.39999999990096</v>
      </c>
      <c r="DM56" s="453">
        <f>DL56+DL55</f>
        <v>1524.5999999998617</v>
      </c>
      <c r="DN56" s="370"/>
      <c r="DO56" s="409"/>
      <c r="DP56" s="409"/>
      <c r="DQ56" s="371">
        <v>2030.143</v>
      </c>
      <c r="DR56" s="455">
        <f si="118" t="shared"/>
        <v>3366.0000000002128</v>
      </c>
      <c r="DS56" s="453">
        <f>DR56+DR55</f>
        <v>6838.1999999999607</v>
      </c>
      <c r="DT56" s="409">
        <f si="119" t="shared"/>
        <v>5591.4000000001142</v>
      </c>
      <c r="DU56" s="204">
        <f>DM56+DS56+IG56</f>
        <v>11290.799999999823</v>
      </c>
      <c r="DV56" s="195">
        <v>5557</v>
      </c>
      <c r="DW56" s="409">
        <f si="120" t="shared"/>
        <v>-34.400000000114233</v>
      </c>
      <c r="DX56" s="195">
        <v>14653</v>
      </c>
      <c r="DY56" s="431">
        <f si="121" t="shared"/>
        <v>0.38158738824814808</v>
      </c>
      <c r="DZ56" s="409">
        <v>0.39800000000000002</v>
      </c>
      <c r="EA56" s="431">
        <f si="122" t="shared"/>
        <v>1.6412611751851935E-2</v>
      </c>
      <c r="EB56" s="199">
        <v>52</v>
      </c>
      <c r="EC56" s="346">
        <v>42821</v>
      </c>
      <c r="ED56" s="357"/>
      <c r="EE56" s="292">
        <v>615.70799999999997</v>
      </c>
      <c r="EF56" s="358"/>
      <c r="EG56" s="499">
        <f si="137" t="shared"/>
        <v>3789.0000000000327</v>
      </c>
      <c r="EH56" s="453">
        <f>EG56+EG55</f>
        <v>7605.0000000000409</v>
      </c>
      <c r="EI56" s="370">
        <v>29.417000000000002</v>
      </c>
      <c r="EJ56" s="371">
        <v>1733.8989999999999</v>
      </c>
      <c r="EK56" s="455">
        <f si="123" t="shared"/>
        <v>431.35999999998944</v>
      </c>
      <c r="EL56" s="453">
        <f>EK56+EK55</f>
        <v>864.71999999998411</v>
      </c>
      <c r="EM56" s="370">
        <v>3219.377</v>
      </c>
      <c r="EN56" s="371"/>
      <c r="EO56" s="455">
        <f si="124" t="shared"/>
        <v>24.503999999998996</v>
      </c>
      <c r="EP56" s="453">
        <f>EO56+EO55</f>
        <v>51.527999999998428</v>
      </c>
      <c r="EQ56" s="379">
        <v>395.55099999999999</v>
      </c>
      <c r="ER56" s="455">
        <f si="125" t="shared"/>
        <v>8.2399999999984175</v>
      </c>
      <c r="ES56" s="409">
        <f>ER56+ER55</f>
        <v>16.520000000000437</v>
      </c>
      <c r="ET56" s="409">
        <f si="126" t="shared"/>
        <v>3821.7440000000302</v>
      </c>
      <c r="EU56" s="204">
        <f>EH56+EP56+ES56</f>
        <v>7673.0480000000398</v>
      </c>
      <c r="EV56" s="195">
        <v>4273.3999999999996</v>
      </c>
      <c r="EW56" s="195">
        <f si="127" t="shared"/>
        <v>451.65599999996948</v>
      </c>
      <c r="EX56" s="431">
        <v>361.89499999999998</v>
      </c>
      <c r="EY56" s="431">
        <f si="128" t="shared"/>
        <v>10.560366957266694</v>
      </c>
      <c r="EZ56" s="290">
        <v>12.3931</v>
      </c>
      <c r="FA56" s="432">
        <f si="129" t="shared"/>
        <v>1.832733042733306</v>
      </c>
      <c r="HO56" s="346">
        <v>42762</v>
      </c>
      <c r="HP56" s="379">
        <v>1163.8</v>
      </c>
      <c r="HQ56" s="455">
        <f si="130" t="shared"/>
        <v>87.359999999998763</v>
      </c>
      <c r="HR56" s="453">
        <f>HQ56+HQ55</f>
        <v>111.67999999999665</v>
      </c>
      <c r="HS56" s="379">
        <v>51249</v>
      </c>
      <c r="HT56" s="455">
        <f si="131" t="shared"/>
        <v>38</v>
      </c>
      <c r="HU56" s="369">
        <f>HT56+HT55</f>
        <v>71</v>
      </c>
      <c r="HV56" s="379">
        <v>80355</v>
      </c>
      <c r="HW56" s="455">
        <f si="132" t="shared"/>
        <v>42</v>
      </c>
      <c r="HX56" s="369">
        <f>HW56+HW55</f>
        <v>58</v>
      </c>
      <c r="HY56" s="379">
        <v>2505</v>
      </c>
      <c r="HZ56" s="462">
        <f si="71" t="shared"/>
        <v>27</v>
      </c>
      <c r="IA56" s="369">
        <f>HZ56+HZ55</f>
        <v>33</v>
      </c>
      <c r="IB56" s="379">
        <v>1340.4</v>
      </c>
      <c r="IC56" s="455">
        <f si="133" t="shared"/>
        <v>13.800000000001091</v>
      </c>
      <c r="ID56" s="409">
        <f>IC56+IC55</f>
        <v>21.300000000001091</v>
      </c>
      <c r="IE56" s="379">
        <v>221786</v>
      </c>
      <c r="IF56" s="455">
        <f si="134" t="shared"/>
        <v>1464</v>
      </c>
      <c r="IG56" s="409">
        <f>IF56+IF55</f>
        <v>2928</v>
      </c>
    </row>
    <row r="57" spans="1:241" x14ac:dyDescent="0.25">
      <c r="A57" s="199">
        <v>53</v>
      </c>
      <c r="B57" s="346">
        <v>42821</v>
      </c>
      <c r="C57" s="349">
        <v>3178.9160000000002</v>
      </c>
      <c r="D57" s="288">
        <v>3202.3620000000001</v>
      </c>
      <c r="E57" s="350"/>
      <c r="F57" s="347">
        <f si="74" t="shared"/>
        <v>13468.800000002375</v>
      </c>
      <c r="G57" s="354"/>
      <c r="H57" s="357">
        <v>2242.0039999999999</v>
      </c>
      <c r="I57" s="292">
        <v>2100.7719999999999</v>
      </c>
      <c r="J57" s="358"/>
      <c r="K57" s="347">
        <f si="75" t="shared"/>
        <v>13953.599999998551</v>
      </c>
      <c r="L57" s="409"/>
      <c r="M57" s="354"/>
      <c r="N57" s="357">
        <v>701.95399999999995</v>
      </c>
      <c r="O57" s="358">
        <v>1102.4970000000001</v>
      </c>
      <c r="P57" s="455">
        <f si="92" t="shared"/>
        <v>2276.9999999999754</v>
      </c>
      <c r="Q57" s="453"/>
      <c r="R57" s="357">
        <v>73549</v>
      </c>
      <c r="S57" s="358">
        <v>38088</v>
      </c>
      <c r="T57" s="455">
        <f si="93" t="shared"/>
        <v>252</v>
      </c>
      <c r="U57" s="453"/>
      <c r="V57" s="357">
        <v>175083</v>
      </c>
      <c r="W57" s="358">
        <v>354472</v>
      </c>
      <c r="X57" s="455">
        <f si="94" t="shared"/>
        <v>1904</v>
      </c>
      <c r="Y57" s="409"/>
      <c r="Z57" s="409"/>
      <c r="AA57" s="453"/>
      <c r="AB57" s="357">
        <v>373.86900000000003</v>
      </c>
      <c r="AC57" s="358">
        <v>176.024</v>
      </c>
      <c r="AD57" s="455">
        <f si="95" t="shared"/>
        <v>671.40000000003397</v>
      </c>
      <c r="AE57" s="453"/>
      <c r="AF57" s="364"/>
      <c r="AG57" s="289">
        <v>63111</v>
      </c>
      <c r="AH57" s="358"/>
      <c r="AI57" s="498">
        <f si="135" t="shared"/>
        <v>10560</v>
      </c>
      <c r="AJ57" s="409"/>
      <c r="AK57" s="453"/>
      <c r="AL57" s="387">
        <v>29571</v>
      </c>
      <c r="AM57" s="388">
        <v>41092</v>
      </c>
      <c r="AN57" s="455">
        <f si="96" t="shared"/>
        <v>0</v>
      </c>
      <c r="AO57" s="217"/>
      <c r="AP57" s="387">
        <v>22329</v>
      </c>
      <c r="AQ57" s="388">
        <v>23340</v>
      </c>
      <c r="AR57" s="455">
        <f si="97" t="shared"/>
        <v>0</v>
      </c>
      <c r="AS57" s="409"/>
      <c r="AT57" s="409"/>
      <c r="AU57" s="210">
        <f si="98" t="shared"/>
        <v>10893.400000002341</v>
      </c>
      <c r="AV57" s="211"/>
      <c r="AW57" s="197">
        <v>10649.89</v>
      </c>
      <c r="AX57" s="196"/>
      <c r="AY57" s="196"/>
      <c r="AZ57" s="196" t="e">
        <f si="99" t="shared"/>
        <v>#DIV/0!</v>
      </c>
      <c r="BA57" s="196">
        <v>30.88</v>
      </c>
      <c r="BB57" s="196" t="e">
        <f si="100" t="shared"/>
        <v>#DIV/0!</v>
      </c>
      <c r="BC57" s="199">
        <v>53</v>
      </c>
      <c r="BD57" s="346">
        <v>42821</v>
      </c>
      <c r="BE57" s="357">
        <v>11813.206</v>
      </c>
      <c r="BF57" s="292">
        <v>86.313999999999993</v>
      </c>
      <c r="BG57" s="358">
        <v>5848.0879999999997</v>
      </c>
      <c r="BH57" s="496">
        <f si="77" t="shared"/>
        <v>1541.519999999864</v>
      </c>
      <c r="BI57" s="453"/>
      <c r="BJ57" s="370">
        <v>977.23199999999997</v>
      </c>
      <c r="BK57" s="371">
        <v>663.17100000000005</v>
      </c>
      <c r="BL57" s="291">
        <f si="136" t="shared"/>
        <v>109.27999999999884</v>
      </c>
      <c r="BM57" s="409"/>
      <c r="BN57" s="409">
        <f si="101" t="shared"/>
        <v>1432.2399999998652</v>
      </c>
      <c r="BO57" s="204"/>
      <c r="BP57" s="195">
        <v>1668.2</v>
      </c>
      <c r="BQ57" s="196">
        <f si="102" t="shared"/>
        <v>235.96000000013487</v>
      </c>
      <c r="BR57" s="196">
        <v>301.44</v>
      </c>
      <c r="BS57" s="196">
        <f si="103" t="shared"/>
        <v>4.7513269639061342</v>
      </c>
      <c r="BT57" s="196">
        <v>4.84</v>
      </c>
      <c r="BU57" s="196">
        <f si="104" t="shared"/>
        <v>8.8673036093865676E-2</v>
      </c>
      <c r="BV57" s="199">
        <v>53</v>
      </c>
      <c r="BW57" s="346">
        <v>42821</v>
      </c>
      <c r="BX57" s="357">
        <v>12795.41</v>
      </c>
      <c r="BY57" s="358">
        <v>56.014000000000003</v>
      </c>
      <c r="BZ57" s="347">
        <f si="105" t="shared"/>
        <v>260.66000000000003</v>
      </c>
      <c r="CA57" s="210"/>
      <c r="CB57" s="292"/>
      <c r="CC57" s="213">
        <f si="106" t="shared"/>
        <v>109.27999999999884</v>
      </c>
      <c r="CD57" s="409"/>
      <c r="CE57" s="211">
        <f si="107" t="shared"/>
        <v>369.93999999999886</v>
      </c>
      <c r="CF57" s="211"/>
      <c r="CG57" s="195">
        <v>762.3</v>
      </c>
      <c r="CH57" s="210">
        <f si="108" t="shared"/>
        <v>392.36000000000109</v>
      </c>
      <c r="CI57" s="196"/>
      <c r="CJ57" s="196" t="e">
        <f si="109" t="shared"/>
        <v>#DIV/0!</v>
      </c>
      <c r="CK57" s="196">
        <v>3.78</v>
      </c>
      <c r="CL57" s="196" t="e">
        <f si="110" t="shared"/>
        <v>#DIV/0!</v>
      </c>
      <c r="CM57" s="199">
        <v>53</v>
      </c>
      <c r="CN57" s="346">
        <v>42821</v>
      </c>
      <c r="CO57" s="357">
        <v>11552.368</v>
      </c>
      <c r="CP57" s="358">
        <v>7710.1710000000003</v>
      </c>
      <c r="CQ57" s="455">
        <f si="111" t="shared"/>
        <v>1313.880000000172</v>
      </c>
      <c r="CR57" s="409"/>
      <c r="CS57" s="409">
        <f si="90" t="shared"/>
        <v>175083</v>
      </c>
      <c r="CT57" s="409">
        <f si="91" t="shared"/>
        <v>354472</v>
      </c>
      <c r="CU57" s="409">
        <f si="112" t="shared"/>
        <v>1904</v>
      </c>
      <c r="CV57" s="453"/>
      <c r="CW57" s="379">
        <v>344.36</v>
      </c>
      <c r="CX57" s="376">
        <f si="86" t="shared"/>
        <v>3.1799999999998363</v>
      </c>
      <c r="CY57" s="409"/>
      <c r="CZ57" s="409">
        <f si="113" t="shared"/>
        <v>3221.0600000001718</v>
      </c>
      <c r="DA57" s="204"/>
      <c r="DB57" s="195">
        <v>3924.1</v>
      </c>
      <c r="DC57" s="409">
        <f si="114" t="shared"/>
        <v>703.03999999982807</v>
      </c>
      <c r="DD57" s="195">
        <v>361.89499999999998</v>
      </c>
      <c r="DE57" s="196">
        <f si="115" t="shared"/>
        <v>8.9005374487079738</v>
      </c>
      <c r="DF57" s="195">
        <v>11.38</v>
      </c>
      <c r="DG57" s="196">
        <f si="116" t="shared"/>
        <v>2.479462551292027</v>
      </c>
      <c r="DH57" s="199">
        <v>53</v>
      </c>
      <c r="DI57" s="346">
        <v>42821</v>
      </c>
      <c r="DJ57" s="366">
        <v>386.505</v>
      </c>
      <c r="DK57" s="381">
        <v>326.97800000000001</v>
      </c>
      <c r="DL57" s="455">
        <f si="117" t="shared"/>
        <v>766.80000000008022</v>
      </c>
      <c r="DM57" s="453"/>
      <c r="DN57" s="370"/>
      <c r="DO57" s="409"/>
      <c r="DP57" s="409"/>
      <c r="DQ57" s="371">
        <v>2032.019</v>
      </c>
      <c r="DR57" s="455">
        <f si="118" t="shared"/>
        <v>3376.7999999999574</v>
      </c>
      <c r="DS57" s="453"/>
      <c r="DT57" s="409">
        <f si="119" t="shared"/>
        <v>5619.6000000000377</v>
      </c>
      <c r="DU57" s="204"/>
      <c r="DV57" s="195">
        <v>5557</v>
      </c>
      <c r="DW57" s="409">
        <f si="120" t="shared"/>
        <v>-62.600000000037653</v>
      </c>
      <c r="DX57" s="195">
        <v>14653</v>
      </c>
      <c r="DY57" s="431">
        <f si="121" t="shared"/>
        <v>0.38351190882413416</v>
      </c>
      <c r="DZ57" s="409">
        <v>0.39800000000000002</v>
      </c>
      <c r="EA57" s="431">
        <f si="122" t="shared"/>
        <v>1.4488091175865858E-2</v>
      </c>
      <c r="EB57" s="199">
        <v>53</v>
      </c>
      <c r="EC57" s="346">
        <v>42821</v>
      </c>
      <c r="ED57" s="357"/>
      <c r="EE57" s="292">
        <v>617.077</v>
      </c>
      <c r="EF57" s="292">
        <v>2145.9450000000002</v>
      </c>
      <c r="EG57" s="499">
        <v>3808.5</v>
      </c>
      <c r="EH57" s="453"/>
      <c r="EI57" s="370">
        <v>29.436</v>
      </c>
      <c r="EJ57" s="371">
        <v>1739.2809999999999</v>
      </c>
      <c r="EK57" s="455">
        <f si="123" t="shared"/>
        <v>432.08000000000482</v>
      </c>
      <c r="EL57" s="453"/>
      <c r="EM57" s="370">
        <v>3221.9119999999998</v>
      </c>
      <c r="EN57" s="371"/>
      <c r="EO57" s="455">
        <f si="124" t="shared"/>
        <v>30.419999999998254</v>
      </c>
      <c r="EP57" s="453"/>
      <c r="EQ57" s="491">
        <v>395.75</v>
      </c>
      <c r="ER57" s="455">
        <f si="125" t="shared"/>
        <v>7.9600000000004911</v>
      </c>
      <c r="ES57" s="409"/>
      <c r="ET57" s="409">
        <f si="126" t="shared"/>
        <v>3846.8799999999987</v>
      </c>
      <c r="EU57" s="204"/>
      <c r="EV57" s="195">
        <v>4273.3999999999996</v>
      </c>
      <c r="EW57" s="195">
        <f si="127" t="shared"/>
        <v>426.52000000000089</v>
      </c>
      <c r="EX57" s="431">
        <v>361.89499999999998</v>
      </c>
      <c r="EY57" s="431">
        <f si="128" t="shared"/>
        <v>10.629823567609387</v>
      </c>
      <c r="EZ57" s="290">
        <v>12.3931</v>
      </c>
      <c r="FA57" s="432">
        <f si="129" t="shared"/>
        <v>1.7632764323906134</v>
      </c>
      <c r="HO57" s="346">
        <v>42762</v>
      </c>
      <c r="HP57" s="379">
        <v>1164.5329999999999</v>
      </c>
      <c r="HQ57" s="455">
        <f si="130" t="shared"/>
        <v>29.31999999999789</v>
      </c>
      <c r="HR57" s="453"/>
      <c r="HS57" s="379">
        <v>51267</v>
      </c>
      <c r="HT57" s="455">
        <f si="131" t="shared"/>
        <v>18</v>
      </c>
      <c r="HU57" s="369"/>
      <c r="HV57" s="379">
        <v>80368</v>
      </c>
      <c r="HW57" s="455">
        <f si="132" t="shared"/>
        <v>13</v>
      </c>
      <c r="HX57" s="369"/>
      <c r="HY57" s="379">
        <v>2515</v>
      </c>
      <c r="HZ57" s="462">
        <f si="71" t="shared"/>
        <v>10</v>
      </c>
      <c r="IA57" s="369"/>
      <c r="IB57" s="379">
        <v>1341.08</v>
      </c>
      <c r="IC57" s="455">
        <f si="133" t="shared"/>
        <v>20.399999999995089</v>
      </c>
      <c r="ID57" s="409"/>
      <c r="IE57" s="379">
        <v>221909</v>
      </c>
      <c r="IF57" s="455">
        <f si="134" t="shared"/>
        <v>1476</v>
      </c>
      <c r="IG57" s="409"/>
    </row>
    <row r="58" spans="1:241" x14ac:dyDescent="0.25">
      <c r="A58" s="199">
        <v>54</v>
      </c>
      <c r="B58" s="346">
        <v>42822</v>
      </c>
      <c r="C58" s="349">
        <v>3179.502</v>
      </c>
      <c r="D58" s="288">
        <v>3204.5439999999999</v>
      </c>
      <c r="E58" s="350"/>
      <c r="F58" s="347">
        <f si="74" t="shared"/>
        <v>13286.399999997957</v>
      </c>
      <c r="G58" s="354">
        <f>F57+F58</f>
        <v>26755.200000000332</v>
      </c>
      <c r="H58" s="357">
        <v>2242.6060000000002</v>
      </c>
      <c r="I58" s="292">
        <v>2103.0700000000002</v>
      </c>
      <c r="J58" s="358"/>
      <c r="K58" s="347">
        <f si="75" t="shared"/>
        <v>13920.000000002619</v>
      </c>
      <c r="L58" s="409">
        <f>K57+K58</f>
        <v>27873.60000000117</v>
      </c>
      <c r="M58" s="354">
        <f>L58-G58</f>
        <v>1118.4000000008382</v>
      </c>
      <c r="N58" s="357">
        <v>703.31500000000005</v>
      </c>
      <c r="O58" s="358">
        <v>1102.4970000000001</v>
      </c>
      <c r="P58" s="455">
        <f si="92" t="shared"/>
        <v>2449.8000000001866</v>
      </c>
      <c r="Q58" s="453">
        <f>P58+P57</f>
        <v>4726.8000000001621</v>
      </c>
      <c r="R58" s="357">
        <v>73578</v>
      </c>
      <c r="S58" s="358">
        <v>38093</v>
      </c>
      <c r="T58" s="455">
        <f si="93" t="shared"/>
        <v>408</v>
      </c>
      <c r="U58" s="453">
        <f>T58+T57</f>
        <v>660</v>
      </c>
      <c r="V58" s="357">
        <v>175096</v>
      </c>
      <c r="W58" s="358">
        <v>354586</v>
      </c>
      <c r="X58" s="455">
        <f si="94" t="shared"/>
        <v>2032</v>
      </c>
      <c r="Y58" s="409">
        <f>X58+X57</f>
        <v>3936</v>
      </c>
      <c r="Z58" s="409">
        <f>Y58+U58</f>
        <v>4596</v>
      </c>
      <c r="AA58" s="453">
        <f>Q58-Z58</f>
        <v>130.80000000016207</v>
      </c>
      <c r="AB58" s="357">
        <v>374.10399999999998</v>
      </c>
      <c r="AC58" s="358">
        <v>176.15600000000001</v>
      </c>
      <c r="AD58" s="455">
        <f si="95" t="shared"/>
        <v>660.59999999993124</v>
      </c>
      <c r="AE58" s="453">
        <f>AD58+AD57</f>
        <v>1331.9999999999652</v>
      </c>
      <c r="AF58" s="364"/>
      <c r="AG58" s="289">
        <v>63155</v>
      </c>
      <c r="AH58" s="358"/>
      <c r="AI58" s="498">
        <f si="135" t="shared"/>
        <v>10560</v>
      </c>
      <c r="AJ58" s="409">
        <f>AI58+AI57</f>
        <v>21120</v>
      </c>
      <c r="AK58" s="453">
        <f>AJ58+U58</f>
        <v>21780</v>
      </c>
      <c r="AL58" s="387">
        <v>29571</v>
      </c>
      <c r="AM58" s="388">
        <v>41092</v>
      </c>
      <c r="AN58" s="455">
        <f si="96" t="shared"/>
        <v>0</v>
      </c>
      <c r="AO58" s="217">
        <f>AN58+AN57</f>
        <v>0</v>
      </c>
      <c r="AP58" s="387">
        <v>22329</v>
      </c>
      <c r="AQ58" s="388">
        <v>23340</v>
      </c>
      <c r="AR58" s="455">
        <f si="97" t="shared"/>
        <v>0</v>
      </c>
      <c r="AS58" s="409">
        <f>AR58+AR57</f>
        <v>0</v>
      </c>
      <c r="AT58" s="409">
        <f>(L58-Y58-AE58-AO58)+AS58</f>
        <v>22605.600000001206</v>
      </c>
      <c r="AU58" s="210">
        <f si="98" t="shared"/>
        <v>10593.799999998026</v>
      </c>
      <c r="AV58" s="211">
        <f>(L58-Y58-AE58-AO58)+AS58</f>
        <v>22605.600000001206</v>
      </c>
      <c r="AW58" s="197">
        <v>10649.89</v>
      </c>
      <c r="AX58" s="196"/>
      <c r="AY58" s="196"/>
      <c r="AZ58" s="196" t="e">
        <f si="99" t="shared"/>
        <v>#DIV/0!</v>
      </c>
      <c r="BA58" s="196">
        <v>30.88</v>
      </c>
      <c r="BB58" s="196" t="e">
        <f si="100" t="shared"/>
        <v>#DIV/0!</v>
      </c>
      <c r="BC58" s="199">
        <v>54</v>
      </c>
      <c r="BD58" s="346">
        <v>42822</v>
      </c>
      <c r="BE58" s="357">
        <v>11816.808000000001</v>
      </c>
      <c r="BF58" s="292">
        <v>86.408000000000001</v>
      </c>
      <c r="BG58" s="358">
        <v>5851.0429999999997</v>
      </c>
      <c r="BH58" s="496">
        <f si="77" t="shared"/>
        <v>1914.8400000001834</v>
      </c>
      <c r="BI58" s="453">
        <f>BH58+BH57</f>
        <v>3456.3600000000474</v>
      </c>
      <c r="BJ58" s="370">
        <v>978.50699999999995</v>
      </c>
      <c r="BK58" s="371">
        <v>663.17100000000005</v>
      </c>
      <c r="BL58" s="291">
        <f si="136" t="shared"/>
        <v>101.99999999999818</v>
      </c>
      <c r="BM58" s="409">
        <f>BL58+BL57</f>
        <v>211.27999999999702</v>
      </c>
      <c r="BN58" s="409">
        <f si="101" t="shared"/>
        <v>1812.8400000001852</v>
      </c>
      <c r="BO58" s="204">
        <f>BI58-BM58</f>
        <v>3245.0800000000504</v>
      </c>
      <c r="BP58" s="195">
        <v>1668.2</v>
      </c>
      <c r="BQ58" s="196">
        <f si="102" t="shared"/>
        <v>-144.64000000018518</v>
      </c>
      <c r="BR58" s="196">
        <v>301.44</v>
      </c>
      <c r="BS58" s="196">
        <f si="103" t="shared"/>
        <v>6.0139331210197229</v>
      </c>
      <c r="BT58" s="196">
        <v>4.84</v>
      </c>
      <c r="BU58" s="196">
        <f si="104" t="shared"/>
        <v>-1.173933121019723</v>
      </c>
      <c r="BV58" s="199">
        <v>54</v>
      </c>
      <c r="BW58" s="346">
        <v>42822</v>
      </c>
      <c r="BX58" s="357">
        <v>12803.99</v>
      </c>
      <c r="BY58" s="358">
        <v>56.341999999999999</v>
      </c>
      <c r="BZ58" s="347">
        <f si="105" t="shared"/>
        <v>270.51999999999765</v>
      </c>
      <c r="CA58" s="210">
        <f>BZ57+BZ58</f>
        <v>531.17999999999768</v>
      </c>
      <c r="CB58" s="292"/>
      <c r="CC58" s="213">
        <f si="106" t="shared"/>
        <v>101.99999999999818</v>
      </c>
      <c r="CD58" s="409">
        <f>BM58</f>
        <v>211.27999999999702</v>
      </c>
      <c r="CE58" s="211">
        <f si="107" t="shared"/>
        <v>372.51999999999583</v>
      </c>
      <c r="CF58" s="211">
        <f>CA58+CD58</f>
        <v>742.45999999999469</v>
      </c>
      <c r="CG58" s="195">
        <v>762.3</v>
      </c>
      <c r="CH58" s="210">
        <f si="108" t="shared"/>
        <v>389.78000000000412</v>
      </c>
      <c r="CI58" s="196"/>
      <c r="CJ58" s="196" t="e">
        <f si="109" t="shared"/>
        <v>#DIV/0!</v>
      </c>
      <c r="CK58" s="196">
        <v>3.78</v>
      </c>
      <c r="CL58" s="196" t="e">
        <f si="110" t="shared"/>
        <v>#DIV/0!</v>
      </c>
      <c r="CM58" s="199">
        <v>54</v>
      </c>
      <c r="CN58" s="346">
        <v>42822</v>
      </c>
      <c r="CO58" s="357">
        <v>11560.261</v>
      </c>
      <c r="CP58" s="358">
        <v>7713.3990000000003</v>
      </c>
      <c r="CQ58" s="455">
        <f si="111" t="shared"/>
        <v>1334.5200000000114</v>
      </c>
      <c r="CR58" s="409">
        <f>CQ58+CQ57</f>
        <v>2648.4000000001834</v>
      </c>
      <c r="CS58" s="409">
        <f si="90" t="shared"/>
        <v>175096</v>
      </c>
      <c r="CT58" s="409">
        <f si="91" t="shared"/>
        <v>354586</v>
      </c>
      <c r="CU58" s="409">
        <f si="112" t="shared"/>
        <v>2032</v>
      </c>
      <c r="CV58" s="453">
        <f>Y58</f>
        <v>3936</v>
      </c>
      <c r="CW58" s="379">
        <v>344.44299999999998</v>
      </c>
      <c r="CX58" s="376">
        <f si="86" t="shared"/>
        <v>4.9799999999981992</v>
      </c>
      <c r="CY58" s="409">
        <f>CX58+CX57</f>
        <v>8.1599999999980355</v>
      </c>
      <c r="CZ58" s="409">
        <f si="113" t="shared"/>
        <v>3371.5000000000095</v>
      </c>
      <c r="DA58" s="204">
        <f>CZ58+CZ57</f>
        <v>6592.5600000001814</v>
      </c>
      <c r="DB58" s="195">
        <v>3924.1</v>
      </c>
      <c r="DC58" s="409">
        <f si="114" t="shared"/>
        <v>552.59999999999036</v>
      </c>
      <c r="DD58" s="195">
        <v>361.89499999999998</v>
      </c>
      <c r="DE58" s="196">
        <f si="115" t="shared"/>
        <v>9.3162381353707833</v>
      </c>
      <c r="DF58" s="195">
        <v>11.38</v>
      </c>
      <c r="DG58" s="196">
        <f si="116" t="shared"/>
        <v>2.0637618646292175</v>
      </c>
      <c r="DH58" s="199">
        <v>54</v>
      </c>
      <c r="DI58" s="346">
        <v>42822</v>
      </c>
      <c r="DJ58" s="366">
        <v>386.92700000000002</v>
      </c>
      <c r="DK58" s="381">
        <v>327.005</v>
      </c>
      <c r="DL58" s="455">
        <f si="117" t="shared"/>
        <v>808.2000000000221</v>
      </c>
      <c r="DM58" s="453">
        <f>DL58+DL57</f>
        <v>1575.0000000001023</v>
      </c>
      <c r="DN58" s="370"/>
      <c r="DO58" s="409"/>
      <c r="DP58" s="409"/>
      <c r="DQ58" s="371">
        <v>2033.924</v>
      </c>
      <c r="DR58" s="455">
        <f si="118" t="shared"/>
        <v>3428.9999999999509</v>
      </c>
      <c r="DS58" s="453">
        <f>DR58+DR57</f>
        <v>6805.7999999999083</v>
      </c>
      <c r="DT58" s="409">
        <f si="119" t="shared"/>
        <v>5377.1999999999734</v>
      </c>
      <c r="DU58" s="204">
        <f>DM58+DS58+IG58</f>
        <v>10996.80000000001</v>
      </c>
      <c r="DV58" s="195">
        <v>5557</v>
      </c>
      <c r="DW58" s="409">
        <f si="120" t="shared"/>
        <v>179.80000000002656</v>
      </c>
      <c r="DX58" s="195">
        <v>14653</v>
      </c>
      <c r="DY58" s="431">
        <f si="121" t="shared"/>
        <v>0.36696922131986442</v>
      </c>
      <c r="DZ58" s="409">
        <v>0.39800000000000002</v>
      </c>
      <c r="EA58" s="431">
        <f si="122" t="shared"/>
        <v>3.1030778680135596E-2</v>
      </c>
      <c r="EB58" s="199">
        <v>54</v>
      </c>
      <c r="EC58" s="346">
        <v>42822</v>
      </c>
      <c r="ED58" s="357"/>
      <c r="EE58" s="292"/>
      <c r="EF58" s="292">
        <v>2148.1289999999999</v>
      </c>
      <c r="EG58" s="499">
        <f>(EF58-EF57)*1800</f>
        <v>3931.1999999995351</v>
      </c>
      <c r="EH58" s="453">
        <f>EG58+EG57</f>
        <v>7739.6999999995351</v>
      </c>
      <c r="EI58" s="370">
        <v>29.456</v>
      </c>
      <c r="EJ58" s="371">
        <v>1744.989</v>
      </c>
      <c r="EK58" s="455">
        <f si="123" t="shared"/>
        <v>458.24000000000666</v>
      </c>
      <c r="EL58" s="453">
        <f>EK58+EK57</f>
        <v>890.32000000001153</v>
      </c>
      <c r="EM58" s="370">
        <v>3224.5160000000001</v>
      </c>
      <c r="EN58" s="371"/>
      <c r="EO58" s="455">
        <f si="124" t="shared"/>
        <v>31.248000000003231</v>
      </c>
      <c r="EP58" s="453">
        <f>EO58+EO57</f>
        <v>61.668000000001484</v>
      </c>
      <c r="EQ58" s="491">
        <v>395.95400000000001</v>
      </c>
      <c r="ER58" s="455">
        <f si="125" t="shared"/>
        <v>8.1600000000003092</v>
      </c>
      <c r="ES58" s="409">
        <f>ER58+ER57</f>
        <v>16.1200000000008</v>
      </c>
      <c r="ET58" s="409">
        <f si="126" t="shared"/>
        <v>3970.6079999995386</v>
      </c>
      <c r="EU58" s="204">
        <f>EH58+EP58+ES58</f>
        <v>7817.4879999995374</v>
      </c>
      <c r="EV58" s="195">
        <v>4273.3999999999996</v>
      </c>
      <c r="EW58" s="195">
        <f si="127" t="shared"/>
        <v>302.79200000046103</v>
      </c>
      <c r="EX58" s="431">
        <v>361.89499999999998</v>
      </c>
      <c r="EY58" s="431">
        <f si="128" t="shared"/>
        <v>10.971712789620025</v>
      </c>
      <c r="EZ58" s="290">
        <v>12.3931</v>
      </c>
      <c r="FA58" s="432">
        <f si="129" t="shared"/>
        <v>1.4213872103799758</v>
      </c>
      <c r="HO58" s="346">
        <v>42763</v>
      </c>
      <c r="HP58" s="379">
        <v>1166.3409999999999</v>
      </c>
      <c r="HQ58" s="455">
        <f si="130" t="shared"/>
        <v>72.319999999999709</v>
      </c>
      <c r="HR58" s="453">
        <f>HQ58+HQ57</f>
        <v>101.6399999999976</v>
      </c>
      <c r="HS58" s="379">
        <v>51308</v>
      </c>
      <c r="HT58" s="455">
        <f si="131" t="shared"/>
        <v>41</v>
      </c>
      <c r="HU58" s="369">
        <f>HT58+HT57</f>
        <v>59</v>
      </c>
      <c r="HV58" s="379">
        <v>80408</v>
      </c>
      <c r="HW58" s="455">
        <f si="132" t="shared"/>
        <v>40</v>
      </c>
      <c r="HX58" s="369">
        <f>HW58+HW57</f>
        <v>53</v>
      </c>
      <c r="HY58" s="379">
        <v>2543</v>
      </c>
      <c r="HZ58" s="462">
        <f si="71" t="shared"/>
        <v>28</v>
      </c>
      <c r="IA58" s="369">
        <f>HZ58+HZ57</f>
        <v>38</v>
      </c>
      <c r="IB58" s="379">
        <v>1341.58</v>
      </c>
      <c r="IC58" s="455">
        <f si="133" t="shared"/>
        <v>15</v>
      </c>
      <c r="ID58" s="409">
        <f>IC58+IC57</f>
        <v>35.399999999995089</v>
      </c>
      <c r="IE58" s="379">
        <v>222004</v>
      </c>
      <c r="IF58" s="455">
        <f si="134" t="shared"/>
        <v>1140</v>
      </c>
      <c r="IG58" s="409">
        <f>IF58+IF57</f>
        <v>2616</v>
      </c>
    </row>
    <row r="59" spans="1:241" x14ac:dyDescent="0.25">
      <c r="A59" s="199">
        <v>55</v>
      </c>
      <c r="B59" s="346">
        <v>42822</v>
      </c>
      <c r="C59" s="349">
        <v>3180.0459999999998</v>
      </c>
      <c r="D59" s="288">
        <v>3206.7339999999999</v>
      </c>
      <c r="E59" s="350"/>
      <c r="F59" s="347">
        <f si="74" t="shared"/>
        <v>13123.199999999633</v>
      </c>
      <c r="G59" s="354"/>
      <c r="H59" s="357">
        <v>2243.1239999999998</v>
      </c>
      <c r="I59" s="292">
        <v>2105.241</v>
      </c>
      <c r="J59" s="358"/>
      <c r="K59" s="347">
        <f si="75" t="shared"/>
        <v>12907.199999997101</v>
      </c>
      <c r="L59" s="409"/>
      <c r="M59" s="354"/>
      <c r="N59" s="357">
        <v>704.47500000000002</v>
      </c>
      <c r="O59" s="358">
        <v>1102.4970000000001</v>
      </c>
      <c r="P59" s="455">
        <f si="92" t="shared"/>
        <v>2087.9999999999427</v>
      </c>
      <c r="Q59" s="453"/>
      <c r="R59" s="357">
        <v>73598</v>
      </c>
      <c r="S59" s="358">
        <v>38094</v>
      </c>
      <c r="T59" s="455">
        <f si="93" t="shared"/>
        <v>252</v>
      </c>
      <c r="U59" s="453"/>
      <c r="V59" s="357">
        <v>175104</v>
      </c>
      <c r="W59" s="358">
        <v>354691</v>
      </c>
      <c r="X59" s="455">
        <f si="94" t="shared"/>
        <v>1808</v>
      </c>
      <c r="Y59" s="409"/>
      <c r="Z59" s="409"/>
      <c r="AA59" s="453"/>
      <c r="AB59" s="357">
        <v>374.31599999999997</v>
      </c>
      <c r="AC59" s="358">
        <v>176.27799999999999</v>
      </c>
      <c r="AD59" s="455">
        <f si="95" t="shared"/>
        <v>601.19999999995457</v>
      </c>
      <c r="AE59" s="453"/>
      <c r="AF59" s="364"/>
      <c r="AG59" s="289">
        <v>63196</v>
      </c>
      <c r="AH59" s="358"/>
      <c r="AI59" s="498">
        <f si="135" t="shared"/>
        <v>9840</v>
      </c>
      <c r="AJ59" s="409"/>
      <c r="AK59" s="453"/>
      <c r="AL59" s="387">
        <v>29571</v>
      </c>
      <c r="AM59" s="388">
        <v>41092</v>
      </c>
      <c r="AN59" s="455">
        <f si="96" t="shared"/>
        <v>0</v>
      </c>
      <c r="AO59" s="217"/>
      <c r="AP59" s="387">
        <v>22329</v>
      </c>
      <c r="AQ59" s="388">
        <v>23340</v>
      </c>
      <c r="AR59" s="455">
        <f si="97" t="shared"/>
        <v>0</v>
      </c>
      <c r="AS59" s="409"/>
      <c r="AT59" s="409"/>
      <c r="AU59" s="210">
        <f si="98" t="shared"/>
        <v>10713.999999999678</v>
      </c>
      <c r="AV59" s="211"/>
      <c r="AW59" s="197">
        <v>10649.89</v>
      </c>
      <c r="AX59" s="196"/>
      <c r="AY59" s="196"/>
      <c r="AZ59" s="196" t="e">
        <f si="99" t="shared"/>
        <v>#DIV/0!</v>
      </c>
      <c r="BA59" s="196">
        <v>30.88</v>
      </c>
      <c r="BB59" s="196" t="e">
        <f si="100" t="shared"/>
        <v>#DIV/0!</v>
      </c>
      <c r="BC59" s="199">
        <v>55</v>
      </c>
      <c r="BD59" s="346">
        <v>42822</v>
      </c>
      <c r="BE59" s="357">
        <v>11819.888999999999</v>
      </c>
      <c r="BF59" s="292">
        <v>86.510999999999996</v>
      </c>
      <c r="BG59" s="358">
        <v>5853.8689999999997</v>
      </c>
      <c r="BH59" s="496">
        <f si="77" t="shared"/>
        <v>1944.8399999997332</v>
      </c>
      <c r="BI59" s="453"/>
      <c r="BJ59" s="370">
        <v>979.71</v>
      </c>
      <c r="BK59" s="371">
        <v>663.17100000000005</v>
      </c>
      <c r="BL59" s="291">
        <f si="136" t="shared"/>
        <v>96.240000000007058</v>
      </c>
      <c r="BM59" s="409"/>
      <c r="BN59" s="409">
        <f si="101" t="shared"/>
        <v>1848.5999999997262</v>
      </c>
      <c r="BO59" s="204"/>
      <c r="BP59" s="195">
        <v>1668.2</v>
      </c>
      <c r="BQ59" s="196">
        <f si="102" t="shared"/>
        <v>-180.39999999972611</v>
      </c>
      <c r="BR59" s="196">
        <v>301.44</v>
      </c>
      <c r="BS59" s="196">
        <f si="103" t="shared"/>
        <v>6.1325636942666071</v>
      </c>
      <c r="BT59" s="196">
        <v>4.84</v>
      </c>
      <c r="BU59" s="196">
        <f si="104" t="shared"/>
        <v>-1.2925636942666072</v>
      </c>
      <c r="BV59" s="199">
        <v>55</v>
      </c>
      <c r="BW59" s="346">
        <v>42822</v>
      </c>
      <c r="BX59" s="357">
        <v>12812.66</v>
      </c>
      <c r="BY59" s="358">
        <v>56.651000000000003</v>
      </c>
      <c r="BZ59" s="347">
        <f si="105" t="shared"/>
        <v>272.46000000000237</v>
      </c>
      <c r="CA59" s="210"/>
      <c r="CB59" s="292"/>
      <c r="CC59" s="213">
        <f si="106" t="shared"/>
        <v>96.240000000007058</v>
      </c>
      <c r="CD59" s="409"/>
      <c r="CE59" s="211">
        <f si="107" t="shared"/>
        <v>368.70000000000942</v>
      </c>
      <c r="CF59" s="211"/>
      <c r="CG59" s="195">
        <v>762.3</v>
      </c>
      <c r="CH59" s="210">
        <f si="108" t="shared"/>
        <v>393.59999999999053</v>
      </c>
      <c r="CI59" s="196"/>
      <c r="CJ59" s="196" t="e">
        <f si="109" t="shared"/>
        <v>#DIV/0!</v>
      </c>
      <c r="CK59" s="196">
        <v>3.78</v>
      </c>
      <c r="CL59" s="196" t="e">
        <f si="110" t="shared"/>
        <v>#DIV/0!</v>
      </c>
      <c r="CM59" s="199">
        <v>55</v>
      </c>
      <c r="CN59" s="346">
        <v>42822</v>
      </c>
      <c r="CO59" s="357">
        <v>11568.061</v>
      </c>
      <c r="CP59" s="358">
        <v>7716.585</v>
      </c>
      <c r="CQ59" s="455">
        <f si="111" t="shared"/>
        <v>1318.319999999876</v>
      </c>
      <c r="CR59" s="409"/>
      <c r="CS59" s="409">
        <f si="90" t="shared"/>
        <v>175104</v>
      </c>
      <c r="CT59" s="409">
        <f si="91" t="shared"/>
        <v>354691</v>
      </c>
      <c r="CU59" s="409">
        <f si="112" t="shared"/>
        <v>1808</v>
      </c>
      <c r="CV59" s="453"/>
      <c r="CW59" s="379">
        <v>344.81200000000001</v>
      </c>
      <c r="CX59" s="376">
        <f si="86" t="shared"/>
        <v>22.140000000001692</v>
      </c>
      <c r="CY59" s="409"/>
      <c r="CZ59" s="409">
        <f si="113" t="shared"/>
        <v>3148.4599999998777</v>
      </c>
      <c r="DA59" s="204"/>
      <c r="DB59" s="195">
        <v>3924.1</v>
      </c>
      <c r="DC59" s="409">
        <f si="114" t="shared"/>
        <v>775.6400000001222</v>
      </c>
      <c r="DD59" s="195">
        <v>361.89499999999998</v>
      </c>
      <c r="DE59" s="196">
        <f si="115" t="shared"/>
        <v>8.6999267743402857</v>
      </c>
      <c r="DF59" s="195">
        <v>11.38</v>
      </c>
      <c r="DG59" s="196">
        <f si="116" t="shared"/>
        <v>2.6800732256597151</v>
      </c>
      <c r="DH59" s="199">
        <v>55</v>
      </c>
      <c r="DI59" s="346">
        <v>42822</v>
      </c>
      <c r="DJ59" s="366">
        <v>387.32600000000002</v>
      </c>
      <c r="DK59" s="381">
        <v>327.02999999999997</v>
      </c>
      <c r="DL59" s="455">
        <f si="117" t="shared"/>
        <v>763.19999999996071</v>
      </c>
      <c r="DM59" s="453"/>
      <c r="DN59" s="370"/>
      <c r="DO59" s="409"/>
      <c r="DP59" s="409"/>
      <c r="DQ59" s="371">
        <v>2035.8050000000001</v>
      </c>
      <c r="DR59" s="455">
        <f si="118" t="shared"/>
        <v>3385.8000000001539</v>
      </c>
      <c r="DS59" s="453"/>
      <c r="DT59" s="409">
        <f si="119" t="shared"/>
        <v>6081.0000000001146</v>
      </c>
      <c r="DU59" s="204"/>
      <c r="DV59" s="195">
        <v>5557</v>
      </c>
      <c r="DW59" s="409">
        <f si="120" t="shared"/>
        <v>-524.0000000001146</v>
      </c>
      <c r="DX59" s="195">
        <v>14653</v>
      </c>
      <c r="DY59" s="431">
        <f si="121" t="shared"/>
        <v>0.41500034122706031</v>
      </c>
      <c r="DZ59" s="409">
        <v>0.39800000000000002</v>
      </c>
      <c r="EA59" s="431">
        <f si="122" t="shared"/>
        <v>-1.7000341227060289E-2</v>
      </c>
      <c r="EB59" s="199">
        <v>55</v>
      </c>
      <c r="EC59" s="346">
        <v>42822</v>
      </c>
      <c r="ED59" s="357"/>
      <c r="EE59" s="292"/>
      <c r="EF59" s="358">
        <v>2150.3580000000002</v>
      </c>
      <c r="EG59" s="500">
        <f ref="EG59" si="138" t="shared">(EF59-EF58)*1800</f>
        <v>4012.2000000004846</v>
      </c>
      <c r="EH59" s="453"/>
      <c r="EI59" s="370">
        <v>29.475000000000001</v>
      </c>
      <c r="EJ59" s="371">
        <v>1750.528</v>
      </c>
      <c r="EK59" s="455">
        <f si="123" t="shared"/>
        <v>444.63999999999913</v>
      </c>
      <c r="EL59" s="453"/>
      <c r="EM59" s="370">
        <v>3226.2750000000001</v>
      </c>
      <c r="EN59" s="371"/>
      <c r="EO59" s="455">
        <f si="124" t="shared"/>
        <v>21.108000000000175</v>
      </c>
      <c r="EP59" s="453"/>
      <c r="EQ59" s="491">
        <v>396.15499999999997</v>
      </c>
      <c r="ER59" s="455">
        <f si="125" t="shared"/>
        <v>8.0399999999985994</v>
      </c>
      <c r="ES59" s="409"/>
      <c r="ET59" s="409">
        <f si="126" t="shared"/>
        <v>4041.3480000004834</v>
      </c>
      <c r="EU59" s="204"/>
      <c r="EV59" s="195">
        <v>4273.3999999999996</v>
      </c>
      <c r="EW59" s="195">
        <f si="127" t="shared"/>
        <v>232.05199999951628</v>
      </c>
      <c r="EX59" s="431">
        <v>361.89499999999998</v>
      </c>
      <c r="EY59" s="431">
        <f si="128" t="shared"/>
        <v>11.16718385167102</v>
      </c>
      <c r="EZ59" s="290">
        <v>12.3931</v>
      </c>
      <c r="FA59" s="432">
        <f si="129" t="shared"/>
        <v>1.2259161483289809</v>
      </c>
      <c r="HO59" s="346">
        <v>42763</v>
      </c>
      <c r="HP59" s="379">
        <v>1166.9280000000001</v>
      </c>
      <c r="HQ59" s="455">
        <f si="130" t="shared"/>
        <v>23.480000000008658</v>
      </c>
      <c r="HR59" s="453"/>
      <c r="HS59" s="379">
        <v>51327</v>
      </c>
      <c r="HT59" s="455">
        <f si="131" t="shared"/>
        <v>19</v>
      </c>
      <c r="HU59" s="369"/>
      <c r="HV59" s="379">
        <v>80420</v>
      </c>
      <c r="HW59" s="455">
        <f si="132" t="shared"/>
        <v>12</v>
      </c>
      <c r="HX59" s="369"/>
      <c r="HY59" s="379">
        <v>2552</v>
      </c>
      <c r="HZ59" s="462">
        <f si="71" t="shared"/>
        <v>9</v>
      </c>
      <c r="IA59" s="369"/>
      <c r="IB59" s="379">
        <v>1342.17</v>
      </c>
      <c r="IC59" s="455">
        <f si="133" t="shared"/>
        <v>17.700000000004366</v>
      </c>
      <c r="ID59" s="409"/>
      <c r="IE59" s="379">
        <v>222165</v>
      </c>
      <c r="IF59" s="455">
        <f si="134" t="shared"/>
        <v>1932</v>
      </c>
      <c r="IG59" s="409"/>
    </row>
    <row r="60" spans="1:241" x14ac:dyDescent="0.25">
      <c r="A60" s="199">
        <v>56</v>
      </c>
      <c r="B60" s="346">
        <v>42823</v>
      </c>
      <c r="C60" s="349">
        <v>3180.6179999999999</v>
      </c>
      <c r="D60" s="288">
        <v>3208.9349999999999</v>
      </c>
      <c r="E60" s="350"/>
      <c r="F60" s="347">
        <f si="74" t="shared"/>
        <v>13310.400000000664</v>
      </c>
      <c r="G60" s="354">
        <f>F59+F60</f>
        <v>26433.600000000297</v>
      </c>
      <c r="H60" s="357">
        <v>2243.6930000000002</v>
      </c>
      <c r="I60" s="292">
        <v>2107.5079999999998</v>
      </c>
      <c r="J60" s="358"/>
      <c r="K60" s="347">
        <f si="75" t="shared"/>
        <v>13612.800000001153</v>
      </c>
      <c r="L60" s="409">
        <f>K59+K60</f>
        <v>26519.999999998254</v>
      </c>
      <c r="M60" s="354">
        <f>L60-G60</f>
        <v>86.399999997956911</v>
      </c>
      <c r="N60" s="357">
        <v>705.78800000000001</v>
      </c>
      <c r="O60" s="358">
        <v>1102.4970000000001</v>
      </c>
      <c r="P60" s="455">
        <f si="92" t="shared"/>
        <v>2363.3999999999787</v>
      </c>
      <c r="Q60" s="453">
        <f>P60+P59</f>
        <v>4451.3999999999214</v>
      </c>
      <c r="R60" s="357">
        <v>73626</v>
      </c>
      <c r="S60" s="358">
        <v>38099</v>
      </c>
      <c r="T60" s="455">
        <f si="93" t="shared"/>
        <v>396</v>
      </c>
      <c r="U60" s="453">
        <f>T60+T59</f>
        <v>648</v>
      </c>
      <c r="V60" s="357">
        <v>175116</v>
      </c>
      <c r="W60" s="358">
        <v>354797</v>
      </c>
      <c r="X60" s="455">
        <f si="94" t="shared"/>
        <v>1888</v>
      </c>
      <c r="Y60" s="409">
        <f>X60+X59</f>
        <v>3696</v>
      </c>
      <c r="Z60" s="409">
        <f>Y60+U60</f>
        <v>4344</v>
      </c>
      <c r="AA60" s="453">
        <f>Q60-Z60</f>
        <v>107.39999999992142</v>
      </c>
      <c r="AB60" s="357">
        <v>374.50599999999997</v>
      </c>
      <c r="AC60" s="358">
        <v>176.392</v>
      </c>
      <c r="AD60" s="455">
        <f si="95" t="shared"/>
        <v>547.20000000000368</v>
      </c>
      <c r="AE60" s="453">
        <f>AD60+AD59</f>
        <v>1148.3999999999583</v>
      </c>
      <c r="AF60" s="364"/>
      <c r="AG60" s="289">
        <v>63239</v>
      </c>
      <c r="AH60" s="358"/>
      <c r="AI60" s="498">
        <f si="135" t="shared"/>
        <v>10320</v>
      </c>
      <c r="AJ60" s="409">
        <f>AI60+AI59</f>
        <v>20160</v>
      </c>
      <c r="AK60" s="453">
        <f>AJ60+U60</f>
        <v>20808</v>
      </c>
      <c r="AL60" s="387">
        <v>29571</v>
      </c>
      <c r="AM60" s="388">
        <v>41092</v>
      </c>
      <c r="AN60" s="455">
        <f si="96" t="shared"/>
        <v>0</v>
      </c>
      <c r="AO60" s="217">
        <f>AN60+AN59</f>
        <v>0</v>
      </c>
      <c r="AP60" s="387">
        <v>22329</v>
      </c>
      <c r="AQ60" s="388">
        <v>23340</v>
      </c>
      <c r="AR60" s="455">
        <f si="97" t="shared"/>
        <v>0</v>
      </c>
      <c r="AS60" s="409">
        <f>AR60+AR59</f>
        <v>0</v>
      </c>
      <c r="AT60" s="409">
        <f>(L60-Y60-AE60-AO60)+AS60</f>
        <v>21675.599999998296</v>
      </c>
      <c r="AU60" s="210">
        <f si="98" t="shared"/>
        <v>10875.200000000659</v>
      </c>
      <c r="AV60" s="211">
        <f>(G60-Y60-AE60-AO60)+AS60</f>
        <v>21589.200000000339</v>
      </c>
      <c r="AW60" s="197">
        <v>10649.89</v>
      </c>
      <c r="AX60" s="196"/>
      <c r="AY60" s="196"/>
      <c r="AZ60" s="196" t="e">
        <f si="99" t="shared"/>
        <v>#DIV/0!</v>
      </c>
      <c r="BA60" s="196">
        <v>30.88</v>
      </c>
      <c r="BB60" s="196" t="e">
        <f si="100" t="shared"/>
        <v>#DIV/0!</v>
      </c>
      <c r="BC60" s="199">
        <v>56</v>
      </c>
      <c r="BD60" s="346">
        <v>42823</v>
      </c>
      <c r="BE60" s="357">
        <v>11822.128000000001</v>
      </c>
      <c r="BF60" s="292">
        <v>86.608999999999995</v>
      </c>
      <c r="BG60" s="358">
        <v>5856.2950000000001</v>
      </c>
      <c r="BH60" s="496">
        <f si="77" t="shared"/>
        <v>1735.8000000002016</v>
      </c>
      <c r="BI60" s="453">
        <f>BH60+BH59</f>
        <v>3680.6399999999348</v>
      </c>
      <c r="BJ60" s="370">
        <v>981.02700000000004</v>
      </c>
      <c r="BK60" s="371">
        <v>663.17100000000005</v>
      </c>
      <c r="BL60" s="291">
        <f si="136" t="shared"/>
        <v>105.36000000000058</v>
      </c>
      <c r="BM60" s="409">
        <f>BL60+BL59</f>
        <v>201.60000000000764</v>
      </c>
      <c r="BN60" s="409">
        <f si="101" t="shared"/>
        <v>1630.4400000002011</v>
      </c>
      <c r="BO60" s="204">
        <f>BI60-BM60</f>
        <v>3479.0399999999272</v>
      </c>
      <c r="BP60" s="195">
        <v>1668.2</v>
      </c>
      <c r="BQ60" s="196">
        <f si="102" t="shared"/>
        <v>37.759999999798993</v>
      </c>
      <c r="BR60" s="196">
        <v>301.44</v>
      </c>
      <c r="BS60" s="196">
        <f si="103" t="shared"/>
        <v>5.4088375796185018</v>
      </c>
      <c r="BT60" s="196">
        <v>4.84</v>
      </c>
      <c r="BU60" s="196">
        <f si="104" t="shared"/>
        <v>-0.5688375796185019</v>
      </c>
      <c r="BV60" s="199">
        <v>56</v>
      </c>
      <c r="BW60" s="346">
        <v>42823</v>
      </c>
      <c r="BX60" s="357">
        <v>12820.45</v>
      </c>
      <c r="BY60" s="358">
        <v>56.86</v>
      </c>
      <c r="BZ60" s="347">
        <f si="105" t="shared"/>
        <v>242.06000000002604</v>
      </c>
      <c r="CA60" s="210">
        <f>BZ59+BZ60</f>
        <v>514.5200000000284</v>
      </c>
      <c r="CB60" s="292"/>
      <c r="CC60" s="213">
        <f si="106" t="shared"/>
        <v>105.36000000000058</v>
      </c>
      <c r="CD60" s="409">
        <f>BM60</f>
        <v>201.60000000000764</v>
      </c>
      <c r="CE60" s="211">
        <f si="107" t="shared"/>
        <v>347.42000000002662</v>
      </c>
      <c r="CF60" s="211">
        <f>CA60+CD60</f>
        <v>716.12000000003604</v>
      </c>
      <c r="CG60" s="195">
        <v>762.3</v>
      </c>
      <c r="CH60" s="210">
        <f si="108" t="shared"/>
        <v>414.87999999997334</v>
      </c>
      <c r="CI60" s="196"/>
      <c r="CJ60" s="196" t="e">
        <f si="109" t="shared"/>
        <v>#DIV/0!</v>
      </c>
      <c r="CK60" s="196">
        <v>3.78</v>
      </c>
      <c r="CL60" s="196" t="e">
        <f si="110" t="shared"/>
        <v>#DIV/0!</v>
      </c>
      <c r="CM60" s="199">
        <v>56</v>
      </c>
      <c r="CN60" s="346">
        <v>42823</v>
      </c>
      <c r="CO60" s="357">
        <v>11576.61</v>
      </c>
      <c r="CP60" s="358">
        <v>7719.8389999999999</v>
      </c>
      <c r="CQ60" s="455">
        <f si="111" t="shared"/>
        <v>1416.3600000000952</v>
      </c>
      <c r="CR60" s="409">
        <f>CQ60+CQ59</f>
        <v>2734.6799999999712</v>
      </c>
      <c r="CS60" s="409">
        <f si="90" t="shared"/>
        <v>175116</v>
      </c>
      <c r="CT60" s="409">
        <f si="91" t="shared"/>
        <v>354797</v>
      </c>
      <c r="CU60" s="409">
        <f si="112" t="shared"/>
        <v>1888</v>
      </c>
      <c r="CV60" s="453">
        <f>Y60</f>
        <v>3696</v>
      </c>
      <c r="CW60" s="379">
        <v>344.92</v>
      </c>
      <c r="CX60" s="376">
        <f si="86" t="shared"/>
        <v>6.4800000000002456</v>
      </c>
      <c r="CY60" s="409">
        <f>CX60+CX59</f>
        <v>28.620000000001937</v>
      </c>
      <c r="CZ60" s="409">
        <f si="113" t="shared"/>
        <v>3310.8400000000956</v>
      </c>
      <c r="DA60" s="204">
        <f>CZ60+CZ59</f>
        <v>6459.2999999999738</v>
      </c>
      <c r="DB60" s="195">
        <v>3924.1</v>
      </c>
      <c r="DC60" s="409">
        <f si="114" t="shared"/>
        <v>613.25999999990427</v>
      </c>
      <c r="DD60" s="195">
        <v>361.89499999999998</v>
      </c>
      <c r="DE60" s="196">
        <f si="115" t="shared"/>
        <v>9.1486204562099385</v>
      </c>
      <c r="DF60" s="195">
        <v>11.38</v>
      </c>
      <c r="DG60" s="196">
        <f si="116" t="shared"/>
        <v>2.2313795437900623</v>
      </c>
      <c r="DH60" s="199">
        <v>56</v>
      </c>
      <c r="DI60" s="346">
        <v>42823</v>
      </c>
      <c r="DJ60" s="366">
        <v>387.71</v>
      </c>
      <c r="DK60" s="381">
        <v>327.05599999999998</v>
      </c>
      <c r="DL60" s="455">
        <f si="117" t="shared"/>
        <v>737.9999999999427</v>
      </c>
      <c r="DM60" s="453">
        <f>DL60+DL59</f>
        <v>1501.1999999999034</v>
      </c>
      <c r="DN60" s="370"/>
      <c r="DO60" s="409"/>
      <c r="DP60" s="409"/>
      <c r="DQ60" s="371">
        <v>2037.6579999999999</v>
      </c>
      <c r="DR60" s="455">
        <f si="118" t="shared"/>
        <v>3335.3999999997086</v>
      </c>
      <c r="DS60" s="453">
        <f>DR60+DR59</f>
        <v>6721.1999999998625</v>
      </c>
      <c r="DT60" s="409">
        <f si="119" t="shared"/>
        <v>5585.3999999996513</v>
      </c>
      <c r="DU60" s="204">
        <f>DM60+DS60+IG60</f>
        <v>11666.399999999765</v>
      </c>
      <c r="DV60" s="195">
        <v>5557</v>
      </c>
      <c r="DW60" s="409">
        <f si="120" t="shared"/>
        <v>-28.3999999996513</v>
      </c>
      <c r="DX60" s="195">
        <v>14653</v>
      </c>
      <c r="DY60" s="431">
        <f si="121" t="shared"/>
        <v>0.38117791578513965</v>
      </c>
      <c r="DZ60" s="409">
        <v>0.39800000000000002</v>
      </c>
      <c r="EA60" s="431">
        <f si="122" t="shared"/>
        <v>1.6822084214860367E-2</v>
      </c>
      <c r="EB60" s="199">
        <v>56</v>
      </c>
      <c r="EC60" s="346">
        <v>42823</v>
      </c>
      <c r="ED60" s="357">
        <v>2147.855</v>
      </c>
      <c r="EE60" s="292"/>
      <c r="EF60" s="358">
        <v>2152.6390000000001</v>
      </c>
      <c r="EG60" s="500">
        <f>(EF60-EF59)*1800</f>
        <v>4105.7999999999083</v>
      </c>
      <c r="EH60" s="453">
        <f>EG60+EG59</f>
        <v>8118.0000000003929</v>
      </c>
      <c r="EI60" s="370">
        <v>29.494</v>
      </c>
      <c r="EJ60" s="371">
        <v>1755.671</v>
      </c>
      <c r="EK60" s="455">
        <f si="123" t="shared"/>
        <v>412.9600000000022</v>
      </c>
      <c r="EL60" s="453">
        <f>EK60+EK59</f>
        <v>857.60000000000127</v>
      </c>
      <c r="EM60" s="370">
        <v>3231.4279999999999</v>
      </c>
      <c r="EN60" s="371"/>
      <c r="EO60" s="455">
        <f si="124" t="shared"/>
        <v>61.835999999997512</v>
      </c>
      <c r="EP60" s="453">
        <f>EO60+EO59</f>
        <v>82.943999999997686</v>
      </c>
      <c r="EQ60" s="491">
        <v>396.35500000000002</v>
      </c>
      <c r="ER60" s="455">
        <f si="125" t="shared"/>
        <v>8.000000000001819</v>
      </c>
      <c r="ES60" s="409">
        <f>ER60+ER59</f>
        <v>16.040000000000418</v>
      </c>
      <c r="ET60" s="409">
        <f si="126" t="shared"/>
        <v>4175.6359999999077</v>
      </c>
      <c r="EU60" s="204">
        <f>EH60+EP60+ES60</f>
        <v>8216.9840000003915</v>
      </c>
      <c r="EV60" s="195">
        <v>4273.3999999999996</v>
      </c>
      <c r="EW60" s="195">
        <f si="127" t="shared"/>
        <v>97.764000000091983</v>
      </c>
      <c r="EX60" s="431">
        <v>361.89499999999998</v>
      </c>
      <c r="EY60" s="431">
        <f si="128" t="shared"/>
        <v>11.538252808134702</v>
      </c>
      <c r="EZ60" s="290">
        <v>12.3931</v>
      </c>
      <c r="FA60" s="432">
        <f si="129" t="shared"/>
        <v>0.85484719186529823</v>
      </c>
      <c r="HO60" s="346">
        <v>42764</v>
      </c>
      <c r="HP60" s="379">
        <v>1168.921</v>
      </c>
      <c r="HQ60" s="455">
        <f si="130" t="shared"/>
        <v>79.719999999997526</v>
      </c>
      <c r="HR60" s="453">
        <f>HQ60+HQ59</f>
        <v>103.20000000000618</v>
      </c>
      <c r="HS60" s="379">
        <v>51355</v>
      </c>
      <c r="HT60" s="455">
        <f si="131" t="shared"/>
        <v>28</v>
      </c>
      <c r="HU60" s="369">
        <f>HT60+HT59</f>
        <v>47</v>
      </c>
      <c r="HV60" s="379">
        <v>80450</v>
      </c>
      <c r="HW60" s="455">
        <f si="132" t="shared"/>
        <v>30</v>
      </c>
      <c r="HX60" s="369">
        <f>HW60+HW59</f>
        <v>42</v>
      </c>
      <c r="HY60" s="379">
        <v>2578</v>
      </c>
      <c r="HZ60" s="462">
        <f si="71" t="shared"/>
        <v>26</v>
      </c>
      <c r="IA60" s="369">
        <f>HZ60+HZ59</f>
        <v>35</v>
      </c>
      <c r="IB60" s="379">
        <v>1342.56</v>
      </c>
      <c r="IC60" s="455">
        <f si="133" t="shared"/>
        <v>11.69999999999618</v>
      </c>
      <c r="ID60" s="409">
        <f>IC60+IC59</f>
        <v>29.400000000000546</v>
      </c>
      <c r="IE60" s="379">
        <v>222291</v>
      </c>
      <c r="IF60" s="455">
        <f si="134" t="shared"/>
        <v>1512</v>
      </c>
      <c r="IG60" s="409">
        <f>IF60+IF59</f>
        <v>3444</v>
      </c>
    </row>
    <row r="61" spans="1:241" x14ac:dyDescent="0.25">
      <c r="A61" s="199">
        <v>57</v>
      </c>
      <c r="B61" s="346">
        <v>42823</v>
      </c>
      <c r="C61" s="349">
        <v>3181.2179999999998</v>
      </c>
      <c r="D61" s="288">
        <v>3211.1619999999998</v>
      </c>
      <c r="E61" s="350"/>
      <c r="F61" s="347">
        <f si="74" t="shared"/>
        <v>13569.5999999989</v>
      </c>
      <c r="G61" s="354"/>
      <c r="H61" s="357">
        <v>2244.268</v>
      </c>
      <c r="I61" s="216">
        <v>2109.7190000000001</v>
      </c>
      <c r="J61" s="358"/>
      <c r="K61" s="347">
        <f si="75" t="shared"/>
        <v>13372.800000000279</v>
      </c>
      <c r="L61" s="409"/>
      <c r="M61" s="354"/>
      <c r="N61" s="357">
        <v>706.96900000000005</v>
      </c>
      <c r="O61" s="358">
        <v>1102.4970000000001</v>
      </c>
      <c r="P61" s="485">
        <f si="92" t="shared"/>
        <v>2125.800000000072</v>
      </c>
      <c r="Q61" s="453"/>
      <c r="R61" s="357">
        <v>73646</v>
      </c>
      <c r="S61" s="358">
        <v>38100</v>
      </c>
      <c r="T61" s="455">
        <f si="93" t="shared"/>
        <v>252</v>
      </c>
      <c r="U61" s="453"/>
      <c r="V61" s="357">
        <v>175128</v>
      </c>
      <c r="W61" s="358">
        <v>354899</v>
      </c>
      <c r="X61" s="455">
        <f si="94" t="shared"/>
        <v>1824</v>
      </c>
      <c r="Y61" s="409"/>
      <c r="Z61" s="409"/>
      <c r="AA61" s="453"/>
      <c r="AB61" s="357">
        <v>374.72500000000002</v>
      </c>
      <c r="AC61" s="358">
        <v>176.511</v>
      </c>
      <c r="AD61" s="455">
        <f si="95" t="shared"/>
        <v>608.40000000009127</v>
      </c>
      <c r="AE61" s="453"/>
      <c r="AF61" s="364"/>
      <c r="AG61" s="289">
        <v>63281</v>
      </c>
      <c r="AH61" s="358"/>
      <c r="AI61" s="498">
        <f si="135" t="shared"/>
        <v>10080</v>
      </c>
      <c r="AJ61" s="409"/>
      <c r="AK61" s="453"/>
      <c r="AL61" s="387">
        <v>29571</v>
      </c>
      <c r="AM61" s="388">
        <v>41092</v>
      </c>
      <c r="AN61" s="455">
        <f si="96" t="shared"/>
        <v>0</v>
      </c>
      <c r="AO61" s="217"/>
      <c r="AP61" s="387">
        <v>22329</v>
      </c>
      <c r="AQ61" s="388">
        <v>23340</v>
      </c>
      <c r="AR61" s="455">
        <f si="97" t="shared"/>
        <v>0</v>
      </c>
      <c r="AS61" s="409"/>
      <c r="AT61" s="409"/>
      <c r="AU61" s="210">
        <f si="98" t="shared"/>
        <v>11137.199999998809</v>
      </c>
      <c r="AV61" s="211"/>
      <c r="AW61" s="197">
        <v>10649.89</v>
      </c>
      <c r="AX61" s="196"/>
      <c r="AY61" s="196"/>
      <c r="AZ61" s="196" t="e">
        <f si="99" t="shared"/>
        <v>#DIV/0!</v>
      </c>
      <c r="BA61" s="196">
        <v>30.88</v>
      </c>
      <c r="BB61" s="196" t="e">
        <f si="100" t="shared"/>
        <v>#DIV/0!</v>
      </c>
      <c r="BC61" s="199">
        <v>57</v>
      </c>
      <c r="BD61" s="346">
        <v>42823</v>
      </c>
      <c r="BE61" s="357">
        <v>11823.52</v>
      </c>
      <c r="BF61" s="292">
        <v>86.706000000000003</v>
      </c>
      <c r="BG61" s="358">
        <v>5858.3090000000002</v>
      </c>
      <c r="BH61" s="496">
        <f si="77" t="shared"/>
        <v>1572.7200000000948</v>
      </c>
      <c r="BI61" s="453"/>
      <c r="BJ61" s="370">
        <v>982.23400000000004</v>
      </c>
      <c r="BK61" s="371">
        <v>663.17100000000005</v>
      </c>
      <c r="BL61" s="291">
        <f si="136" t="shared"/>
        <v>96.559999999999491</v>
      </c>
      <c r="BM61" s="409"/>
      <c r="BN61" s="409">
        <f si="101" t="shared"/>
        <v>1476.1600000000954</v>
      </c>
      <c r="BO61" s="204"/>
      <c r="BP61" s="195">
        <v>1668.2</v>
      </c>
      <c r="BQ61" s="196">
        <f si="102" t="shared"/>
        <v>192.03999999990469</v>
      </c>
      <c r="BR61" s="196">
        <v>301.44</v>
      </c>
      <c r="BS61" s="196">
        <f si="103" t="shared"/>
        <v>4.8970276008495732</v>
      </c>
      <c r="BT61" s="196">
        <v>4.84</v>
      </c>
      <c r="BU61" s="196">
        <f si="104" t="shared"/>
        <v>-5.7027600849573368E-2</v>
      </c>
      <c r="BV61" s="199">
        <v>57</v>
      </c>
      <c r="BW61" s="346">
        <v>42823</v>
      </c>
      <c r="BX61" s="357">
        <v>12827.07</v>
      </c>
      <c r="BY61" s="358">
        <v>57.286999999999999</v>
      </c>
      <c r="BZ61" s="347">
        <f si="105" t="shared"/>
        <v>215.67999999996943</v>
      </c>
      <c r="CA61" s="210"/>
      <c r="CB61" s="292"/>
      <c r="CC61" s="213">
        <f si="106" t="shared"/>
        <v>96.559999999999491</v>
      </c>
      <c r="CD61" s="409"/>
      <c r="CE61" s="211">
        <f si="107" t="shared"/>
        <v>312.23999999996892</v>
      </c>
      <c r="CF61" s="211"/>
      <c r="CG61" s="195">
        <v>762.3</v>
      </c>
      <c r="CH61" s="210">
        <f si="108" t="shared"/>
        <v>450.06000000003104</v>
      </c>
      <c r="CI61" s="196"/>
      <c r="CJ61" s="196" t="e">
        <f si="109" t="shared"/>
        <v>#DIV/0!</v>
      </c>
      <c r="CK61" s="196">
        <v>3.78</v>
      </c>
      <c r="CL61" s="196" t="e">
        <f si="110" t="shared"/>
        <v>#DIV/0!</v>
      </c>
      <c r="CM61" s="199">
        <v>57</v>
      </c>
      <c r="CN61" s="346">
        <v>42823</v>
      </c>
      <c r="CO61" s="357">
        <v>11584.706</v>
      </c>
      <c r="CP61" s="358">
        <v>7723.1530000000002</v>
      </c>
      <c r="CQ61" s="455">
        <f si="111" t="shared"/>
        <v>1369.1999999999825</v>
      </c>
      <c r="CR61" s="409"/>
      <c r="CS61" s="409">
        <f si="90" t="shared"/>
        <v>175128</v>
      </c>
      <c r="CT61" s="409">
        <f si="91" t="shared"/>
        <v>354899</v>
      </c>
      <c r="CU61" s="409">
        <f si="112" t="shared"/>
        <v>1824</v>
      </c>
      <c r="CV61" s="453"/>
      <c r="CW61" s="379">
        <v>344.97300000000001</v>
      </c>
      <c r="CX61" s="376">
        <f si="86" t="shared"/>
        <v>3.1799999999998363</v>
      </c>
      <c r="CY61" s="409"/>
      <c r="CZ61" s="409">
        <f si="113" t="shared"/>
        <v>3196.3799999999824</v>
      </c>
      <c r="DA61" s="204"/>
      <c r="DB61" s="195">
        <v>3924.1</v>
      </c>
      <c r="DC61" s="409">
        <f si="114" t="shared"/>
        <v>727.72000000001754</v>
      </c>
      <c r="DD61" s="195">
        <v>361.89499999999998</v>
      </c>
      <c r="DE61" s="196">
        <f si="115" t="shared"/>
        <v>8.8323408723524288</v>
      </c>
      <c r="DF61" s="195">
        <v>11.38</v>
      </c>
      <c r="DG61" s="196">
        <f si="116" t="shared"/>
        <v>2.547659127647572</v>
      </c>
      <c r="DH61" s="199">
        <v>57</v>
      </c>
      <c r="DI61" s="346">
        <v>42823</v>
      </c>
      <c r="DJ61" s="366">
        <v>388.108</v>
      </c>
      <c r="DK61" s="381">
        <v>327.08199999999999</v>
      </c>
      <c r="DL61" s="455">
        <f si="117" t="shared"/>
        <v>763.20000000006303</v>
      </c>
      <c r="DM61" s="453"/>
      <c r="DN61" s="370"/>
      <c r="DO61" s="409"/>
      <c r="DP61" s="409"/>
      <c r="DQ61" s="371">
        <v>2039.5719999999999</v>
      </c>
      <c r="DR61" s="455">
        <f si="118" t="shared"/>
        <v>3445.1999999999771</v>
      </c>
      <c r="DS61" s="453"/>
      <c r="DT61" s="409">
        <f si="119" t="shared"/>
        <v>5780.4000000000397</v>
      </c>
      <c r="DU61" s="204"/>
      <c r="DV61" s="195">
        <v>5557</v>
      </c>
      <c r="DW61" s="409">
        <f si="120" t="shared"/>
        <v>-223.40000000003965</v>
      </c>
      <c r="DX61" s="195">
        <v>14653</v>
      </c>
      <c r="DY61" s="431">
        <f si="121" t="shared"/>
        <v>0.39448577083191427</v>
      </c>
      <c r="DZ61" s="409">
        <v>0.39800000000000002</v>
      </c>
      <c r="EA61" s="431">
        <f si="122" t="shared"/>
        <v>3.5142291680857474E-3</v>
      </c>
      <c r="EB61" s="199">
        <v>57</v>
      </c>
      <c r="EC61" s="346">
        <v>42823</v>
      </c>
      <c r="ED61" s="357">
        <v>2150.855</v>
      </c>
      <c r="EE61" s="292"/>
      <c r="EF61" s="358">
        <v>2153.654</v>
      </c>
      <c r="EG61" s="501">
        <v>4155</v>
      </c>
      <c r="EH61" s="453"/>
      <c r="EI61" s="370">
        <v>29.515000000000001</v>
      </c>
      <c r="EJ61" s="371">
        <v>1761.0250000000001</v>
      </c>
      <c r="EK61" s="455">
        <f si="123" t="shared"/>
        <v>430.00000000000341</v>
      </c>
      <c r="EL61" s="453"/>
      <c r="EM61" s="370">
        <v>3233.6170000000002</v>
      </c>
      <c r="EN61" s="371"/>
      <c r="EO61" s="455">
        <f si="124" t="shared"/>
        <v>26.268000000003667</v>
      </c>
      <c r="EP61" s="453"/>
      <c r="EQ61" s="491">
        <v>396.56299999999999</v>
      </c>
      <c r="ER61" s="455">
        <f si="125" t="shared"/>
        <v>8.3199999999987995</v>
      </c>
      <c r="ES61" s="409"/>
      <c r="ET61" s="409">
        <f si="126" t="shared"/>
        <v>4189.5880000000025</v>
      </c>
      <c r="EU61" s="204"/>
      <c r="EV61" s="195">
        <v>4273.3999999999996</v>
      </c>
      <c r="EW61" s="195">
        <f si="127" t="shared"/>
        <v>83.81199999999717</v>
      </c>
      <c r="EX61" s="431">
        <v>361.89499999999998</v>
      </c>
      <c r="EY61" s="431">
        <f si="128" t="shared"/>
        <v>11.576805426988498</v>
      </c>
      <c r="EZ61" s="290">
        <v>12.3931</v>
      </c>
      <c r="FA61" s="432">
        <f si="129" t="shared"/>
        <v>0.81629457301150232</v>
      </c>
      <c r="HO61" s="346">
        <v>42764</v>
      </c>
      <c r="HP61" s="379">
        <v>1169.6990000000001</v>
      </c>
      <c r="HQ61" s="455">
        <f si="130" t="shared"/>
        <v>31.1200000000008</v>
      </c>
      <c r="HR61" s="453"/>
      <c r="HS61" s="379">
        <v>51370</v>
      </c>
      <c r="HT61" s="455">
        <f si="131" t="shared"/>
        <v>15</v>
      </c>
      <c r="HU61" s="369"/>
      <c r="HV61" s="379">
        <v>80459</v>
      </c>
      <c r="HW61" s="455">
        <f si="132" t="shared"/>
        <v>9</v>
      </c>
      <c r="HX61" s="369"/>
      <c r="HY61" s="379">
        <v>2586</v>
      </c>
      <c r="HZ61" s="462">
        <f si="71" t="shared"/>
        <v>8</v>
      </c>
      <c r="IA61" s="369"/>
      <c r="IB61" s="379">
        <v>1343.63</v>
      </c>
      <c r="IC61" s="455">
        <f si="133" t="shared"/>
        <v>32.100000000004911</v>
      </c>
      <c r="ID61" s="409"/>
      <c r="IE61" s="379">
        <v>222422</v>
      </c>
      <c r="IF61" s="455">
        <f si="134" t="shared"/>
        <v>1572</v>
      </c>
      <c r="IG61" s="409"/>
    </row>
    <row r="62" spans="1:241" x14ac:dyDescent="0.25">
      <c r="A62" s="199">
        <v>58</v>
      </c>
      <c r="B62" s="346">
        <v>42824</v>
      </c>
      <c r="C62" s="349">
        <v>3181.73</v>
      </c>
      <c r="D62" s="288">
        <v>3213.52</v>
      </c>
      <c r="E62" s="350"/>
      <c r="F62" s="347">
        <f si="74" t="shared"/>
        <v>13776.000000001659</v>
      </c>
      <c r="G62" s="354">
        <f>F61+F62</f>
        <v>27345.600000000559</v>
      </c>
      <c r="H62" s="357">
        <v>2244.8009999999999</v>
      </c>
      <c r="I62" s="292">
        <v>2112.0309999999999</v>
      </c>
      <c r="J62" s="358"/>
      <c r="K62" s="347">
        <f si="75" t="shared"/>
        <v>13655.99999999904</v>
      </c>
      <c r="L62" s="409">
        <f>K61+K62</f>
        <v>27028.799999999319</v>
      </c>
      <c r="M62" s="354">
        <f>L62-G62</f>
        <v>-316.80000000123982</v>
      </c>
      <c r="N62" s="357">
        <v>708.12699999999995</v>
      </c>
      <c r="O62" s="358">
        <v>1102.4970000000001</v>
      </c>
      <c r="P62" s="455">
        <f si="92" t="shared"/>
        <v>2084.3999999998232</v>
      </c>
      <c r="Q62" s="453">
        <f>P62+P61</f>
        <v>4210.1999999998952</v>
      </c>
      <c r="R62" s="357">
        <v>73674</v>
      </c>
      <c r="S62" s="358">
        <v>38105</v>
      </c>
      <c r="T62" s="455">
        <f si="93" t="shared"/>
        <v>396</v>
      </c>
      <c r="U62" s="453">
        <f>T62+T61</f>
        <v>648</v>
      </c>
      <c r="V62" s="357">
        <v>175136</v>
      </c>
      <c r="W62" s="358">
        <v>354996</v>
      </c>
      <c r="X62" s="455">
        <f si="94" t="shared"/>
        <v>1680</v>
      </c>
      <c r="Y62" s="409">
        <f>X62+X61</f>
        <v>3504</v>
      </c>
      <c r="Z62" s="409">
        <f>Y62+U62</f>
        <v>4152</v>
      </c>
      <c r="AA62" s="453">
        <f>Q62-Z62</f>
        <v>58.199999999895226</v>
      </c>
      <c r="AB62" s="357">
        <v>374.97399999999999</v>
      </c>
      <c r="AC62" s="358">
        <v>176.74100000000001</v>
      </c>
      <c r="AD62" s="455">
        <f si="95" t="shared"/>
        <v>862.19999999997299</v>
      </c>
      <c r="AE62" s="453">
        <f>AD62+AD61</f>
        <v>1470.6000000000643</v>
      </c>
      <c r="AF62" s="364"/>
      <c r="AG62" s="289">
        <v>63325</v>
      </c>
      <c r="AH62" s="358"/>
      <c r="AI62" s="498">
        <f si="135" t="shared"/>
        <v>10560</v>
      </c>
      <c r="AJ62" s="409">
        <f>AI62+AI61</f>
        <v>20640</v>
      </c>
      <c r="AK62" s="453">
        <f>AJ62+U62</f>
        <v>21288</v>
      </c>
      <c r="AL62" s="387">
        <v>29571</v>
      </c>
      <c r="AM62" s="388">
        <v>41092</v>
      </c>
      <c r="AN62" s="455">
        <f si="96" t="shared"/>
        <v>0</v>
      </c>
      <c r="AO62" s="217">
        <f>AN62+AN61</f>
        <v>0</v>
      </c>
      <c r="AP62" s="387">
        <v>22329</v>
      </c>
      <c r="AQ62" s="388">
        <v>23340</v>
      </c>
      <c r="AR62" s="455">
        <f si="97" t="shared"/>
        <v>0</v>
      </c>
      <c r="AS62" s="409">
        <f>AR62+AR61</f>
        <v>0</v>
      </c>
      <c r="AT62" s="409">
        <f>(L62-Y62-AE62-AO62)+AS62</f>
        <v>22054.199999999255</v>
      </c>
      <c r="AU62" s="210">
        <f si="98" t="shared"/>
        <v>11233.800000001685</v>
      </c>
      <c r="AV62" s="211">
        <f>(G62-Y62-AE62-AO62)+AS62</f>
        <v>22371.000000000495</v>
      </c>
      <c r="AW62" s="197">
        <v>10649.89</v>
      </c>
      <c r="AX62" s="196"/>
      <c r="AY62" s="196"/>
      <c r="AZ62" s="196" t="e">
        <f si="99" t="shared"/>
        <v>#DIV/0!</v>
      </c>
      <c r="BA62" s="196">
        <v>30.88</v>
      </c>
      <c r="BB62" s="196" t="e">
        <f si="100" t="shared"/>
        <v>#DIV/0!</v>
      </c>
      <c r="BC62" s="199">
        <v>58</v>
      </c>
      <c r="BD62" s="346">
        <v>42824</v>
      </c>
      <c r="BE62" s="357">
        <v>11824.859</v>
      </c>
      <c r="BF62" s="292">
        <v>86.754000000000005</v>
      </c>
      <c r="BG62" s="358">
        <v>5859.4830000000002</v>
      </c>
      <c r="BH62" s="496">
        <f si="77" t="shared"/>
        <v>877.56000000001222</v>
      </c>
      <c r="BI62" s="453">
        <f>BH62+BH61</f>
        <v>2450.2800000001071</v>
      </c>
      <c r="BJ62" s="370">
        <v>982.36</v>
      </c>
      <c r="BK62" s="371">
        <v>663.17100000000005</v>
      </c>
      <c r="BL62" s="291">
        <f si="136" t="shared"/>
        <v>10.079999999998108</v>
      </c>
      <c r="BM62" s="409">
        <f>BL62+BL61</f>
        <v>106.6399999999976</v>
      </c>
      <c r="BN62" s="409">
        <f si="101" t="shared"/>
        <v>867.48000000001412</v>
      </c>
      <c r="BO62" s="204">
        <f>BI62-BM62</f>
        <v>2343.6400000001095</v>
      </c>
      <c r="BP62" s="195">
        <v>1668.2</v>
      </c>
      <c r="BQ62" s="196">
        <f si="102" t="shared"/>
        <v>800.71999999998593</v>
      </c>
      <c r="BR62" s="196">
        <v>301.44</v>
      </c>
      <c r="BS62" s="196">
        <f si="103" t="shared"/>
        <v>2.8777866242038685</v>
      </c>
      <c r="BT62" s="196">
        <v>4.84</v>
      </c>
      <c r="BU62" s="196">
        <f si="104" t="shared"/>
        <v>1.9622133757961313</v>
      </c>
      <c r="BV62" s="199">
        <v>58</v>
      </c>
      <c r="BW62" s="346">
        <v>42824</v>
      </c>
      <c r="BX62" s="357">
        <v>12835.26</v>
      </c>
      <c r="BY62" s="358">
        <v>58.115000000000002</v>
      </c>
      <c r="BZ62" s="347">
        <f si="105" t="shared"/>
        <v>278.8200000000154</v>
      </c>
      <c r="CA62" s="210">
        <f>BZ61+BZ62</f>
        <v>494.49999999998482</v>
      </c>
      <c r="CB62" s="292"/>
      <c r="CC62" s="213">
        <f si="106" t="shared"/>
        <v>10.079999999998108</v>
      </c>
      <c r="CD62" s="409">
        <f>BM62</f>
        <v>106.6399999999976</v>
      </c>
      <c r="CE62" s="211">
        <f si="107" t="shared"/>
        <v>288.90000000001351</v>
      </c>
      <c r="CF62" s="211">
        <f>CA62+CD62</f>
        <v>601.13999999998236</v>
      </c>
      <c r="CG62" s="195">
        <v>762.3</v>
      </c>
      <c r="CH62" s="210">
        <f si="108" t="shared"/>
        <v>473.39999999998645</v>
      </c>
      <c r="CI62" s="196"/>
      <c r="CJ62" s="196" t="e">
        <f si="109" t="shared"/>
        <v>#DIV/0!</v>
      </c>
      <c r="CK62" s="196">
        <v>3.78</v>
      </c>
      <c r="CL62" s="196" t="e">
        <f si="110" t="shared"/>
        <v>#DIV/0!</v>
      </c>
      <c r="CM62" s="199">
        <v>58</v>
      </c>
      <c r="CN62" s="346">
        <v>42824</v>
      </c>
      <c r="CO62" s="357">
        <v>11589.106</v>
      </c>
      <c r="CP62" s="358">
        <v>7724.982</v>
      </c>
      <c r="CQ62" s="455">
        <f si="111" t="shared"/>
        <v>747.47999999992317</v>
      </c>
      <c r="CR62" s="409">
        <f>CQ62+CQ61</f>
        <v>2116.6799999999057</v>
      </c>
      <c r="CS62" s="409">
        <f si="90" t="shared"/>
        <v>175136</v>
      </c>
      <c r="CT62" s="409">
        <f si="91" t="shared"/>
        <v>354996</v>
      </c>
      <c r="CU62" s="409">
        <f si="112" t="shared"/>
        <v>1680</v>
      </c>
      <c r="CV62" s="453">
        <f>Y62</f>
        <v>3504</v>
      </c>
      <c r="CW62" s="379">
        <v>345.05599999999998</v>
      </c>
      <c r="CX62" s="376">
        <f si="86" t="shared"/>
        <v>4.9799999999981992</v>
      </c>
      <c r="CY62" s="409">
        <f>CX62+CX61</f>
        <v>8.1599999999980355</v>
      </c>
      <c r="CZ62" s="409">
        <f si="113" t="shared"/>
        <v>2432.4599999999214</v>
      </c>
      <c r="DA62" s="204">
        <f>CZ62+CZ61</f>
        <v>5628.8399999999037</v>
      </c>
      <c r="DB62" s="195">
        <v>3924.1</v>
      </c>
      <c r="DC62" s="409">
        <f si="114" t="shared"/>
        <v>1491.6400000000785</v>
      </c>
      <c r="DD62" s="195">
        <v>361.89499999999998</v>
      </c>
      <c r="DE62" s="196">
        <f si="115" t="shared"/>
        <v>6.7214523549646206</v>
      </c>
      <c r="DF62" s="195">
        <v>11.38</v>
      </c>
      <c r="DG62" s="196">
        <f si="116" t="shared"/>
        <v>4.6585476450353802</v>
      </c>
      <c r="DH62" s="199">
        <v>58</v>
      </c>
      <c r="DI62" s="346">
        <v>42824</v>
      </c>
      <c r="DJ62" s="366">
        <v>388.56</v>
      </c>
      <c r="DK62" s="381">
        <v>327.108</v>
      </c>
      <c r="DL62" s="455">
        <f si="117" t="shared"/>
        <v>860.40000000001555</v>
      </c>
      <c r="DM62" s="453">
        <f>DL62+DL61</f>
        <v>1623.6000000000786</v>
      </c>
      <c r="DN62" s="370"/>
      <c r="DO62" s="409"/>
      <c r="DP62" s="409"/>
      <c r="DQ62" s="371">
        <v>2041.4680000000001</v>
      </c>
      <c r="DR62" s="455">
        <f si="118" t="shared"/>
        <v>3412.800000000334</v>
      </c>
      <c r="DS62" s="453">
        <f>DR62+DR61</f>
        <v>6858.000000000311</v>
      </c>
      <c r="DT62" s="409">
        <f si="119" t="shared"/>
        <v>5209.20000000035</v>
      </c>
      <c r="DU62" s="204">
        <f>DM62+DS62+IG62</f>
        <v>10989.60000000039</v>
      </c>
      <c r="DV62" s="195">
        <v>5557</v>
      </c>
      <c r="DW62" s="409">
        <f si="120" t="shared"/>
        <v>347.79999999965003</v>
      </c>
      <c r="DX62" s="195">
        <v>14653</v>
      </c>
      <c r="DY62" s="431">
        <f si="121" t="shared"/>
        <v>0.3555039923565379</v>
      </c>
      <c r="DZ62" s="409">
        <v>0.39800000000000002</v>
      </c>
      <c r="EA62" s="431">
        <f si="122" t="shared"/>
        <v>4.2496007643462119E-2</v>
      </c>
      <c r="EB62" s="199">
        <v>58</v>
      </c>
      <c r="EC62" s="346">
        <v>42824</v>
      </c>
      <c r="ED62" s="357">
        <v>2153.134</v>
      </c>
      <c r="EE62" s="292"/>
      <c r="EF62" s="358"/>
      <c r="EG62" s="501">
        <f>(ED62-ED61)*1800</f>
        <v>4102.1999999999935</v>
      </c>
      <c r="EH62" s="453">
        <f>EG62+EG61</f>
        <v>8257.1999999999935</v>
      </c>
      <c r="EI62" s="370">
        <v>29.536000000000001</v>
      </c>
      <c r="EJ62" s="371">
        <v>1766.174</v>
      </c>
      <c r="EK62" s="455">
        <f si="123" t="shared"/>
        <v>413.59999999999104</v>
      </c>
      <c r="EL62" s="453">
        <f>EK62+EK61</f>
        <v>843.59999999999445</v>
      </c>
      <c r="EM62" s="370">
        <v>3235.346</v>
      </c>
      <c r="EN62" s="371"/>
      <c r="EO62" s="455">
        <f si="124" t="shared"/>
        <v>20.747999999997774</v>
      </c>
      <c r="EP62" s="453">
        <f>EO62+EO61</f>
        <v>47.016000000001441</v>
      </c>
      <c r="EQ62" s="491">
        <v>396.77800000000002</v>
      </c>
      <c r="ER62" s="455">
        <f si="125" t="shared"/>
        <v>8.6000000000012733</v>
      </c>
      <c r="ES62" s="409">
        <f>ER62+ER61</f>
        <v>16.920000000000073</v>
      </c>
      <c r="ET62" s="409">
        <f si="126" t="shared"/>
        <v>4131.5479999999925</v>
      </c>
      <c r="EU62" s="204">
        <f>EH62+EP62+ES62</f>
        <v>8321.135999999995</v>
      </c>
      <c r="EV62" s="195">
        <v>4273.3999999999996</v>
      </c>
      <c r="EW62" s="195">
        <f si="127" t="shared"/>
        <v>141.85200000000714</v>
      </c>
      <c r="EX62" s="431">
        <v>361.89499999999998</v>
      </c>
      <c r="EY62" s="431">
        <f si="128" t="shared"/>
        <v>11.416427416792143</v>
      </c>
      <c r="EZ62" s="290">
        <v>12.3931</v>
      </c>
      <c r="FA62" s="432">
        <f si="129" t="shared"/>
        <v>0.97667258320785777</v>
      </c>
      <c r="HO62" s="346">
        <v>42765</v>
      </c>
      <c r="HP62" s="379">
        <v>1170.857</v>
      </c>
      <c r="HQ62" s="455">
        <f si="130" t="shared"/>
        <v>46.319999999996071</v>
      </c>
      <c r="HR62" s="453">
        <f>HQ62+HQ61</f>
        <v>77.439999999996871</v>
      </c>
      <c r="HS62" s="379">
        <v>51392</v>
      </c>
      <c r="HT62" s="455">
        <f si="131" t="shared"/>
        <v>22</v>
      </c>
      <c r="HU62" s="369">
        <f>HT62+HT61</f>
        <v>37</v>
      </c>
      <c r="HV62" s="379">
        <v>80490</v>
      </c>
      <c r="HW62" s="455">
        <f si="132" t="shared"/>
        <v>31</v>
      </c>
      <c r="HX62" s="369">
        <f>HW62+HW61</f>
        <v>40</v>
      </c>
      <c r="HY62" s="379">
        <v>2607</v>
      </c>
      <c r="HZ62" s="462">
        <f si="71" t="shared"/>
        <v>21</v>
      </c>
      <c r="IA62" s="369">
        <f>HZ62+HZ61</f>
        <v>29</v>
      </c>
      <c r="IB62" s="379">
        <v>1344.24</v>
      </c>
      <c r="IC62" s="455">
        <f si="133" t="shared"/>
        <v>18.299999999996999</v>
      </c>
      <c r="ID62" s="409">
        <f>IC62+IC61</f>
        <v>50.40000000000191</v>
      </c>
      <c r="IE62" s="379">
        <v>222500</v>
      </c>
      <c r="IF62" s="455">
        <f si="134" t="shared"/>
        <v>936</v>
      </c>
      <c r="IG62" s="409">
        <f>IF62+IF61</f>
        <v>2508</v>
      </c>
    </row>
    <row r="63" spans="1:241" x14ac:dyDescent="0.25">
      <c r="A63" s="199">
        <v>59</v>
      </c>
      <c r="B63" s="346">
        <v>42824</v>
      </c>
      <c r="C63" s="349">
        <v>3181.9609999999998</v>
      </c>
      <c r="D63" s="288">
        <v>3215.49</v>
      </c>
      <c r="E63" s="350"/>
      <c r="F63" s="347">
        <f si="74" t="shared"/>
        <v>10564.799999997922</v>
      </c>
      <c r="G63" s="354"/>
      <c r="H63" s="357">
        <v>2245.0149999999999</v>
      </c>
      <c r="I63" s="292">
        <v>2114.1790000000001</v>
      </c>
      <c r="J63" s="358"/>
      <c r="K63" s="347">
        <f si="75" t="shared"/>
        <v>11337.600000000384</v>
      </c>
      <c r="L63" s="409"/>
      <c r="M63" s="354"/>
      <c r="N63" s="357">
        <v>708.45899999999995</v>
      </c>
      <c r="O63" s="358">
        <v>1102.4970000000001</v>
      </c>
      <c r="P63" s="485">
        <f si="92" t="shared"/>
        <v>597.59999999998854</v>
      </c>
      <c r="Q63" s="453"/>
      <c r="R63" s="357">
        <v>73694</v>
      </c>
      <c r="S63" s="358">
        <v>38106</v>
      </c>
      <c r="T63" s="455">
        <f si="93" t="shared"/>
        <v>252</v>
      </c>
      <c r="U63" s="453"/>
      <c r="V63" s="357">
        <v>175136</v>
      </c>
      <c r="W63" s="358">
        <v>355014</v>
      </c>
      <c r="X63" s="455">
        <f si="94" t="shared"/>
        <v>288</v>
      </c>
      <c r="Y63" s="409"/>
      <c r="Z63" s="409"/>
      <c r="AA63" s="453"/>
      <c r="AB63" s="357">
        <v>375.20299999999997</v>
      </c>
      <c r="AC63" s="358">
        <v>176.76400000000001</v>
      </c>
      <c r="AD63" s="455">
        <f si="95" t="shared"/>
        <v>453.59999999996603</v>
      </c>
      <c r="AE63" s="453"/>
      <c r="AF63" s="364"/>
      <c r="AG63" s="289">
        <v>63366</v>
      </c>
      <c r="AH63" s="358"/>
      <c r="AI63" s="498">
        <f si="135" t="shared"/>
        <v>9840</v>
      </c>
      <c r="AJ63" s="409"/>
      <c r="AK63" s="453"/>
      <c r="AL63" s="387">
        <v>29571</v>
      </c>
      <c r="AM63" s="388">
        <v>41092</v>
      </c>
      <c r="AN63" s="455">
        <f si="96" t="shared"/>
        <v>0</v>
      </c>
      <c r="AO63" s="217"/>
      <c r="AP63" s="387">
        <v>22329</v>
      </c>
      <c r="AQ63" s="388">
        <v>23340</v>
      </c>
      <c r="AR63" s="455">
        <f si="97" t="shared"/>
        <v>0</v>
      </c>
      <c r="AS63" s="409"/>
      <c r="AT63" s="409"/>
      <c r="AU63" s="210">
        <f si="98" t="shared"/>
        <v>9823.1999999979562</v>
      </c>
      <c r="AV63" s="211"/>
      <c r="AW63" s="197">
        <v>10649.89</v>
      </c>
      <c r="AX63" s="196"/>
      <c r="AY63" s="196"/>
      <c r="AZ63" s="196" t="e">
        <f si="99" t="shared"/>
        <v>#DIV/0!</v>
      </c>
      <c r="BA63" s="196">
        <v>30.88</v>
      </c>
      <c r="BB63" s="196" t="e">
        <f si="100" t="shared"/>
        <v>#DIV/0!</v>
      </c>
      <c r="BC63" s="199">
        <v>59</v>
      </c>
      <c r="BD63" s="346">
        <v>42824</v>
      </c>
      <c r="BE63" s="357">
        <v>11825.01</v>
      </c>
      <c r="BF63" s="292">
        <v>86.766999999999996</v>
      </c>
      <c r="BG63" s="358">
        <v>5859.5249999999996</v>
      </c>
      <c r="BH63" s="496">
        <f si="77" t="shared"/>
        <v>179.15999999980841</v>
      </c>
      <c r="BI63" s="453"/>
      <c r="BJ63" s="370">
        <v>984.67700000000002</v>
      </c>
      <c r="BK63" s="371">
        <v>663.17100000000005</v>
      </c>
      <c r="BL63" s="291">
        <f si="136" t="shared"/>
        <v>185.36000000000058</v>
      </c>
      <c r="BM63" s="409"/>
      <c r="BN63" s="409">
        <f si="101" t="shared"/>
        <v>-6.2000000001921762</v>
      </c>
      <c r="BO63" s="204"/>
      <c r="BP63" s="195">
        <v>1668.2</v>
      </c>
      <c r="BQ63" s="196">
        <f si="102" t="shared"/>
        <v>1674.4000000001922</v>
      </c>
      <c r="BR63" s="196">
        <v>301.44</v>
      </c>
      <c r="BS63" s="196">
        <f si="103" t="shared"/>
        <v>-2.0567940552654512E-2</v>
      </c>
      <c r="BT63" s="196">
        <v>4.84</v>
      </c>
      <c r="BU63" s="196">
        <f si="104" t="shared"/>
        <v>4.8605679405526541</v>
      </c>
      <c r="BV63" s="199">
        <v>59</v>
      </c>
      <c r="BW63" s="346">
        <v>42824</v>
      </c>
      <c r="BX63" s="357">
        <v>12841.9</v>
      </c>
      <c r="BY63" s="358">
        <v>57.933</v>
      </c>
      <c r="BZ63" s="347">
        <f si="105" t="shared"/>
        <v>191.91999999998245</v>
      </c>
      <c r="CA63" s="210"/>
      <c r="CB63" s="292"/>
      <c r="CC63" s="409">
        <f si="106" t="shared"/>
        <v>185.36000000000058</v>
      </c>
      <c r="CD63" s="409"/>
      <c r="CE63" s="211">
        <f si="107" t="shared"/>
        <v>377.27999999998303</v>
      </c>
      <c r="CF63" s="211"/>
      <c r="CG63" s="195">
        <v>762.3</v>
      </c>
      <c r="CH63" s="210">
        <f si="108" t="shared"/>
        <v>385.02000000001692</v>
      </c>
      <c r="CI63" s="196"/>
      <c r="CJ63" s="196" t="e">
        <f si="109" t="shared"/>
        <v>#DIV/0!</v>
      </c>
      <c r="CK63" s="196">
        <v>3.78</v>
      </c>
      <c r="CL63" s="196" t="e">
        <f si="110" t="shared"/>
        <v>#DIV/0!</v>
      </c>
      <c r="CM63" s="199">
        <v>59</v>
      </c>
      <c r="CN63" s="346">
        <v>42824</v>
      </c>
      <c r="CO63" s="357">
        <v>11589.166999999999</v>
      </c>
      <c r="CP63" s="358">
        <v>7724.9880000000003</v>
      </c>
      <c r="CQ63" s="455">
        <f si="111" t="shared"/>
        <v>8.0400000000008731</v>
      </c>
      <c r="CR63" s="409"/>
      <c r="CS63" s="409">
        <f si="90" t="shared"/>
        <v>175136</v>
      </c>
      <c r="CT63" s="409">
        <f si="91" t="shared"/>
        <v>355014</v>
      </c>
      <c r="CU63" s="409">
        <f si="112" t="shared"/>
        <v>288</v>
      </c>
      <c r="CV63" s="453"/>
      <c r="CW63" s="379">
        <v>345.07499999999999</v>
      </c>
      <c r="CX63" s="376">
        <f si="86" t="shared"/>
        <v>1.1400000000003274</v>
      </c>
      <c r="CY63" s="409"/>
      <c r="CZ63" s="409">
        <f si="113" t="shared"/>
        <v>297.1800000000012</v>
      </c>
      <c r="DA63" s="204"/>
      <c r="DB63" s="195">
        <v>3924.1</v>
      </c>
      <c r="DC63" s="409">
        <f si="114" t="shared"/>
        <v>3626.9199999999987</v>
      </c>
      <c r="DD63" s="195">
        <v>361.89499999999998</v>
      </c>
      <c r="DE63" s="196">
        <f si="115" t="shared"/>
        <v>0.82117741333812633</v>
      </c>
      <c r="DF63" s="195">
        <v>11.38</v>
      </c>
      <c r="DG63" s="196">
        <f si="116" t="shared"/>
        <v>10.558822586661874</v>
      </c>
      <c r="DH63" s="199">
        <v>59</v>
      </c>
      <c r="DI63" s="346">
        <v>42824</v>
      </c>
      <c r="DJ63" s="366">
        <v>388.96100000000001</v>
      </c>
      <c r="DK63" s="381">
        <v>327.13499999999999</v>
      </c>
      <c r="DL63" s="455">
        <f si="117" t="shared"/>
        <v>770.39999999999509</v>
      </c>
      <c r="DM63" s="453"/>
      <c r="DN63" s="370"/>
      <c r="DO63" s="409"/>
      <c r="DP63" s="409"/>
      <c r="DQ63" s="371">
        <v>2043.364</v>
      </c>
      <c r="DR63" s="455">
        <f si="118" t="shared"/>
        <v>3412.7999999999247</v>
      </c>
      <c r="DS63" s="453"/>
      <c r="DT63" s="409">
        <f si="119" t="shared"/>
        <v>4183.1999999999198</v>
      </c>
      <c r="DU63" s="204"/>
      <c r="DV63" s="195">
        <v>5557</v>
      </c>
      <c r="DW63" s="409">
        <f si="120" t="shared"/>
        <v>1373.8000000000802</v>
      </c>
      <c r="DX63" s="195">
        <v>14653</v>
      </c>
      <c r="DY63" s="431">
        <f si="121" t="shared"/>
        <v>0.28548420118746465</v>
      </c>
      <c r="DZ63" s="409">
        <v>0.39800000000000002</v>
      </c>
      <c r="EA63" s="431">
        <f si="122" t="shared"/>
        <v>0.11251579881253537</v>
      </c>
      <c r="EB63" s="199">
        <v>59</v>
      </c>
      <c r="EC63" s="346">
        <v>42824</v>
      </c>
      <c r="ED63" s="357">
        <v>2155.3110000000001</v>
      </c>
      <c r="EE63" s="292"/>
      <c r="EF63" s="358"/>
      <c r="EG63" s="502">
        <f ref="EG63:EG66" si="139" t="shared">(ED63-ED62)*1800</f>
        <v>3918.6000000002423</v>
      </c>
      <c r="EH63" s="453"/>
      <c r="EI63" s="370">
        <v>29.556000000000001</v>
      </c>
      <c r="EJ63" s="371">
        <v>1770.953</v>
      </c>
      <c r="EK63" s="455">
        <f si="123" t="shared"/>
        <v>383.91999999999967</v>
      </c>
      <c r="EL63" s="453"/>
      <c r="EM63" s="370">
        <v>3237.3330000000001</v>
      </c>
      <c r="EN63" s="371"/>
      <c r="EO63" s="455">
        <f si="124" t="shared"/>
        <v>23.84400000000096</v>
      </c>
      <c r="EP63" s="453"/>
      <c r="EQ63" s="379">
        <v>397.00200000000001</v>
      </c>
      <c r="ER63" s="455">
        <f si="125" t="shared"/>
        <v>8.9599999999995816</v>
      </c>
      <c r="ES63" s="409"/>
      <c r="ET63" s="409">
        <f>EG63+EO63+ER63</f>
        <v>3951.4040000002428</v>
      </c>
      <c r="EU63" s="204"/>
      <c r="EV63" s="195">
        <v>4273.3999999999996</v>
      </c>
      <c r="EW63" s="195">
        <f si="127" t="shared"/>
        <v>321.9959999997568</v>
      </c>
      <c r="EX63" s="431">
        <v>361.89499999999998</v>
      </c>
      <c r="EY63" s="431">
        <f si="128" t="shared"/>
        <v>10.918647674049774</v>
      </c>
      <c r="EZ63" s="290">
        <v>12.3931</v>
      </c>
      <c r="FA63" s="432">
        <f si="129" t="shared"/>
        <v>1.4744523259502262</v>
      </c>
      <c r="HO63" s="346">
        <v>42765</v>
      </c>
      <c r="HP63" s="379">
        <v>1171.307</v>
      </c>
      <c r="HQ63" s="455">
        <f si="130" t="shared"/>
        <v>18.000000000001819</v>
      </c>
      <c r="HR63" s="453"/>
      <c r="HS63" s="379">
        <v>51431</v>
      </c>
      <c r="HT63" s="455">
        <f si="131" t="shared"/>
        <v>39</v>
      </c>
      <c r="HU63" s="369"/>
      <c r="HV63" s="379">
        <v>80506</v>
      </c>
      <c r="HW63" s="455">
        <f si="132" t="shared"/>
        <v>16</v>
      </c>
      <c r="HX63" s="369"/>
      <c r="HY63" s="379">
        <v>2620</v>
      </c>
      <c r="HZ63" s="462">
        <f si="71" t="shared"/>
        <v>13</v>
      </c>
      <c r="IA63" s="369"/>
      <c r="IB63" s="379">
        <v>1344.88</v>
      </c>
      <c r="IC63" s="455">
        <f si="133" t="shared"/>
        <v>19.200000000003001</v>
      </c>
      <c r="ID63" s="409"/>
      <c r="IE63" s="379">
        <v>222500</v>
      </c>
      <c r="IF63" s="455">
        <f si="134" t="shared"/>
        <v>0</v>
      </c>
      <c r="IG63" s="409"/>
    </row>
    <row r="64" spans="1:241" x14ac:dyDescent="0.25">
      <c r="A64" s="199">
        <v>60</v>
      </c>
      <c r="B64" s="346">
        <v>42825</v>
      </c>
      <c r="C64" s="349">
        <v>3182.326</v>
      </c>
      <c r="D64" s="288">
        <v>3217.6819999999998</v>
      </c>
      <c r="E64" s="350"/>
      <c r="F64" s="347">
        <f si="74" t="shared"/>
        <v>12273.60000000117</v>
      </c>
      <c r="G64" s="354">
        <f>F63+F64</f>
        <v>22838.399999999092</v>
      </c>
      <c r="H64" s="357">
        <v>2245.3620000000001</v>
      </c>
      <c r="I64" s="292">
        <v>2116.36</v>
      </c>
      <c r="J64" s="358"/>
      <c r="K64" s="347">
        <f si="75" t="shared"/>
        <v>12134.400000001187</v>
      </c>
      <c r="L64" s="409">
        <f>K63+K64</f>
        <v>23472.000000001572</v>
      </c>
      <c r="M64" s="354">
        <f>L64-G64</f>
        <v>633.60000000247965</v>
      </c>
      <c r="N64" s="357">
        <v>709.178</v>
      </c>
      <c r="O64" s="358">
        <v>1102.4970000000001</v>
      </c>
      <c r="P64" s="455">
        <f si="92" t="shared"/>
        <v>1294.2000000000917</v>
      </c>
      <c r="Q64" s="453">
        <f>P64+P63</f>
        <v>1891.8000000000802</v>
      </c>
      <c r="R64" s="357">
        <v>73722</v>
      </c>
      <c r="S64" s="358">
        <v>38112</v>
      </c>
      <c r="T64" s="455">
        <f si="93" t="shared"/>
        <v>408</v>
      </c>
      <c r="U64" s="453">
        <f>T64+T63</f>
        <v>660</v>
      </c>
      <c r="V64" s="357">
        <v>175139</v>
      </c>
      <c r="W64" s="358">
        <v>355065</v>
      </c>
      <c r="X64" s="455">
        <f si="94" t="shared"/>
        <v>864</v>
      </c>
      <c r="Y64" s="409">
        <f>X64+X63</f>
        <v>1152</v>
      </c>
      <c r="Z64" s="409">
        <f>Y64+U64</f>
        <v>1812</v>
      </c>
      <c r="AA64" s="453">
        <f>Q64-Z64</f>
        <v>79.800000000080217</v>
      </c>
      <c r="AB64" s="357">
        <v>375.39600000000002</v>
      </c>
      <c r="AC64" s="358">
        <v>176.892</v>
      </c>
      <c r="AD64" s="455">
        <f si="95" t="shared"/>
        <v>577.80000000004748</v>
      </c>
      <c r="AE64" s="453">
        <f>AD64+AD63</f>
        <v>1031.4000000000135</v>
      </c>
      <c r="AF64" s="364"/>
      <c r="AG64" s="289">
        <v>63408</v>
      </c>
      <c r="AH64" s="358"/>
      <c r="AI64" s="498">
        <f si="135" t="shared"/>
        <v>10080</v>
      </c>
      <c r="AJ64" s="409">
        <f>AI64+AI63</f>
        <v>19920</v>
      </c>
      <c r="AK64" s="453">
        <f>AJ64+U64</f>
        <v>20580</v>
      </c>
      <c r="AL64" s="387">
        <v>29571</v>
      </c>
      <c r="AM64" s="388">
        <v>41092</v>
      </c>
      <c r="AN64" s="455">
        <f si="96" t="shared"/>
        <v>0</v>
      </c>
      <c r="AO64" s="217">
        <f>AN64+AN63</f>
        <v>0</v>
      </c>
      <c r="AP64" s="387">
        <v>22329</v>
      </c>
      <c r="AQ64" s="388">
        <v>23340</v>
      </c>
      <c r="AR64" s="455">
        <f si="97" t="shared"/>
        <v>0</v>
      </c>
      <c r="AS64" s="409">
        <f>AR64+AR63</f>
        <v>0</v>
      </c>
      <c r="AT64" s="409">
        <f>(L64-Y64-AE64-AO64)+AS64</f>
        <v>21288.600000001559</v>
      </c>
      <c r="AU64" s="210">
        <f si="98" t="shared"/>
        <v>10831.800000001123</v>
      </c>
      <c r="AV64" s="211">
        <f>(G64-Y64-AE64-AO64)+AS64</f>
        <v>20654.99999999908</v>
      </c>
      <c r="AW64" s="197">
        <v>10649.89</v>
      </c>
      <c r="AX64" s="196"/>
      <c r="AY64" s="196"/>
      <c r="AZ64" s="196" t="e">
        <f si="99" t="shared"/>
        <v>#DIV/0!</v>
      </c>
      <c r="BA64" s="196">
        <v>30.88</v>
      </c>
      <c r="BB64" s="196" t="e">
        <f si="100" t="shared"/>
        <v>#DIV/0!</v>
      </c>
      <c r="BC64" s="199">
        <v>60</v>
      </c>
      <c r="BD64" s="346">
        <v>42825</v>
      </c>
      <c r="BE64" s="357">
        <v>11825.630999999999</v>
      </c>
      <c r="BF64" s="292">
        <v>86.837000000000003</v>
      </c>
      <c r="BG64" s="358">
        <v>5860.9970000000003</v>
      </c>
      <c r="BH64" s="496">
        <f si="77" t="shared"/>
        <v>1091.1600000000703</v>
      </c>
      <c r="BI64" s="453">
        <f>BH64+BH63</f>
        <v>1270.3199999998787</v>
      </c>
      <c r="BJ64" s="370">
        <v>985.90099999999995</v>
      </c>
      <c r="BK64" s="371">
        <v>663.17100000000005</v>
      </c>
      <c r="BL64" s="291">
        <f si="136" t="shared"/>
        <v>97.919999999994616</v>
      </c>
      <c r="BM64" s="409">
        <f>BL64+BL63</f>
        <v>283.2799999999952</v>
      </c>
      <c r="BN64" s="409">
        <f si="101" t="shared"/>
        <v>993.24000000007572</v>
      </c>
      <c r="BO64" s="204">
        <f>BI64-BM64</f>
        <v>987.03999999988355</v>
      </c>
      <c r="BP64" s="195">
        <v>1668.2</v>
      </c>
      <c r="BQ64" s="196">
        <f si="102" t="shared"/>
        <v>674.95999999992432</v>
      </c>
      <c r="BR64" s="196">
        <v>301.44</v>
      </c>
      <c r="BS64" s="196">
        <f si="103" t="shared"/>
        <v>3.2949840764333724</v>
      </c>
      <c r="BT64" s="196">
        <v>4.84</v>
      </c>
      <c r="BU64" s="196">
        <f si="104" t="shared"/>
        <v>1.5450159235666274</v>
      </c>
      <c r="BV64" s="199">
        <v>60</v>
      </c>
      <c r="BW64" s="346">
        <v>42825</v>
      </c>
      <c r="BX64" s="357">
        <v>12849.95</v>
      </c>
      <c r="BY64" s="358">
        <v>58.26</v>
      </c>
      <c r="BZ64" s="347">
        <f si="105" t="shared"/>
        <v>254.58000000003267</v>
      </c>
      <c r="CA64" s="210">
        <f>BZ63+BZ64</f>
        <v>446.50000000001512</v>
      </c>
      <c r="CB64" s="292"/>
      <c r="CC64" s="409">
        <f si="106" t="shared"/>
        <v>97.919999999994616</v>
      </c>
      <c r="CD64" s="409">
        <f>BM64</f>
        <v>283.2799999999952</v>
      </c>
      <c r="CE64" s="211">
        <f si="107" t="shared"/>
        <v>352.50000000002728</v>
      </c>
      <c r="CF64" s="211">
        <f>CA64+CD64</f>
        <v>729.78000000001032</v>
      </c>
      <c r="CG64" s="195">
        <v>762.3</v>
      </c>
      <c r="CH64" s="210">
        <f si="108" t="shared"/>
        <v>409.79999999997267</v>
      </c>
      <c r="CI64" s="196"/>
      <c r="CJ64" s="196" t="e">
        <f si="109" t="shared"/>
        <v>#DIV/0!</v>
      </c>
      <c r="CK64" s="196">
        <v>3.78</v>
      </c>
      <c r="CL64" s="196" t="e">
        <f si="110" t="shared"/>
        <v>#DIV/0!</v>
      </c>
      <c r="CM64" s="199">
        <v>60</v>
      </c>
      <c r="CN64" s="346">
        <v>42825</v>
      </c>
      <c r="CO64" s="357">
        <v>11594.954</v>
      </c>
      <c r="CP64" s="358">
        <v>7727.3140000000003</v>
      </c>
      <c r="CQ64" s="455">
        <f si="111" t="shared"/>
        <v>973.56000000003405</v>
      </c>
      <c r="CR64" s="409">
        <f>CQ64+CQ63</f>
        <v>981.60000000003492</v>
      </c>
      <c r="CS64" s="409">
        <f si="90" t="shared"/>
        <v>175139</v>
      </c>
      <c r="CT64" s="409">
        <f si="91" t="shared"/>
        <v>355065</v>
      </c>
      <c r="CU64" s="409">
        <f si="112" t="shared"/>
        <v>864</v>
      </c>
      <c r="CV64" s="453">
        <f>Y64</f>
        <v>1152</v>
      </c>
      <c r="CW64" s="379">
        <v>345.077</v>
      </c>
      <c r="CX64" s="376">
        <f si="86" t="shared"/>
        <v>0.12000000000057298</v>
      </c>
      <c r="CY64" s="409">
        <f>CX64+CX63</f>
        <v>1.2600000000009004</v>
      </c>
      <c r="CZ64" s="409">
        <f si="113" t="shared"/>
        <v>1837.6800000000346</v>
      </c>
      <c r="DA64" s="204">
        <f>CZ64+CZ63</f>
        <v>2134.8600000000361</v>
      </c>
      <c r="DB64" s="195">
        <v>3924.1</v>
      </c>
      <c r="DC64" s="409">
        <f si="114" t="shared"/>
        <v>2086.4199999999655</v>
      </c>
      <c r="DD64" s="195">
        <v>361.89499999999998</v>
      </c>
      <c r="DE64" s="196">
        <f si="115" t="shared"/>
        <v>5.0779369706683841</v>
      </c>
      <c r="DF64" s="195">
        <v>11.38</v>
      </c>
      <c r="DG64" s="196">
        <f si="116" t="shared"/>
        <v>6.3020630293316167</v>
      </c>
      <c r="DH64" s="199">
        <v>60</v>
      </c>
      <c r="DI64" s="346">
        <v>42825</v>
      </c>
      <c r="DJ64" s="366">
        <v>389.37599999999998</v>
      </c>
      <c r="DK64" s="381">
        <v>327.161</v>
      </c>
      <c r="DL64" s="455">
        <f si="117" t="shared"/>
        <v>793.79999999995334</v>
      </c>
      <c r="DM64" s="453">
        <f>DL64+DL63</f>
        <v>1564.1999999999484</v>
      </c>
      <c r="DN64" s="370"/>
      <c r="DO64" s="409"/>
      <c r="DP64" s="409"/>
      <c r="DQ64" s="371">
        <v>2045.248</v>
      </c>
      <c r="DR64" s="455">
        <f si="118" t="shared"/>
        <v>3391.2000000000262</v>
      </c>
      <c r="DS64" s="453">
        <f>DR64+DR63</f>
        <v>6803.9999999999509</v>
      </c>
      <c r="DT64" s="409">
        <f si="119" t="shared"/>
        <v>5384.99999999998</v>
      </c>
      <c r="DU64" s="204">
        <f>DM64+DS64+IG64</f>
        <v>9568.1999999998989</v>
      </c>
      <c r="DV64" s="195">
        <v>5557</v>
      </c>
      <c r="DW64" s="409">
        <f si="120" t="shared"/>
        <v>172.00000000002001</v>
      </c>
      <c r="DX64" s="195">
        <v>14653</v>
      </c>
      <c r="DY64" s="431">
        <f si="121" t="shared"/>
        <v>0.36750153552173481</v>
      </c>
      <c r="DZ64" s="409">
        <v>0.39800000000000002</v>
      </c>
      <c r="EA64" s="431">
        <f si="122" t="shared"/>
        <v>3.0498464478265208E-2</v>
      </c>
      <c r="EB64" s="199">
        <v>60</v>
      </c>
      <c r="EC64" s="346">
        <v>42825</v>
      </c>
      <c r="ED64" s="357">
        <v>2157.4110000000001</v>
      </c>
      <c r="EE64" s="292"/>
      <c r="EF64" s="358"/>
      <c r="EG64" s="502">
        <f si="139" t="shared"/>
        <v>3779.9999999998363</v>
      </c>
      <c r="EH64" s="453">
        <f>EG64+EG63</f>
        <v>7698.6000000000786</v>
      </c>
      <c r="EI64" s="370">
        <v>29.576000000000001</v>
      </c>
      <c r="EJ64" s="371">
        <v>1775.5050000000001</v>
      </c>
      <c r="EK64" s="455">
        <f si="123" t="shared"/>
        <v>365.76000000001073</v>
      </c>
      <c r="EL64" s="453">
        <f>EK64+EK63</f>
        <v>749.68000000001041</v>
      </c>
      <c r="EM64" s="370">
        <v>3240.4279999999999</v>
      </c>
      <c r="EN64" s="371"/>
      <c r="EO64" s="455">
        <f si="124" t="shared"/>
        <v>37.139999999997599</v>
      </c>
      <c r="EP64" s="453">
        <f>EO64+EO63</f>
        <v>60.983999999998559</v>
      </c>
      <c r="EQ64" s="379">
        <v>397.21499999999997</v>
      </c>
      <c r="ER64" s="455">
        <f si="125" t="shared"/>
        <v>8.5199999999986176</v>
      </c>
      <c r="ES64" s="409">
        <f>ER64+ER63</f>
        <v>17.479999999998199</v>
      </c>
      <c r="ET64" s="409">
        <f si="126" t="shared"/>
        <v>3825.6599999998325</v>
      </c>
      <c r="EU64" s="204">
        <f>EH64+EP64+ES64</f>
        <v>7777.0640000000749</v>
      </c>
      <c r="EV64" s="195">
        <v>4273.3999999999996</v>
      </c>
      <c r="EW64" s="195">
        <f si="127" t="shared"/>
        <v>447.74000000016713</v>
      </c>
      <c r="EX64" s="431">
        <v>361.89499999999998</v>
      </c>
      <c r="EY64" s="431">
        <f si="128" t="shared"/>
        <v>10.57118777545927</v>
      </c>
      <c r="EZ64" s="290">
        <v>12.3931</v>
      </c>
      <c r="FA64" s="432">
        <f si="129" t="shared"/>
        <v>1.8219122245407302</v>
      </c>
      <c r="HO64" s="346">
        <v>42766</v>
      </c>
      <c r="HP64" s="379">
        <v>1173.298</v>
      </c>
      <c r="HQ64" s="455">
        <f si="130" t="shared"/>
        <v>79.639999999999418</v>
      </c>
      <c r="HR64" s="453">
        <f>HQ64+HQ63</f>
        <v>97.640000000001237</v>
      </c>
      <c r="HS64" s="379">
        <v>51464</v>
      </c>
      <c r="HT64" s="455">
        <f si="131" t="shared"/>
        <v>33</v>
      </c>
      <c r="HU64" s="369">
        <f>HT64+HT63</f>
        <v>72</v>
      </c>
      <c r="HV64" s="379">
        <v>80546</v>
      </c>
      <c r="HW64" s="455">
        <f si="132" t="shared"/>
        <v>40</v>
      </c>
      <c r="HX64" s="369">
        <f>HW64+HW63</f>
        <v>56</v>
      </c>
      <c r="HY64" s="379">
        <v>2651</v>
      </c>
      <c r="HZ64" s="462">
        <f si="71" t="shared"/>
        <v>31</v>
      </c>
      <c r="IA64" s="369">
        <f>HZ64+HZ63</f>
        <v>44</v>
      </c>
      <c r="IB64" s="379">
        <v>1345.42</v>
      </c>
      <c r="IC64" s="455">
        <f si="133" t="shared"/>
        <v>16.199999999998909</v>
      </c>
      <c r="ID64" s="409">
        <f>IC64+IC63</f>
        <v>35.40000000000191</v>
      </c>
      <c r="IE64" s="379">
        <v>222600</v>
      </c>
      <c r="IF64" s="455">
        <f si="134" t="shared"/>
        <v>1200</v>
      </c>
      <c r="IG64" s="409">
        <f>IF64+IF63</f>
        <v>1200</v>
      </c>
    </row>
    <row ht="15.75" r="65" spans="1:241" thickBot="1" x14ac:dyDescent="0.3">
      <c r="A65" s="199">
        <v>61</v>
      </c>
      <c r="B65" s="346">
        <v>42825</v>
      </c>
      <c r="C65" s="349">
        <v>3182.8449999999998</v>
      </c>
      <c r="D65" s="288">
        <v>3219.9870000000001</v>
      </c>
      <c r="E65" s="350"/>
      <c r="F65" s="347">
        <f si="74" t="shared"/>
        <v>13555.200000000332</v>
      </c>
      <c r="G65" s="354"/>
      <c r="H65" s="357">
        <v>2245.8760000000002</v>
      </c>
      <c r="I65" s="292">
        <v>2118.7429999999999</v>
      </c>
      <c r="J65" s="358"/>
      <c r="K65" s="347">
        <f si="75" t="shared"/>
        <v>13905.599999999686</v>
      </c>
      <c r="L65" s="409"/>
      <c r="M65" s="354"/>
      <c r="N65" s="357">
        <v>710.32299999999998</v>
      </c>
      <c r="O65" s="358">
        <v>1102.4970000000001</v>
      </c>
      <c r="P65" s="455">
        <f si="92" t="shared"/>
        <v>2060.9999999999673</v>
      </c>
      <c r="Q65" s="453"/>
      <c r="R65" s="357">
        <v>73744</v>
      </c>
      <c r="S65" s="358">
        <v>38112</v>
      </c>
      <c r="T65" s="455">
        <f si="93" t="shared"/>
        <v>264</v>
      </c>
      <c r="U65" s="453"/>
      <c r="V65" s="357">
        <v>175147</v>
      </c>
      <c r="W65" s="358">
        <v>355164</v>
      </c>
      <c r="X65" s="455">
        <f si="94" t="shared"/>
        <v>1712</v>
      </c>
      <c r="Y65" s="409"/>
      <c r="Z65" s="409"/>
      <c r="AA65" s="453"/>
      <c r="AB65" s="357">
        <v>375.61200000000002</v>
      </c>
      <c r="AC65" s="358">
        <v>177.01900000000001</v>
      </c>
      <c r="AD65" s="455">
        <f si="95" t="shared"/>
        <v>617.40000000003192</v>
      </c>
      <c r="AE65" s="453"/>
      <c r="AF65" s="364"/>
      <c r="AG65" s="289">
        <v>63453</v>
      </c>
      <c r="AH65" s="358"/>
      <c r="AI65" s="498">
        <f si="135" t="shared"/>
        <v>10800</v>
      </c>
      <c r="AJ65" s="409"/>
      <c r="AK65" s="453"/>
      <c r="AL65" s="387">
        <v>29571</v>
      </c>
      <c r="AM65" s="388">
        <v>41092</v>
      </c>
      <c r="AN65" s="455">
        <f si="96" t="shared"/>
        <v>0</v>
      </c>
      <c r="AO65" s="217"/>
      <c r="AP65" s="387">
        <v>22329</v>
      </c>
      <c r="AQ65" s="388">
        <v>23340</v>
      </c>
      <c r="AR65" s="455">
        <f si="97" t="shared"/>
        <v>0</v>
      </c>
      <c r="AS65" s="409"/>
      <c r="AT65" s="409"/>
      <c r="AU65" s="210">
        <f si="98" t="shared"/>
        <v>11225.800000000299</v>
      </c>
      <c r="AV65" s="211"/>
      <c r="AW65" s="197">
        <v>10649.89</v>
      </c>
      <c r="AX65" s="196"/>
      <c r="AY65" s="196"/>
      <c r="AZ65" s="196" t="e">
        <f si="99" t="shared"/>
        <v>#DIV/0!</v>
      </c>
      <c r="BA65" s="196">
        <v>30.88</v>
      </c>
      <c r="BB65" s="196" t="e">
        <f si="100" t="shared"/>
        <v>#DIV/0!</v>
      </c>
      <c r="BC65" s="199">
        <v>61</v>
      </c>
      <c r="BD65" s="346">
        <v>42825</v>
      </c>
      <c r="BE65" s="357">
        <v>11827.594999999999</v>
      </c>
      <c r="BF65" s="292">
        <v>86.918000000000006</v>
      </c>
      <c r="BG65" s="358">
        <v>5863.0969999999998</v>
      </c>
      <c r="BH65" s="496">
        <f si="77" t="shared"/>
        <v>1459.6799999999644</v>
      </c>
      <c r="BI65" s="453"/>
      <c r="BJ65" s="370">
        <v>987.24300000000005</v>
      </c>
      <c r="BK65" s="371">
        <v>663.17100000000005</v>
      </c>
      <c r="BL65" s="291">
        <f si="136" t="shared"/>
        <v>107.36000000000786</v>
      </c>
      <c r="BM65" s="409"/>
      <c r="BN65" s="409">
        <f si="101" t="shared"/>
        <v>1352.3199999999565</v>
      </c>
      <c r="BO65" s="204"/>
      <c r="BP65" s="195">
        <v>1668.2</v>
      </c>
      <c r="BQ65" s="196">
        <f si="102" t="shared"/>
        <v>315.88000000004354</v>
      </c>
      <c r="BR65" s="196">
        <v>301.44</v>
      </c>
      <c r="BS65" s="196">
        <f si="103" t="shared"/>
        <v>4.4861995753714057</v>
      </c>
      <c r="BT65" s="196">
        <v>4.84</v>
      </c>
      <c r="BU65" s="196">
        <f si="104" t="shared"/>
        <v>0.35380042462859418</v>
      </c>
      <c r="BV65" s="199">
        <v>61</v>
      </c>
      <c r="BW65" s="346">
        <v>42825</v>
      </c>
      <c r="BX65" s="357">
        <v>12857.91</v>
      </c>
      <c r="BY65" s="358">
        <v>58.593000000000004</v>
      </c>
      <c r="BZ65" s="347">
        <f si="105" t="shared"/>
        <v>252.11999999997403</v>
      </c>
      <c r="CA65" s="210"/>
      <c r="CB65" s="292"/>
      <c r="CC65" s="409">
        <f si="106" t="shared"/>
        <v>107.36000000000786</v>
      </c>
      <c r="CD65" s="409"/>
      <c r="CE65" s="211">
        <f si="107" t="shared"/>
        <v>359.47999999998189</v>
      </c>
      <c r="CF65" s="211"/>
      <c r="CG65" s="195">
        <v>762.3</v>
      </c>
      <c r="CH65" s="210">
        <f si="108" t="shared"/>
        <v>402.82000000001807</v>
      </c>
      <c r="CI65" s="196"/>
      <c r="CJ65" s="196" t="e">
        <f si="109" t="shared"/>
        <v>#DIV/0!</v>
      </c>
      <c r="CK65" s="196">
        <v>3.78</v>
      </c>
      <c r="CL65" s="196" t="e">
        <f si="110" t="shared"/>
        <v>#DIV/0!</v>
      </c>
      <c r="CM65" s="199">
        <v>61</v>
      </c>
      <c r="CN65" s="346">
        <v>42825</v>
      </c>
      <c r="CO65" s="357">
        <v>11602.669</v>
      </c>
      <c r="CP65" s="358">
        <v>7730.491</v>
      </c>
      <c r="CQ65" s="455">
        <f si="111" t="shared"/>
        <v>1307.039999999979</v>
      </c>
      <c r="CR65" s="409"/>
      <c r="CS65" s="409">
        <f si="90" t="shared"/>
        <v>175147</v>
      </c>
      <c r="CT65" s="409">
        <f si="91" t="shared"/>
        <v>355164</v>
      </c>
      <c r="CU65" s="409">
        <f si="112" t="shared"/>
        <v>1712</v>
      </c>
      <c r="CV65" s="453"/>
      <c r="CW65" s="379">
        <v>345.10700000000003</v>
      </c>
      <c r="CX65" s="376">
        <f si="86" t="shared"/>
        <v>1.8000000000017735</v>
      </c>
      <c r="CY65" s="409"/>
      <c r="CZ65" s="409">
        <f si="113" t="shared"/>
        <v>3020.839999999981</v>
      </c>
      <c r="DA65" s="204"/>
      <c r="DB65" s="195">
        <v>3924.1</v>
      </c>
      <c r="DC65" s="409">
        <f si="114" t="shared"/>
        <v>903.26000000001886</v>
      </c>
      <c r="DD65" s="195">
        <v>361.89499999999998</v>
      </c>
      <c r="DE65" s="196">
        <f si="115" t="shared"/>
        <v>8.347283051713843</v>
      </c>
      <c r="DF65" s="195">
        <v>11.38</v>
      </c>
      <c r="DG65" s="196">
        <f si="116" t="shared"/>
        <v>3.0327169482861578</v>
      </c>
      <c r="DH65" s="199">
        <v>61</v>
      </c>
      <c r="DI65" s="346">
        <v>42825</v>
      </c>
      <c r="DJ65" s="366">
        <v>389.78199999999998</v>
      </c>
      <c r="DK65" s="381">
        <v>327.18700000000001</v>
      </c>
      <c r="DL65" s="455">
        <f si="117" t="shared"/>
        <v>777.60000000002947</v>
      </c>
      <c r="DM65" s="453"/>
      <c r="DN65" s="370"/>
      <c r="DO65" s="409"/>
      <c r="DP65" s="409"/>
      <c r="DQ65" s="371">
        <v>2046.8910000000001</v>
      </c>
      <c r="DR65" s="455">
        <f si="118" t="shared"/>
        <v>2957.4000000000524</v>
      </c>
      <c r="DS65" s="453"/>
      <c r="DT65" s="409">
        <f si="119" t="shared"/>
        <v>5247.0000000000819</v>
      </c>
      <c r="DU65" s="204"/>
      <c r="DV65" s="195">
        <v>5557</v>
      </c>
      <c r="DW65" s="195">
        <f si="120" t="shared"/>
        <v>309.99999999991815</v>
      </c>
      <c r="DX65" s="195">
        <v>14653</v>
      </c>
      <c r="DY65" s="431">
        <f si="121" t="shared"/>
        <v>0.35808366887327386</v>
      </c>
      <c r="DZ65" s="409">
        <v>0.39800000000000002</v>
      </c>
      <c r="EA65" s="431">
        <f si="122" t="shared"/>
        <v>3.9916331126726157E-2</v>
      </c>
      <c r="EB65" s="199">
        <v>61</v>
      </c>
      <c r="EC65" s="346">
        <v>42825</v>
      </c>
      <c r="ED65" s="357">
        <v>2159.5219999999999</v>
      </c>
      <c r="EE65" s="292"/>
      <c r="EF65" s="358"/>
      <c r="EG65" s="502">
        <f si="139" t="shared"/>
        <v>3799.7999999997774</v>
      </c>
      <c r="EH65" s="453"/>
      <c r="EI65" s="370">
        <v>29.597000000000001</v>
      </c>
      <c r="EJ65" s="371">
        <v>1780.4939999999999</v>
      </c>
      <c r="EK65" s="455">
        <f si="123" t="shared"/>
        <v>400.79999999998449</v>
      </c>
      <c r="EL65" s="453"/>
      <c r="EM65" s="370">
        <v>3243.8609999999999</v>
      </c>
      <c r="EN65" s="371"/>
      <c r="EO65" s="455">
        <f si="124" t="shared"/>
        <v>41.195999999999913</v>
      </c>
      <c r="EP65" s="453"/>
      <c r="EQ65" s="379">
        <v>397.42200000000003</v>
      </c>
      <c r="ER65" s="455">
        <f si="125" t="shared"/>
        <v>8.2800000000020191</v>
      </c>
      <c r="ES65" s="409"/>
      <c r="ET65" s="409">
        <f si="126" t="shared"/>
        <v>3849.2759999997793</v>
      </c>
      <c r="EU65" s="204"/>
      <c r="EV65" s="195">
        <v>4273.3999999999996</v>
      </c>
      <c r="EW65" s="195">
        <f si="127" t="shared"/>
        <v>424.12400000022035</v>
      </c>
      <c r="EX65" s="431">
        <v>361.89499999999998</v>
      </c>
      <c r="EY65" s="431">
        <f si="128" t="shared"/>
        <v>10.636444272509372</v>
      </c>
      <c r="EZ65" s="290">
        <v>12.3931</v>
      </c>
      <c r="FA65" s="432">
        <f si="129" t="shared"/>
        <v>1.756655727490628</v>
      </c>
      <c r="HO65" s="346">
        <v>42766</v>
      </c>
      <c r="HP65" s="379">
        <v>1173.915</v>
      </c>
      <c r="HQ65" s="455">
        <f si="130" t="shared"/>
        <v>24.679999999998472</v>
      </c>
      <c r="HR65" s="514"/>
      <c r="HS65" s="379">
        <v>51476</v>
      </c>
      <c r="HT65" s="455">
        <f si="131" t="shared"/>
        <v>12</v>
      </c>
      <c r="HU65" s="369"/>
      <c r="HV65" s="379">
        <v>80557</v>
      </c>
      <c r="HW65" s="455">
        <f si="132" t="shared"/>
        <v>11</v>
      </c>
      <c r="HX65" s="369"/>
      <c r="HY65" s="379">
        <v>2661</v>
      </c>
      <c r="HZ65" s="462">
        <f si="71" t="shared"/>
        <v>10</v>
      </c>
      <c r="IA65" s="369"/>
      <c r="IB65" s="379">
        <v>1345.98</v>
      </c>
      <c r="IC65" s="515">
        <f>(IB65-IB64)*30</f>
        <v>16.799999999998363</v>
      </c>
      <c r="ID65" s="409"/>
      <c r="IE65" s="379">
        <v>222726</v>
      </c>
      <c r="IF65" s="455">
        <f si="134" t="shared"/>
        <v>1512</v>
      </c>
      <c r="IG65" s="409"/>
    </row>
    <row ht="15.75" r="66" spans="1:241" thickBot="1" x14ac:dyDescent="0.3">
      <c r="A66" s="199">
        <v>62</v>
      </c>
      <c r="B66" s="346">
        <v>42826</v>
      </c>
      <c r="C66" s="351">
        <v>3183.4140000000002</v>
      </c>
      <c r="D66" s="352">
        <v>3222.165</v>
      </c>
      <c r="E66" s="353"/>
      <c r="F66" s="347">
        <f si="74" t="shared"/>
        <v>13185.600000001432</v>
      </c>
      <c r="G66" s="354">
        <f>F65+F66</f>
        <v>26740.800000001764</v>
      </c>
      <c r="H66" s="359">
        <v>2246.451</v>
      </c>
      <c r="I66" s="360">
        <v>2121.0160000000001</v>
      </c>
      <c r="J66" s="361"/>
      <c r="K66" s="347">
        <f si="75" t="shared"/>
        <v>13670.39999999979</v>
      </c>
      <c r="L66" s="409">
        <f>K65+K66</f>
        <v>27575.999999999476</v>
      </c>
      <c r="M66" s="354"/>
      <c r="N66" s="359">
        <v>724.20100000000002</v>
      </c>
      <c r="O66" s="361">
        <v>1102.4970000000001</v>
      </c>
      <c r="P66" s="455">
        <f si="92" t="shared"/>
        <v>24980.400000000078</v>
      </c>
      <c r="Q66" s="453">
        <f>P66+P65</f>
        <v>27041.400000000045</v>
      </c>
      <c r="R66" s="475">
        <v>74017</v>
      </c>
      <c r="S66" s="358">
        <v>38145</v>
      </c>
      <c r="T66" s="455">
        <f si="93" t="shared"/>
        <v>3672</v>
      </c>
      <c r="U66" s="453">
        <f>T66+T65</f>
        <v>3936</v>
      </c>
      <c r="V66" s="357">
        <v>175159</v>
      </c>
      <c r="W66" s="358">
        <v>355271</v>
      </c>
      <c r="X66" s="455">
        <f si="94" t="shared"/>
        <v>1904</v>
      </c>
      <c r="Y66" s="409">
        <f>X66+X65</f>
        <v>3616</v>
      </c>
      <c r="Z66" s="409">
        <f>Y66+U66</f>
        <v>7552</v>
      </c>
      <c r="AA66" s="453">
        <f>Q66-Z66</f>
        <v>19489.400000000045</v>
      </c>
      <c r="AB66" s="357">
        <v>375.83800000000002</v>
      </c>
      <c r="AC66" s="358">
        <v>177.14599999999999</v>
      </c>
      <c r="AD66" s="455">
        <f si="95" t="shared"/>
        <v>635.39999999996439</v>
      </c>
      <c r="AE66" s="453">
        <f>AD66+AD65</f>
        <v>1252.7999999999963</v>
      </c>
      <c r="AF66" s="359"/>
      <c r="AG66" s="437">
        <v>63496</v>
      </c>
      <c r="AH66" s="361"/>
      <c r="AI66" s="498">
        <f si="135" t="shared"/>
        <v>10320</v>
      </c>
      <c r="AJ66" s="409">
        <f>AI66+AI65</f>
        <v>21120</v>
      </c>
      <c r="AK66" s="453">
        <f>AJ66+U66</f>
        <v>25056</v>
      </c>
      <c r="AL66" s="387">
        <v>29571</v>
      </c>
      <c r="AM66" s="388">
        <v>41092</v>
      </c>
      <c r="AN66" s="455">
        <f si="96" t="shared"/>
        <v>0</v>
      </c>
      <c r="AO66" s="217">
        <f>AN66+AN65</f>
        <v>0</v>
      </c>
      <c r="AP66" s="387">
        <v>22329</v>
      </c>
      <c r="AQ66" s="388">
        <v>23340</v>
      </c>
      <c r="AR66" s="455">
        <f si="97" t="shared"/>
        <v>0</v>
      </c>
      <c r="AS66" s="409">
        <f>AR66+AR65</f>
        <v>0</v>
      </c>
      <c r="AT66" s="409">
        <f>(L66-Y66-AE66-AO66)+AS66</f>
        <v>22707.19999999948</v>
      </c>
      <c r="AU66" s="210">
        <f si="98" t="shared"/>
        <v>10646.200000001467</v>
      </c>
      <c r="AV66" s="211">
        <f>(G66-Y66-AE66-AO66)+AS66</f>
        <v>21872.000000001768</v>
      </c>
      <c r="AW66" s="197">
        <f>HL70</f>
        <v>0</v>
      </c>
      <c r="AX66" s="196"/>
      <c r="AY66" s="196"/>
      <c r="AZ66" s="196" t="e">
        <f si="99" t="shared"/>
        <v>#DIV/0!</v>
      </c>
      <c r="BA66" s="196">
        <v>30.88</v>
      </c>
      <c r="BB66" s="196" t="e">
        <f si="100" t="shared"/>
        <v>#DIV/0!</v>
      </c>
      <c r="BC66" s="199">
        <v>62</v>
      </c>
      <c r="BD66" s="346">
        <v>42767</v>
      </c>
      <c r="BE66" s="357">
        <v>11829.92</v>
      </c>
      <c r="BF66" s="292">
        <v>87.02</v>
      </c>
      <c r="BG66" s="358">
        <v>5866.0770000000002</v>
      </c>
      <c r="BH66" s="496">
        <f si="77" t="shared"/>
        <v>1860.6000000000199</v>
      </c>
      <c r="BI66" s="453">
        <f>BH66+BH65</f>
        <v>3320.2799999999843</v>
      </c>
      <c r="BJ66" s="370">
        <v>988.54300000000001</v>
      </c>
      <c r="BK66" s="371">
        <v>663.17100000000005</v>
      </c>
      <c r="BL66" s="291">
        <f si="136" t="shared"/>
        <v>103.99999999999636</v>
      </c>
      <c r="BM66" s="409">
        <f>BL66+BL65</f>
        <v>211.36000000000422</v>
      </c>
      <c r="BN66" s="409">
        <f si="101" t="shared"/>
        <v>1756.6000000000236</v>
      </c>
      <c r="BO66" s="204">
        <f>BI66-BM66</f>
        <v>3108.9199999999801</v>
      </c>
      <c r="BP66" s="195">
        <v>1668.2</v>
      </c>
      <c r="BQ66" s="196">
        <f si="102" t="shared"/>
        <v>-88.40000000002351</v>
      </c>
      <c r="BR66" s="196">
        <v>301.44</v>
      </c>
      <c r="BS66" s="196">
        <f si="103" t="shared"/>
        <v>5.8273619957537939</v>
      </c>
      <c r="BT66" s="196">
        <v>4.84</v>
      </c>
      <c r="BU66" s="196">
        <f si="104" t="shared"/>
        <v>-0.98736199575379402</v>
      </c>
      <c r="BV66" s="199">
        <v>62</v>
      </c>
      <c r="BW66" s="346">
        <v>42767</v>
      </c>
      <c r="BX66" s="439">
        <v>12866.22</v>
      </c>
      <c r="BY66" s="438">
        <v>58.941000000000003</v>
      </c>
      <c r="BZ66" s="347">
        <f si="105" t="shared"/>
        <v>263.21999999998468</v>
      </c>
      <c r="CA66" s="210">
        <f>BZ65+BZ66</f>
        <v>515.33999999995876</v>
      </c>
      <c r="CB66" s="292"/>
      <c r="CC66" s="409">
        <f si="106" t="shared"/>
        <v>103.99999999999636</v>
      </c>
      <c r="CD66" s="409">
        <f>BM66</f>
        <v>211.36000000000422</v>
      </c>
      <c r="CE66" s="211">
        <f si="107" t="shared"/>
        <v>367.21999999998104</v>
      </c>
      <c r="CF66" s="211">
        <f>CA66+CD66</f>
        <v>726.69999999996298</v>
      </c>
      <c r="CG66" s="195">
        <v>762.3</v>
      </c>
      <c r="CH66" s="210">
        <f si="108" t="shared"/>
        <v>395.08000000001891</v>
      </c>
      <c r="CI66" s="196"/>
      <c r="CJ66" s="196" t="e">
        <f si="109" t="shared"/>
        <v>#DIV/0!</v>
      </c>
      <c r="CK66" s="196">
        <v>3.78</v>
      </c>
      <c r="CL66" s="196" t="e">
        <f si="110" t="shared"/>
        <v>#DIV/0!</v>
      </c>
      <c r="CM66" s="199">
        <v>62</v>
      </c>
      <c r="CN66" s="346">
        <v>42767</v>
      </c>
      <c r="CO66" s="439">
        <v>11610.665999999999</v>
      </c>
      <c r="CP66" s="438">
        <v>7733.7889999999998</v>
      </c>
      <c r="CQ66" s="455">
        <f si="111" t="shared"/>
        <v>1355.3999999998996</v>
      </c>
      <c r="CR66" s="409">
        <f>CQ66+CQ65</f>
        <v>2662.4399999998786</v>
      </c>
      <c r="CS66" s="409">
        <f si="90" t="shared"/>
        <v>175159</v>
      </c>
      <c r="CT66" s="409">
        <f si="91" t="shared"/>
        <v>355271</v>
      </c>
      <c r="CU66" s="409">
        <f si="112" t="shared"/>
        <v>1904</v>
      </c>
      <c r="CV66" s="453">
        <f>Y66</f>
        <v>3616</v>
      </c>
      <c r="CW66" s="379">
        <v>345.10899999999998</v>
      </c>
      <c r="CX66" s="376">
        <f si="86" t="shared"/>
        <v>0.11999999999716238</v>
      </c>
      <c r="CY66" s="409">
        <f>CX66+CX65</f>
        <v>1.9199999999989359</v>
      </c>
      <c r="CZ66" s="409">
        <f si="113" t="shared"/>
        <v>3259.5199999998968</v>
      </c>
      <c r="DA66" s="204">
        <f>CZ66+CZ65</f>
        <v>6280.3599999998778</v>
      </c>
      <c r="DB66" s="195">
        <v>3924.1</v>
      </c>
      <c r="DC66" s="409">
        <f si="114" t="shared"/>
        <v>664.58000000010315</v>
      </c>
      <c r="DD66" s="195">
        <v>361.89499999999998</v>
      </c>
      <c r="DE66" s="196">
        <f si="115" t="shared"/>
        <v>9.0068113679379298</v>
      </c>
      <c r="DF66" s="195">
        <v>11.38</v>
      </c>
      <c r="DG66" s="196">
        <f si="116" t="shared"/>
        <v>2.373188632062071</v>
      </c>
      <c r="DH66" s="199">
        <v>62</v>
      </c>
      <c r="DI66" s="346">
        <v>42767</v>
      </c>
      <c r="DJ66" s="366">
        <v>390.21499999999997</v>
      </c>
      <c r="DK66" s="381">
        <v>327.21499999999997</v>
      </c>
      <c r="DL66" s="455">
        <f si="117" t="shared"/>
        <v>829.7999999999206</v>
      </c>
      <c r="DM66" s="453">
        <f>DL66+DL65</f>
        <v>1607.3999999999501</v>
      </c>
      <c r="DN66" s="373"/>
      <c r="DO66" s="382"/>
      <c r="DP66" s="382"/>
      <c r="DQ66" s="443">
        <v>2048.623</v>
      </c>
      <c r="DR66" s="455">
        <f si="118" t="shared"/>
        <v>3117.5999999999476</v>
      </c>
      <c r="DS66" s="453">
        <f>DR66+DR65</f>
        <v>6075</v>
      </c>
      <c r="DT66" s="409">
        <f si="119" t="shared"/>
        <v>5651.3999999998687</v>
      </c>
      <c r="DU66" s="204">
        <f>DM66+DS66+IG66</f>
        <v>10898.399999999951</v>
      </c>
      <c r="DV66" s="195">
        <v>5557</v>
      </c>
      <c r="DW66" s="195">
        <f si="120" t="shared"/>
        <v>-94.399999999868669</v>
      </c>
      <c r="DX66" s="195"/>
      <c r="DY66" s="431" t="e">
        <f si="121" t="shared"/>
        <v>#DIV/0!</v>
      </c>
      <c r="DZ66" s="409"/>
      <c r="EA66" s="431" t="e">
        <f si="122" t="shared"/>
        <v>#DIV/0!</v>
      </c>
      <c r="EB66" s="199">
        <v>62</v>
      </c>
      <c r="EC66" s="346">
        <v>42767</v>
      </c>
      <c r="ED66" s="439">
        <v>2161.7190000000001</v>
      </c>
      <c r="EE66" s="360"/>
      <c r="EF66" s="361"/>
      <c r="EG66" s="502">
        <f si="139" t="shared"/>
        <v>3954.6000000002095</v>
      </c>
      <c r="EH66" s="453">
        <f>EG66+EG65</f>
        <v>7754.3999999999869</v>
      </c>
      <c r="EI66" s="370">
        <v>29.617999999999999</v>
      </c>
      <c r="EJ66" s="371">
        <v>1785.625</v>
      </c>
      <c r="EK66" s="455">
        <f si="123" t="shared"/>
        <v>412.16000000000662</v>
      </c>
      <c r="EL66" s="453">
        <f>EK66+EK65</f>
        <v>812.95999999999117</v>
      </c>
      <c r="EM66" s="442">
        <v>3246.17</v>
      </c>
      <c r="EN66" s="374"/>
      <c r="EO66" s="455">
        <f si="124" t="shared"/>
        <v>27.708000000002357</v>
      </c>
      <c r="EP66" s="453">
        <f>EO66+EO65</f>
        <v>68.90400000000227</v>
      </c>
      <c r="EQ66" s="490">
        <v>397.64299999999997</v>
      </c>
      <c r="ER66" s="455">
        <f si="125" t="shared"/>
        <v>8.8399999999978718</v>
      </c>
      <c r="ES66" s="409">
        <f>ER66+ER65</f>
        <v>17.119999999999891</v>
      </c>
      <c r="ET66" s="409">
        <f si="126" t="shared"/>
        <v>3991.1480000002098</v>
      </c>
      <c r="EU66" s="204">
        <f>EH66+EP66+ES66</f>
        <v>7840.4239999999891</v>
      </c>
      <c r="EV66" s="195">
        <v>4273.3999999999996</v>
      </c>
      <c r="EW66" s="195">
        <f si="127" t="shared"/>
        <v>282.25199999978986</v>
      </c>
      <c r="EX66" s="431">
        <v>361.89499999999998</v>
      </c>
      <c r="EY66" s="431">
        <f si="128" t="shared"/>
        <v>11.028469583719614</v>
      </c>
      <c r="EZ66" s="290">
        <v>12.3931</v>
      </c>
      <c r="FA66" s="432">
        <f si="129" t="shared"/>
        <v>1.3646304162803862</v>
      </c>
      <c r="HO66" s="346">
        <v>42767</v>
      </c>
      <c r="HP66" s="379">
        <v>1175.7829999999999</v>
      </c>
      <c r="HQ66" s="515">
        <f si="130" t="shared"/>
        <v>74.719999999997526</v>
      </c>
      <c r="HR66" s="514">
        <f ref="HR66" si="140" t="shared">HQ66+HQ65</f>
        <v>99.399999999995998</v>
      </c>
      <c r="HS66" s="379">
        <v>51512</v>
      </c>
      <c r="HT66" s="515">
        <f si="131" t="shared"/>
        <v>36</v>
      </c>
      <c r="HU66" s="369">
        <f ref="HU66" si="141" t="shared">HT66+HT65</f>
        <v>48</v>
      </c>
      <c r="HV66" s="379">
        <v>80592</v>
      </c>
      <c r="HW66" s="515">
        <f si="132" t="shared"/>
        <v>35</v>
      </c>
      <c r="HX66" s="369">
        <f ref="HX66" si="142" t="shared">HW66+HW65</f>
        <v>46</v>
      </c>
      <c r="HY66" s="379">
        <v>2692</v>
      </c>
      <c r="HZ66" s="515">
        <f si="71" t="shared"/>
        <v>31</v>
      </c>
      <c r="IA66" s="369">
        <f ref="IA66" si="143" t="shared">HZ66+HZ65</f>
        <v>41</v>
      </c>
      <c r="IB66" s="379">
        <v>1346.52</v>
      </c>
      <c r="IC66" s="515">
        <f si="133" t="shared"/>
        <v>16.199999999998909</v>
      </c>
      <c r="ID66" s="409">
        <f ref="ID66:ID67" si="144" t="shared">IC66+IC65</f>
        <v>32.999999999997272</v>
      </c>
      <c r="IE66" s="379">
        <v>222868</v>
      </c>
      <c r="IF66" s="515">
        <f si="134" t="shared"/>
        <v>1704</v>
      </c>
      <c r="IG66" s="409">
        <f ref="IG66" si="145" t="shared">IF66+IF65</f>
        <v>3216</v>
      </c>
    </row>
    <row r="67" spans="1:241" x14ac:dyDescent="0.25">
      <c r="A67" s="199"/>
      <c r="B67" s="208" t="s">
        <v>70</v>
      </c>
      <c r="C67" s="348"/>
      <c r="D67" s="348"/>
      <c r="E67" s="348"/>
      <c r="F67" s="208"/>
      <c r="G67" s="214">
        <f>SUM(G6:G66)</f>
        <v>790156.80000000005</v>
      </c>
      <c r="H67" s="356"/>
      <c r="I67" s="356"/>
      <c r="J67" s="356"/>
      <c r="K67" s="214"/>
      <c r="L67" s="214">
        <f>SUM(L6:L66)</f>
        <v>794428.80000000168</v>
      </c>
      <c r="M67" s="214"/>
      <c r="N67" s="477"/>
      <c r="O67" s="356"/>
      <c r="P67" s="214"/>
      <c r="Q67" s="214">
        <f>SUM(Q6:Q66)</f>
        <v>150049.80000000019</v>
      </c>
      <c r="R67" s="356"/>
      <c r="S67" s="356"/>
      <c r="T67" s="214"/>
      <c r="U67" s="214">
        <f>SUM(U6:U66)</f>
        <v>24144</v>
      </c>
      <c r="V67" s="356"/>
      <c r="W67" s="356"/>
      <c r="X67" s="214"/>
      <c r="Y67" s="214">
        <f>SUM(Y6:Y66)</f>
        <v>104992</v>
      </c>
      <c r="Z67" s="214">
        <f>SUM(Z6:Z66)</f>
        <v>129136</v>
      </c>
      <c r="AA67" s="214"/>
      <c r="AB67" s="356"/>
      <c r="AC67" s="356"/>
      <c r="AD67" s="214"/>
      <c r="AE67" s="214">
        <f>SUM(AE6:AE66)</f>
        <v>36446.400000000038</v>
      </c>
      <c r="AF67" s="356"/>
      <c r="AG67" s="356"/>
      <c r="AH67" s="356"/>
      <c r="AI67" s="214"/>
      <c r="AJ67" s="214">
        <f>SUM(AJ6:AJ66)</f>
        <v>627269.59999999916</v>
      </c>
      <c r="AK67" s="214">
        <f>SUM(AK6:AK66)</f>
        <v>651413.59999999916</v>
      </c>
      <c r="AL67" s="356"/>
      <c r="AM67" s="219"/>
      <c r="AN67" s="214"/>
      <c r="AO67" s="214">
        <f>SUM(AO6:AO66)</f>
        <v>0</v>
      </c>
      <c r="AP67" s="356"/>
      <c r="AQ67" s="356"/>
      <c r="AR67" s="214"/>
      <c r="AS67" s="214">
        <f>SUM(AS6:AS66)</f>
        <v>0</v>
      </c>
      <c r="AT67" s="214">
        <f>SUM(AT6:AT66)</f>
        <v>652990.40000000154</v>
      </c>
      <c r="AU67" s="214"/>
      <c r="AV67" s="214">
        <f>SUM(AV6:AV66)</f>
        <v>649836.80000000075</v>
      </c>
      <c r="AW67" s="214">
        <f>SUM(AW5:AW66)</f>
        <v>649643.28709677479</v>
      </c>
      <c r="AX67" s="214">
        <f>SUM(AX6:AX66)</f>
        <v>0</v>
      </c>
      <c r="AY67" s="430"/>
      <c r="AZ67" s="430"/>
      <c r="BA67" s="430"/>
      <c r="BB67" s="430"/>
      <c r="BC67" s="199"/>
      <c r="BD67" s="208" t="s">
        <v>70</v>
      </c>
      <c r="BE67" s="644"/>
      <c r="BF67" s="645"/>
      <c r="BG67" s="646"/>
      <c r="BH67" s="409"/>
      <c r="BI67" s="409">
        <f>SUM(BI6:BI66)</f>
        <v>115979.27999999981</v>
      </c>
      <c r="BJ67" s="456"/>
      <c r="BK67" s="456"/>
      <c r="BL67" s="409"/>
      <c r="BM67" s="409">
        <f>SUM(BM6:BM66)</f>
        <v>12026.880000000001</v>
      </c>
      <c r="BN67" s="409"/>
      <c r="BO67" s="409">
        <f>SUM(BO6:BO66)</f>
        <v>103952.39999999983</v>
      </c>
      <c r="BP67" s="292"/>
      <c r="BQ67" s="409">
        <v>19877.010000000068</v>
      </c>
      <c r="BR67" s="429"/>
      <c r="BS67" s="429"/>
      <c r="BT67" s="429"/>
      <c r="BU67" s="429"/>
      <c r="BV67" s="218"/>
      <c r="BW67" s="208" t="s">
        <v>70</v>
      </c>
      <c r="BX67" s="650"/>
      <c r="BY67" s="650"/>
      <c r="BZ67" s="455"/>
      <c r="CA67" s="212">
        <f>SUM(CA5:CA66)</f>
        <v>15499.159999999989</v>
      </c>
      <c r="CB67" s="292"/>
      <c r="CC67" s="292"/>
      <c r="CD67" s="292">
        <f>SUM(CD5:CD66)</f>
        <v>12026.880000000001</v>
      </c>
      <c r="CE67" s="292"/>
      <c r="CF67" s="214">
        <f>SUM(CF5:CF66)</f>
        <v>27526.03999999999</v>
      </c>
      <c r="CG67" s="339"/>
      <c r="CH67" s="409">
        <v>-10694.939999999951</v>
      </c>
      <c r="CI67" s="429"/>
      <c r="CJ67" s="429"/>
      <c r="CK67" s="429"/>
      <c r="CL67" s="429"/>
      <c r="CM67" s="199"/>
      <c r="CN67" s="208" t="s">
        <v>70</v>
      </c>
      <c r="CO67" s="644"/>
      <c r="CP67" s="646"/>
      <c r="CQ67" s="455"/>
      <c r="CR67" s="292">
        <f>SUM(CR5:CR66)</f>
        <v>78693.24000000002</v>
      </c>
      <c r="CS67" s="647"/>
      <c r="CT67" s="649"/>
      <c r="CU67" s="455"/>
      <c r="CV67" s="292">
        <f>SUM(CV5:CV66)</f>
        <v>104992</v>
      </c>
      <c r="CW67" s="378"/>
      <c r="CX67" s="216"/>
      <c r="CY67" s="216">
        <f>SUM(CY5:CY66)</f>
        <v>367.5800000000001</v>
      </c>
      <c r="CZ67" s="216"/>
      <c r="DA67" s="208">
        <f>SUM(DA5:DA66)</f>
        <v>184052.82</v>
      </c>
      <c r="DB67" s="292"/>
      <c r="DC67" s="409">
        <v>-146441.82999999984</v>
      </c>
      <c r="DD67" s="409"/>
      <c r="DE67" s="409"/>
      <c r="DF67" s="409"/>
      <c r="DG67" s="409"/>
      <c r="DH67" s="199"/>
      <c r="DI67" s="208" t="s">
        <v>70</v>
      </c>
      <c r="DJ67" s="644"/>
      <c r="DK67" s="646"/>
      <c r="DL67" s="455"/>
      <c r="DM67" s="292">
        <f>SUM(DM5:DM66)</f>
        <v>47176.199999999895</v>
      </c>
      <c r="DN67" s="644">
        <v>1712.15</v>
      </c>
      <c r="DO67" s="645"/>
      <c r="DP67" s="645"/>
      <c r="DQ67" s="646"/>
      <c r="DR67" s="455"/>
      <c r="DS67" s="292">
        <f>SUM(DS5:DS66)</f>
        <v>207145.80000000025</v>
      </c>
      <c r="DT67" s="292"/>
      <c r="DU67" s="204">
        <f>DM67+DS67+IG67</f>
        <v>343134.00000000012</v>
      </c>
      <c r="DV67" s="292">
        <f>SUM(DV5:DV66)</f>
        <v>344534.01612903224</v>
      </c>
      <c r="DW67" s="409">
        <v>-26719.960000000021</v>
      </c>
      <c r="DX67" s="429"/>
      <c r="DY67" s="429"/>
      <c r="DZ67" s="429"/>
      <c r="EA67" s="429"/>
      <c r="EB67" s="199"/>
      <c r="EC67" s="208" t="s">
        <v>70</v>
      </c>
      <c r="ED67" s="644"/>
      <c r="EE67" s="645"/>
      <c r="EF67" s="646"/>
      <c r="EG67" s="409">
        <f ref="EG67" si="146" t="shared">(EF67-EF66)*1800</f>
        <v>0</v>
      </c>
      <c r="EH67" s="219">
        <f>SUM(EH6:EH66)</f>
        <v>244767.99999999916</v>
      </c>
      <c r="EI67" s="644"/>
      <c r="EJ67" s="646"/>
      <c r="EK67" s="452"/>
      <c r="EL67" s="219">
        <f>SUM(EL6:EL66)</f>
        <v>23112.239999999998</v>
      </c>
      <c r="EM67" s="644"/>
      <c r="EN67" s="646"/>
      <c r="EO67" s="452"/>
      <c r="EP67" s="219">
        <f>SUM(EP6:EP66)</f>
        <v>1794.6840000000029</v>
      </c>
      <c r="EQ67" s="219"/>
      <c r="ER67" s="219"/>
      <c r="ES67" s="219">
        <f>SUM(ES6:ES66)</f>
        <v>553.19999999999936</v>
      </c>
      <c r="ET67" s="219"/>
      <c r="EU67" s="208">
        <f>SUM(EU6:EU66)</f>
        <v>247115.88399999923</v>
      </c>
      <c r="EV67" s="398">
        <f>SUM(EV5:EV66)</f>
        <v>264950.83548387076</v>
      </c>
      <c r="EW67" s="456"/>
      <c r="EX67" s="409"/>
      <c r="EY67" s="409"/>
      <c r="EZ67" s="290"/>
      <c r="FA67" s="290"/>
      <c r="HP67" s="219"/>
      <c r="HQ67" s="219"/>
      <c r="HR67" s="219">
        <f>SUM(HR6:HR66)</f>
        <v>3558.2399999999961</v>
      </c>
      <c r="HS67" s="219"/>
      <c r="HT67" s="219"/>
      <c r="HU67" s="219">
        <f>SUM(HU7:HU66)</f>
        <v>1499</v>
      </c>
      <c r="HV67" s="219"/>
      <c r="HW67" s="219"/>
      <c r="HX67" s="219">
        <f>SUM(HX7:HX66)</f>
        <v>1569</v>
      </c>
      <c r="HY67" s="219"/>
      <c r="HZ67" s="219"/>
      <c r="IA67" s="219">
        <f>SUM(IA7:IA66)</f>
        <v>1132</v>
      </c>
      <c r="IB67" s="219"/>
      <c r="IC67" s="292"/>
      <c r="ID67" s="409">
        <f si="144" t="shared"/>
        <v>16.199999999998909</v>
      </c>
      <c r="IE67" s="219"/>
      <c r="IF67" s="219"/>
      <c r="IG67" s="219">
        <f>SUM(IG6:IG66)</f>
        <v>88812</v>
      </c>
    </row>
    <row r="68" spans="1:241" x14ac:dyDescent="0.25">
      <c r="A68" s="199"/>
      <c r="B68" s="208" t="s">
        <v>70</v>
      </c>
      <c r="C68" s="208"/>
      <c r="D68" s="208"/>
      <c r="E68" s="208"/>
      <c r="F68" s="208"/>
      <c r="G68" s="208"/>
      <c r="H68" s="220"/>
      <c r="I68" s="221"/>
      <c r="J68" s="221"/>
      <c r="K68" s="221"/>
      <c r="L68" s="221"/>
      <c r="M68" s="221"/>
      <c r="N68" s="221"/>
      <c r="O68" s="221"/>
      <c r="P68" s="221"/>
      <c r="Q68" s="221"/>
      <c r="R68" s="221"/>
      <c r="S68" s="221"/>
      <c r="T68" s="221"/>
      <c r="U68" s="221"/>
      <c r="V68" s="221"/>
      <c r="W68" s="221"/>
      <c r="X68" s="221"/>
      <c r="Y68" s="454"/>
      <c r="Z68" s="454"/>
      <c r="AA68" s="454"/>
      <c r="AB68" s="221"/>
      <c r="AC68" s="221"/>
      <c r="AD68" s="221"/>
      <c r="AE68" s="221"/>
      <c r="AF68" s="221"/>
      <c r="AG68" s="221"/>
      <c r="AH68" s="221"/>
      <c r="AI68" s="221"/>
      <c r="AJ68" s="221"/>
      <c r="AK68" s="216"/>
      <c r="AL68" s="221"/>
      <c r="AM68" s="345"/>
      <c r="AN68" s="221"/>
      <c r="AO68" s="221"/>
      <c r="AP68" s="221"/>
      <c r="AQ68" s="221"/>
      <c r="AR68" s="221"/>
      <c r="AS68" s="222"/>
      <c r="AT68" s="292"/>
      <c r="AU68" s="292"/>
      <c r="AV68" s="292"/>
      <c r="AW68" s="218"/>
      <c r="AX68" s="218"/>
      <c r="AY68" s="218"/>
      <c r="AZ68" s="218"/>
      <c r="BA68" s="218"/>
      <c r="BB68" s="218"/>
      <c r="BC68" s="199"/>
      <c r="BD68" s="208" t="s">
        <v>70</v>
      </c>
      <c r="BE68" s="647"/>
      <c r="BF68" s="648"/>
      <c r="BG68" s="648"/>
      <c r="BH68" s="648"/>
      <c r="BI68" s="648"/>
      <c r="BJ68" s="648"/>
      <c r="BK68" s="648"/>
      <c r="BL68" s="649"/>
      <c r="BM68" s="409"/>
      <c r="BN68" s="409"/>
      <c r="BO68" s="292">
        <f>BI67-BM67</f>
        <v>103952.39999999981</v>
      </c>
      <c r="BP68" s="212">
        <f>SUM(BP5:BP67)</f>
        <v>103428.4258064515</v>
      </c>
      <c r="BQ68" s="218"/>
      <c r="BR68" s="218"/>
      <c r="BS68" s="218"/>
      <c r="BT68" s="218"/>
      <c r="BU68" s="218"/>
      <c r="BV68" s="218"/>
      <c r="BW68" s="208" t="s">
        <v>70</v>
      </c>
      <c r="BX68" s="292"/>
      <c r="BY68" s="292"/>
      <c r="BZ68" s="292"/>
      <c r="CA68" s="292"/>
      <c r="CB68" s="292"/>
      <c r="CC68" s="292"/>
      <c r="CD68" s="292"/>
      <c r="CE68" s="292"/>
      <c r="CF68" s="212">
        <f>CA67+CD67</f>
        <v>27526.03999999999</v>
      </c>
      <c r="CG68" s="218"/>
      <c r="CH68" s="218"/>
      <c r="CI68" s="218"/>
      <c r="CJ68" s="218"/>
      <c r="CK68" s="218"/>
      <c r="CL68" s="218"/>
      <c r="CM68" s="199"/>
      <c r="CN68" s="208" t="s">
        <v>70</v>
      </c>
      <c r="CO68" s="647"/>
      <c r="CP68" s="648"/>
      <c r="CQ68" s="648"/>
      <c r="CR68" s="648"/>
      <c r="CS68" s="648"/>
      <c r="CT68" s="648"/>
      <c r="CU68" s="648"/>
      <c r="CV68" s="648"/>
      <c r="CW68" s="648"/>
      <c r="CX68" s="648"/>
      <c r="CY68" s="649"/>
      <c r="CZ68" s="455"/>
      <c r="DA68" s="292">
        <f>CR67+CV67+CY67</f>
        <v>184052.82</v>
      </c>
      <c r="DB68" s="218"/>
      <c r="DC68" s="218"/>
      <c r="DD68" s="218"/>
      <c r="DE68" s="218"/>
      <c r="DF68" s="218"/>
      <c r="DG68" s="218"/>
      <c r="DH68" s="199"/>
      <c r="DI68" s="208" t="s">
        <v>70</v>
      </c>
      <c r="DJ68" s="647">
        <v>1714.068</v>
      </c>
      <c r="DK68" s="648"/>
      <c r="DL68" s="648"/>
      <c r="DM68" s="648"/>
      <c r="DN68" s="648"/>
      <c r="DO68" s="648"/>
      <c r="DP68" s="648"/>
      <c r="DQ68" s="648"/>
      <c r="DR68" s="648"/>
      <c r="DS68" s="649"/>
      <c r="DT68" s="455"/>
      <c r="DU68" s="204">
        <f>DM68+DS68+IG68</f>
        <v>0</v>
      </c>
      <c r="DV68" s="218"/>
      <c r="DW68" s="218"/>
      <c r="DX68" s="218"/>
      <c r="DY68" s="218"/>
      <c r="DZ68" s="218"/>
      <c r="EA68" s="218"/>
      <c r="EB68" s="199"/>
      <c r="EC68" s="208" t="s">
        <v>70</v>
      </c>
      <c r="ED68" s="647"/>
      <c r="EE68" s="648"/>
      <c r="EF68" s="648"/>
      <c r="EG68" s="648"/>
      <c r="EH68" s="648"/>
      <c r="EI68" s="648"/>
      <c r="EJ68" s="648"/>
      <c r="EK68" s="648"/>
      <c r="EL68" s="648"/>
      <c r="EM68" s="648"/>
      <c r="EN68" s="648"/>
      <c r="EO68" s="648"/>
      <c r="EP68" s="649"/>
      <c r="EQ68" s="455"/>
      <c r="ER68" s="455"/>
      <c r="ES68" s="455"/>
      <c r="ET68" s="455"/>
      <c r="EU68" s="208">
        <f>EH67+EL67+EP67+ES67</f>
        <v>270228.1239999992</v>
      </c>
      <c r="EV68" s="218"/>
      <c r="EW68" s="218"/>
      <c r="EX68" s="218"/>
      <c r="EY68" s="218"/>
      <c r="IB68"/>
      <c r="IC68"/>
      <c r="ID68"/>
    </row>
    <row r="69" spans="1:241" x14ac:dyDescent="0.25">
      <c r="A69" s="199"/>
      <c r="B69" s="202"/>
      <c r="C69" s="202"/>
      <c r="D69" s="202"/>
      <c r="E69" s="202"/>
      <c r="F69" s="202"/>
      <c r="G69" s="202"/>
      <c r="H69" s="199"/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223"/>
      <c r="Z69" s="223"/>
      <c r="AA69" s="223"/>
      <c r="AB69" s="199"/>
      <c r="AC69" s="199"/>
      <c r="AD69" s="199"/>
      <c r="AE69" s="199"/>
      <c r="AF69" s="199"/>
      <c r="AG69" s="199"/>
      <c r="AH69" s="199"/>
      <c r="AI69" s="199"/>
      <c r="AJ69" s="199"/>
      <c r="AK69" s="199"/>
      <c r="AL69" s="199"/>
      <c r="AM69" s="338"/>
      <c r="AN69" s="199"/>
      <c r="AO69" s="199"/>
      <c r="AP69" s="199"/>
      <c r="AQ69" s="199"/>
      <c r="AR69" s="199"/>
      <c r="AS69" s="199"/>
      <c r="AT69" s="199"/>
      <c r="AU69" s="199"/>
      <c r="AV69" s="199"/>
      <c r="AW69" s="199"/>
      <c r="AX69" s="199"/>
      <c r="AY69" s="199"/>
      <c r="AZ69" s="199"/>
      <c r="BA69" s="199"/>
      <c r="BB69" s="199"/>
      <c r="BC69" s="199"/>
      <c r="BD69" s="202"/>
      <c r="BE69" s="199"/>
      <c r="BF69" s="199"/>
      <c r="BG69" s="199"/>
      <c r="BH69" s="223"/>
      <c r="BI69" s="223"/>
      <c r="BJ69" s="223"/>
      <c r="BK69" s="223"/>
      <c r="BL69" s="199"/>
      <c r="BM69" s="199"/>
      <c r="BN69" s="199"/>
      <c r="BO69" s="199"/>
      <c r="BP69" s="199"/>
      <c r="BQ69" s="199"/>
      <c r="BR69" s="199"/>
      <c r="BS69" s="199"/>
      <c r="BT69" s="199"/>
      <c r="BU69" s="199"/>
      <c r="BV69" s="199"/>
      <c r="BW69" s="202"/>
      <c r="BX69" s="199"/>
      <c r="BY69" s="199"/>
      <c r="BZ69" s="199"/>
      <c r="CA69" s="199"/>
      <c r="CB69" s="199"/>
      <c r="CC69" s="199"/>
      <c r="CD69" s="199"/>
      <c r="CE69" s="199"/>
      <c r="CF69" s="199"/>
      <c r="CG69" s="199"/>
      <c r="CH69" s="199"/>
      <c r="CI69" s="199"/>
      <c r="CJ69" s="199"/>
      <c r="CK69" s="199"/>
      <c r="CL69" s="199"/>
      <c r="CM69" s="199"/>
      <c r="CN69" s="202"/>
      <c r="CO69" s="199"/>
      <c r="CP69" s="199"/>
      <c r="CQ69" s="199"/>
      <c r="CR69" s="199"/>
      <c r="CS69" s="199"/>
      <c r="CT69" s="199"/>
      <c r="CU69" s="199"/>
      <c r="CV69" s="199"/>
      <c r="CW69" s="199"/>
      <c r="CX69" s="199"/>
      <c r="CY69" s="199"/>
      <c r="CZ69" s="199"/>
      <c r="DA69" s="199"/>
      <c r="DB69" s="199"/>
      <c r="DC69" s="199"/>
      <c r="DD69" s="199"/>
      <c r="DE69" s="199"/>
      <c r="DF69" s="199"/>
      <c r="DG69" s="199"/>
      <c r="DH69" s="199"/>
      <c r="DI69" s="202"/>
      <c r="DJ69" s="199"/>
      <c r="DK69" s="199"/>
      <c r="DL69" s="199"/>
      <c r="DM69" s="199"/>
      <c r="DN69" s="199"/>
      <c r="DO69" s="199"/>
      <c r="DP69" s="199"/>
      <c r="DQ69" s="199"/>
      <c r="DR69" s="199"/>
      <c r="DS69" s="199"/>
      <c r="DT69" s="199"/>
      <c r="DU69" s="199"/>
      <c r="DV69" s="199"/>
      <c r="DW69" s="199" t="s">
        <v>75</v>
      </c>
      <c r="DX69" s="199"/>
      <c r="DY69" s="199"/>
      <c r="DZ69" s="199"/>
      <c r="EA69" s="199"/>
      <c r="EB69" s="199"/>
      <c r="EC69" s="202"/>
      <c r="ED69" s="199"/>
      <c r="EE69" s="199"/>
      <c r="EF69" s="199"/>
      <c r="EG69" s="199"/>
      <c r="EH69" s="199"/>
      <c r="EI69" s="199"/>
      <c r="EJ69" s="199"/>
      <c r="EK69" s="199"/>
      <c r="EL69" s="199"/>
      <c r="EM69" s="199"/>
      <c r="EN69" s="199"/>
      <c r="EO69" s="199"/>
      <c r="EP69" s="199"/>
      <c r="EQ69" s="199"/>
      <c r="ER69" s="199"/>
      <c r="ES69" s="199"/>
      <c r="ET69" s="199"/>
      <c r="EU69" s="199"/>
      <c r="EV69" s="199"/>
      <c r="EW69" s="199"/>
      <c r="EX69" s="199"/>
      <c r="EY69" s="199"/>
      <c r="ID69"/>
    </row>
    <row r="70" spans="1:241" x14ac:dyDescent="0.25">
      <c r="B70" s="2"/>
      <c r="C70" s="2"/>
      <c r="D70" s="2"/>
      <c r="E70" s="2"/>
      <c r="F70" s="2"/>
      <c r="G70" s="2"/>
      <c r="BD70" s="2"/>
      <c r="BW70" s="2"/>
      <c r="CN70" s="2"/>
      <c r="DI70" s="2"/>
      <c r="EC70" s="2"/>
    </row>
    <row r="71" spans="1:241" x14ac:dyDescent="0.25">
      <c r="B71" s="2"/>
      <c r="C71" s="2"/>
      <c r="D71" s="2"/>
      <c r="E71" s="2"/>
      <c r="F71" s="2"/>
      <c r="G71" s="2"/>
      <c r="BD71" s="2"/>
      <c r="BW71" s="2"/>
      <c r="CN71" s="2"/>
      <c r="DI71" s="2"/>
      <c r="EC71" s="2"/>
    </row>
    <row r="72" spans="1:241" x14ac:dyDescent="0.25">
      <c r="B72" s="2"/>
      <c r="C72" s="2"/>
      <c r="D72" s="2"/>
      <c r="E72" s="2"/>
      <c r="F72" s="2"/>
      <c r="G72" s="2"/>
      <c r="BD72" s="2"/>
      <c r="BW72" s="2"/>
      <c r="CN72" s="2"/>
      <c r="DI72" s="2"/>
      <c r="EC72" s="2"/>
    </row>
    <row r="73" spans="1:241" x14ac:dyDescent="0.25">
      <c r="B73" s="2"/>
      <c r="C73" s="2"/>
      <c r="D73" s="2"/>
      <c r="E73" s="2"/>
      <c r="F73" s="2"/>
      <c r="G73" s="2"/>
      <c r="BD73" s="2"/>
      <c r="BW73" s="2"/>
      <c r="CN73" s="2"/>
      <c r="DI73" s="2"/>
      <c r="EC73" s="2"/>
    </row>
    <row r="74" spans="1:241" x14ac:dyDescent="0.25">
      <c r="B74" s="2"/>
      <c r="C74" s="2"/>
      <c r="D74" s="2"/>
      <c r="E74" s="2"/>
      <c r="F74" s="2"/>
      <c r="G74" s="2"/>
      <c r="BD74" s="2"/>
      <c r="BW74" s="2"/>
      <c r="CN74" s="2"/>
      <c r="DI74" s="2"/>
      <c r="EC74" s="2"/>
    </row>
    <row r="75" spans="1:241" x14ac:dyDescent="0.25">
      <c r="B75" s="2"/>
      <c r="C75" s="2"/>
      <c r="D75" s="2"/>
      <c r="E75" s="2"/>
      <c r="F75" s="2"/>
      <c r="G75" s="2"/>
      <c r="BD75" s="2"/>
      <c r="BW75" s="2"/>
      <c r="CN75" s="2"/>
      <c r="DI75" s="2"/>
      <c r="EC75" s="2"/>
    </row>
    <row r="76" spans="1:241" x14ac:dyDescent="0.25">
      <c r="B76" s="2"/>
      <c r="C76" s="2"/>
      <c r="D76" s="2"/>
      <c r="E76" s="2"/>
      <c r="F76" s="2"/>
      <c r="G76" s="2"/>
      <c r="BD76" s="2"/>
      <c r="BW76" s="2"/>
      <c r="CN76" s="2"/>
      <c r="DI76" s="2"/>
      <c r="EC76" s="2"/>
    </row>
    <row r="77" spans="1:241" x14ac:dyDescent="0.25">
      <c r="B77" s="2"/>
      <c r="C77" s="2"/>
      <c r="D77" s="2"/>
      <c r="E77" s="2"/>
      <c r="F77" s="2"/>
      <c r="G77" s="2"/>
      <c r="BD77" s="2"/>
      <c r="BW77" s="2"/>
      <c r="CN77" s="2"/>
      <c r="DI77" s="2"/>
      <c r="EC77" s="2"/>
    </row>
    <row r="78" spans="1:241" x14ac:dyDescent="0.25">
      <c r="B78" s="2"/>
      <c r="C78" s="2"/>
      <c r="D78" s="2"/>
      <c r="E78" s="2"/>
      <c r="F78" s="2"/>
      <c r="G78" s="2"/>
      <c r="BD78" s="2"/>
      <c r="BW78" s="2"/>
      <c r="CN78" s="2"/>
      <c r="DI78" s="2"/>
      <c r="EC78" s="2"/>
    </row>
    <row r="79" spans="1:241" x14ac:dyDescent="0.25">
      <c r="B79" s="2"/>
      <c r="C79" s="2"/>
      <c r="D79" s="2"/>
      <c r="E79" s="2"/>
      <c r="F79" s="2"/>
      <c r="G79" s="2"/>
      <c r="BD79" s="2"/>
      <c r="BW79" s="2"/>
      <c r="CN79" s="2"/>
      <c r="DI79" s="2"/>
      <c r="EC79" s="2"/>
    </row>
    <row r="80" spans="1:241" x14ac:dyDescent="0.25">
      <c r="B80" s="2"/>
      <c r="C80" s="2"/>
      <c r="D80" s="2"/>
      <c r="E80" s="2"/>
      <c r="F80" s="2"/>
      <c r="G80" s="2"/>
      <c r="BD80" s="2"/>
      <c r="BW80" s="2"/>
      <c r="CN80" s="2"/>
      <c r="DI80" s="2"/>
      <c r="EC80" s="2"/>
    </row>
    <row r="81" spans="2:214" x14ac:dyDescent="0.25">
      <c r="B81" s="2"/>
      <c r="C81" s="2"/>
      <c r="D81" s="2"/>
      <c r="E81" s="2"/>
      <c r="F81" s="2"/>
      <c r="G81" s="2"/>
      <c r="BD81" s="2"/>
      <c r="BW81" s="2"/>
      <c r="CN81" s="2"/>
      <c r="DI81" s="2"/>
      <c r="EC81" s="2"/>
      <c r="HF81" s="241"/>
    </row>
    <row r="82" spans="2:214" x14ac:dyDescent="0.25">
      <c r="B82" s="2"/>
      <c r="C82" s="2"/>
      <c r="D82" s="2"/>
      <c r="E82" s="2"/>
      <c r="F82" s="2"/>
      <c r="G82" s="2"/>
      <c r="BD82" s="2"/>
      <c r="BW82" s="2"/>
      <c r="CN82" s="2"/>
      <c r="DI82" s="2"/>
      <c r="EC82" s="2"/>
      <c r="HF82" s="241"/>
    </row>
    <row r="83" spans="2:214" x14ac:dyDescent="0.25">
      <c r="B83" s="2"/>
      <c r="C83" s="2"/>
      <c r="D83" s="2"/>
      <c r="E83" s="2"/>
      <c r="F83" s="2"/>
      <c r="G83" s="2"/>
      <c r="BD83" s="2"/>
      <c r="BW83" s="2"/>
      <c r="CN83" s="2"/>
      <c r="DI83" s="2"/>
      <c r="EC83" s="2"/>
      <c r="HF83" s="241"/>
    </row>
    <row r="84" spans="2:214" x14ac:dyDescent="0.25">
      <c r="B84" s="2"/>
      <c r="C84" s="2"/>
      <c r="D84" s="2"/>
      <c r="E84" s="2"/>
      <c r="F84" s="2"/>
      <c r="G84" s="2"/>
      <c r="BD84" s="2"/>
      <c r="BW84" s="2"/>
      <c r="CN84" s="2"/>
      <c r="DI84" s="2"/>
      <c r="EC84" s="2"/>
      <c r="HF84" s="241"/>
    </row>
    <row r="85" spans="2:214" x14ac:dyDescent="0.25">
      <c r="B85" s="2"/>
      <c r="C85" s="2"/>
      <c r="D85" s="2"/>
      <c r="E85" s="2"/>
      <c r="F85" s="2"/>
      <c r="G85" s="2"/>
      <c r="BD85" s="2"/>
      <c r="BW85" s="2"/>
      <c r="CN85" s="2"/>
      <c r="DI85" s="2"/>
      <c r="EC85" s="2"/>
      <c r="HF85" s="241"/>
    </row>
    <row r="86" spans="2:214" x14ac:dyDescent="0.25">
      <c r="B86" s="2"/>
      <c r="C86" s="2"/>
      <c r="D86" s="2"/>
      <c r="E86" s="2"/>
      <c r="F86" s="2"/>
      <c r="G86" s="2"/>
      <c r="BD86" s="2"/>
      <c r="BW86" s="2"/>
      <c r="CN86" s="2"/>
      <c r="DI86" s="2"/>
      <c r="EC86" s="2"/>
      <c r="HF86" s="241"/>
    </row>
    <row r="87" spans="2:214" x14ac:dyDescent="0.25">
      <c r="B87" s="2"/>
      <c r="C87" s="2"/>
      <c r="D87" s="2"/>
      <c r="E87" s="2"/>
      <c r="F87" s="2"/>
      <c r="G87" s="2"/>
      <c r="BD87" s="2"/>
      <c r="BW87" s="2"/>
      <c r="CN87" s="2"/>
      <c r="DI87" s="2"/>
      <c r="EC87" s="2"/>
      <c r="HF87" s="241"/>
    </row>
    <row r="88" spans="2:214" x14ac:dyDescent="0.25">
      <c r="B88" s="2"/>
      <c r="C88" s="2"/>
      <c r="D88" s="2"/>
      <c r="E88" s="2"/>
      <c r="F88" s="2"/>
      <c r="G88" s="2"/>
      <c r="BD88" s="2"/>
      <c r="BW88" s="2"/>
      <c r="CN88" s="2"/>
      <c r="DI88" s="2"/>
      <c r="EC88" s="2"/>
      <c r="HF88" s="241"/>
    </row>
    <row r="89" spans="2:214" x14ac:dyDescent="0.25">
      <c r="B89" s="2"/>
      <c r="C89" s="2"/>
      <c r="D89" s="2"/>
      <c r="E89" s="2"/>
      <c r="F89" s="2"/>
      <c r="G89" s="2"/>
      <c r="BD89" s="2"/>
      <c r="BW89" s="2"/>
      <c r="CN89" s="2"/>
      <c r="DI89" s="2"/>
      <c r="EC89" s="2"/>
      <c r="HF89" s="241"/>
    </row>
    <row r="90" spans="2:214" x14ac:dyDescent="0.25">
      <c r="B90" s="2"/>
      <c r="C90" s="2"/>
      <c r="D90" s="2"/>
      <c r="E90" s="2"/>
      <c r="F90" s="2"/>
      <c r="G90" s="2"/>
      <c r="BD90" s="2"/>
      <c r="BW90" s="2"/>
      <c r="CN90" s="2"/>
      <c r="DI90" s="2"/>
      <c r="EC90" s="2"/>
      <c r="HF90" s="241"/>
    </row>
    <row r="91" spans="2:214" x14ac:dyDescent="0.25">
      <c r="B91" s="2"/>
      <c r="C91" s="2"/>
      <c r="D91" s="2"/>
      <c r="E91" s="2"/>
      <c r="F91" s="2"/>
      <c r="G91" s="2"/>
      <c r="BD91" s="2"/>
      <c r="BW91" s="2"/>
      <c r="CN91" s="2"/>
      <c r="DI91" s="2"/>
      <c r="EC91" s="2"/>
      <c r="HF91" s="241"/>
    </row>
    <row r="92" spans="2:214" x14ac:dyDescent="0.25">
      <c r="B92" s="2"/>
      <c r="C92" s="2"/>
      <c r="D92" s="2"/>
      <c r="E92" s="2"/>
      <c r="F92" s="2"/>
      <c r="G92" s="2"/>
      <c r="BD92" s="2"/>
      <c r="BW92" s="2"/>
      <c r="CN92" s="2"/>
      <c r="DI92" s="2"/>
      <c r="EC92" s="2"/>
      <c r="HF92" s="241"/>
    </row>
    <row r="93" spans="2:214" x14ac:dyDescent="0.25">
      <c r="B93" s="2"/>
      <c r="C93" s="2"/>
      <c r="D93" s="2"/>
      <c r="E93" s="2"/>
      <c r="F93" s="2"/>
      <c r="G93" s="2"/>
      <c r="BD93" s="2"/>
      <c r="BW93" s="2"/>
      <c r="CN93" s="2"/>
      <c r="DI93" s="2"/>
      <c r="EC93" s="2"/>
      <c r="HF93" s="241"/>
    </row>
    <row r="94" spans="2:214" x14ac:dyDescent="0.25">
      <c r="B94" s="2"/>
      <c r="C94" s="2"/>
      <c r="D94" s="2"/>
      <c r="E94" s="2"/>
      <c r="F94" s="2"/>
      <c r="G94" s="2"/>
      <c r="BD94" s="2"/>
      <c r="BW94" s="2"/>
      <c r="CN94" s="2"/>
      <c r="DI94" s="2"/>
      <c r="EC94" s="2"/>
      <c r="HF94" s="241"/>
    </row>
    <row r="95" spans="2:214" x14ac:dyDescent="0.25">
      <c r="B95" s="2"/>
      <c r="C95" s="2"/>
      <c r="D95" s="2"/>
      <c r="E95" s="2"/>
      <c r="F95" s="2"/>
      <c r="G95" s="2"/>
      <c r="BD95" s="2"/>
      <c r="BW95" s="2"/>
      <c r="CN95" s="2"/>
      <c r="DI95" s="2"/>
      <c r="EC95" s="2"/>
      <c r="HF95" s="241"/>
    </row>
    <row r="96" spans="2:214" x14ac:dyDescent="0.25">
      <c r="B96" s="2"/>
      <c r="C96" s="2"/>
      <c r="D96" s="2"/>
      <c r="E96" s="2"/>
      <c r="F96" s="2"/>
      <c r="G96" s="2"/>
      <c r="BD96" s="2"/>
      <c r="BW96" s="2"/>
      <c r="CN96" s="2"/>
      <c r="DI96" s="2"/>
      <c r="EC96" s="2"/>
      <c r="HF96" s="241"/>
    </row>
    <row r="97" spans="2:214" x14ac:dyDescent="0.25">
      <c r="B97" s="2"/>
      <c r="C97" s="2"/>
      <c r="D97" s="2"/>
      <c r="E97" s="2"/>
      <c r="F97" s="2"/>
      <c r="G97" s="2"/>
      <c r="BD97" s="2"/>
      <c r="BW97" s="2"/>
      <c r="CN97" s="2"/>
      <c r="DI97" s="2"/>
      <c r="EC97" s="2"/>
      <c r="HF97" s="241"/>
    </row>
    <row r="98" spans="2:214" x14ac:dyDescent="0.25">
      <c r="B98" s="2"/>
      <c r="C98" s="2"/>
      <c r="D98" s="2"/>
      <c r="E98" s="2"/>
      <c r="F98" s="2"/>
      <c r="G98" s="2"/>
      <c r="BD98" s="2"/>
      <c r="BW98" s="2"/>
      <c r="CN98" s="2"/>
      <c r="DI98" s="2"/>
      <c r="EC98" s="2"/>
      <c r="HF98" s="241"/>
    </row>
    <row r="99" spans="2:214" x14ac:dyDescent="0.25">
      <c r="B99" s="2"/>
      <c r="C99" s="2"/>
      <c r="D99" s="2"/>
      <c r="E99" s="2"/>
      <c r="F99" s="2"/>
      <c r="G99" s="2"/>
      <c r="BD99" s="2"/>
      <c r="BW99" s="2"/>
      <c r="CN99" s="2"/>
      <c r="DI99" s="2"/>
      <c r="EC99" s="2"/>
      <c r="HF99" s="241"/>
    </row>
    <row r="100" spans="2:214" x14ac:dyDescent="0.25">
      <c r="B100" s="2"/>
      <c r="C100" s="2"/>
      <c r="D100" s="2"/>
      <c r="E100" s="2"/>
      <c r="F100" s="2"/>
      <c r="G100" s="2"/>
      <c r="BD100" s="2"/>
      <c r="BW100" s="2"/>
      <c r="CN100" s="2"/>
      <c r="DI100" s="2"/>
      <c r="EC100" s="2"/>
      <c r="HF100" s="241"/>
    </row>
    <row r="101" spans="2:214" x14ac:dyDescent="0.25">
      <c r="B101" s="2"/>
      <c r="C101" s="2"/>
      <c r="D101" s="2"/>
      <c r="E101" s="2"/>
      <c r="F101" s="2"/>
      <c r="G101" s="2"/>
      <c r="BD101" s="2"/>
      <c r="BW101" s="2"/>
      <c r="CN101" s="2"/>
      <c r="DI101" s="2"/>
      <c r="EC101" s="2"/>
      <c r="HF101" s="241"/>
    </row>
    <row r="102" spans="2:214" x14ac:dyDescent="0.25">
      <c r="B102" s="2"/>
      <c r="C102" s="2"/>
      <c r="D102" s="2"/>
      <c r="E102" s="2"/>
      <c r="F102" s="2"/>
      <c r="G102" s="2"/>
      <c r="BD102" s="2"/>
      <c r="BW102" s="2"/>
      <c r="CN102" s="2"/>
      <c r="DI102" s="2"/>
      <c r="EC102" s="2"/>
      <c r="HF102" s="241"/>
    </row>
    <row r="103" spans="2:214" x14ac:dyDescent="0.25">
      <c r="B103" s="2"/>
      <c r="C103" s="2"/>
      <c r="D103" s="2"/>
      <c r="E103" s="2"/>
      <c r="F103" s="2"/>
      <c r="G103" s="2"/>
      <c r="BD103" s="2"/>
      <c r="BW103" s="2"/>
      <c r="CN103" s="2"/>
      <c r="DI103" s="2"/>
      <c r="EC103" s="2"/>
      <c r="HF103" s="241"/>
    </row>
    <row r="104" spans="2:214" x14ac:dyDescent="0.25">
      <c r="B104" s="2"/>
      <c r="C104" s="2"/>
      <c r="D104" s="2"/>
      <c r="E104" s="2"/>
      <c r="F104" s="2"/>
      <c r="G104" s="2"/>
      <c r="BD104" s="2"/>
      <c r="BW104" s="2"/>
      <c r="CN104" s="2"/>
      <c r="DI104" s="2"/>
      <c r="EC104" s="2"/>
      <c r="HF104" s="241"/>
    </row>
    <row r="105" spans="2:214" x14ac:dyDescent="0.25">
      <c r="B105" s="2"/>
      <c r="C105" s="2"/>
      <c r="D105" s="2"/>
      <c r="E105" s="2"/>
      <c r="F105" s="2"/>
      <c r="G105" s="2"/>
      <c r="BD105" s="2"/>
      <c r="BW105" s="2"/>
      <c r="CN105" s="2"/>
      <c r="DI105" s="2"/>
      <c r="EC105" s="2"/>
      <c r="HF105" s="241"/>
    </row>
    <row r="106" spans="2:214" x14ac:dyDescent="0.25">
      <c r="B106" s="2"/>
      <c r="C106" s="2"/>
      <c r="D106" s="2"/>
      <c r="E106" s="2"/>
      <c r="F106" s="2"/>
      <c r="G106" s="2"/>
      <c r="BD106" s="2"/>
      <c r="BW106" s="2"/>
      <c r="CN106" s="2"/>
      <c r="DI106" s="2"/>
      <c r="EC106" s="2"/>
      <c r="HF106" s="241"/>
    </row>
    <row r="107" spans="2:214" x14ac:dyDescent="0.25">
      <c r="B107" s="2"/>
      <c r="C107" s="2"/>
      <c r="D107" s="2"/>
      <c r="E107" s="2"/>
      <c r="F107" s="2"/>
      <c r="G107" s="2"/>
      <c r="BD107" s="2"/>
      <c r="BW107" s="2"/>
      <c r="CN107" s="2"/>
      <c r="DI107" s="2"/>
      <c r="EC107" s="2"/>
      <c r="HF107" s="241"/>
    </row>
    <row r="108" spans="2:214" x14ac:dyDescent="0.25">
      <c r="B108" s="2"/>
      <c r="C108" s="2"/>
      <c r="D108" s="2"/>
      <c r="E108" s="2"/>
      <c r="F108" s="2"/>
      <c r="G108" s="2"/>
      <c r="BD108" s="2"/>
      <c r="BW108" s="2"/>
      <c r="CN108" s="2"/>
      <c r="DI108" s="2"/>
      <c r="EC108" s="2"/>
      <c r="HF108" s="241"/>
    </row>
    <row r="109" spans="2:214" x14ac:dyDescent="0.25">
      <c r="B109" s="2"/>
      <c r="C109" s="2"/>
      <c r="D109" s="2"/>
      <c r="E109" s="2"/>
      <c r="F109" s="2"/>
      <c r="G109" s="2"/>
      <c r="BD109" s="2"/>
      <c r="BW109" s="2"/>
      <c r="CN109" s="2"/>
      <c r="DI109" s="2"/>
      <c r="EC109" s="2"/>
      <c r="HF109" s="241"/>
    </row>
    <row r="110" spans="2:214" x14ac:dyDescent="0.25">
      <c r="B110" s="2"/>
      <c r="C110" s="2"/>
      <c r="D110" s="2"/>
      <c r="E110" s="2"/>
      <c r="F110" s="2"/>
      <c r="G110" s="2"/>
      <c r="BD110" s="2"/>
      <c r="BW110" s="2"/>
      <c r="CN110" s="2"/>
      <c r="DI110" s="2"/>
      <c r="EC110" s="2"/>
      <c r="HF110" s="241"/>
    </row>
    <row r="111" spans="2:214" x14ac:dyDescent="0.25">
      <c r="B111" s="2"/>
      <c r="C111" s="2"/>
      <c r="D111" s="2"/>
      <c r="E111" s="2"/>
      <c r="F111" s="2"/>
      <c r="G111" s="2"/>
      <c r="BD111" s="2"/>
      <c r="BW111" s="2"/>
      <c r="CN111" s="2"/>
      <c r="DI111" s="2"/>
      <c r="EC111" s="2"/>
      <c r="HF111" s="241"/>
    </row>
    <row r="112" spans="2:214" x14ac:dyDescent="0.25">
      <c r="B112" s="2"/>
      <c r="C112" s="2"/>
      <c r="D112" s="2"/>
      <c r="E112" s="2"/>
      <c r="F112" s="2"/>
      <c r="G112" s="2"/>
      <c r="BD112" s="2"/>
      <c r="BW112" s="2"/>
      <c r="CN112" s="2"/>
      <c r="DI112" s="2"/>
      <c r="EC112" s="2"/>
      <c r="HF112" s="241"/>
    </row>
    <row r="113" spans="2:214" x14ac:dyDescent="0.25">
      <c r="B113" s="2"/>
      <c r="C113" s="2"/>
      <c r="D113" s="2"/>
      <c r="E113" s="2"/>
      <c r="F113" s="2"/>
      <c r="G113" s="2"/>
      <c r="BD113" s="2"/>
      <c r="BW113" s="2"/>
      <c r="CN113" s="2"/>
      <c r="DI113" s="2"/>
      <c r="EC113" s="2"/>
      <c r="HF113" s="241"/>
    </row>
    <row r="114" spans="2:214" x14ac:dyDescent="0.25">
      <c r="B114" s="2"/>
      <c r="C114" s="2"/>
      <c r="D114" s="2"/>
      <c r="E114" s="2"/>
      <c r="F114" s="2"/>
      <c r="G114" s="2"/>
      <c r="BD114" s="2"/>
      <c r="BW114" s="2"/>
      <c r="CN114" s="2"/>
      <c r="DI114" s="2"/>
      <c r="EC114" s="2"/>
      <c r="HF114" s="241"/>
    </row>
    <row r="115" spans="2:214" x14ac:dyDescent="0.25">
      <c r="B115" s="2"/>
      <c r="C115" s="2"/>
      <c r="D115" s="2"/>
      <c r="E115" s="2"/>
      <c r="F115" s="2"/>
      <c r="G115" s="2"/>
      <c r="BD115" s="2"/>
      <c r="BW115" s="2"/>
      <c r="CN115" s="2"/>
      <c r="DI115" s="2"/>
      <c r="EC115" s="2"/>
      <c r="HF115" s="241"/>
    </row>
    <row r="116" spans="2:214" x14ac:dyDescent="0.25">
      <c r="B116" s="2"/>
      <c r="C116" s="2"/>
      <c r="D116" s="2"/>
      <c r="E116" s="2"/>
      <c r="F116" s="2"/>
      <c r="G116" s="2"/>
      <c r="BD116" s="2"/>
      <c r="BW116" s="2"/>
      <c r="CN116" s="2"/>
      <c r="DI116" s="2"/>
      <c r="EC116" s="2"/>
      <c r="HF116" s="241"/>
    </row>
    <row r="117" spans="2:214" x14ac:dyDescent="0.25">
      <c r="B117" s="2"/>
      <c r="C117" s="2"/>
      <c r="D117" s="2"/>
      <c r="E117" s="2"/>
      <c r="F117" s="2"/>
      <c r="G117" s="2"/>
      <c r="BD117" s="2"/>
      <c r="BW117" s="2"/>
      <c r="CN117" s="2"/>
      <c r="DI117" s="2"/>
      <c r="EC117" s="2"/>
      <c r="HF117" s="241"/>
    </row>
    <row r="118" spans="2:214" x14ac:dyDescent="0.25">
      <c r="B118" s="2"/>
      <c r="C118" s="2"/>
      <c r="D118" s="2"/>
      <c r="E118" s="2"/>
      <c r="F118" s="2"/>
      <c r="G118" s="2"/>
      <c r="BD118" s="2"/>
      <c r="BW118" s="2"/>
      <c r="CN118" s="2"/>
      <c r="DI118" s="2"/>
      <c r="EC118" s="2"/>
      <c r="HF118" s="241"/>
    </row>
    <row r="119" spans="2:214" x14ac:dyDescent="0.25">
      <c r="B119" s="2"/>
      <c r="C119" s="2"/>
      <c r="D119" s="2"/>
      <c r="E119" s="2"/>
      <c r="F119" s="2"/>
      <c r="G119" s="2"/>
      <c r="BD119" s="2"/>
      <c r="BW119" s="2"/>
      <c r="CN119" s="2"/>
      <c r="DI119" s="2"/>
      <c r="EC119" s="2"/>
      <c r="HF119" s="241"/>
    </row>
    <row r="120" spans="2:214" x14ac:dyDescent="0.25">
      <c r="B120" s="2"/>
      <c r="C120" s="2"/>
      <c r="D120" s="2"/>
      <c r="E120" s="2"/>
      <c r="F120" s="2"/>
      <c r="G120" s="2"/>
      <c r="BD120" s="2"/>
      <c r="BW120" s="2"/>
      <c r="CN120" s="2"/>
      <c r="DI120" s="2"/>
      <c r="EC120" s="2"/>
      <c r="HF120" s="241"/>
    </row>
    <row customFormat="1" r="272" s="241" spans="64:64" x14ac:dyDescent="0.25">
      <c r="BL272" s="241">
        <v>0</v>
      </c>
    </row>
  </sheetData>
  <mergeCells count="156">
    <mergeCell ref="BE68:BL68"/>
    <mergeCell ref="CO68:CY68"/>
    <mergeCell ref="DJ68:DS68"/>
    <mergeCell ref="ED68:EP68"/>
    <mergeCell ref="BE67:BG67"/>
    <mergeCell ref="BX67:BY67"/>
    <mergeCell ref="CO67:CP67"/>
    <mergeCell ref="HY2:IA2"/>
    <mergeCell ref="CS67:CT67"/>
    <mergeCell ref="DJ67:DK67"/>
    <mergeCell ref="DN67:DQ67"/>
    <mergeCell ref="HP2:HR2"/>
    <mergeCell ref="HS2:HU2"/>
    <mergeCell ref="HV2:HX2"/>
    <mergeCell ref="GR2:GR3"/>
    <mergeCell ref="GS2:GS3"/>
    <mergeCell ref="GT2:GT3"/>
    <mergeCell ref="GU2:GU3"/>
    <mergeCell ref="ED67:EF67"/>
    <mergeCell ref="EI67:EJ67"/>
    <mergeCell ref="EM67:EN67"/>
    <mergeCell ref="GE2:GE3"/>
    <mergeCell ref="GF2:GF3"/>
    <mergeCell ref="GG2:GG3"/>
    <mergeCell ref="IB2:ID2"/>
    <mergeCell ref="IE2:IG2"/>
    <mergeCell ref="HF32:HG32"/>
    <mergeCell ref="GX2:GX3"/>
    <mergeCell ref="GY2:GY3"/>
    <mergeCell ref="GZ2:GZ3"/>
    <mergeCell ref="HA2:HA3"/>
    <mergeCell ref="HB2:HB3"/>
    <mergeCell ref="HC2:HC3"/>
    <mergeCell ref="GH2:GH3"/>
    <mergeCell ref="GI2:GI3"/>
    <mergeCell ref="GJ2:GJ3"/>
    <mergeCell ref="GK2:GK3"/>
    <mergeCell ref="GV2:GV3"/>
    <mergeCell ref="GW2:GW3"/>
    <mergeCell ref="GL2:GL3"/>
    <mergeCell ref="GM2:GM3"/>
    <mergeCell ref="GN2:GN3"/>
    <mergeCell ref="GO2:GO3"/>
    <mergeCell ref="GP2:GP3"/>
    <mergeCell ref="GQ2:GQ3"/>
    <mergeCell ref="FV2:FV3"/>
    <mergeCell ref="FW2:FW3"/>
    <mergeCell ref="FX2:FX3"/>
    <mergeCell ref="FY2:FY3"/>
    <mergeCell ref="FZ2:FZ3"/>
    <mergeCell ref="GA2:GA3"/>
    <mergeCell ref="GB2:GB3"/>
    <mergeCell ref="GC2:GC3"/>
    <mergeCell ref="GD2:GD3"/>
    <mergeCell ref="FM2:FM3"/>
    <mergeCell ref="FN2:FN3"/>
    <mergeCell ref="FO2:FO3"/>
    <mergeCell ref="FP2:FP3"/>
    <mergeCell ref="FQ2:FQ3"/>
    <mergeCell ref="FR2:FR3"/>
    <mergeCell ref="FS2:FS3"/>
    <mergeCell ref="FT2:FT3"/>
    <mergeCell ref="FU2:FU3"/>
    <mergeCell ref="FD2:FD3"/>
    <mergeCell ref="FE2:FE3"/>
    <mergeCell ref="FF2:FF3"/>
    <mergeCell ref="FG2:FG3"/>
    <mergeCell ref="FH2:FH3"/>
    <mergeCell ref="FI2:FI3"/>
    <mergeCell ref="FJ2:FJ3"/>
    <mergeCell ref="FK2:FK3"/>
    <mergeCell ref="FL2:FL3"/>
    <mergeCell ref="EM2:EP2"/>
    <mergeCell ref="EQ2:ES2"/>
    <mergeCell ref="ET2:EU2"/>
    <mergeCell ref="EV2:EV3"/>
    <mergeCell ref="EW2:EW3"/>
    <mergeCell ref="EX2:EX3"/>
    <mergeCell ref="EY2:EY3"/>
    <mergeCell ref="EZ2:EZ3"/>
    <mergeCell ref="FA2:FA3"/>
    <mergeCell ref="DV2:DV3"/>
    <mergeCell ref="DW2:DW3"/>
    <mergeCell ref="DX2:DX3"/>
    <mergeCell ref="DY2:DY3"/>
    <mergeCell ref="DZ2:DZ3"/>
    <mergeCell ref="EA2:EA3"/>
    <mergeCell ref="EC2:EC3"/>
    <mergeCell ref="ED2:EH2"/>
    <mergeCell ref="EI2:EL2"/>
    <mergeCell ref="DF2:DF3"/>
    <mergeCell ref="DG2:DG3"/>
    <mergeCell ref="DI2:DI3"/>
    <mergeCell ref="DJ2:DJ3"/>
    <mergeCell ref="DK2:DK3"/>
    <mergeCell ref="DL2:DL3"/>
    <mergeCell ref="DM2:DM3"/>
    <mergeCell ref="DN2:DS2"/>
    <mergeCell ref="DT2:DU2"/>
    <mergeCell ref="CN2:CN3"/>
    <mergeCell ref="CO2:CR2"/>
    <mergeCell ref="CS2:CV2"/>
    <mergeCell ref="CW2:CY2"/>
    <mergeCell ref="CZ2:DA2"/>
    <mergeCell ref="DB2:DB3"/>
    <mergeCell ref="DC2:DC3"/>
    <mergeCell ref="DD2:DD3"/>
    <mergeCell ref="DE2:DE3"/>
    <mergeCell ref="IE1:IG1"/>
    <mergeCell ref="B2:B3"/>
    <mergeCell ref="C2:G2"/>
    <mergeCell ref="H2:L2"/>
    <mergeCell ref="M2:M3"/>
    <mergeCell ref="N2:Q2"/>
    <mergeCell ref="R2:U2"/>
    <mergeCell ref="B1:AT1"/>
    <mergeCell ref="BD1:BO1"/>
    <mergeCell ref="BW1:CF1"/>
    <mergeCell ref="BJ2:BM2"/>
    <mergeCell ref="BN2:BO2"/>
    <mergeCell ref="BP2:BP3"/>
    <mergeCell ref="BQ2:BQ3"/>
    <mergeCell ref="AW2:AW3"/>
    <mergeCell ref="AX2:AX3"/>
    <mergeCell ref="AY2:AY3"/>
    <mergeCell ref="AZ2:AZ3"/>
    <mergeCell ref="BA2:BA3"/>
    <mergeCell ref="BB2:BB3"/>
    <mergeCell ref="BR2:BR3"/>
    <mergeCell ref="BS2:BS3"/>
    <mergeCell ref="BT2:BT3"/>
    <mergeCell ref="BU2:BU3"/>
    <mergeCell ref="FD1:HB1"/>
    <mergeCell ref="HE1:HJ1"/>
    <mergeCell ref="HP1:ID1"/>
    <mergeCell ref="BD2:BD3"/>
    <mergeCell ref="BE2:BI2"/>
    <mergeCell ref="CN1:DA1"/>
    <mergeCell ref="DI1:DU1"/>
    <mergeCell ref="EC1:EU1"/>
    <mergeCell ref="V2:Y2"/>
    <mergeCell ref="AB2:AE2"/>
    <mergeCell ref="AF2:AJ2"/>
    <mergeCell ref="AL2:AO2"/>
    <mergeCell ref="AP2:AS2"/>
    <mergeCell ref="AT2:AV2"/>
    <mergeCell ref="BW2:BW3"/>
    <mergeCell ref="BX2:CA2"/>
    <mergeCell ref="CC2:CD2"/>
    <mergeCell ref="CE2:CF2"/>
    <mergeCell ref="CG2:CG3"/>
    <mergeCell ref="CH2:CH3"/>
    <mergeCell ref="CI2:CI3"/>
    <mergeCell ref="CJ2:CJ3"/>
    <mergeCell ref="CK2:CK3"/>
    <mergeCell ref="CL2:CL3"/>
  </mergeCell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5121">
              <controlPr autoFill="0" autoPict="0" defaultSize="0" macro="[0]!openForm" print="0">
                <anchor moveWithCells="1" sizeWithCells="1">
                  <from>
                    <xdr:col>0</xdr:col>
                    <xdr:colOff>0</xdr:colOff>
                    <xdr:row>0</xdr:row>
                    <xdr:rowOff>28575</xdr:rowOff>
                  </from>
                  <to>
                    <xdr:col>1</xdr:col>
                    <xdr:colOff>619125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name="Button 2" r:id="rId5" shapeId="5122">
              <controlPr autoFill="0" autoPict="0" defaultSize="0" macro="[0]!ClearData" print="0">
                <anchor moveWithCells="1" sizeWithCells="1">
                  <from>
                    <xdr:col>0</xdr:col>
                    <xdr:colOff>0</xdr:colOff>
                    <xdr:row>1</xdr:row>
                    <xdr:rowOff>38100</xdr:rowOff>
                  </from>
                  <to>
                    <xdr:col>2</xdr:col>
                    <xdr:colOff>0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Лист6"/>
  <dimension ref="A1:IN272"/>
  <sheetViews>
    <sheetView tabSelected="1" workbookViewId="0" zoomScale="80" zoomScaleNormal="80">
      <pane activePane="bottomRight" state="frozen" topLeftCell="C4" xSplit="2" ySplit="3"/>
      <selection activeCell="C1" pane="topRight" sqref="C1"/>
      <selection activeCell="A4" pane="bottomLeft" sqref="A4"/>
      <selection activeCell="L25" pane="bottomRight" sqref="L25"/>
    </sheetView>
  </sheetViews>
  <sheetFormatPr defaultRowHeight="15" x14ac:dyDescent="0.25"/>
  <cols>
    <col min="1" max="1" bestFit="true" customWidth="true" style="241" width="6.140625" collapsed="true"/>
    <col min="2" max="2" bestFit="true" customWidth="true" style="241" width="9.42578125" collapsed="true"/>
    <col min="3" max="4" bestFit="true" customWidth="true" style="241" width="11.42578125" collapsed="true"/>
    <col min="5" max="5" style="241" width="9.140625" collapsed="true"/>
    <col min="6" max="6" bestFit="true" customWidth="true" style="241" width="11.0" collapsed="true"/>
    <col min="7" max="7" bestFit="true" customWidth="true" style="241" width="10.85546875" collapsed="true"/>
    <col min="8" max="9" bestFit="true" customWidth="true" style="241" width="9.85546875" collapsed="true"/>
    <col min="10" max="10" style="241" width="9.140625" collapsed="true"/>
    <col min="11" max="11" customWidth="true" style="241" width="14.28515625" collapsed="true"/>
    <col min="12" max="12" bestFit="true" customWidth="true" style="241" width="10.28515625" collapsed="true"/>
    <col min="13" max="15" bestFit="true" customWidth="true" style="241" width="9.28515625" collapsed="true"/>
    <col min="16" max="16" bestFit="true" customWidth="true" style="241" width="11.0" collapsed="true"/>
    <col min="17" max="17" bestFit="true" customWidth="true" style="241" width="9.28515625" collapsed="true"/>
    <col min="18" max="18" bestFit="true" customWidth="true" style="241" width="9.42578125" collapsed="true"/>
    <col min="19" max="19" bestFit="true" customWidth="true" style="241" width="9.85546875" collapsed="true"/>
    <col min="20" max="20" bestFit="true" customWidth="true" style="241" width="12.140625" collapsed="true"/>
    <col min="21" max="21" bestFit="true" customWidth="true" style="241" width="9.28515625" collapsed="true"/>
    <col min="22" max="23" bestFit="true" customWidth="true" style="241" width="9.42578125" collapsed="true"/>
    <col min="24" max="24" bestFit="true" customWidth="true" style="241" width="12.0" collapsed="true"/>
    <col min="25" max="27" bestFit="true" customWidth="true" style="19" width="9.28515625" collapsed="true"/>
    <col min="28" max="29" bestFit="true" customWidth="true" style="241" width="9.28515625" collapsed="true"/>
    <col min="30" max="30" bestFit="true" customWidth="true" style="241" width="10.0" collapsed="true"/>
    <col min="31" max="31" bestFit="true" customWidth="true" style="241" width="9.85546875" collapsed="true"/>
    <col min="32" max="33" customWidth="true" style="241" width="9.42578125" collapsed="true"/>
    <col min="34" max="34" style="241" width="9.140625" collapsed="true"/>
    <col min="35" max="35" bestFit="true" customWidth="true" style="241" width="11.140625" collapsed="true"/>
    <col min="36" max="36" bestFit="true" customWidth="true" style="241" width="10.7109375" collapsed="true"/>
    <col min="37" max="37" bestFit="true" customWidth="true" style="241" width="10.5703125" collapsed="true"/>
    <col min="38" max="38" style="241" width="9.140625" collapsed="true"/>
    <col min="39" max="39" bestFit="true" customWidth="true" style="241" width="9.28515625" collapsed="true"/>
    <col min="40" max="40" bestFit="true" customWidth="true" style="241" width="9.42578125" collapsed="true"/>
    <col min="41" max="43" bestFit="true" customWidth="true" style="241" width="9.28515625" collapsed="true"/>
    <col min="44" max="44" bestFit="true" customWidth="true" style="241" width="9.42578125" collapsed="true"/>
    <col min="45" max="46" bestFit="true" customWidth="true" style="241" width="9.28515625" collapsed="true"/>
    <col min="47" max="47" bestFit="true" customWidth="true" style="241" width="10.0" collapsed="true"/>
    <col min="48" max="48" bestFit="true" customWidth="true" style="241" width="9.85546875" collapsed="true"/>
    <col min="49" max="49" bestFit="true" customWidth="true" style="241" width="9.7109375" collapsed="true"/>
    <col min="50" max="50" bestFit="true" customWidth="true" style="241" width="12.7109375" collapsed="true"/>
    <col min="51" max="51" customWidth="true" style="241" width="14.140625" collapsed="true"/>
    <col min="52" max="52" customWidth="true" style="241" width="14.0" collapsed="true"/>
    <col min="53" max="53" customWidth="true" style="241" width="14.28515625" collapsed="true"/>
    <col min="54" max="54" customWidth="true" style="241" width="12.7109375" collapsed="true"/>
    <col min="55" max="56" bestFit="true" customWidth="true" style="241" width="9.42578125" collapsed="true"/>
    <col min="57" max="57" bestFit="true" customWidth="true" style="241" width="13.5703125" collapsed="true"/>
    <col min="58" max="58" bestFit="true" customWidth="true" style="241" width="10.28515625" collapsed="true"/>
    <col min="59" max="59" bestFit="true" customWidth="true" style="241" width="12.42578125" collapsed="true"/>
    <col min="60" max="60" bestFit="true" customWidth="true" style="19" width="12.0" collapsed="true"/>
    <col min="61" max="61" bestFit="true" customWidth="true" style="19" width="9.5703125" collapsed="true"/>
    <col min="62" max="62" bestFit="true" customWidth="true" style="19" width="9.85546875" collapsed="true"/>
    <col min="63" max="63" customWidth="true" style="19" width="9.28515625" collapsed="true"/>
    <col min="64" max="65" bestFit="true" customWidth="true" style="241" width="9.28515625" collapsed="true"/>
    <col min="66" max="66" bestFit="true" customWidth="true" style="241" width="9.5703125" collapsed="true"/>
    <col min="67" max="67" bestFit="true" customWidth="true" style="241" width="12.140625" collapsed="true"/>
    <col min="68" max="68" bestFit="true" customWidth="true" style="241" width="9.42578125" collapsed="true"/>
    <col min="69" max="69" customWidth="true" style="241" width="11.7109375" collapsed="true"/>
    <col min="70" max="70" customWidth="true" style="241" width="14.42578125" collapsed="true"/>
    <col min="71" max="71" customWidth="true" style="241" width="14.7109375" collapsed="true"/>
    <col min="72" max="72" customWidth="true" style="241" width="15.28515625" collapsed="true"/>
    <col min="73" max="73" customWidth="true" style="241" width="13.140625" collapsed="true"/>
    <col min="74" max="75" bestFit="true" customWidth="true" style="241" width="9.42578125" collapsed="true"/>
    <col min="76" max="76" bestFit="true" customWidth="true" style="241" width="9.85546875" collapsed="true"/>
    <col min="77" max="77" bestFit="true" customWidth="true" style="241" width="9.28515625" collapsed="true"/>
    <col min="78" max="78" bestFit="true" customWidth="true" style="241" width="10.42578125" collapsed="true"/>
    <col min="79" max="79" bestFit="true" customWidth="true" style="241" width="9.28515625" collapsed="true"/>
    <col min="80" max="80" customWidth="true" hidden="true" style="241" width="24.0" collapsed="true"/>
    <col min="81" max="81" bestFit="true" customWidth="true" style="241" width="9.42578125" collapsed="true"/>
    <col min="82" max="82" bestFit="true" customWidth="true" style="241" width="9.28515625" collapsed="true"/>
    <col min="83" max="83" bestFit="true" customWidth="true" style="241" width="9.42578125" collapsed="true"/>
    <col min="84" max="84" bestFit="true" customWidth="true" style="241" width="9.28515625" collapsed="true"/>
    <col min="85" max="85" bestFit="true" customWidth="true" style="241" width="9.42578125" collapsed="true"/>
    <col min="86" max="90" customWidth="true" style="241" width="11.140625" collapsed="true"/>
    <col min="91" max="92" bestFit="true" customWidth="true" style="241" width="9.42578125" collapsed="true"/>
    <col min="93" max="93" customWidth="true" style="241" width="12.140625" collapsed="true"/>
    <col min="94" max="94" customWidth="true" style="241" width="11.28515625" collapsed="true"/>
    <col min="95" max="95" bestFit="true" customWidth="true" style="241" width="9.5703125" collapsed="true"/>
    <col min="96" max="96" bestFit="true" customWidth="true" style="241" width="9.28515625" collapsed="true"/>
    <col min="97" max="99" bestFit="true" customWidth="true" style="241" width="9.42578125" collapsed="true"/>
    <col min="100" max="100" bestFit="true" customWidth="true" style="241" width="9.28515625" collapsed="true"/>
    <col min="101" max="101" bestFit="true" customWidth="true" style="241" width="10.28515625" collapsed="true"/>
    <col min="102" max="102" bestFit="true" customWidth="true" style="241" width="11.42578125" collapsed="true"/>
    <col min="103" max="103" bestFit="true" customWidth="true" style="241" width="9.28515625" collapsed="true"/>
    <col min="104" max="104" bestFit="true" customWidth="true" style="241" width="9.42578125" collapsed="true"/>
    <col min="105" max="105" bestFit="true" customWidth="true" style="241" width="9.85546875" collapsed="true"/>
    <col min="106" max="107" bestFit="true" customWidth="true" style="241" width="9.42578125" collapsed="true"/>
    <col min="108" max="108" customWidth="true" style="241" width="9.42578125" collapsed="true"/>
    <col min="109" max="109" customWidth="true" style="241" width="13.85546875" collapsed="true"/>
    <col min="110" max="110" customWidth="true" style="241" width="13.5703125" collapsed="true"/>
    <col min="111" max="111" customWidth="true" style="241" width="9.42578125" collapsed="true"/>
    <col min="112" max="113" bestFit="true" customWidth="true" style="241" width="9.42578125" collapsed="true"/>
    <col min="114" max="114" bestFit="true" customWidth="true" style="241" width="10.28515625" collapsed="true"/>
    <col min="115" max="115" bestFit="true" customWidth="true" style="241" width="9.28515625" collapsed="true"/>
    <col min="116" max="116" bestFit="true" customWidth="true" style="241" width="10.5703125" collapsed="true"/>
    <col min="117" max="117" bestFit="true" customWidth="true" style="241" width="9.28515625" collapsed="true"/>
    <col min="118" max="119" style="241" width="9.140625" collapsed="true"/>
    <col min="120" max="121" bestFit="true" customWidth="true" style="241" width="11.42578125" collapsed="true"/>
    <col min="122" max="122" bestFit="true" customWidth="true" style="241" width="9.85546875" collapsed="true"/>
    <col min="123" max="123" bestFit="true" customWidth="true" style="241" width="9.28515625" collapsed="true"/>
    <col min="124" max="124" bestFit="true" customWidth="true" style="241" width="9.85546875" collapsed="true"/>
    <col min="125" max="125" bestFit="true" customWidth="true" style="241" width="9.28515625" collapsed="true"/>
    <col min="126" max="126" bestFit="true" customWidth="true" style="241" width="9.42578125" collapsed="true"/>
    <col min="127" max="127" bestFit="true" customWidth="true" style="241" width="10.28515625" collapsed="true"/>
    <col min="128" max="128" customWidth="true" style="241" width="14.140625" collapsed="true"/>
    <col min="129" max="129" customWidth="true" style="241" width="12.140625" collapsed="true"/>
    <col min="130" max="130" customWidth="true" style="241" width="13.5703125" collapsed="true"/>
    <col min="131" max="131" customWidth="true" style="241" width="12.7109375" collapsed="true"/>
    <col min="132" max="133" bestFit="true" customWidth="true" style="241" width="9.42578125" collapsed="true"/>
    <col min="134" max="134" bestFit="true" customWidth="true" style="241" width="10.28515625" collapsed="true"/>
    <col min="135" max="136" bestFit="true" customWidth="true" style="241" width="9.28515625" collapsed="true"/>
    <col min="137" max="137" bestFit="true" customWidth="true" style="241" width="11.140625" collapsed="true"/>
    <col min="138" max="138" bestFit="true" customWidth="true" style="241" width="9.28515625" collapsed="true"/>
    <col min="139" max="139" bestFit="true" customWidth="true" style="241" width="9.42578125" collapsed="true"/>
    <col min="140" max="140" bestFit="true" customWidth="true" style="241" width="10.28515625" collapsed="true"/>
    <col min="141" max="141" bestFit="true" customWidth="true" style="241" width="11.42578125" collapsed="true"/>
    <col min="142" max="142" bestFit="true" customWidth="true" style="241" width="9.28515625" collapsed="true"/>
    <col min="143" max="143" bestFit="true" customWidth="true" style="241" width="9.85546875" collapsed="true"/>
    <col min="144" max="144" bestFit="true" customWidth="true" style="241" width="9.28515625" collapsed="true"/>
    <col min="145" max="145" bestFit="true" customWidth="true" style="241" width="9.42578125" collapsed="true"/>
    <col min="146" max="146" bestFit="true" customWidth="true" style="241" width="9.28515625" collapsed="true"/>
    <col min="147" max="147" bestFit="true" customWidth="true" style="241" width="10.28515625" collapsed="true"/>
    <col min="148" max="148" bestFit="true" customWidth="true" style="241" width="9.42578125" collapsed="true"/>
    <col min="149" max="149" bestFit="true" customWidth="true" style="241" width="9.28515625" collapsed="true"/>
    <col min="150" max="150" bestFit="true" customWidth="true" style="241" width="9.5703125" collapsed="true"/>
    <col min="151" max="151" bestFit="true" customWidth="true" style="241" width="9.28515625" collapsed="true"/>
    <col min="152" max="152" bestFit="true" customWidth="true" style="241" width="9.42578125" collapsed="true"/>
    <col min="153" max="153" bestFit="true" customWidth="true" style="241" width="13.7109375" collapsed="true"/>
    <col min="154" max="156" customWidth="true" style="241" width="13.7109375" collapsed="true"/>
    <col min="157" max="158" style="241" width="9.140625" collapsed="true"/>
    <col min="159" max="159" customWidth="true" style="241" width="11.5703125" collapsed="true"/>
    <col min="160" max="160" bestFit="true" customWidth="true" style="241" width="9.28515625" collapsed="true"/>
    <col min="161" max="161" bestFit="true" customWidth="true" style="241" width="12.140625" collapsed="true"/>
    <col min="162" max="162" bestFit="true" customWidth="true" style="241" width="9.28515625" collapsed="true"/>
    <col min="163" max="168" customWidth="true" style="241" width="7.140625" collapsed="true"/>
    <col min="169" max="169" customWidth="true" style="241" width="9.140625" collapsed="true"/>
    <col min="170" max="170" customWidth="true" style="241" width="8.42578125" collapsed="true"/>
    <col min="171" max="172" customWidth="true" style="241" width="6.85546875" collapsed="true"/>
    <col min="173" max="173" customWidth="true" style="241" width="5.5703125" collapsed="true"/>
    <col min="174" max="176" customWidth="true" style="241" width="6.85546875" collapsed="true"/>
    <col min="177" max="177" customWidth="true" style="241" width="8.42578125" collapsed="true"/>
    <col min="178" max="178" bestFit="true" customWidth="true" style="241" width="9.28515625" collapsed="true"/>
    <col min="179" max="181" customWidth="true" style="241" width="6.42578125" collapsed="true"/>
    <col min="182" max="182" customWidth="true" style="241" width="6.5703125" collapsed="true"/>
    <col min="183" max="183" customWidth="true" style="241" width="6.42578125" collapsed="true"/>
    <col min="184" max="184" customWidth="true" style="241" width="7.5703125" collapsed="true"/>
    <col min="185" max="185" bestFit="true" customWidth="true" style="241" width="9.7109375" collapsed="true"/>
    <col min="186" max="186" bestFit="true" customWidth="true" style="241" width="9.28515625" collapsed="true"/>
    <col min="187" max="188" customWidth="true" style="241" width="5.5703125" collapsed="true"/>
    <col min="189" max="189" customWidth="true" style="241" width="5.7109375" collapsed="true"/>
    <col min="190" max="191" customWidth="true" style="241" width="5.5703125" collapsed="true"/>
    <col min="192" max="192" customWidth="true" style="241" width="7.28515625" collapsed="true"/>
    <col min="193" max="193" bestFit="true" customWidth="true" style="241" width="9.7109375" collapsed="true"/>
    <col min="194" max="194" bestFit="true" customWidth="true" style="241" width="9.28515625" collapsed="true"/>
    <col min="195" max="195" customWidth="true" style="241" width="6.140625" collapsed="true"/>
    <col min="196" max="196" customWidth="true" style="241" width="7.140625" collapsed="true"/>
    <col min="197" max="197" customWidth="true" style="241" width="7.28515625" collapsed="true"/>
    <col min="198" max="199" customWidth="true" style="241" width="6.140625" collapsed="true"/>
    <col min="200" max="200" customWidth="true" style="241" width="8.42578125" collapsed="true"/>
    <col min="201" max="201" bestFit="true" customWidth="true" style="241" width="10.140625" collapsed="true"/>
    <col min="202" max="202" customWidth="true" style="241" width="9.42578125" collapsed="true"/>
    <col min="203" max="203" customWidth="true" style="241" width="5.85546875" collapsed="true"/>
    <col min="204" max="204" customWidth="true" style="241" width="6.7109375" collapsed="true"/>
    <col min="205" max="207" customWidth="true" style="241" width="5.85546875" collapsed="true"/>
    <col min="208" max="208" customWidth="true" style="241" width="7.7109375" collapsed="true"/>
    <col min="209" max="209" bestFit="true" customWidth="true" style="241" width="9.5703125" collapsed="true"/>
    <col min="210" max="210" bestFit="true" customWidth="true" style="241" width="11.140625" collapsed="true"/>
    <col min="211" max="211" bestFit="true" customWidth="true" style="241" width="9.28515625" collapsed="true"/>
    <col min="212" max="212" style="241" width="9.140625" collapsed="true"/>
    <col min="213" max="213" customWidth="true" style="241" width="18.140625" collapsed="true"/>
    <col min="214" max="214" customWidth="true" style="19" width="17.28515625" collapsed="true"/>
    <col min="215" max="215" customWidth="true" style="241" width="12.85546875" collapsed="true"/>
    <col min="216" max="216" customWidth="true" style="241" width="13.42578125" collapsed="true"/>
    <col min="217" max="217" customWidth="true" style="241" width="11.7109375" collapsed="true"/>
    <col min="218" max="218" customWidth="true" style="241" width="9.85546875" collapsed="true"/>
    <col min="219" max="219" style="241" width="9.140625" collapsed="true"/>
    <col min="220" max="220" bestFit="true" customWidth="true" style="241" width="9.7109375" collapsed="true"/>
    <col min="221" max="223" style="241" width="9.140625" collapsed="true"/>
    <col min="224" max="224" customWidth="true" style="241" width="13.0" collapsed="true"/>
    <col min="225" max="229" style="241" width="9.140625" collapsed="true"/>
    <col min="230" max="230" bestFit="true" customWidth="true" style="241" width="12.0" collapsed="true"/>
    <col min="231" max="235" style="241" width="9.140625" collapsed="true"/>
    <col min="236" max="236" bestFit="true" customWidth="true" style="241" width="10.140625" collapsed="true"/>
    <col min="237" max="238" style="241" width="9.140625" collapsed="true"/>
    <col min="239" max="239" bestFit="true" customWidth="true" style="241" width="10.28515625" collapsed="true"/>
    <col min="240" max="240" bestFit="true" customWidth="true" style="241" width="9.42578125" collapsed="true"/>
    <col min="241" max="16384" style="241" width="9.140625" collapsed="true"/>
  </cols>
  <sheetData>
    <row customHeight="1" ht="21.75" r="1" spans="1:247" thickBot="1" x14ac:dyDescent="0.4">
      <c r="A1" s="199"/>
      <c r="B1" s="722" t="s">
        <v>141</v>
      </c>
      <c r="C1" s="723"/>
      <c r="D1" s="723"/>
      <c r="E1" s="723"/>
      <c r="F1" s="723"/>
      <c r="G1" s="723"/>
      <c r="H1" s="723"/>
      <c r="I1" s="723"/>
      <c r="J1" s="723"/>
      <c r="K1" s="723"/>
      <c r="L1" s="723"/>
      <c r="M1" s="723"/>
      <c r="N1" s="723"/>
      <c r="O1" s="723"/>
      <c r="P1" s="723"/>
      <c r="Q1" s="723"/>
      <c r="R1" s="723"/>
      <c r="S1" s="723"/>
      <c r="T1" s="723"/>
      <c r="U1" s="723"/>
      <c r="V1" s="723"/>
      <c r="W1" s="723"/>
      <c r="X1" s="723"/>
      <c r="Y1" s="723"/>
      <c r="Z1" s="723"/>
      <c r="AA1" s="723"/>
      <c r="AB1" s="723"/>
      <c r="AC1" s="723"/>
      <c r="AD1" s="723"/>
      <c r="AE1" s="723"/>
      <c r="AF1" s="723"/>
      <c r="AG1" s="723"/>
      <c r="AH1" s="723"/>
      <c r="AI1" s="723"/>
      <c r="AJ1" s="723"/>
      <c r="AK1" s="723"/>
      <c r="AL1" s="723"/>
      <c r="AM1" s="723"/>
      <c r="AN1" s="723"/>
      <c r="AO1" s="723"/>
      <c r="AP1" s="723"/>
      <c r="AQ1" s="723"/>
      <c r="AR1" s="723"/>
      <c r="AS1" s="723"/>
      <c r="AT1" s="724"/>
      <c r="AU1" s="200"/>
      <c r="AV1" s="200"/>
      <c r="AW1" s="200"/>
      <c r="AX1" s="200"/>
      <c r="AY1" s="200"/>
      <c r="AZ1" s="200"/>
      <c r="BA1" s="200"/>
      <c r="BB1" s="200"/>
      <c r="BC1" s="201"/>
      <c r="BD1" s="725" t="s">
        <v>0</v>
      </c>
      <c r="BE1" s="725"/>
      <c r="BF1" s="725"/>
      <c r="BG1" s="725"/>
      <c r="BH1" s="725"/>
      <c r="BI1" s="725"/>
      <c r="BJ1" s="725"/>
      <c r="BK1" s="725"/>
      <c r="BL1" s="725"/>
      <c r="BM1" s="725"/>
      <c r="BN1" s="725"/>
      <c r="BO1" s="725"/>
      <c r="BP1" s="200"/>
      <c r="BQ1" s="200"/>
      <c r="BR1" s="200"/>
      <c r="BS1" s="200"/>
      <c r="BT1" s="200"/>
      <c r="BU1" s="200"/>
      <c r="BV1" s="200"/>
      <c r="BW1" s="725" t="s">
        <v>1</v>
      </c>
      <c r="BX1" s="725"/>
      <c r="BY1" s="725"/>
      <c r="BZ1" s="725"/>
      <c r="CA1" s="725"/>
      <c r="CB1" s="725"/>
      <c r="CC1" s="725"/>
      <c r="CD1" s="725"/>
      <c r="CE1" s="725"/>
      <c r="CF1" s="725"/>
      <c r="CG1" s="200"/>
      <c r="CH1" s="200"/>
      <c r="CI1" s="200"/>
      <c r="CJ1" s="200"/>
      <c r="CK1" s="200"/>
      <c r="CL1" s="200"/>
      <c r="CM1" s="201"/>
      <c r="CN1" s="725" t="s">
        <v>2</v>
      </c>
      <c r="CO1" s="725"/>
      <c r="CP1" s="725"/>
      <c r="CQ1" s="725"/>
      <c r="CR1" s="725"/>
      <c r="CS1" s="725"/>
      <c r="CT1" s="725"/>
      <c r="CU1" s="725"/>
      <c r="CV1" s="725"/>
      <c r="CW1" s="725"/>
      <c r="CX1" s="725"/>
      <c r="CY1" s="725"/>
      <c r="CZ1" s="725"/>
      <c r="DA1" s="725"/>
      <c r="DB1" s="200"/>
      <c r="DC1" s="200"/>
      <c r="DD1" s="200"/>
      <c r="DE1" s="200"/>
      <c r="DF1" s="200"/>
      <c r="DG1" s="200"/>
      <c r="DH1" s="201"/>
      <c r="DI1" s="725" t="s">
        <v>3</v>
      </c>
      <c r="DJ1" s="725"/>
      <c r="DK1" s="725"/>
      <c r="DL1" s="725"/>
      <c r="DM1" s="725"/>
      <c r="DN1" s="725"/>
      <c r="DO1" s="725"/>
      <c r="DP1" s="725"/>
      <c r="DQ1" s="725"/>
      <c r="DR1" s="725"/>
      <c r="DS1" s="725"/>
      <c r="DT1" s="725"/>
      <c r="DU1" s="725"/>
      <c r="DV1" s="200"/>
      <c r="DW1" s="200"/>
      <c r="DX1" s="200"/>
      <c r="DY1" s="200"/>
      <c r="DZ1" s="200"/>
      <c r="EA1" s="200"/>
      <c r="EB1" s="201"/>
      <c r="EC1" s="725" t="s">
        <v>4</v>
      </c>
      <c r="ED1" s="725"/>
      <c r="EE1" s="725"/>
      <c r="EF1" s="725"/>
      <c r="EG1" s="725"/>
      <c r="EH1" s="725"/>
      <c r="EI1" s="725"/>
      <c r="EJ1" s="725"/>
      <c r="EK1" s="725"/>
      <c r="EL1" s="725"/>
      <c r="EM1" s="725"/>
      <c r="EN1" s="725"/>
      <c r="EO1" s="725"/>
      <c r="EP1" s="725"/>
      <c r="EQ1" s="725"/>
      <c r="ER1" s="725"/>
      <c r="ES1" s="725"/>
      <c r="ET1" s="725"/>
      <c r="EU1" s="725"/>
      <c r="EV1" s="200"/>
      <c r="EW1" s="200"/>
      <c r="EX1" s="200"/>
      <c r="EY1" s="200"/>
      <c r="EZ1" s="1"/>
      <c r="FA1" s="1"/>
      <c r="FB1" s="1"/>
      <c r="FC1" s="201"/>
      <c r="FD1" s="730" t="s">
        <v>157</v>
      </c>
      <c r="FE1" s="730"/>
      <c r="FF1" s="730"/>
      <c r="FG1" s="730"/>
      <c r="FH1" s="730"/>
      <c r="FI1" s="730"/>
      <c r="FJ1" s="730"/>
      <c r="FK1" s="730"/>
      <c r="FL1" s="730"/>
      <c r="FM1" s="730"/>
      <c r="FN1" s="730"/>
      <c r="FO1" s="730"/>
      <c r="FP1" s="730"/>
      <c r="FQ1" s="730"/>
      <c r="FR1" s="730"/>
      <c r="FS1" s="730"/>
      <c r="FT1" s="730"/>
      <c r="FU1" s="730"/>
      <c r="FV1" s="730"/>
      <c r="FW1" s="730"/>
      <c r="FX1" s="730"/>
      <c r="FY1" s="730"/>
      <c r="FZ1" s="730"/>
      <c r="GA1" s="730"/>
      <c r="GB1" s="730"/>
      <c r="GC1" s="730"/>
      <c r="GD1" s="730"/>
      <c r="GE1" s="730"/>
      <c r="GF1" s="730"/>
      <c r="GG1" s="730"/>
      <c r="GH1" s="730"/>
      <c r="GI1" s="730"/>
      <c r="GJ1" s="730"/>
      <c r="GK1" s="730"/>
      <c r="GL1" s="730"/>
      <c r="GM1" s="730"/>
      <c r="GN1" s="730"/>
      <c r="GO1" s="730"/>
      <c r="GP1" s="730"/>
      <c r="GQ1" s="730"/>
      <c r="GR1" s="730"/>
      <c r="GS1" s="730"/>
      <c r="GT1" s="730"/>
      <c r="GU1" s="730"/>
      <c r="GV1" s="730"/>
      <c r="GW1" s="730"/>
      <c r="GX1" s="730"/>
      <c r="GY1" s="730"/>
      <c r="GZ1" s="730"/>
      <c r="HA1" s="730"/>
      <c r="HB1" s="730"/>
      <c r="HC1" s="224"/>
      <c r="HD1" s="1"/>
      <c r="HE1" s="731" t="s">
        <v>158</v>
      </c>
      <c r="HF1" s="731"/>
      <c r="HG1" s="731"/>
      <c r="HH1" s="731"/>
      <c r="HI1" s="731"/>
      <c r="HJ1" s="731"/>
      <c r="HP1" s="714" t="s">
        <v>114</v>
      </c>
      <c r="HQ1" s="715"/>
      <c r="HR1" s="715"/>
      <c r="HS1" s="715"/>
      <c r="HT1" s="715"/>
      <c r="HU1" s="715"/>
      <c r="HV1" s="715"/>
      <c r="HW1" s="715"/>
      <c r="HX1" s="715"/>
      <c r="HY1" s="715"/>
      <c r="HZ1" s="715"/>
      <c r="IA1" s="715"/>
      <c r="IB1" s="715"/>
      <c r="IC1" s="715"/>
      <c r="ID1" s="716"/>
      <c r="IE1" s="714" t="s">
        <v>138</v>
      </c>
      <c r="IF1" s="715"/>
      <c r="IG1" s="716"/>
      <c r="IK1" s="297"/>
      <c r="IL1" s="297"/>
      <c r="IM1" s="297"/>
    </row>
    <row customHeight="1" ht="25.5" r="2" spans="1:247" thickBot="1" x14ac:dyDescent="0.3">
      <c r="A2" s="199"/>
      <c r="B2" s="695" t="s">
        <v>5</v>
      </c>
      <c r="C2" s="717" t="s">
        <v>6</v>
      </c>
      <c r="D2" s="718"/>
      <c r="E2" s="718"/>
      <c r="F2" s="718"/>
      <c r="G2" s="719"/>
      <c r="H2" s="697" t="s">
        <v>7</v>
      </c>
      <c r="I2" s="698"/>
      <c r="J2" s="698"/>
      <c r="K2" s="698"/>
      <c r="L2" s="699"/>
      <c r="M2" s="720" t="s">
        <v>8</v>
      </c>
      <c r="N2" s="697" t="s">
        <v>9</v>
      </c>
      <c r="O2" s="698"/>
      <c r="P2" s="698"/>
      <c r="Q2" s="699"/>
      <c r="R2" s="697" t="s">
        <v>10</v>
      </c>
      <c r="S2" s="698"/>
      <c r="T2" s="698"/>
      <c r="U2" s="699"/>
      <c r="V2" s="726" t="s">
        <v>11</v>
      </c>
      <c r="W2" s="727"/>
      <c r="X2" s="727"/>
      <c r="Y2" s="728"/>
      <c r="Z2" s="334" t="s">
        <v>12</v>
      </c>
      <c r="AA2" s="340" t="s">
        <v>13</v>
      </c>
      <c r="AB2" s="697" t="s">
        <v>14</v>
      </c>
      <c r="AC2" s="698"/>
      <c r="AD2" s="698"/>
      <c r="AE2" s="699"/>
      <c r="AF2" s="697" t="s">
        <v>15</v>
      </c>
      <c r="AG2" s="698"/>
      <c r="AH2" s="698"/>
      <c r="AI2" s="698"/>
      <c r="AJ2" s="699"/>
      <c r="AK2" s="335" t="s">
        <v>16</v>
      </c>
      <c r="AL2" s="697" t="s">
        <v>17</v>
      </c>
      <c r="AM2" s="698"/>
      <c r="AN2" s="698"/>
      <c r="AO2" s="699"/>
      <c r="AP2" s="697" t="s">
        <v>18</v>
      </c>
      <c r="AQ2" s="698"/>
      <c r="AR2" s="698"/>
      <c r="AS2" s="699"/>
      <c r="AT2" s="700" t="s">
        <v>19</v>
      </c>
      <c r="AU2" s="729"/>
      <c r="AV2" s="701"/>
      <c r="AW2" s="693" t="s">
        <v>147</v>
      </c>
      <c r="AX2" s="693" t="s">
        <v>148</v>
      </c>
      <c r="AY2" s="682" t="s">
        <v>150</v>
      </c>
      <c r="AZ2" s="682" t="s">
        <v>149</v>
      </c>
      <c r="BA2" s="682" t="s">
        <v>151</v>
      </c>
      <c r="BB2" s="682" t="s">
        <v>152</v>
      </c>
      <c r="BC2" s="341"/>
      <c r="BD2" s="695" t="s">
        <v>5</v>
      </c>
      <c r="BE2" s="705" t="s">
        <v>21</v>
      </c>
      <c r="BF2" s="732"/>
      <c r="BG2" s="732"/>
      <c r="BH2" s="732"/>
      <c r="BI2" s="706"/>
      <c r="BJ2" s="709" t="s">
        <v>22</v>
      </c>
      <c r="BK2" s="710"/>
      <c r="BL2" s="710"/>
      <c r="BM2" s="711"/>
      <c r="BN2" s="712" t="s">
        <v>23</v>
      </c>
      <c r="BO2" s="713"/>
      <c r="BP2" s="693" t="s">
        <v>147</v>
      </c>
      <c r="BQ2" s="693" t="s">
        <v>148</v>
      </c>
      <c r="BR2" s="682" t="s">
        <v>150</v>
      </c>
      <c r="BS2" s="682" t="s">
        <v>149</v>
      </c>
      <c r="BT2" s="682" t="s">
        <v>151</v>
      </c>
      <c r="BU2" s="682" t="s">
        <v>152</v>
      </c>
      <c r="BV2" s="342"/>
      <c r="BW2" s="707" t="s">
        <v>5</v>
      </c>
      <c r="BX2" s="708" t="s">
        <v>24</v>
      </c>
      <c r="BY2" s="708"/>
      <c r="BZ2" s="708"/>
      <c r="CA2" s="708"/>
      <c r="CB2" s="203" t="s">
        <v>25</v>
      </c>
      <c r="CC2" s="703" t="s">
        <v>26</v>
      </c>
      <c r="CD2" s="704"/>
      <c r="CE2" s="705" t="s">
        <v>27</v>
      </c>
      <c r="CF2" s="706"/>
      <c r="CG2" s="693" t="s">
        <v>147</v>
      </c>
      <c r="CH2" s="693" t="s">
        <v>148</v>
      </c>
      <c r="CI2" s="682" t="s">
        <v>150</v>
      </c>
      <c r="CJ2" s="682" t="s">
        <v>149</v>
      </c>
      <c r="CK2" s="682" t="s">
        <v>151</v>
      </c>
      <c r="CL2" s="682" t="s">
        <v>152</v>
      </c>
      <c r="CM2" s="341"/>
      <c r="CN2" s="695" t="s">
        <v>5</v>
      </c>
      <c r="CO2" s="697" t="s">
        <v>28</v>
      </c>
      <c r="CP2" s="698"/>
      <c r="CQ2" s="698"/>
      <c r="CR2" s="699"/>
      <c r="CS2" s="697" t="s">
        <v>11</v>
      </c>
      <c r="CT2" s="698"/>
      <c r="CU2" s="698"/>
      <c r="CV2" s="699"/>
      <c r="CW2" s="697" t="s">
        <v>29</v>
      </c>
      <c r="CX2" s="698"/>
      <c r="CY2" s="699"/>
      <c r="CZ2" s="700" t="s">
        <v>30</v>
      </c>
      <c r="DA2" s="701"/>
      <c r="DB2" s="693" t="s">
        <v>147</v>
      </c>
      <c r="DC2" s="693" t="s">
        <v>148</v>
      </c>
      <c r="DD2" s="682" t="s">
        <v>150</v>
      </c>
      <c r="DE2" s="682" t="s">
        <v>149</v>
      </c>
      <c r="DF2" s="682" t="s">
        <v>151</v>
      </c>
      <c r="DG2" s="682" t="s">
        <v>152</v>
      </c>
      <c r="DH2" s="341"/>
      <c r="DI2" s="695" t="s">
        <v>5</v>
      </c>
      <c r="DJ2" s="695" t="s">
        <v>31</v>
      </c>
      <c r="DK2" s="695" t="s">
        <v>32</v>
      </c>
      <c r="DL2" s="682" t="s">
        <v>33</v>
      </c>
      <c r="DM2" s="682" t="s">
        <v>34</v>
      </c>
      <c r="DN2" s="697" t="s">
        <v>35</v>
      </c>
      <c r="DO2" s="698"/>
      <c r="DP2" s="698"/>
      <c r="DQ2" s="698"/>
      <c r="DR2" s="698"/>
      <c r="DS2" s="699"/>
      <c r="DT2" s="700" t="s">
        <v>36</v>
      </c>
      <c r="DU2" s="701"/>
      <c r="DV2" s="693" t="s">
        <v>147</v>
      </c>
      <c r="DW2" s="693" t="s">
        <v>148</v>
      </c>
      <c r="DX2" s="682" t="s">
        <v>150</v>
      </c>
      <c r="DY2" s="682" t="s">
        <v>149</v>
      </c>
      <c r="DZ2" s="682" t="s">
        <v>151</v>
      </c>
      <c r="EA2" s="682" t="s">
        <v>152</v>
      </c>
      <c r="EB2" s="341"/>
      <c r="EC2" s="695" t="s">
        <v>5</v>
      </c>
      <c r="ED2" s="697" t="s">
        <v>37</v>
      </c>
      <c r="EE2" s="698"/>
      <c r="EF2" s="698"/>
      <c r="EG2" s="698"/>
      <c r="EH2" s="699"/>
      <c r="EI2" s="697" t="s">
        <v>38</v>
      </c>
      <c r="EJ2" s="698"/>
      <c r="EK2" s="698"/>
      <c r="EL2" s="699"/>
      <c r="EM2" s="697" t="s">
        <v>39</v>
      </c>
      <c r="EN2" s="698"/>
      <c r="EO2" s="698"/>
      <c r="EP2" s="699"/>
      <c r="EQ2" s="688" t="s">
        <v>40</v>
      </c>
      <c r="ER2" s="689"/>
      <c r="ES2" s="690"/>
      <c r="ET2" s="691" t="s">
        <v>41</v>
      </c>
      <c r="EU2" s="692"/>
      <c r="EV2" s="693" t="s">
        <v>147</v>
      </c>
      <c r="EW2" s="693" t="s">
        <v>148</v>
      </c>
      <c r="EX2" s="682" t="s">
        <v>150</v>
      </c>
      <c r="EY2" s="682" t="s">
        <v>149</v>
      </c>
      <c r="EZ2" s="682" t="s">
        <v>151</v>
      </c>
      <c r="FA2" s="682" t="s">
        <v>152</v>
      </c>
      <c r="FB2" s="2"/>
      <c r="FC2" s="202"/>
      <c r="FD2" s="684" t="s">
        <v>5</v>
      </c>
      <c r="FE2" s="686" t="s">
        <v>23</v>
      </c>
      <c r="FF2" s="678" t="s">
        <v>42</v>
      </c>
      <c r="FG2" s="678" t="s">
        <v>78</v>
      </c>
      <c r="FH2" s="664" t="s">
        <v>106</v>
      </c>
      <c r="FI2" s="664" t="s">
        <v>107</v>
      </c>
      <c r="FJ2" s="664" t="s">
        <v>109</v>
      </c>
      <c r="FK2" s="666" t="s">
        <v>108</v>
      </c>
      <c r="FL2" s="668" t="s">
        <v>114</v>
      </c>
      <c r="FM2" s="676" t="s">
        <v>41</v>
      </c>
      <c r="FN2" s="678" t="s">
        <v>43</v>
      </c>
      <c r="FO2" s="678" t="s">
        <v>78</v>
      </c>
      <c r="FP2" s="664" t="s">
        <v>106</v>
      </c>
      <c r="FQ2" s="664" t="s">
        <v>107</v>
      </c>
      <c r="FR2" s="664" t="s">
        <v>109</v>
      </c>
      <c r="FS2" s="666" t="s">
        <v>108</v>
      </c>
      <c r="FT2" s="668" t="s">
        <v>114</v>
      </c>
      <c r="FU2" s="676" t="s">
        <v>30</v>
      </c>
      <c r="FV2" s="678" t="s">
        <v>44</v>
      </c>
      <c r="FW2" s="678" t="s">
        <v>78</v>
      </c>
      <c r="FX2" s="664" t="s">
        <v>106</v>
      </c>
      <c r="FY2" s="664" t="s">
        <v>107</v>
      </c>
      <c r="FZ2" s="664" t="s">
        <v>109</v>
      </c>
      <c r="GA2" s="666" t="s">
        <v>108</v>
      </c>
      <c r="GB2" s="668" t="s">
        <v>114</v>
      </c>
      <c r="GC2" s="680" t="s">
        <v>27</v>
      </c>
      <c r="GD2" s="664" t="s">
        <v>45</v>
      </c>
      <c r="GE2" s="678" t="s">
        <v>78</v>
      </c>
      <c r="GF2" s="664" t="s">
        <v>106</v>
      </c>
      <c r="GG2" s="664" t="s">
        <v>107</v>
      </c>
      <c r="GH2" s="664" t="s">
        <v>109</v>
      </c>
      <c r="GI2" s="666" t="s">
        <v>108</v>
      </c>
      <c r="GJ2" s="668" t="s">
        <v>114</v>
      </c>
      <c r="GK2" s="676" t="s">
        <v>36</v>
      </c>
      <c r="GL2" s="678" t="s">
        <v>46</v>
      </c>
      <c r="GM2" s="678" t="s">
        <v>78</v>
      </c>
      <c r="GN2" s="664" t="s">
        <v>106</v>
      </c>
      <c r="GO2" s="664" t="s">
        <v>107</v>
      </c>
      <c r="GP2" s="664" t="s">
        <v>109</v>
      </c>
      <c r="GQ2" s="666" t="s">
        <v>108</v>
      </c>
      <c r="GR2" s="668" t="s">
        <v>114</v>
      </c>
      <c r="GS2" s="676" t="s">
        <v>19</v>
      </c>
      <c r="GT2" s="678" t="s">
        <v>47</v>
      </c>
      <c r="GU2" s="678" t="s">
        <v>78</v>
      </c>
      <c r="GV2" s="664" t="s">
        <v>106</v>
      </c>
      <c r="GW2" s="664" t="s">
        <v>107</v>
      </c>
      <c r="GX2" s="664" t="s">
        <v>109</v>
      </c>
      <c r="GY2" s="666" t="s">
        <v>108</v>
      </c>
      <c r="GZ2" s="668" t="s">
        <v>114</v>
      </c>
      <c r="HA2" s="670" t="s">
        <v>48</v>
      </c>
      <c r="HB2" s="672" t="s">
        <v>49</v>
      </c>
      <c r="HC2" s="674" t="s">
        <v>50</v>
      </c>
      <c r="HD2" s="2"/>
      <c r="HP2" s="651" t="s">
        <v>132</v>
      </c>
      <c r="HQ2" s="652"/>
      <c r="HR2" s="652"/>
      <c r="HS2" s="653" t="s">
        <v>153</v>
      </c>
      <c r="HT2" s="654"/>
      <c r="HU2" s="655"/>
      <c r="HV2" s="653" t="s">
        <v>154</v>
      </c>
      <c r="HW2" s="654"/>
      <c r="HX2" s="655"/>
      <c r="HY2" s="653" t="s">
        <v>99</v>
      </c>
      <c r="HZ2" s="654"/>
      <c r="IA2" s="655"/>
      <c r="IB2" s="656" t="s">
        <v>118</v>
      </c>
      <c r="IC2" s="657"/>
      <c r="ID2" s="658"/>
      <c r="IE2" s="659" t="s">
        <v>135</v>
      </c>
      <c r="IF2" s="660"/>
      <c r="IG2" s="661"/>
    </row>
    <row ht="60.75" r="3" spans="1:247" thickBot="1" x14ac:dyDescent="0.3">
      <c r="A3" s="199"/>
      <c r="B3" s="696"/>
      <c r="C3" s="503" t="s">
        <v>51</v>
      </c>
      <c r="D3" s="503" t="s">
        <v>52</v>
      </c>
      <c r="E3" s="506" t="s">
        <v>53</v>
      </c>
      <c r="F3" s="206" t="s">
        <v>54</v>
      </c>
      <c r="G3" s="206" t="s">
        <v>55</v>
      </c>
      <c r="H3" s="503" t="s">
        <v>51</v>
      </c>
      <c r="I3" s="503" t="s">
        <v>52</v>
      </c>
      <c r="J3" s="506" t="s">
        <v>53</v>
      </c>
      <c r="K3" s="206" t="s">
        <v>54</v>
      </c>
      <c r="L3" s="206" t="s">
        <v>55</v>
      </c>
      <c r="M3" s="721"/>
      <c r="N3" s="503" t="s">
        <v>51</v>
      </c>
      <c r="O3" s="503" t="s">
        <v>52</v>
      </c>
      <c r="P3" s="206" t="s">
        <v>54</v>
      </c>
      <c r="Q3" s="206" t="s">
        <v>55</v>
      </c>
      <c r="R3" s="503" t="s">
        <v>51</v>
      </c>
      <c r="S3" s="503" t="s">
        <v>52</v>
      </c>
      <c r="T3" s="206" t="s">
        <v>54</v>
      </c>
      <c r="U3" s="206" t="s">
        <v>55</v>
      </c>
      <c r="V3" s="503" t="s">
        <v>51</v>
      </c>
      <c r="W3" s="503" t="s">
        <v>52</v>
      </c>
      <c r="X3" s="206" t="s">
        <v>54</v>
      </c>
      <c r="Y3" s="206" t="s">
        <v>55</v>
      </c>
      <c r="Z3" s="506" t="s">
        <v>56</v>
      </c>
      <c r="AA3" s="506" t="s">
        <v>56</v>
      </c>
      <c r="AB3" s="503" t="s">
        <v>51</v>
      </c>
      <c r="AC3" s="503" t="s">
        <v>52</v>
      </c>
      <c r="AD3" s="206" t="s">
        <v>54</v>
      </c>
      <c r="AE3" s="505" t="s">
        <v>55</v>
      </c>
      <c r="AF3" s="503">
        <v>2</v>
      </c>
      <c r="AG3" s="503">
        <v>4</v>
      </c>
      <c r="AH3" s="503">
        <v>3</v>
      </c>
      <c r="AI3" s="206" t="s">
        <v>54</v>
      </c>
      <c r="AJ3" s="505" t="s">
        <v>55</v>
      </c>
      <c r="AK3" s="336" t="s">
        <v>57</v>
      </c>
      <c r="AL3" s="391">
        <v>1</v>
      </c>
      <c r="AM3" s="391">
        <v>2</v>
      </c>
      <c r="AN3" s="206" t="s">
        <v>54</v>
      </c>
      <c r="AO3" s="505" t="s">
        <v>55</v>
      </c>
      <c r="AP3" s="503">
        <v>1</v>
      </c>
      <c r="AQ3" s="503">
        <v>2</v>
      </c>
      <c r="AR3" s="206" t="s">
        <v>54</v>
      </c>
      <c r="AS3" s="505" t="s">
        <v>55</v>
      </c>
      <c r="AT3" s="334" t="s">
        <v>58</v>
      </c>
      <c r="AU3" s="337" t="s">
        <v>54</v>
      </c>
      <c r="AV3" s="205" t="s">
        <v>59</v>
      </c>
      <c r="AW3" s="694"/>
      <c r="AX3" s="694"/>
      <c r="AY3" s="683"/>
      <c r="AZ3" s="683"/>
      <c r="BA3" s="683"/>
      <c r="BB3" s="683"/>
      <c r="BC3" s="341"/>
      <c r="BD3" s="696"/>
      <c r="BE3" s="503" t="s">
        <v>51</v>
      </c>
      <c r="BF3" s="503" t="s">
        <v>52</v>
      </c>
      <c r="BG3" s="503" t="s">
        <v>53</v>
      </c>
      <c r="BH3" s="206" t="s">
        <v>54</v>
      </c>
      <c r="BI3" s="505" t="s">
        <v>55</v>
      </c>
      <c r="BJ3" s="503" t="s">
        <v>51</v>
      </c>
      <c r="BK3" s="503" t="s">
        <v>52</v>
      </c>
      <c r="BL3" s="206" t="s">
        <v>54</v>
      </c>
      <c r="BM3" s="505" t="s">
        <v>55</v>
      </c>
      <c r="BN3" s="206" t="s">
        <v>54</v>
      </c>
      <c r="BO3" s="207" t="s">
        <v>55</v>
      </c>
      <c r="BP3" s="694"/>
      <c r="BQ3" s="694"/>
      <c r="BR3" s="683"/>
      <c r="BS3" s="683"/>
      <c r="BT3" s="683"/>
      <c r="BU3" s="683"/>
      <c r="BV3" s="343"/>
      <c r="BW3" s="707"/>
      <c r="BX3" s="503" t="s">
        <v>51</v>
      </c>
      <c r="BY3" s="503" t="s">
        <v>52</v>
      </c>
      <c r="BZ3" s="206" t="s">
        <v>54</v>
      </c>
      <c r="CA3" s="505" t="s">
        <v>55</v>
      </c>
      <c r="CB3" s="344"/>
      <c r="CC3" s="206" t="s">
        <v>54</v>
      </c>
      <c r="CD3" s="505" t="s">
        <v>55</v>
      </c>
      <c r="CE3" s="206" t="s">
        <v>54</v>
      </c>
      <c r="CF3" s="207" t="s">
        <v>55</v>
      </c>
      <c r="CG3" s="694"/>
      <c r="CH3" s="694"/>
      <c r="CI3" s="683"/>
      <c r="CJ3" s="683"/>
      <c r="CK3" s="683"/>
      <c r="CL3" s="683"/>
      <c r="CM3" s="341"/>
      <c r="CN3" s="696"/>
      <c r="CO3" s="503" t="s">
        <v>51</v>
      </c>
      <c r="CP3" s="503" t="s">
        <v>52</v>
      </c>
      <c r="CQ3" s="206" t="s">
        <v>54</v>
      </c>
      <c r="CR3" s="505" t="s">
        <v>55</v>
      </c>
      <c r="CS3" s="506" t="s">
        <v>51</v>
      </c>
      <c r="CT3" s="506" t="s">
        <v>52</v>
      </c>
      <c r="CU3" s="206" t="s">
        <v>54</v>
      </c>
      <c r="CV3" s="505" t="s">
        <v>55</v>
      </c>
      <c r="CW3" s="377"/>
      <c r="CX3" s="206" t="s">
        <v>54</v>
      </c>
      <c r="CY3" s="505" t="s">
        <v>55</v>
      </c>
      <c r="CZ3" s="206" t="s">
        <v>54</v>
      </c>
      <c r="DA3" s="207" t="s">
        <v>55</v>
      </c>
      <c r="DB3" s="694"/>
      <c r="DC3" s="694"/>
      <c r="DD3" s="683"/>
      <c r="DE3" s="683"/>
      <c r="DF3" s="683"/>
      <c r="DG3" s="683"/>
      <c r="DH3" s="341"/>
      <c r="DI3" s="696"/>
      <c r="DJ3" s="702"/>
      <c r="DK3" s="702"/>
      <c r="DL3" s="683"/>
      <c r="DM3" s="683"/>
      <c r="DN3" s="503">
        <v>1</v>
      </c>
      <c r="DO3" s="503">
        <v>2</v>
      </c>
      <c r="DP3" s="503">
        <v>3</v>
      </c>
      <c r="DQ3" s="503">
        <v>4</v>
      </c>
      <c r="DR3" s="206" t="s">
        <v>54</v>
      </c>
      <c r="DS3" s="505" t="s">
        <v>55</v>
      </c>
      <c r="DT3" s="206" t="s">
        <v>54</v>
      </c>
      <c r="DU3" s="207" t="s">
        <v>55</v>
      </c>
      <c r="DV3" s="694"/>
      <c r="DW3" s="694"/>
      <c r="DX3" s="683"/>
      <c r="DY3" s="683"/>
      <c r="DZ3" s="683"/>
      <c r="EA3" s="683"/>
      <c r="EB3" s="341"/>
      <c r="EC3" s="696"/>
      <c r="ED3" s="503">
        <v>1</v>
      </c>
      <c r="EE3" s="503">
        <v>2</v>
      </c>
      <c r="EF3" s="503">
        <v>3</v>
      </c>
      <c r="EG3" s="206" t="s">
        <v>54</v>
      </c>
      <c r="EH3" s="505" t="s">
        <v>55</v>
      </c>
      <c r="EI3" s="503" t="s">
        <v>51</v>
      </c>
      <c r="EJ3" s="503" t="s">
        <v>52</v>
      </c>
      <c r="EK3" s="206" t="s">
        <v>54</v>
      </c>
      <c r="EL3" s="505" t="s">
        <v>55</v>
      </c>
      <c r="EM3" s="503" t="s">
        <v>51</v>
      </c>
      <c r="EN3" s="503" t="s">
        <v>52</v>
      </c>
      <c r="EO3" s="206" t="s">
        <v>54</v>
      </c>
      <c r="EP3" s="505" t="s">
        <v>55</v>
      </c>
      <c r="EQ3" s="377" t="s">
        <v>51</v>
      </c>
      <c r="ER3" s="206" t="s">
        <v>54</v>
      </c>
      <c r="ES3" s="505" t="s">
        <v>55</v>
      </c>
      <c r="ET3" s="206" t="s">
        <v>54</v>
      </c>
      <c r="EU3" s="207" t="s">
        <v>55</v>
      </c>
      <c r="EV3" s="694"/>
      <c r="EW3" s="694"/>
      <c r="EX3" s="683"/>
      <c r="EY3" s="683"/>
      <c r="EZ3" s="683"/>
      <c r="FA3" s="683"/>
      <c r="FB3" s="2"/>
      <c r="FC3" s="293"/>
      <c r="FD3" s="685"/>
      <c r="FE3" s="687"/>
      <c r="FF3" s="679"/>
      <c r="FG3" s="679"/>
      <c r="FH3" s="665"/>
      <c r="FI3" s="665"/>
      <c r="FJ3" s="665"/>
      <c r="FK3" s="667"/>
      <c r="FL3" s="669"/>
      <c r="FM3" s="677"/>
      <c r="FN3" s="679"/>
      <c r="FO3" s="679"/>
      <c r="FP3" s="665"/>
      <c r="FQ3" s="665"/>
      <c r="FR3" s="665"/>
      <c r="FS3" s="667"/>
      <c r="FT3" s="669"/>
      <c r="FU3" s="677"/>
      <c r="FV3" s="679"/>
      <c r="FW3" s="679"/>
      <c r="FX3" s="665"/>
      <c r="FY3" s="665"/>
      <c r="FZ3" s="665"/>
      <c r="GA3" s="667"/>
      <c r="GB3" s="669"/>
      <c r="GC3" s="681"/>
      <c r="GD3" s="665"/>
      <c r="GE3" s="679"/>
      <c r="GF3" s="665"/>
      <c r="GG3" s="665"/>
      <c r="GH3" s="665"/>
      <c r="GI3" s="667"/>
      <c r="GJ3" s="669"/>
      <c r="GK3" s="677"/>
      <c r="GL3" s="679"/>
      <c r="GM3" s="679"/>
      <c r="GN3" s="665"/>
      <c r="GO3" s="665"/>
      <c r="GP3" s="665"/>
      <c r="GQ3" s="667"/>
      <c r="GR3" s="669"/>
      <c r="GS3" s="677"/>
      <c r="GT3" s="679"/>
      <c r="GU3" s="679"/>
      <c r="GV3" s="665"/>
      <c r="GW3" s="665"/>
      <c r="GX3" s="665"/>
      <c r="GY3" s="667"/>
      <c r="GZ3" s="669"/>
      <c r="HA3" s="671"/>
      <c r="HB3" s="673"/>
      <c r="HC3" s="675"/>
      <c r="HD3" s="2"/>
      <c r="HE3" s="35" t="s">
        <v>60</v>
      </c>
      <c r="HF3" s="35" t="s">
        <v>61</v>
      </c>
      <c r="HG3" s="37" t="s">
        <v>62</v>
      </c>
      <c r="HH3" s="35" t="s">
        <v>20</v>
      </c>
      <c r="HI3" s="34" t="s">
        <v>63</v>
      </c>
      <c r="HJ3" s="38" t="s">
        <v>64</v>
      </c>
      <c r="HK3" s="172" t="s">
        <v>110</v>
      </c>
      <c r="HL3" s="172" t="s">
        <v>111</v>
      </c>
      <c r="HM3" s="124" t="s">
        <v>105</v>
      </c>
      <c r="HP3" s="448" t="s">
        <v>137</v>
      </c>
      <c r="HQ3" s="331" t="s">
        <v>54</v>
      </c>
      <c r="HR3" s="332" t="s">
        <v>55</v>
      </c>
      <c r="HS3" s="449" t="s">
        <v>139</v>
      </c>
      <c r="HT3" s="331" t="s">
        <v>54</v>
      </c>
      <c r="HU3" s="332" t="s">
        <v>55</v>
      </c>
      <c r="HV3" s="449" t="s">
        <v>155</v>
      </c>
      <c r="HW3" s="331" t="s">
        <v>54</v>
      </c>
      <c r="HX3" s="332" t="s">
        <v>55</v>
      </c>
      <c r="HY3" s="449" t="s">
        <v>155</v>
      </c>
      <c r="HZ3" s="331" t="s">
        <v>54</v>
      </c>
      <c r="IA3" s="332" t="s">
        <v>55</v>
      </c>
      <c r="IB3" s="448" t="s">
        <v>156</v>
      </c>
      <c r="IC3" s="504" t="s">
        <v>54</v>
      </c>
      <c r="ID3" s="428" t="s">
        <v>55</v>
      </c>
      <c r="IE3" s="449" t="s">
        <v>136</v>
      </c>
      <c r="IF3" s="331" t="s">
        <v>54</v>
      </c>
      <c r="IG3" s="332" t="s">
        <v>55</v>
      </c>
    </row>
    <row customHeight="1" ht="16.5" r="4" spans="1:247" x14ac:dyDescent="0.25">
      <c r="A4" s="199">
        <v>62</v>
      </c>
      <c r="B4" s="346">
        <v>42736</v>
      </c>
      <c r="C4" s="594">
        <v>3183414</v>
      </c>
      <c r="D4" s="622">
        <v>3222165</v>
      </c>
      <c r="E4" s="599"/>
      <c r="F4" s="347"/>
      <c r="G4" s="354"/>
      <c r="H4" s="594">
        <v>2246451</v>
      </c>
      <c r="I4" s="622">
        <v>2121016</v>
      </c>
      <c r="J4" s="596"/>
      <c r="K4" s="510"/>
      <c r="L4" s="409"/>
      <c r="M4" s="354"/>
      <c r="N4" s="617">
        <v>711617</v>
      </c>
      <c r="O4" s="618">
        <v>1102497</v>
      </c>
      <c r="P4" s="510"/>
      <c r="Q4" s="508"/>
      <c r="R4" s="551">
        <v>73773</v>
      </c>
      <c r="S4" s="595">
        <v>38117</v>
      </c>
      <c r="T4" s="510"/>
      <c r="U4" s="508"/>
      <c r="V4" s="551">
        <v>175159</v>
      </c>
      <c r="W4" s="595">
        <v>355271</v>
      </c>
      <c r="X4" s="510"/>
      <c r="Y4" s="409"/>
      <c r="Z4" s="409"/>
      <c r="AA4" s="508"/>
      <c r="AB4" s="551">
        <v>375838</v>
      </c>
      <c r="AC4" s="595">
        <v>177146</v>
      </c>
      <c r="AD4" s="510"/>
      <c r="AE4" s="508"/>
      <c r="AF4" s="486"/>
      <c r="AG4" s="604">
        <v>63496</v>
      </c>
      <c r="AH4" s="438"/>
      <c r="AI4" s="510"/>
      <c r="AJ4" s="409"/>
      <c r="AK4" s="508"/>
      <c r="AL4" s="440">
        <v>29571</v>
      </c>
      <c r="AM4" s="512">
        <v>41092</v>
      </c>
      <c r="AN4" s="510"/>
      <c r="AO4" s="217"/>
      <c r="AP4" s="513">
        <v>22329</v>
      </c>
      <c r="AQ4" s="512">
        <v>23340</v>
      </c>
      <c r="AR4" s="510"/>
      <c r="AS4" s="409"/>
      <c r="AT4" s="409"/>
      <c r="AU4" s="210"/>
      <c r="AV4" s="211"/>
      <c r="AW4" s="197"/>
      <c r="AX4" s="196"/>
      <c r="AY4" s="196"/>
      <c r="AZ4" s="196"/>
      <c r="BA4" s="196"/>
      <c r="BB4" s="196"/>
      <c r="BC4" s="199">
        <v>62</v>
      </c>
      <c r="BD4" s="346">
        <v>42736</v>
      </c>
      <c r="BE4" s="594">
        <v>11829920</v>
      </c>
      <c r="BF4" s="573">
        <v>87020</v>
      </c>
      <c r="BG4" s="599">
        <v>5866077</v>
      </c>
      <c r="BH4" s="510"/>
      <c r="BI4" s="508"/>
      <c r="BJ4" s="583">
        <v>988543</v>
      </c>
      <c r="BK4" s="550">
        <v>663171</v>
      </c>
      <c r="BL4" s="291"/>
      <c r="BM4" s="409"/>
      <c r="BN4" s="409"/>
      <c r="BO4" s="204"/>
      <c r="BP4" s="195"/>
      <c r="BQ4" s="196"/>
      <c r="BR4" s="196"/>
      <c r="BS4" s="196"/>
      <c r="BT4" s="196"/>
      <c r="BU4" s="196"/>
      <c r="BV4" s="199">
        <v>62</v>
      </c>
      <c r="BW4" s="346">
        <v>42736</v>
      </c>
      <c r="BX4" s="592">
        <v>1286622</v>
      </c>
      <c r="BY4" s="593">
        <v>58941</v>
      </c>
      <c r="BZ4" s="347"/>
      <c r="CA4" s="210"/>
      <c r="CB4" s="292"/>
      <c r="CC4" s="409"/>
      <c r="CD4" s="409"/>
      <c r="CE4" s="211"/>
      <c r="CF4" s="211"/>
      <c r="CG4" s="195"/>
      <c r="CH4" s="210"/>
      <c r="CI4" s="210"/>
      <c r="CJ4" s="210"/>
      <c r="CK4" s="210"/>
      <c r="CL4" s="210"/>
      <c r="CM4" s="199">
        <v>62</v>
      </c>
      <c r="CN4" s="346">
        <v>42736</v>
      </c>
      <c r="CO4" s="626">
        <v>11610666</v>
      </c>
      <c r="CP4" s="627">
        <v>7733789</v>
      </c>
      <c r="CQ4" s="510"/>
      <c r="CR4" s="409"/>
      <c r="CS4" s="210">
        <f ref="CS4:CU35" si="0" t="shared">V4</f>
        <v>175159</v>
      </c>
      <c r="CT4" s="210">
        <f si="0" t="shared"/>
        <v>355271</v>
      </c>
      <c r="CU4" s="409"/>
      <c r="CV4" s="508"/>
      <c r="CW4" s="556">
        <v>345109</v>
      </c>
      <c r="CX4" s="376"/>
      <c r="CY4" s="409"/>
      <c r="CZ4" s="409"/>
      <c r="DA4" s="204"/>
      <c r="DB4" s="195">
        <v>3924.1</v>
      </c>
      <c r="DC4" s="409"/>
      <c r="DD4" s="409"/>
      <c r="DE4" s="409"/>
      <c r="DF4" s="409"/>
      <c r="DG4" s="409"/>
      <c r="DH4" s="199">
        <v>62</v>
      </c>
      <c r="DI4" s="346">
        <v>42736</v>
      </c>
      <c r="DJ4" s="632">
        <v>390215</v>
      </c>
      <c r="DK4" s="633">
        <v>327215</v>
      </c>
      <c r="DL4" s="510"/>
      <c r="DM4" s="508"/>
      <c r="DN4" s="577"/>
      <c r="DO4" s="578"/>
      <c r="DP4" s="578"/>
      <c r="DQ4" s="579">
        <v>2048623</v>
      </c>
      <c r="DR4" s="510"/>
      <c r="DS4" s="508"/>
      <c r="DT4" s="409"/>
      <c r="DU4" s="204"/>
      <c r="DV4" s="195"/>
      <c r="DW4" s="409"/>
      <c r="DX4" s="409"/>
      <c r="DY4" s="409"/>
      <c r="DZ4" s="409"/>
      <c r="EA4" s="409"/>
      <c r="EB4" s="199">
        <v>62</v>
      </c>
      <c r="EC4" s="346">
        <v>42736</v>
      </c>
      <c r="ED4" s="592">
        <v>2161719</v>
      </c>
      <c r="EE4" s="640"/>
      <c r="EF4" s="593"/>
      <c r="EG4" s="510"/>
      <c r="EH4" s="508"/>
      <c r="EI4" s="549">
        <v>29618</v>
      </c>
      <c r="EJ4" s="582">
        <v>1785625</v>
      </c>
      <c r="EK4" s="510"/>
      <c r="EL4" s="508"/>
      <c r="EM4" s="577">
        <v>3246170</v>
      </c>
      <c r="EN4" s="564"/>
      <c r="EO4" s="510"/>
      <c r="EP4" s="508"/>
      <c r="EQ4" s="569">
        <v>397643</v>
      </c>
      <c r="ER4" s="510"/>
      <c r="ES4" s="409"/>
      <c r="ET4" s="409"/>
      <c r="EU4" s="204"/>
      <c r="EV4" s="195"/>
      <c r="EW4" s="195"/>
      <c r="EX4" s="195"/>
      <c r="EY4" s="195"/>
      <c r="EZ4" s="290"/>
      <c r="FA4" s="290"/>
      <c r="FC4" s="293">
        <v>42795</v>
      </c>
      <c r="FD4" s="416">
        <v>42796</v>
      </c>
      <c r="FE4" s="296">
        <f>BO6</f>
        <v>3303.92</v>
      </c>
      <c r="FF4" s="480">
        <f>HK4</f>
        <v>3336.4516129032259</v>
      </c>
      <c r="FG4" s="127">
        <f ref="FG4:FG33" si="1" t="shared">FF4-FE4</f>
        <v>32.531612903225778</v>
      </c>
      <c r="FI4" s="123" t="e">
        <f ref="FI4:FI33" si="2" t="shared">FE4/FH4</f>
        <v>#DIV/0!</v>
      </c>
      <c r="FJ4" s="126">
        <f>HJ4</f>
        <v>4.837902437427207</v>
      </c>
      <c r="FK4" s="131" t="e">
        <f ref="FK4:FK33" si="3" t="shared">FJ4-FI4</f>
        <v>#DIV/0!</v>
      </c>
      <c r="FL4" s="140">
        <f>HR6</f>
        <v>102.24000000000001</v>
      </c>
      <c r="FM4" s="296">
        <f>EU6</f>
        <v>7586.96</v>
      </c>
      <c r="FN4" s="123">
        <f>HK5</f>
        <v>8546.8709677419356</v>
      </c>
      <c r="FO4" s="32">
        <f ref="FO4:FO33" si="4" t="shared">FN4-FM4</f>
        <v>959.91096774193556</v>
      </c>
      <c r="FP4" s="120">
        <f ref="FP4:FP33" si="5" t="shared">FH4</f>
        <v>0</v>
      </c>
      <c r="FQ4" s="123" t="e">
        <f ref="FQ4:FQ33" si="6" t="shared">FM4/FP4</f>
        <v>#DIV/0!</v>
      </c>
      <c r="FR4" s="126">
        <f>HJ5</f>
        <v>12.393084835189509</v>
      </c>
      <c r="FS4" s="142" t="e">
        <f ref="FS4:FS33" si="7" t="shared">FR4-FQ4</f>
        <v>#DIV/0!</v>
      </c>
      <c r="FT4" s="393"/>
      <c r="FU4" s="130">
        <f>DA6</f>
        <v>6468.88</v>
      </c>
      <c r="FV4" s="123">
        <f>HK6</f>
        <v>7848.2903225806449</v>
      </c>
      <c r="FW4" s="434">
        <f ref="FW4:FW33" si="8" t="shared">FV4-FU4</f>
        <v>1379.4103225806448</v>
      </c>
      <c r="FX4" s="120">
        <f ref="FX4:FX33" si="9" t="shared">FH4</f>
        <v>0</v>
      </c>
      <c r="FY4" s="120" t="e">
        <f ref="FY4:FY33" si="10" t="shared">FU4/FX4</f>
        <v>#DIV/0!</v>
      </c>
      <c r="FZ4" s="126">
        <f>HJ6</f>
        <v>11.38013293356596</v>
      </c>
      <c r="GA4" s="142" t="e">
        <f ref="GA4:GA33" si="11" t="shared">FZ4-FY4</f>
        <v>#DIV/0!</v>
      </c>
      <c r="GB4" s="393"/>
      <c r="GC4" s="122">
        <f>CF6</f>
        <v>682.33999999999992</v>
      </c>
      <c r="GD4" s="123">
        <f>HK7</f>
        <v>1524.6129032258063</v>
      </c>
      <c r="GE4" s="120">
        <f ref="GE4:GE33" si="12" t="shared">GD4-GC4</f>
        <v>842.27290322580643</v>
      </c>
      <c r="GG4" s="127" t="e">
        <f ref="GG4:GG33" si="13" t="shared">GC4/GF4</f>
        <v>#DIV/0!</v>
      </c>
      <c r="GH4" s="126">
        <f>HJ7</f>
        <v>3.78104</v>
      </c>
      <c r="GI4" s="144" t="e">
        <f ref="GI4:GI33" si="14" t="shared">GH4-GG4</f>
        <v>#DIV/0!</v>
      </c>
      <c r="GJ4" s="393"/>
      <c r="GK4" s="122">
        <f>DU6</f>
        <v>10620</v>
      </c>
      <c r="GL4" s="123">
        <f>HK8</f>
        <v>11114.032258064517</v>
      </c>
      <c r="GM4" s="33">
        <f ref="GM4:GM33" si="15" t="shared">GL4-GK4</f>
        <v>494.03225806451701</v>
      </c>
      <c r="GN4" s="169">
        <v>21600</v>
      </c>
      <c r="GO4" s="128">
        <f>GK4/GN4</f>
        <v>0.49166666666666664</v>
      </c>
      <c r="GP4" s="126">
        <f>HJ8</f>
        <v>0.39801187560648771</v>
      </c>
      <c r="GQ4" s="424">
        <f ref="GQ4:GQ33" si="16" t="shared">GP4-GO4</f>
        <v>-9.3654791060178932E-2</v>
      </c>
      <c r="GR4" s="393">
        <v>40.5</v>
      </c>
      <c r="GS4" s="122">
        <f>AV6</f>
        <v>21515</v>
      </c>
      <c r="GT4" s="123">
        <f>HK9</f>
        <v>21299.774193548386</v>
      </c>
      <c r="GU4" s="425">
        <f ref="GU4:GU33" si="17" t="shared">GT4-GS4</f>
        <v>-215.22580645161361</v>
      </c>
      <c r="GV4" s="123">
        <f ref="GV4:GV24" si="18" t="shared">FH4</f>
        <v>0</v>
      </c>
      <c r="GW4" s="127" t="e">
        <f ref="GW4:GW33" si="19" t="shared">GS4/GV4</f>
        <v>#DIV/0!</v>
      </c>
      <c r="GX4" s="123">
        <f>HJ9</f>
        <v>30.88497644896184</v>
      </c>
      <c r="GY4" s="144" t="e">
        <f ref="GY4:GY33" si="20" t="shared">GX4-GW4</f>
        <v>#DIV/0!</v>
      </c>
      <c r="GZ4" s="393"/>
      <c r="HA4" s="125">
        <f ref="HA4:HA33" si="21" t="shared">FE4+FM4+FU4+GC4+GK4+GS4</f>
        <v>50177.100000000006</v>
      </c>
      <c r="HB4" s="386">
        <f>HK10</f>
        <v>53670.032258064515</v>
      </c>
      <c r="HC4" s="31">
        <f ref="HC4:HC33" si="22" t="shared">HB4-HA4</f>
        <v>3492.9322580645094</v>
      </c>
      <c r="HE4" s="23" t="s">
        <v>65</v>
      </c>
      <c r="HF4" s="410">
        <f>FE35</f>
        <v>40826.68</v>
      </c>
      <c r="HG4" s="175">
        <v>103430</v>
      </c>
      <c r="HH4" s="176">
        <f ref="HH4:HH10" si="23" t="shared">HG4-HF4</f>
        <v>62603.32</v>
      </c>
      <c r="HI4" s="411">
        <v>21379.1</v>
      </c>
      <c r="HJ4" s="40">
        <f ref="HJ4:HJ9" si="24" t="shared">HG4/HI4</f>
        <v>4.837902437427207</v>
      </c>
      <c r="HK4" s="179">
        <f ref="HK4:HK10" si="25" t="shared">HG4/31</f>
        <v>3336.4516129032259</v>
      </c>
      <c r="HL4" s="179">
        <f ref="HL4:HL9" si="26" t="shared">HK4/2</f>
        <v>1668.2258064516129</v>
      </c>
      <c r="HM4" s="179">
        <f ref="HM4:HM9" si="27" t="shared">HI4/31</f>
        <v>689.64838709677417</v>
      </c>
      <c r="HO4" s="346">
        <v>42736</v>
      </c>
      <c r="HP4" s="590">
        <v>1175783</v>
      </c>
      <c r="HQ4" s="510"/>
      <c r="HR4" s="508"/>
      <c r="HS4" s="556">
        <v>51512</v>
      </c>
      <c r="HT4" s="332"/>
      <c r="HU4" s="451"/>
      <c r="HV4" s="556">
        <v>80592</v>
      </c>
      <c r="HW4" s="332"/>
      <c r="HX4" s="451"/>
      <c r="HY4" s="556">
        <v>2692</v>
      </c>
      <c r="HZ4" s="332"/>
      <c r="IA4" s="451"/>
      <c r="IB4" s="556">
        <v>134652</v>
      </c>
      <c r="IC4" s="510"/>
      <c r="ID4" s="409"/>
      <c r="IE4" s="556">
        <v>222868</v>
      </c>
      <c r="IF4" s="510"/>
      <c r="IG4" s="409"/>
    </row>
    <row customHeight="1" ht="16.5" r="5" spans="1:247" x14ac:dyDescent="0.25">
      <c r="A5" s="199">
        <v>1</v>
      </c>
      <c r="B5" s="346">
        <v>42736</v>
      </c>
      <c r="C5" s="600">
        <v>3183947</v>
      </c>
      <c r="D5" s="623">
        <v>3224359</v>
      </c>
      <c r="E5" s="625"/>
      <c r="F5" s="493">
        <f>IF(COUNTBLANK(C5:D5)=0,((C5-C4)+(D5-D4))*4.8,0)</f>
        <v>13089.6</v>
      </c>
      <c r="G5" s="355"/>
      <c r="H5" s="600">
        <v>2246977</v>
      </c>
      <c r="I5" s="623">
        <v>2123250</v>
      </c>
      <c r="J5" s="620"/>
      <c r="K5" s="493">
        <f>IF(COUNTBLANK(H5:I5)=0,((H5-H4)+(I5-I4))*4.8,0)</f>
        <v>13248</v>
      </c>
      <c r="L5" s="409"/>
      <c r="M5" s="217"/>
      <c r="N5" s="551">
        <v>712810</v>
      </c>
      <c r="O5" s="595">
        <v>1102497</v>
      </c>
      <c r="P5" s="493">
        <f>IF(COUNTBLANK(N5:O5)=0,((N5-N4)+(O5-O4))*1.8,0)</f>
        <v>2147.4</v>
      </c>
      <c r="Q5" s="217"/>
      <c r="R5" s="607">
        <v>73793</v>
      </c>
      <c r="S5" s="608">
        <v>38118</v>
      </c>
      <c r="T5" s="347">
        <f>IF(COUNTBLANK(R5:S5)=0,((R5-R4)+(S5-S4))*12,0)</f>
        <v>252</v>
      </c>
      <c r="U5" s="217"/>
      <c r="V5" s="607">
        <v>175169</v>
      </c>
      <c r="W5" s="608">
        <v>355377</v>
      </c>
      <c r="X5" s="347">
        <f>IF(COUNTBLANK(V5:W5)=0,((V5-V4)+(W5-W4))*16,0)</f>
        <v>1856</v>
      </c>
      <c r="Y5" s="409"/>
      <c r="Z5" s="409"/>
      <c r="AA5" s="508"/>
      <c r="AB5" s="607">
        <v>376037</v>
      </c>
      <c r="AC5" s="608">
        <v>177256</v>
      </c>
      <c r="AD5" s="493">
        <f>IF(COUNTBLANK(AB5:AC5)=0,((AB5-AB4)+(AC5-AC4))*1.8,0)</f>
        <v>556.20000000000005</v>
      </c>
      <c r="AE5" s="547"/>
      <c r="AF5" s="364"/>
      <c r="AG5" s="605">
        <v>63530</v>
      </c>
      <c r="AH5" s="358"/>
      <c r="AI5" s="347">
        <f>IF(COUNTBLANK(AF5:AH5)=3,0,(AG5-AG4)*240)</f>
        <v>8160</v>
      </c>
      <c r="AJ5" s="292"/>
      <c r="AK5" s="217"/>
      <c r="AL5" s="387">
        <v>29571</v>
      </c>
      <c r="AM5" s="323">
        <v>41092</v>
      </c>
      <c r="AN5" s="347">
        <f>IF(COUNTBLANK(AL5:AM5)=0,(AM5-AM4)*240,0)</f>
        <v>0</v>
      </c>
      <c r="AO5" s="217"/>
      <c r="AP5" s="366">
        <v>22329</v>
      </c>
      <c r="AQ5" s="323">
        <v>23340</v>
      </c>
      <c r="AR5" s="347">
        <f>IF(COUNTBLANK(AP5:AQ5)=0,(((AP5-AP4)+(AQ5-AQ4))*1800)/1000,0)</f>
        <v>0</v>
      </c>
      <c r="AS5" s="292"/>
      <c r="AT5" s="409"/>
      <c r="AU5" s="210">
        <f ref="AU5:AU66" si="28" t="shared">(F5-X5-AD5-AN5)+AR5</f>
        <v>10677.4</v>
      </c>
      <c r="AV5" s="211"/>
      <c r="AW5" s="197">
        <f>HL9</f>
        <v>10649.887096774193</v>
      </c>
      <c r="AX5" s="196">
        <f>AW5-AU5</f>
        <v>-27.51290322580644</v>
      </c>
      <c r="AY5" s="196">
        <f>HM9/2</f>
        <v>344.82419354838709</v>
      </c>
      <c r="AZ5" s="196">
        <f ref="AZ5:AZ12" si="29" t="shared">IF(ISBLANK(AY5),0,AU5/AY5)</f>
        <v>30.964764653329652</v>
      </c>
      <c r="BA5" s="196">
        <f>HJ9</f>
        <v>30.88497644896184</v>
      </c>
      <c r="BB5" s="196">
        <f>IF(AZ5=0,0,BA5-AZ5)</f>
        <v>-7.9788204367812199E-2</v>
      </c>
      <c r="BC5" s="199">
        <v>1</v>
      </c>
      <c r="BD5" s="346">
        <v>42736</v>
      </c>
      <c r="BE5" s="600">
        <v>11832155</v>
      </c>
      <c r="BF5" s="601">
        <v>87122</v>
      </c>
      <c r="BG5" s="599">
        <v>5868879</v>
      </c>
      <c r="BH5" s="529">
        <f>IF(COUNTBLANK(BE5:BG5)=0,((BE5-BE4)*0.12)+((BF5-BF4)*12)+((BG5-BG4)*0.12),0)</f>
        <v>1828.44</v>
      </c>
      <c r="BI5" s="508"/>
      <c r="BJ5" s="583">
        <v>989827</v>
      </c>
      <c r="BK5" s="550">
        <v>663171</v>
      </c>
      <c r="BL5" s="548">
        <f>IF(COUNTBLANK(BJ5:BK5)=0,(((BJ5-BJ4)*80+(BK5-BK4)*80))/1000,0)</f>
        <v>102.72</v>
      </c>
      <c r="BM5" s="409"/>
      <c r="BN5" s="409">
        <f ref="BN5:BN66" si="30" t="shared">BH5-BL5</f>
        <v>1725.72</v>
      </c>
      <c r="BO5" s="208"/>
      <c r="BP5" s="195">
        <f>HL4</f>
        <v>1668.2258064516129</v>
      </c>
      <c r="BQ5" s="196">
        <f>IF(BN5=0,0,BP5-BN5)</f>
        <v>-57.494193548387102</v>
      </c>
      <c r="BR5" s="196">
        <f>HM4/2</f>
        <v>344.82419354838709</v>
      </c>
      <c r="BS5" s="196">
        <f>IF(ISBLANK(BR5),0,BN5/BR5)</f>
        <v>5.0046372391728369</v>
      </c>
      <c r="BT5" s="196">
        <f>HJ4</f>
        <v>4.837902437427207</v>
      </c>
      <c r="BU5" s="196">
        <f>IF(BS5=0,0,BT5-BS5)</f>
        <v>-0.16673480174562982</v>
      </c>
      <c r="BV5" s="199">
        <v>1</v>
      </c>
      <c r="BW5" s="346">
        <v>42736</v>
      </c>
      <c r="BX5" s="594">
        <v>1287415</v>
      </c>
      <c r="BY5" s="595">
        <v>59472</v>
      </c>
      <c r="BZ5" s="529">
        <f>IF(COUNTBLANK(BX5:BY5)=0,((BX5-BX4)*30)/100+((BY5-BY4)*40)/1000,0)</f>
        <v>259.14</v>
      </c>
      <c r="CA5" s="212"/>
      <c r="CB5" s="292"/>
      <c r="CC5" s="213">
        <f ref="CC5:CC66" si="31" t="shared">BL5</f>
        <v>102.72</v>
      </c>
      <c r="CD5" s="292"/>
      <c r="CE5" s="211">
        <f ref="CE5:CE66" si="32" t="shared">BZ5+CC5</f>
        <v>361.86</v>
      </c>
      <c r="CF5" s="214"/>
      <c r="CG5" s="195">
        <f>HL7</f>
        <v>762.30645161290317</v>
      </c>
      <c r="CH5" s="210">
        <f ref="CH5:CH66" si="33" t="shared">CG5-CE5</f>
        <v>400.44645161290316</v>
      </c>
      <c r="CI5" s="196">
        <f>HM7/2</f>
        <v>201.61290322580646</v>
      </c>
      <c r="CJ5" s="196">
        <f>IF(ISBLANK(CI5),0,CE5/CI5)</f>
        <v>1.7948256</v>
      </c>
      <c r="CK5" s="196">
        <f>HJ7</f>
        <v>3.78104</v>
      </c>
      <c r="CL5" s="196">
        <f>IF(CJ5=0,0,CK5-CJ5)</f>
        <v>1.9862143999999999</v>
      </c>
      <c r="CM5" s="199">
        <v>1</v>
      </c>
      <c r="CN5" s="346">
        <v>42736</v>
      </c>
      <c r="CO5" s="628">
        <v>11618759</v>
      </c>
      <c r="CP5" s="629">
        <v>7737122</v>
      </c>
      <c r="CQ5" s="529">
        <f>IF(COUNTBLANK(CO5:CP5)=0,(((CO5-CO4)+(CP5-CP4))*120)/1000,0)</f>
        <v>1371.12</v>
      </c>
      <c r="CR5" s="409"/>
      <c r="CS5" s="210">
        <f si="0" t="shared"/>
        <v>175169</v>
      </c>
      <c r="CT5" s="210">
        <f si="0" t="shared"/>
        <v>355377</v>
      </c>
      <c r="CU5" s="409">
        <f si="0" t="shared"/>
        <v>1856</v>
      </c>
      <c r="CV5" s="217"/>
      <c r="CW5" s="556">
        <v>345193</v>
      </c>
      <c r="CX5" s="557">
        <f>IF(ISBLANK(CW5),0,(CW5-CW4)*60/1000)</f>
        <v>5.04</v>
      </c>
      <c r="CY5" s="292"/>
      <c r="CZ5" s="409">
        <f ref="CZ5:CZ66" si="34" t="shared">CQ5+CU5+CX5</f>
        <v>3232.16</v>
      </c>
      <c r="DA5" s="208"/>
      <c r="DB5" s="195">
        <f>HL6</f>
        <v>3924.1451612903224</v>
      </c>
      <c r="DC5" s="397">
        <f>IF(CZ5=0,0,DB5-CZ5)</f>
        <v>691.98516129032259</v>
      </c>
      <c r="DD5" s="431">
        <f>HM6/2</f>
        <v>344.82419354838709</v>
      </c>
      <c r="DE5" s="196">
        <f>IF(ISBLANK(DD5),0,CZ5/DD5)</f>
        <v>9.3733562217305693</v>
      </c>
      <c r="DF5" s="196">
        <f>HJ6</f>
        <v>11.38013293356596</v>
      </c>
      <c r="DG5" s="397">
        <f>IF(DE5=0,0,DF5-DE5)</f>
        <v>2.006776711835391</v>
      </c>
      <c r="DH5" s="199">
        <v>1</v>
      </c>
      <c r="DI5" s="346">
        <v>42736</v>
      </c>
      <c r="DJ5" s="634">
        <v>390614</v>
      </c>
      <c r="DK5" s="635">
        <v>327242</v>
      </c>
      <c r="DL5" s="493">
        <f>IF(COUNTBLANK(DJ5:DK5)=0,(((DJ5-DJ4)+(DK5-DK4))*1800)/1000,0)</f>
        <v>766.8</v>
      </c>
      <c r="DM5" s="217"/>
      <c r="DN5" s="580"/>
      <c r="DO5" s="581"/>
      <c r="DP5" s="581"/>
      <c r="DQ5" s="582">
        <v>2050283</v>
      </c>
      <c r="DR5" s="493">
        <f>IF(COUNTBLANK(DN5:DQ5)=4,0,(DQ5-DQ4)*1.8)</f>
        <v>2988</v>
      </c>
      <c r="DS5" s="217"/>
      <c r="DT5" s="409">
        <f ref="DT5:DT66" si="35" t="shared">DL5+DR5+IF5</f>
        <v>5278.8</v>
      </c>
      <c r="DU5" s="208"/>
      <c r="DV5" s="195">
        <f>HL8</f>
        <v>5557.0161290322585</v>
      </c>
      <c r="DW5" s="195">
        <f ref="DW5:DW66" si="36" t="shared">DV5-DT5</f>
        <v>278.21612903225832</v>
      </c>
      <c r="DX5" s="195">
        <f>HM8/2</f>
        <v>13961.935483870968</v>
      </c>
      <c r="DY5" s="431">
        <f>IF(ISBLANK(DX5),0,DT5/DX5)</f>
        <v>0.37808511621459268</v>
      </c>
      <c r="DZ5" s="431">
        <f>HJ8</f>
        <v>0.39801187560648771</v>
      </c>
      <c r="EA5" s="431">
        <f ref="EA5:EA66" si="37" t="shared">DZ5-DY5</f>
        <v>1.9926759391895033E-2</v>
      </c>
      <c r="EB5" s="199">
        <v>1</v>
      </c>
      <c r="EC5" s="346">
        <v>42736</v>
      </c>
      <c r="ED5" s="594">
        <v>2163816</v>
      </c>
      <c r="EE5" s="252"/>
      <c r="EF5" s="595"/>
      <c r="EG5" s="493">
        <f>IF(COUNTBLANK(ED5:EF5)=3,0,(ED5-ED4)*1.8)</f>
        <v>3774.6</v>
      </c>
      <c r="EH5" s="217"/>
      <c r="EI5" s="567">
        <v>29639</v>
      </c>
      <c r="EJ5" s="587">
        <v>1790676</v>
      </c>
      <c r="EK5" s="529">
        <f>IF(COUNTBLANK(EI5:EJ5)=0,((EI5-EI4)+(EJ5-EJ4))*0.08,0)</f>
        <v>405.76</v>
      </c>
      <c r="EL5" s="217"/>
      <c r="EM5" s="583">
        <v>3248470</v>
      </c>
      <c r="EN5" s="550"/>
      <c r="EO5" s="529">
        <f>IF(COUNTBLANK(EM5:EN5)&lt;2,(EM5-EM4)*0.012+(EN5-EN4)*0.12,0)</f>
        <v>27.6</v>
      </c>
      <c r="EP5" s="541"/>
      <c r="EQ5" s="570">
        <v>397859</v>
      </c>
      <c r="ER5" s="529">
        <f>IF(ISBLANK(EQ5),0,(EQ5-EQ4)*0.04)</f>
        <v>8.64</v>
      </c>
      <c r="ES5" s="292"/>
      <c r="ET5" s="409">
        <f ref="ET5:ET66" si="38" t="shared">EG5+EO5+ER5</f>
        <v>3810.8399999999997</v>
      </c>
      <c r="EU5" s="208"/>
      <c r="EV5" s="195">
        <f>HL5</f>
        <v>4273.4354838709678</v>
      </c>
      <c r="EW5" s="195">
        <f>IF(ET5=0,0,EV5-ET5)</f>
        <v>462.59548387096811</v>
      </c>
      <c r="EX5" s="431">
        <f>HM5/2</f>
        <v>344.82419354838709</v>
      </c>
      <c r="EY5" s="431">
        <f>IF(ISBLANK(EX5),0,ET5/EX5)</f>
        <v>11.051544732940114</v>
      </c>
      <c r="EZ5" s="432">
        <f>HJ5</f>
        <v>12.393084835189509</v>
      </c>
      <c r="FA5" s="432">
        <f>IF(EY5=0,0,EZ5-EY5)</f>
        <v>1.3415401022493949</v>
      </c>
      <c r="FC5" s="293">
        <v>42796</v>
      </c>
      <c r="FD5" s="417">
        <v>42797</v>
      </c>
      <c r="FE5" s="296">
        <f>BO8</f>
        <v>3103.4</v>
      </c>
      <c r="FF5" s="127">
        <v>3336.5</v>
      </c>
      <c r="FG5" s="127">
        <f si="1" t="shared"/>
        <v>233.09999999999991</v>
      </c>
      <c r="FH5" s="290"/>
      <c r="FI5" s="123" t="e">
        <f si="2" t="shared"/>
        <v>#DIV/0!</v>
      </c>
      <c r="FJ5" s="126">
        <v>4.84</v>
      </c>
      <c r="FK5" s="131" t="e">
        <f si="3" t="shared"/>
        <v>#DIV/0!</v>
      </c>
      <c r="FL5" s="140">
        <f>HR8</f>
        <v>96.4</v>
      </c>
      <c r="FM5" s="296">
        <f>EU8</f>
        <v>7814.7880000000005</v>
      </c>
      <c r="FN5" s="123">
        <v>8546.9</v>
      </c>
      <c r="FO5" s="32">
        <f si="4" t="shared"/>
        <v>732.11199999999917</v>
      </c>
      <c r="FP5" s="120">
        <f si="5" t="shared"/>
        <v>0</v>
      </c>
      <c r="FQ5" s="123" t="e">
        <f si="6" t="shared"/>
        <v>#DIV/0!</v>
      </c>
      <c r="FR5" s="120">
        <v>12.39</v>
      </c>
      <c r="FS5" s="142" t="e">
        <f si="7" t="shared"/>
        <v>#DIV/0!</v>
      </c>
      <c r="FT5" s="141"/>
      <c r="FU5" s="130">
        <f>DA8</f>
        <v>6552.0199999999995</v>
      </c>
      <c r="FV5" s="123">
        <v>7848.3</v>
      </c>
      <c r="FW5" s="434">
        <f si="8" t="shared"/>
        <v>1296.2800000000007</v>
      </c>
      <c r="FX5" s="120">
        <f si="9" t="shared"/>
        <v>0</v>
      </c>
      <c r="FY5" s="120" t="e">
        <f si="10" t="shared"/>
        <v>#DIV/0!</v>
      </c>
      <c r="FZ5" s="126">
        <v>11.38</v>
      </c>
      <c r="GA5" s="422" t="e">
        <f si="11" t="shared"/>
        <v>#DIV/0!</v>
      </c>
      <c r="GB5" s="393"/>
      <c r="GC5" s="122">
        <f>CF8</f>
        <v>724.33999999999992</v>
      </c>
      <c r="GD5" s="123">
        <v>1524.6</v>
      </c>
      <c r="GE5" s="120">
        <f si="12" t="shared"/>
        <v>800.26</v>
      </c>
      <c r="GF5" s="212"/>
      <c r="GG5" s="127" t="e">
        <f si="13" t="shared"/>
        <v>#DIV/0!</v>
      </c>
      <c r="GH5" s="126">
        <v>3.78</v>
      </c>
      <c r="GI5" s="144" t="e">
        <f si="14" t="shared"/>
        <v>#DIV/0!</v>
      </c>
      <c r="GJ5" s="393"/>
      <c r="GK5" s="122">
        <f>DU8</f>
        <v>10887.6</v>
      </c>
      <c r="GL5" s="120">
        <v>11114</v>
      </c>
      <c r="GM5" s="33">
        <f si="15" t="shared"/>
        <v>226.39999999999964</v>
      </c>
      <c r="GN5" s="169"/>
      <c r="GO5" s="128">
        <v>0.55000000000000004</v>
      </c>
      <c r="GP5" s="126">
        <v>0.4</v>
      </c>
      <c r="GQ5" s="424">
        <f si="16" t="shared"/>
        <v>-0.15000000000000002</v>
      </c>
      <c r="GR5" s="393">
        <v>41.5</v>
      </c>
      <c r="GS5" s="122">
        <f>AV8</f>
        <v>21859.599999999999</v>
      </c>
      <c r="GT5" s="123">
        <v>21299.8</v>
      </c>
      <c r="GU5" s="425">
        <f si="17" t="shared"/>
        <v>-559.79999999999927</v>
      </c>
      <c r="GV5" s="123">
        <f si="18" t="shared"/>
        <v>0</v>
      </c>
      <c r="GW5" s="127" t="e">
        <f si="19" t="shared"/>
        <v>#DIV/0!</v>
      </c>
      <c r="GX5" s="123">
        <v>30.9</v>
      </c>
      <c r="GY5" s="144" t="e">
        <f si="20" t="shared"/>
        <v>#DIV/0!</v>
      </c>
      <c r="GZ5" s="141"/>
      <c r="HA5" s="125">
        <f si="21" t="shared"/>
        <v>50941.748</v>
      </c>
      <c r="HB5" s="386">
        <v>53670.03</v>
      </c>
      <c r="HC5" s="31">
        <f si="22" t="shared"/>
        <v>2728.2819999999992</v>
      </c>
      <c r="HE5" s="23" t="s">
        <v>41</v>
      </c>
      <c r="HF5" s="174">
        <f>FM35</f>
        <v>92971.308000000019</v>
      </c>
      <c r="HG5" s="175">
        <v>264953</v>
      </c>
      <c r="HH5" s="176">
        <f si="23" t="shared"/>
        <v>171981.69199999998</v>
      </c>
      <c r="HI5" s="411">
        <v>21379.1</v>
      </c>
      <c r="HJ5" s="40">
        <f si="24" t="shared"/>
        <v>12.393084835189509</v>
      </c>
      <c r="HK5" s="179">
        <f si="25" t="shared"/>
        <v>8546.8709677419356</v>
      </c>
      <c r="HL5" s="179">
        <f si="26" t="shared"/>
        <v>4273.4354838709678</v>
      </c>
      <c r="HM5" s="179">
        <f si="27" t="shared"/>
        <v>689.64838709677417</v>
      </c>
      <c r="HO5" s="346">
        <v>42736</v>
      </c>
      <c r="HP5" s="590">
        <v>1176134</v>
      </c>
      <c r="HQ5" s="529">
        <f>IF(ISBLANK(HP5),0,(HP5-HP4)*0.04)</f>
        <v>14.040000000000001</v>
      </c>
      <c r="HR5" s="217"/>
      <c r="HS5" s="556">
        <v>51519</v>
      </c>
      <c r="HT5" s="347">
        <f>IF(ISBLANK(HS5),0,HS5-HS4)</f>
        <v>7</v>
      </c>
      <c r="HU5" s="369"/>
      <c r="HV5" s="556">
        <v>80599</v>
      </c>
      <c r="HW5" s="347">
        <f>IF(ISBLANK(HV5),0,HV5-HV4)</f>
        <v>7</v>
      </c>
      <c r="HX5" s="369"/>
      <c r="HY5" s="556">
        <v>2698</v>
      </c>
      <c r="HZ5" s="347">
        <f>IF(ISBLANK(HY5),0,HY5-HY4)</f>
        <v>6</v>
      </c>
      <c r="IA5" s="369"/>
      <c r="IB5" s="575">
        <v>134687</v>
      </c>
      <c r="IC5" s="493">
        <f>IF(ISBLANK(IB5),0,(IB5-IB4)*0.3)</f>
        <v>10.5</v>
      </c>
      <c r="ID5" s="292"/>
      <c r="IE5" s="556">
        <v>222995</v>
      </c>
      <c r="IF5" s="347">
        <f>IF(ISBLANK(IE5),0,(IE5-IE4)*12)</f>
        <v>1524</v>
      </c>
      <c r="IG5" s="292"/>
    </row>
    <row customHeight="1" ht="16.5" r="6" spans="1:247" x14ac:dyDescent="0.25">
      <c r="A6" s="199">
        <v>2</v>
      </c>
      <c r="B6" s="346">
        <v>42737</v>
      </c>
      <c r="C6" s="594">
        <v>3184524</v>
      </c>
      <c r="D6" s="622">
        <v>3226536</v>
      </c>
      <c r="E6" s="599"/>
      <c r="F6" s="493">
        <f ref="F6:F66" si="39" t="shared">IF(COUNTBLANK(C6:D6)=0,((C6-C5)+(D6-D5))*4.8,0)</f>
        <v>13219.199999999999</v>
      </c>
      <c r="G6" s="195">
        <f>F5+F6</f>
        <v>26308.799999999999</v>
      </c>
      <c r="H6" s="594">
        <v>2247537</v>
      </c>
      <c r="I6" s="622">
        <v>2125451</v>
      </c>
      <c r="J6" s="596"/>
      <c r="K6" s="493">
        <f ref="K6:K66" si="40" t="shared">IF(COUNTBLANK(H6:I6)=0,((H6-H5)+(I6-I5))*4.8,0)</f>
        <v>13252.8</v>
      </c>
      <c r="L6" s="195">
        <f>K5+K6</f>
        <v>26500.799999999999</v>
      </c>
      <c r="M6" s="466">
        <f>L6-G6</f>
        <v>192</v>
      </c>
      <c r="N6" s="551">
        <v>714102</v>
      </c>
      <c r="O6" s="595">
        <v>1102497</v>
      </c>
      <c r="P6" s="493">
        <f ref="P6:P66" si="41" t="shared">IF(COUNTBLANK(N6:O6)=0,((N6-N5)+(O6-O5))*1.8,0)</f>
        <v>2325.6</v>
      </c>
      <c r="Q6" s="195">
        <f>P5+P6</f>
        <v>4473</v>
      </c>
      <c r="R6" s="551">
        <v>73821</v>
      </c>
      <c r="S6" s="595">
        <v>38123</v>
      </c>
      <c r="T6" s="347">
        <f ref="T6:T66" si="42" t="shared">IF(COUNTBLANK(R6:S6)=0,((R6-R5)+(S6-S5))*12,0)</f>
        <v>396</v>
      </c>
      <c r="U6" s="195">
        <f>T5+T6</f>
        <v>648</v>
      </c>
      <c r="V6" s="551">
        <v>175181</v>
      </c>
      <c r="W6" s="595">
        <v>355481</v>
      </c>
      <c r="X6" s="347">
        <f ref="X6:X66" si="43" t="shared">IF(COUNTBLANK(V6:W6)=0,((V6-V5)+(W6-W5))*16,0)</f>
        <v>1856</v>
      </c>
      <c r="Y6" s="195">
        <f>X5+X6</f>
        <v>3712</v>
      </c>
      <c r="Z6" s="210">
        <f>Y6+U6</f>
        <v>4360</v>
      </c>
      <c r="AA6" s="354">
        <f>Q6-Z6</f>
        <v>113</v>
      </c>
      <c r="AB6" s="551">
        <v>376226</v>
      </c>
      <c r="AC6" s="595">
        <v>177359</v>
      </c>
      <c r="AD6" s="493">
        <f ref="AD6:AD66" si="44" t="shared">IF(COUNTBLANK(AB6:AC6)=0,((AB6-AB5)+(AC6-AC5))*1.8,0)</f>
        <v>525.6</v>
      </c>
      <c r="AE6" s="195">
        <f>AD5+AD6</f>
        <v>1081.8000000000002</v>
      </c>
      <c r="AF6" s="364"/>
      <c r="AG6" s="605">
        <v>63581</v>
      </c>
      <c r="AH6" s="358"/>
      <c r="AI6" s="347">
        <f ref="AI6:AI66" si="45" t="shared">IF(COUNTBLANK(AF6:AH6)=3,0,(AG6-AG5)*240)</f>
        <v>12240</v>
      </c>
      <c r="AJ6" s="210">
        <f>AI5+AI6</f>
        <v>20400</v>
      </c>
      <c r="AK6" s="508">
        <f>AJ6+U6</f>
        <v>21048</v>
      </c>
      <c r="AL6" s="387">
        <v>29571</v>
      </c>
      <c r="AM6" s="388">
        <v>41092</v>
      </c>
      <c r="AN6" s="347">
        <f ref="AN6:AN66" si="46" t="shared">IF(COUNTBLANK(AL6:AM6)=0,(AM6-AM5)*240,0)</f>
        <v>0</v>
      </c>
      <c r="AO6" s="217">
        <f>AN6+AN5</f>
        <v>0</v>
      </c>
      <c r="AP6" s="366">
        <v>22329</v>
      </c>
      <c r="AQ6" s="323">
        <v>23340</v>
      </c>
      <c r="AR6" s="347">
        <f ref="AR6:AR66" si="47" t="shared">IF(COUNTBLANK(AP6:AQ6)=0,(((AP6-AP5)+(AQ6-AQ5))*1800)/1000,0)</f>
        <v>0</v>
      </c>
      <c r="AS6" s="409">
        <f>AR6+AR5</f>
        <v>0</v>
      </c>
      <c r="AT6" s="409">
        <f>(L6-Y6-AE6-AO6)+AS6</f>
        <v>21707</v>
      </c>
      <c r="AU6" s="210">
        <f si="28" t="shared"/>
        <v>10837.599999999999</v>
      </c>
      <c r="AV6" s="211">
        <f>(G6-Y6-AE6-AO6)+AS6</f>
        <v>21515</v>
      </c>
      <c r="AW6" s="197">
        <v>10649.89</v>
      </c>
      <c r="AX6" s="196"/>
      <c r="AY6" s="196"/>
      <c r="AZ6" s="196">
        <f si="29" t="shared"/>
        <v>0</v>
      </c>
      <c r="BA6" s="196">
        <v>30.88</v>
      </c>
      <c r="BB6" s="196">
        <f ref="BB6:BB66" si="48" t="shared">IF(AZ6=0,0,BA6-AZ6)</f>
        <v>0</v>
      </c>
      <c r="BC6" s="199">
        <v>2</v>
      </c>
      <c r="BD6" s="346">
        <v>42737</v>
      </c>
      <c r="BE6" s="594">
        <v>11834023</v>
      </c>
      <c r="BF6" s="573">
        <v>87215</v>
      </c>
      <c r="BG6" s="599">
        <v>5871650</v>
      </c>
      <c r="BH6" s="529">
        <f ref="BH6:BH66" si="49" t="shared">IF(COUNTBLANK(BE6:BG6)=0,((BE6-BE5)*0.12)+((BF6-BF5)*12)+((BG6-BG5)*0.12),0)</f>
        <v>1672.68</v>
      </c>
      <c r="BI6" s="196">
        <f>BH5+BH6</f>
        <v>3501.12</v>
      </c>
      <c r="BJ6" s="583">
        <v>991008</v>
      </c>
      <c r="BK6" s="550">
        <v>663171</v>
      </c>
      <c r="BL6" s="548">
        <f ref="BL6:BL66" si="50" t="shared">IF(COUNTBLANK(BJ6:BK6)=0,(((BJ6-BJ5)*80+(BK6-BK5)*80))/1000,0)</f>
        <v>94.48</v>
      </c>
      <c r="BM6" s="196">
        <f>BL5+BL6</f>
        <v>197.2</v>
      </c>
      <c r="BN6" s="409">
        <f si="30" t="shared"/>
        <v>1578.2</v>
      </c>
      <c r="BO6" s="204">
        <f>BI6-BM6</f>
        <v>3303.92</v>
      </c>
      <c r="BP6" s="195">
        <v>1668.2</v>
      </c>
      <c r="BQ6" s="196">
        <f ref="BQ6:BQ67" si="51" t="shared">IF(BN6=0,0,BP6-BN6)</f>
        <v>90</v>
      </c>
      <c r="BR6" s="196">
        <v>301.44</v>
      </c>
      <c r="BS6" s="196">
        <f ref="BS6:BS66" si="52" t="shared">IF(ISBLANK(BR6),0,BN6/BR6)</f>
        <v>5.2355360934182595</v>
      </c>
      <c r="BT6" s="196">
        <v>4.84</v>
      </c>
      <c r="BU6" s="196">
        <f ref="BU6:BU66" si="53" t="shared">IF(BS6=0,0,BT6-BS6)</f>
        <v>-0.39553609341825968</v>
      </c>
      <c r="BV6" s="199">
        <v>2</v>
      </c>
      <c r="BW6" s="346">
        <v>42737</v>
      </c>
      <c r="BX6" s="594">
        <v>1288153</v>
      </c>
      <c r="BY6" s="595">
        <v>59587</v>
      </c>
      <c r="BZ6" s="529">
        <f ref="BZ6:BZ66" si="54" t="shared">IF(COUNTBLANK(BX6:BY6)=0,((BX6-BX5)*30)/100+((BY6-BY5)*40)/1000,0)</f>
        <v>226</v>
      </c>
      <c r="CA6" s="196">
        <f>BZ5+BZ6</f>
        <v>485.14</v>
      </c>
      <c r="CB6" s="292"/>
      <c r="CC6" s="213">
        <f si="31" t="shared"/>
        <v>94.48</v>
      </c>
      <c r="CD6" s="409">
        <f>BM6</f>
        <v>197.2</v>
      </c>
      <c r="CE6" s="211">
        <f si="32" t="shared"/>
        <v>320.48</v>
      </c>
      <c r="CF6" s="211">
        <f>CA6+CD6</f>
        <v>682.33999999999992</v>
      </c>
      <c r="CG6" s="195">
        <v>762.3</v>
      </c>
      <c r="CH6" s="210">
        <f si="33" t="shared"/>
        <v>441.81999999999994</v>
      </c>
      <c r="CI6" s="196"/>
      <c r="CJ6" s="196">
        <f ref="CJ6:CJ66" si="55" t="shared">IF(ISBLANK(CI6),0,CE6/CI6)</f>
        <v>0</v>
      </c>
      <c r="CK6" s="196">
        <v>3.78</v>
      </c>
      <c r="CL6" s="196">
        <f ref="CL6:CL66" si="56" t="shared">IF(CJ6=0,0,CK6-CJ6)</f>
        <v>0</v>
      </c>
      <c r="CM6" s="199">
        <v>2</v>
      </c>
      <c r="CN6" s="346">
        <v>42737</v>
      </c>
      <c r="CO6" s="628">
        <v>11626870</v>
      </c>
      <c r="CP6" s="629">
        <v>7740468</v>
      </c>
      <c r="CQ6" s="529">
        <f ref="CQ6:CQ66" si="57" t="shared">IF(COUNTBLANK(CO6:CP6)=0,(((CO6-CO5)+(CP6-CP5))*120)/1000,0)</f>
        <v>1374.84</v>
      </c>
      <c r="CR6" s="196">
        <f>CQ5+CQ6</f>
        <v>2745.96</v>
      </c>
      <c r="CS6" s="210">
        <f si="0" t="shared"/>
        <v>175181</v>
      </c>
      <c r="CT6" s="210">
        <f si="0" t="shared"/>
        <v>355481</v>
      </c>
      <c r="CU6" s="409">
        <f si="0" t="shared"/>
        <v>1856</v>
      </c>
      <c r="CV6" s="508">
        <f>Y6</f>
        <v>3712</v>
      </c>
      <c r="CW6" s="556">
        <v>345291</v>
      </c>
      <c r="CX6" s="557">
        <f ref="CX6:CX66" si="58" t="shared">IF(ISBLANK(CW6),0,(CW6-CW5)*60/1000)</f>
        <v>5.88</v>
      </c>
      <c r="CY6" s="196">
        <f>CX5+CX6</f>
        <v>10.92</v>
      </c>
      <c r="CZ6" s="409">
        <f si="34" t="shared"/>
        <v>3236.7200000000003</v>
      </c>
      <c r="DA6" s="204">
        <f>CZ6+CZ5</f>
        <v>6468.88</v>
      </c>
      <c r="DB6" s="195">
        <v>3924.1</v>
      </c>
      <c r="DC6" s="397">
        <f ref="DC6:DC66" si="59" t="shared">IF(CZ6=0,0,DB6-CZ6)</f>
        <v>687.37999999999965</v>
      </c>
      <c r="DD6" s="195">
        <v>361.89499999999998</v>
      </c>
      <c r="DE6" s="196">
        <f ref="DE6:DE66" si="60" t="shared">IF(ISBLANK(DD6),0,CZ6/DD6)</f>
        <v>8.943809668550271</v>
      </c>
      <c r="DF6" s="195">
        <v>11.38</v>
      </c>
      <c r="DG6" s="397">
        <f ref="DG6:DG66" si="61" t="shared">IF(DE6=0,0,DF6-DE6)</f>
        <v>2.4361903314497297</v>
      </c>
      <c r="DH6" s="199">
        <v>2</v>
      </c>
      <c r="DI6" s="346">
        <v>42737</v>
      </c>
      <c r="DJ6" s="632">
        <v>391033</v>
      </c>
      <c r="DK6" s="636">
        <v>327269</v>
      </c>
      <c r="DL6" s="493">
        <f ref="DL6:DL66" si="62" t="shared">IF(COUNTBLANK(DJ6:DK6)=0,(((DJ6-DJ5)+(DK6-DK5))*1800)/1000,0)</f>
        <v>802.8</v>
      </c>
      <c r="DM6" s="196">
        <f>DL5+DL6</f>
        <v>1569.6</v>
      </c>
      <c r="DN6" s="583"/>
      <c r="DO6" s="576"/>
      <c r="DP6" s="576"/>
      <c r="DQ6" s="582">
        <v>2051931</v>
      </c>
      <c r="DR6" s="493">
        <f ref="DR6:DR9" si="63" t="shared">IF(COUNTBLANK(DN6:DQ6)=4,0,(DQ6-DQ5)*1.8)</f>
        <v>2966.4</v>
      </c>
      <c r="DS6" s="195">
        <f>DR5+DR6</f>
        <v>5954.4</v>
      </c>
      <c r="DT6" s="409">
        <f si="35" t="shared"/>
        <v>5341.2</v>
      </c>
      <c r="DU6" s="204">
        <f>DM6+DS6+IG6</f>
        <v>10620</v>
      </c>
      <c r="DV6" s="195">
        <v>5557</v>
      </c>
      <c r="DW6" s="409">
        <f si="36" t="shared"/>
        <v>215.80000000000018</v>
      </c>
      <c r="DX6" s="195">
        <v>14653</v>
      </c>
      <c r="DY6" s="431">
        <f ref="DY6:DY66" si="64" t="shared">IF(ISBLANK(DX6),0,DT6/DX6)</f>
        <v>0.36451238654200502</v>
      </c>
      <c r="DZ6" s="409">
        <v>0.39800000000000002</v>
      </c>
      <c r="EA6" s="431">
        <f si="37" t="shared"/>
        <v>3.3487613457995002E-2</v>
      </c>
      <c r="EB6" s="199">
        <v>2</v>
      </c>
      <c r="EC6" s="346">
        <v>42737</v>
      </c>
      <c r="ED6" s="594">
        <v>2165895</v>
      </c>
      <c r="EE6" s="252"/>
      <c r="EF6" s="595"/>
      <c r="EG6" s="493">
        <f ref="EG6:EG67" si="65" t="shared">IF(COUNTBLANK(ED6:EF6)=3,0,(ED6-ED5)*1.8)</f>
        <v>3742.2000000000003</v>
      </c>
      <c r="EH6" s="195">
        <f>EG5+EG6</f>
        <v>7516.8</v>
      </c>
      <c r="EI6" s="549">
        <v>29659</v>
      </c>
      <c r="EJ6" s="588">
        <v>1795668</v>
      </c>
      <c r="EK6" s="529">
        <f ref="EK6:EK66" si="66" t="shared">IF(COUNTBLANK(EI5:EJ6)=0,((EI6-EI5)+(EJ6-EJ5))*0.08,0)</f>
        <v>400.96000000000004</v>
      </c>
      <c r="EL6" s="196">
        <f>EK5+EK6</f>
        <v>806.72</v>
      </c>
      <c r="EM6" s="583">
        <v>3250580</v>
      </c>
      <c r="EN6" s="550"/>
      <c r="EO6" s="529">
        <f ref="EO6:EO66" si="67" t="shared">IF(COUNTBLANK(EM6:EN6)&lt;2,(EM6-EM5)*0.012+(EN6-EN5)*0.12,0)</f>
        <v>25.32</v>
      </c>
      <c r="EP6" s="196">
        <f>EO5+EO6</f>
        <v>52.92</v>
      </c>
      <c r="EQ6" s="570">
        <v>398074</v>
      </c>
      <c r="ER6" s="529">
        <f ref="ER6:ER66" si="68" t="shared">IF(ISBLANK(EQ6),0,(EQ6-EQ5)*0.04)</f>
        <v>8.6</v>
      </c>
      <c r="ES6" s="196">
        <f>ER5+ER6</f>
        <v>17.240000000000002</v>
      </c>
      <c r="ET6" s="409">
        <f si="38" t="shared"/>
        <v>3776.1200000000003</v>
      </c>
      <c r="EU6" s="204">
        <f>EH6+EP6+ES6</f>
        <v>7586.96</v>
      </c>
      <c r="EV6" s="195">
        <v>4273.3999999999996</v>
      </c>
      <c r="EW6" s="195">
        <f ref="EW6:EW66" si="69" t="shared">IF(ET6=0,0,EV6-ET6)</f>
        <v>497.27999999999929</v>
      </c>
      <c r="EX6" s="431">
        <v>361.89499999999998</v>
      </c>
      <c r="EY6" s="431">
        <f ref="EY6:EY66" si="70" t="shared">IF(ISBLANK(EX6),0,ET6/EX6)</f>
        <v>10.434297240912422</v>
      </c>
      <c r="EZ6" s="290">
        <v>12.3931</v>
      </c>
      <c r="FA6" s="432">
        <f ref="FA6:FA66" si="71" t="shared">IF(EY6=0,0,EZ6-EY6)</f>
        <v>1.9588027590875789</v>
      </c>
      <c r="FC6" s="293">
        <v>42797</v>
      </c>
      <c r="FD6" s="417">
        <v>42798</v>
      </c>
      <c r="FE6" s="296">
        <f>BO10</f>
        <v>3190.52</v>
      </c>
      <c r="FF6" s="127">
        <v>3336.5</v>
      </c>
      <c r="FG6" s="127">
        <f si="1" t="shared"/>
        <v>145.98000000000002</v>
      </c>
      <c r="FH6" s="290"/>
      <c r="FI6" s="123" t="e">
        <f si="2" t="shared"/>
        <v>#DIV/0!</v>
      </c>
      <c r="FJ6" s="126">
        <v>4.84</v>
      </c>
      <c r="FK6" s="131" t="e">
        <f si="3" t="shared"/>
        <v>#DIV/0!</v>
      </c>
      <c r="FL6" s="140">
        <f>HR10</f>
        <v>110.03999999999999</v>
      </c>
      <c r="FM6" s="296">
        <f>EU10</f>
        <v>7801.9760000000006</v>
      </c>
      <c r="FN6" s="123">
        <v>8546.9</v>
      </c>
      <c r="FO6" s="32">
        <f si="4" t="shared"/>
        <v>744.92399999999907</v>
      </c>
      <c r="FP6" s="120">
        <f si="5" t="shared"/>
        <v>0</v>
      </c>
      <c r="FQ6" s="123" t="e">
        <f si="6" t="shared"/>
        <v>#DIV/0!</v>
      </c>
      <c r="FR6" s="120">
        <v>12.39</v>
      </c>
      <c r="FS6" s="142" t="e">
        <f si="7" t="shared"/>
        <v>#DIV/0!</v>
      </c>
      <c r="FT6" s="141"/>
      <c r="FU6" s="130">
        <f>DA10</f>
        <v>6390.7000000000007</v>
      </c>
      <c r="FV6" s="123">
        <v>7848.3</v>
      </c>
      <c r="FW6" s="434">
        <f si="8" t="shared"/>
        <v>1457.5999999999995</v>
      </c>
      <c r="FX6" s="120">
        <f si="9" t="shared"/>
        <v>0</v>
      </c>
      <c r="FY6" s="120" t="e">
        <f si="10" t="shared"/>
        <v>#DIV/0!</v>
      </c>
      <c r="FZ6" s="126">
        <v>11.38</v>
      </c>
      <c r="GA6" s="422" t="e">
        <f si="11" t="shared"/>
        <v>#DIV/0!</v>
      </c>
      <c r="GB6" s="393"/>
      <c r="GC6" s="122">
        <f>CF10</f>
        <v>702.11999999999989</v>
      </c>
      <c r="GD6" s="123">
        <v>1524.6</v>
      </c>
      <c r="GE6" s="120">
        <f si="12" t="shared"/>
        <v>822.48</v>
      </c>
      <c r="GF6" s="290"/>
      <c r="GG6" s="127" t="e">
        <f si="13" t="shared"/>
        <v>#DIV/0!</v>
      </c>
      <c r="GH6" s="126">
        <v>3.78</v>
      </c>
      <c r="GI6" s="144" t="e">
        <f si="14" t="shared"/>
        <v>#DIV/0!</v>
      </c>
      <c r="GJ6" s="393"/>
      <c r="GK6" s="122">
        <f>DU10</f>
        <v>11151.15</v>
      </c>
      <c r="GL6" s="120">
        <v>11114</v>
      </c>
      <c r="GM6" s="33">
        <f si="15" t="shared"/>
        <v>-37.149999999999636</v>
      </c>
      <c r="GN6" s="169"/>
      <c r="GO6" s="128">
        <v>0.55000000000000004</v>
      </c>
      <c r="GP6" s="126">
        <v>0.4</v>
      </c>
      <c r="GQ6" s="424">
        <f si="16" t="shared"/>
        <v>-0.15000000000000002</v>
      </c>
      <c r="GR6" s="393"/>
      <c r="GS6" s="122">
        <f>AV10</f>
        <v>22242.199999999997</v>
      </c>
      <c r="GT6" s="123">
        <v>21299.8</v>
      </c>
      <c r="GU6" s="425">
        <f si="17" t="shared"/>
        <v>-942.39999999999782</v>
      </c>
      <c r="GV6" s="123">
        <f si="18" t="shared"/>
        <v>0</v>
      </c>
      <c r="GW6" s="127" t="e">
        <f si="19" t="shared"/>
        <v>#DIV/0!</v>
      </c>
      <c r="GX6" s="123">
        <v>30.9</v>
      </c>
      <c r="GY6" s="144" t="e">
        <f si="20" t="shared"/>
        <v>#DIV/0!</v>
      </c>
      <c r="GZ6" s="141"/>
      <c r="HA6" s="125">
        <f si="21" t="shared"/>
        <v>51478.665999999997</v>
      </c>
      <c r="HB6" s="386">
        <v>53670.03</v>
      </c>
      <c r="HC6" s="31">
        <f si="22" t="shared"/>
        <v>2191.3640000000014</v>
      </c>
      <c r="HE6" s="23" t="s">
        <v>66</v>
      </c>
      <c r="HF6" s="174">
        <f>FU35</f>
        <v>74349.16</v>
      </c>
      <c r="HG6" s="175">
        <v>243297</v>
      </c>
      <c r="HH6" s="176">
        <f si="23" t="shared"/>
        <v>168947.84</v>
      </c>
      <c r="HI6" s="411">
        <v>21379.1</v>
      </c>
      <c r="HJ6" s="40">
        <f si="24" t="shared"/>
        <v>11.38013293356596</v>
      </c>
      <c r="HK6" s="179">
        <f si="25" t="shared"/>
        <v>7848.2903225806449</v>
      </c>
      <c r="HL6" s="179">
        <f si="26" t="shared"/>
        <v>3924.1451612903224</v>
      </c>
      <c r="HM6" s="179">
        <f si="27" t="shared"/>
        <v>689.64838709677417</v>
      </c>
      <c r="HO6" s="346">
        <v>42737</v>
      </c>
      <c r="HP6" s="590">
        <v>1178339</v>
      </c>
      <c r="HQ6" s="529">
        <f ref="HQ6:HQ66" si="72" t="shared">IF(ISBLANK(HP6),0,(HP6-HP5)*0.04)</f>
        <v>88.2</v>
      </c>
      <c r="HR6" s="196">
        <f>HQ5+HQ6</f>
        <v>102.24000000000001</v>
      </c>
      <c r="HS6" s="556">
        <v>51559</v>
      </c>
      <c r="HT6" s="347">
        <f ref="HT6:HT66" si="73" t="shared">IF(ISBLANK(HS6),0,HS6-HS5)</f>
        <v>40</v>
      </c>
      <c r="HU6" s="210">
        <f>HT5+HT6</f>
        <v>47</v>
      </c>
      <c r="HV6" s="556">
        <v>80630</v>
      </c>
      <c r="HW6" s="347">
        <f ref="HW6:HW66" si="74" t="shared">IF(ISBLANK(HV6),0,HV6-HV5)</f>
        <v>31</v>
      </c>
      <c r="HX6" s="210">
        <f>HW5+HW6</f>
        <v>38</v>
      </c>
      <c r="HY6" s="556">
        <v>2728</v>
      </c>
      <c r="HZ6" s="347">
        <f ref="HZ6:HZ66" si="75" t="shared">IF(ISBLANK(HY6),0,HY6-HY5)</f>
        <v>30</v>
      </c>
      <c r="IA6" s="210">
        <f>HZ5+HZ6</f>
        <v>36</v>
      </c>
      <c r="IB6" s="556">
        <v>134724</v>
      </c>
      <c r="IC6" s="493">
        <f ref="IC6:IC66" si="76" t="shared">IF(ISBLANK(IB6),0,(IB6-IB5)*0.3)</f>
        <v>11.1</v>
      </c>
      <c r="ID6" s="195">
        <f>IC5+IC6</f>
        <v>21.6</v>
      </c>
      <c r="IE6" s="556">
        <v>223126</v>
      </c>
      <c r="IF6" s="347">
        <f ref="IF6:IF66" si="77" t="shared">IF(ISBLANK(IE6),0,(IE6-IE5)*12)</f>
        <v>1572</v>
      </c>
      <c r="IG6" s="210">
        <f>IF5+IF6</f>
        <v>3096</v>
      </c>
    </row>
    <row customHeight="1" ht="16.5" r="7" spans="1:247" x14ac:dyDescent="0.25">
      <c r="A7" s="199">
        <v>3</v>
      </c>
      <c r="B7" s="346">
        <v>42737</v>
      </c>
      <c r="C7" s="594">
        <v>3185072</v>
      </c>
      <c r="D7" s="622">
        <v>3228762</v>
      </c>
      <c r="E7" s="599"/>
      <c r="F7" s="493">
        <f si="39" t="shared"/>
        <v>13315.199999999999</v>
      </c>
      <c r="G7" s="354"/>
      <c r="H7" s="594">
        <v>2248068</v>
      </c>
      <c r="I7" s="622">
        <v>2127671</v>
      </c>
      <c r="J7" s="596"/>
      <c r="K7" s="493">
        <f si="40" t="shared"/>
        <v>13204.8</v>
      </c>
      <c r="L7" s="195"/>
      <c r="M7" s="354"/>
      <c r="N7" s="551">
        <v>715304</v>
      </c>
      <c r="O7" s="595">
        <v>1102497</v>
      </c>
      <c r="P7" s="493">
        <f si="41" t="shared"/>
        <v>2163.6</v>
      </c>
      <c r="Q7" s="508"/>
      <c r="R7" s="551">
        <v>73842</v>
      </c>
      <c r="S7" s="595">
        <v>38124</v>
      </c>
      <c r="T7" s="347">
        <f si="42" t="shared"/>
        <v>264</v>
      </c>
      <c r="U7" s="508"/>
      <c r="V7" s="551">
        <v>175193</v>
      </c>
      <c r="W7" s="595">
        <v>355585</v>
      </c>
      <c r="X7" s="347">
        <f si="43" t="shared"/>
        <v>1856</v>
      </c>
      <c r="Y7" s="409"/>
      <c r="Z7" s="210"/>
      <c r="AA7" s="354"/>
      <c r="AB7" s="551">
        <v>376426</v>
      </c>
      <c r="AC7" s="595">
        <v>177459</v>
      </c>
      <c r="AD7" s="493">
        <f si="44" t="shared"/>
        <v>540</v>
      </c>
      <c r="AE7" s="542"/>
      <c r="AF7" s="364"/>
      <c r="AG7" s="605">
        <v>63623</v>
      </c>
      <c r="AH7" s="358"/>
      <c r="AI7" s="347">
        <f si="45" t="shared"/>
        <v>10080</v>
      </c>
      <c r="AJ7" s="409"/>
      <c r="AK7" s="508"/>
      <c r="AL7" s="387">
        <v>29571</v>
      </c>
      <c r="AM7" s="388">
        <v>41092</v>
      </c>
      <c r="AN7" s="347">
        <f si="46" t="shared"/>
        <v>0</v>
      </c>
      <c r="AO7" s="217"/>
      <c r="AP7" s="366">
        <v>22329</v>
      </c>
      <c r="AQ7" s="323">
        <v>23340</v>
      </c>
      <c r="AR7" s="347">
        <f si="47" t="shared"/>
        <v>0</v>
      </c>
      <c r="AS7" s="409"/>
      <c r="AT7" s="409"/>
      <c r="AU7" s="210">
        <f si="28" t="shared"/>
        <v>10919.199999999999</v>
      </c>
      <c r="AV7" s="211"/>
      <c r="AW7" s="197">
        <v>10649.89</v>
      </c>
      <c r="AX7" s="196"/>
      <c r="AY7" s="196"/>
      <c r="AZ7" s="196">
        <f si="29" t="shared"/>
        <v>0</v>
      </c>
      <c r="BA7" s="196">
        <v>30.88</v>
      </c>
      <c r="BB7" s="196">
        <f si="48" t="shared"/>
        <v>0</v>
      </c>
      <c r="BC7" s="199">
        <v>3</v>
      </c>
      <c r="BD7" s="346">
        <v>42737</v>
      </c>
      <c r="BE7" s="594">
        <v>11836047</v>
      </c>
      <c r="BF7" s="573">
        <v>87311</v>
      </c>
      <c r="BG7" s="599">
        <v>5873951</v>
      </c>
      <c r="BH7" s="529">
        <f si="49" t="shared"/>
        <v>1671</v>
      </c>
      <c r="BI7" s="508"/>
      <c r="BJ7" s="583">
        <v>992193</v>
      </c>
      <c r="BK7" s="550">
        <v>663171</v>
      </c>
      <c r="BL7" s="548">
        <f si="50" t="shared"/>
        <v>94.8</v>
      </c>
      <c r="BM7" s="409"/>
      <c r="BN7" s="409">
        <f>BH7-BL7</f>
        <v>1576.2</v>
      </c>
      <c r="BO7" s="204"/>
      <c r="BP7" s="195">
        <v>1668.2</v>
      </c>
      <c r="BQ7" s="196">
        <f si="51" t="shared"/>
        <v>92</v>
      </c>
      <c r="BR7" s="196">
        <v>301.44</v>
      </c>
      <c r="BS7" s="196">
        <f si="52" t="shared"/>
        <v>5.2289012738853504</v>
      </c>
      <c r="BT7" s="196">
        <v>4.84</v>
      </c>
      <c r="BU7" s="196">
        <f si="53" t="shared"/>
        <v>-0.38890127388535056</v>
      </c>
      <c r="BV7" s="199">
        <v>3</v>
      </c>
      <c r="BW7" s="346">
        <v>42737</v>
      </c>
      <c r="BX7" s="594">
        <v>1288919</v>
      </c>
      <c r="BY7" s="595">
        <v>59916</v>
      </c>
      <c r="BZ7" s="529">
        <f si="54" t="shared"/>
        <v>242.96</v>
      </c>
      <c r="CA7" s="210"/>
      <c r="CB7" s="292"/>
      <c r="CC7" s="213">
        <f si="31" t="shared"/>
        <v>94.8</v>
      </c>
      <c r="CD7" s="409"/>
      <c r="CE7" s="211">
        <f si="32" t="shared"/>
        <v>337.76</v>
      </c>
      <c r="CF7" s="211"/>
      <c r="CG7" s="195">
        <v>762.3</v>
      </c>
      <c r="CH7" s="210">
        <f si="33" t="shared"/>
        <v>424.53999999999996</v>
      </c>
      <c r="CI7" s="196"/>
      <c r="CJ7" s="196">
        <f si="55" t="shared"/>
        <v>0</v>
      </c>
      <c r="CK7" s="196">
        <v>3.78</v>
      </c>
      <c r="CL7" s="196">
        <f si="56" t="shared"/>
        <v>0</v>
      </c>
      <c r="CM7" s="199">
        <v>3</v>
      </c>
      <c r="CN7" s="346">
        <v>42737</v>
      </c>
      <c r="CO7" s="628">
        <v>11634683</v>
      </c>
      <c r="CP7" s="629">
        <v>7743676</v>
      </c>
      <c r="CQ7" s="529">
        <f si="57" t="shared"/>
        <v>1322.52</v>
      </c>
      <c r="CR7" s="409"/>
      <c r="CS7" s="210">
        <f si="0" t="shared"/>
        <v>175193</v>
      </c>
      <c r="CT7" s="210">
        <f si="0" t="shared"/>
        <v>355585</v>
      </c>
      <c r="CU7" s="409">
        <f si="0" t="shared"/>
        <v>1856</v>
      </c>
      <c r="CV7" s="508"/>
      <c r="CW7" s="556">
        <v>345294</v>
      </c>
      <c r="CX7" s="557">
        <f si="58" t="shared"/>
        <v>0.18</v>
      </c>
      <c r="CY7" s="409"/>
      <c r="CZ7" s="409">
        <f si="34" t="shared"/>
        <v>3178.7</v>
      </c>
      <c r="DA7" s="204"/>
      <c r="DB7" s="195">
        <v>3924.1</v>
      </c>
      <c r="DC7" s="397">
        <f si="59" t="shared"/>
        <v>745.40000000000009</v>
      </c>
      <c r="DD7" s="195">
        <v>361.89499999999998</v>
      </c>
      <c r="DE7" s="196">
        <f si="60" t="shared"/>
        <v>8.7834869230025276</v>
      </c>
      <c r="DF7" s="195">
        <v>11.38</v>
      </c>
      <c r="DG7" s="397">
        <f si="61" t="shared"/>
        <v>2.5965130769974731</v>
      </c>
      <c r="DH7" s="199">
        <v>3</v>
      </c>
      <c r="DI7" s="346">
        <v>42737</v>
      </c>
      <c r="DJ7" s="632">
        <v>391441</v>
      </c>
      <c r="DK7" s="633">
        <v>327296</v>
      </c>
      <c r="DL7" s="493">
        <f si="62" t="shared"/>
        <v>783</v>
      </c>
      <c r="DM7" s="508"/>
      <c r="DN7" s="583"/>
      <c r="DO7" s="576"/>
      <c r="DP7" s="576"/>
      <c r="DQ7" s="582">
        <v>2053578</v>
      </c>
      <c r="DR7" s="493">
        <f si="63" t="shared"/>
        <v>2964.6</v>
      </c>
      <c r="DS7" s="542"/>
      <c r="DT7" s="409">
        <f si="35" t="shared"/>
        <v>5331.6</v>
      </c>
      <c r="DU7" s="204"/>
      <c r="DV7" s="195">
        <v>5557</v>
      </c>
      <c r="DW7" s="409">
        <f si="36" t="shared"/>
        <v>225.39999999999964</v>
      </c>
      <c r="DX7" s="195">
        <v>14653</v>
      </c>
      <c r="DY7" s="431">
        <f si="64" t="shared"/>
        <v>0.36385723060124209</v>
      </c>
      <c r="DZ7" s="409">
        <v>0.39800000000000002</v>
      </c>
      <c r="EA7" s="431">
        <f si="37" t="shared"/>
        <v>3.4142769398757933E-2</v>
      </c>
      <c r="EB7" s="199">
        <v>3</v>
      </c>
      <c r="EC7" s="346">
        <v>42737</v>
      </c>
      <c r="ED7" s="594">
        <v>2167998</v>
      </c>
      <c r="EE7" s="252"/>
      <c r="EF7" s="595"/>
      <c r="EG7" s="493">
        <f si="65" t="shared"/>
        <v>3785.4</v>
      </c>
      <c r="EH7" s="542"/>
      <c r="EI7" s="549">
        <v>29679</v>
      </c>
      <c r="EJ7" s="588">
        <v>1800727</v>
      </c>
      <c r="EK7" s="529">
        <f si="66" t="shared"/>
        <v>406.32</v>
      </c>
      <c r="EL7" s="541"/>
      <c r="EM7" s="583">
        <v>3252970</v>
      </c>
      <c r="EN7" s="550"/>
      <c r="EO7" s="529">
        <f si="67" t="shared"/>
        <v>28.68</v>
      </c>
      <c r="EP7" s="541"/>
      <c r="EQ7" s="570">
        <v>398283</v>
      </c>
      <c r="ER7" s="529">
        <f si="68" t="shared"/>
        <v>8.36</v>
      </c>
      <c r="ES7" s="196"/>
      <c r="ET7" s="409">
        <f si="38" t="shared"/>
        <v>3822.44</v>
      </c>
      <c r="EU7" s="204"/>
      <c r="EV7" s="195">
        <v>4273.3999999999996</v>
      </c>
      <c r="EW7" s="195">
        <f si="69" t="shared"/>
        <v>450.95999999999958</v>
      </c>
      <c r="EX7" s="431">
        <v>361.89499999999998</v>
      </c>
      <c r="EY7" s="431">
        <f si="70" t="shared"/>
        <v>10.562290167037402</v>
      </c>
      <c r="EZ7" s="290">
        <v>12.3931</v>
      </c>
      <c r="FA7" s="432">
        <f si="71" t="shared"/>
        <v>1.8308098329625988</v>
      </c>
      <c r="FC7" s="293">
        <v>42798</v>
      </c>
      <c r="FD7" s="417">
        <v>42799</v>
      </c>
      <c r="FE7" s="296">
        <f>BO12</f>
        <v>3410.96</v>
      </c>
      <c r="FF7" s="127">
        <v>3336.5</v>
      </c>
      <c r="FG7" s="127">
        <f si="1" t="shared"/>
        <v>-74.460000000000036</v>
      </c>
      <c r="FH7" s="290"/>
      <c r="FI7" s="123" t="e">
        <f si="2" t="shared"/>
        <v>#DIV/0!</v>
      </c>
      <c r="FJ7" s="126">
        <v>4.84</v>
      </c>
      <c r="FK7" s="131" t="e">
        <f si="3" t="shared"/>
        <v>#DIV/0!</v>
      </c>
      <c r="FL7" s="140">
        <f>HR12</f>
        <v>82.8</v>
      </c>
      <c r="FM7" s="296">
        <f>EU12</f>
        <v>7679.9760000000006</v>
      </c>
      <c r="FN7" s="123">
        <v>8546.9</v>
      </c>
      <c r="FO7" s="32">
        <f si="4" t="shared"/>
        <v>866.92399999999907</v>
      </c>
      <c r="FP7" s="120">
        <f si="5" t="shared"/>
        <v>0</v>
      </c>
      <c r="FQ7" s="123" t="e">
        <f si="6" t="shared"/>
        <v>#DIV/0!</v>
      </c>
      <c r="FR7" s="120">
        <v>12.39</v>
      </c>
      <c r="FS7" s="142" t="e">
        <f si="7" t="shared"/>
        <v>#DIV/0!</v>
      </c>
      <c r="FT7" s="141"/>
      <c r="FU7" s="130">
        <f>DA12</f>
        <v>6482.68</v>
      </c>
      <c r="FV7" s="123">
        <v>7848.3</v>
      </c>
      <c r="FW7" s="434">
        <f si="8" t="shared"/>
        <v>1365.62</v>
      </c>
      <c r="FX7" s="120">
        <f si="9" t="shared"/>
        <v>0</v>
      </c>
      <c r="FY7" s="120" t="e">
        <f si="10" t="shared"/>
        <v>#DIV/0!</v>
      </c>
      <c r="FZ7" s="126">
        <v>11.38</v>
      </c>
      <c r="GA7" s="422" t="e">
        <f si="11" t="shared"/>
        <v>#DIV/0!</v>
      </c>
      <c r="GB7" s="393"/>
      <c r="GC7" s="122">
        <f>CF12</f>
        <v>725.1400000000001</v>
      </c>
      <c r="GD7" s="123">
        <v>1524.6</v>
      </c>
      <c r="GE7" s="120">
        <f si="12" t="shared"/>
        <v>799.45999999999981</v>
      </c>
      <c r="GF7" s="290"/>
      <c r="GG7" s="127" t="e">
        <f si="13" t="shared"/>
        <v>#DIV/0!</v>
      </c>
      <c r="GH7" s="126">
        <v>3.78</v>
      </c>
      <c r="GI7" s="144" t="e">
        <f si="14" t="shared"/>
        <v>#DIV/0!</v>
      </c>
      <c r="GJ7" s="393"/>
      <c r="GK7" s="122">
        <f>DU12</f>
        <v>11562.6</v>
      </c>
      <c r="GL7" s="120">
        <v>11114</v>
      </c>
      <c r="GM7" s="33">
        <f si="15" t="shared"/>
        <v>-448.60000000000036</v>
      </c>
      <c r="GN7" s="169"/>
      <c r="GO7" s="128">
        <v>0.55000000000000004</v>
      </c>
      <c r="GP7" s="126">
        <v>0.4</v>
      </c>
      <c r="GQ7" s="424">
        <f si="16" t="shared"/>
        <v>-0.15000000000000002</v>
      </c>
      <c r="GR7" s="393"/>
      <c r="GS7" s="122">
        <f>AV12</f>
        <v>22281.199999999997</v>
      </c>
      <c r="GT7" s="123">
        <v>21299.8</v>
      </c>
      <c r="GU7" s="33">
        <f si="17" t="shared"/>
        <v>-981.39999999999782</v>
      </c>
      <c r="GV7" s="123">
        <f si="18" t="shared"/>
        <v>0</v>
      </c>
      <c r="GW7" s="127" t="e">
        <f si="19" t="shared"/>
        <v>#DIV/0!</v>
      </c>
      <c r="GX7" s="123">
        <v>30.9</v>
      </c>
      <c r="GY7" s="144" t="e">
        <f si="20" t="shared"/>
        <v>#DIV/0!</v>
      </c>
      <c r="GZ7" s="141"/>
      <c r="HA7" s="125">
        <f si="21" t="shared"/>
        <v>52142.555999999997</v>
      </c>
      <c r="HB7" s="386">
        <v>53670.03</v>
      </c>
      <c r="HC7" s="31">
        <f si="22" t="shared"/>
        <v>1527.474000000002</v>
      </c>
      <c r="HE7" s="23" t="s">
        <v>67</v>
      </c>
      <c r="HF7" s="177">
        <f>GC35</f>
        <v>8615.6999999999989</v>
      </c>
      <c r="HG7" s="175">
        <v>47263</v>
      </c>
      <c r="HH7" s="176">
        <f si="23" t="shared"/>
        <v>38647.300000000003</v>
      </c>
      <c r="HI7" s="173">
        <v>12500</v>
      </c>
      <c r="HJ7" s="40">
        <f si="24" t="shared"/>
        <v>3.78104</v>
      </c>
      <c r="HK7" s="179">
        <f si="25" t="shared"/>
        <v>1524.6129032258063</v>
      </c>
      <c r="HL7" s="179">
        <f si="26" t="shared"/>
        <v>762.30645161290317</v>
      </c>
      <c r="HM7" s="179">
        <f si="27" t="shared"/>
        <v>403.22580645161293</v>
      </c>
      <c r="HO7" s="346">
        <v>42737</v>
      </c>
      <c r="HP7" s="590">
        <v>1178772</v>
      </c>
      <c r="HQ7" s="529">
        <f si="72" t="shared"/>
        <v>17.32</v>
      </c>
      <c r="HR7" s="541"/>
      <c r="HS7" s="556">
        <v>51579</v>
      </c>
      <c r="HT7" s="347">
        <f si="73" t="shared"/>
        <v>20</v>
      </c>
      <c r="HU7" s="573"/>
      <c r="HV7" s="556">
        <v>80638</v>
      </c>
      <c r="HW7" s="347">
        <f si="74" t="shared"/>
        <v>8</v>
      </c>
      <c r="HX7" s="573"/>
      <c r="HY7" s="556">
        <v>2733</v>
      </c>
      <c r="HZ7" s="347">
        <f si="75" t="shared"/>
        <v>5</v>
      </c>
      <c r="IA7" s="573"/>
      <c r="IB7" s="556">
        <v>134755</v>
      </c>
      <c r="IC7" s="493">
        <f si="76" t="shared"/>
        <v>9.2999999999999989</v>
      </c>
      <c r="ID7" s="195"/>
      <c r="IE7" s="556">
        <v>223258</v>
      </c>
      <c r="IF7" s="347">
        <f si="77" t="shared"/>
        <v>1584</v>
      </c>
      <c r="IG7" s="210"/>
    </row>
    <row customHeight="1" ht="16.5" r="8" spans="1:247" x14ac:dyDescent="0.25">
      <c r="A8" s="199">
        <v>4</v>
      </c>
      <c r="B8" s="346">
        <v>42738</v>
      </c>
      <c r="C8" s="594">
        <v>3185650</v>
      </c>
      <c r="D8" s="622">
        <v>3231019</v>
      </c>
      <c r="E8" s="599"/>
      <c r="F8" s="493">
        <f si="39" t="shared"/>
        <v>13608</v>
      </c>
      <c r="G8" s="354">
        <f>F7+F8</f>
        <v>26923.199999999997</v>
      </c>
      <c r="H8" s="594">
        <v>2248663</v>
      </c>
      <c r="I8" s="622">
        <v>2130048</v>
      </c>
      <c r="J8" s="596"/>
      <c r="K8" s="493">
        <f si="40" t="shared"/>
        <v>14265.6</v>
      </c>
      <c r="L8" s="195">
        <f>K7+K8</f>
        <v>27470.400000000001</v>
      </c>
      <c r="M8" s="466">
        <f>L8-G8</f>
        <v>547.20000000000437</v>
      </c>
      <c r="N8" s="551">
        <v>716653</v>
      </c>
      <c r="O8" s="619">
        <v>1102497</v>
      </c>
      <c r="P8" s="493">
        <f si="41" t="shared"/>
        <v>2428.2000000000003</v>
      </c>
      <c r="Q8" s="508">
        <f>P8+P7</f>
        <v>4591.8</v>
      </c>
      <c r="R8" s="551">
        <v>73871</v>
      </c>
      <c r="S8" s="595">
        <v>38128</v>
      </c>
      <c r="T8" s="347">
        <f si="42" t="shared"/>
        <v>396</v>
      </c>
      <c r="U8" s="508">
        <f>T8+T7</f>
        <v>660</v>
      </c>
      <c r="V8" s="551">
        <v>175205</v>
      </c>
      <c r="W8" s="595">
        <v>355699</v>
      </c>
      <c r="X8" s="347">
        <f si="43" t="shared"/>
        <v>2016</v>
      </c>
      <c r="Y8" s="409">
        <f>X8+X7</f>
        <v>3872</v>
      </c>
      <c r="Z8" s="210">
        <f>Y8+U8</f>
        <v>4532</v>
      </c>
      <c r="AA8" s="466">
        <f>Q8-Z8</f>
        <v>59.800000000000182</v>
      </c>
      <c r="AB8" s="551">
        <v>376650</v>
      </c>
      <c r="AC8" s="595">
        <v>177597</v>
      </c>
      <c r="AD8" s="493">
        <f si="44" t="shared"/>
        <v>651.6</v>
      </c>
      <c r="AE8" s="542">
        <f>AD8+AD7</f>
        <v>1191.5999999999999</v>
      </c>
      <c r="AF8" s="364"/>
      <c r="AG8" s="605">
        <v>63668</v>
      </c>
      <c r="AH8" s="358"/>
      <c r="AI8" s="347">
        <f si="45" t="shared"/>
        <v>10800</v>
      </c>
      <c r="AJ8" s="409">
        <f>AI8+AI7</f>
        <v>20880</v>
      </c>
      <c r="AK8" s="508">
        <f>AJ8+U8</f>
        <v>21540</v>
      </c>
      <c r="AL8" s="387">
        <v>29571</v>
      </c>
      <c r="AM8" s="388">
        <v>41092</v>
      </c>
      <c r="AN8" s="347">
        <f si="46" t="shared"/>
        <v>0</v>
      </c>
      <c r="AO8" s="217">
        <f>AN8+AN7</f>
        <v>0</v>
      </c>
      <c r="AP8" s="366">
        <v>22329</v>
      </c>
      <c r="AQ8" s="323">
        <v>23340</v>
      </c>
      <c r="AR8" s="347">
        <f si="47" t="shared"/>
        <v>0</v>
      </c>
      <c r="AS8" s="409">
        <f>AR8+AR7</f>
        <v>0</v>
      </c>
      <c r="AT8" s="409">
        <f>(L8-Y8-AE8-AO8)+AS8</f>
        <v>22406.800000000003</v>
      </c>
      <c r="AU8" s="210">
        <f si="28" t="shared"/>
        <v>10940.4</v>
      </c>
      <c r="AV8" s="211">
        <f>(G8-Y8-AE8-AO8)+AS8</f>
        <v>21859.599999999999</v>
      </c>
      <c r="AW8" s="197">
        <v>10649.89</v>
      </c>
      <c r="AX8" s="196"/>
      <c r="AY8" s="196"/>
      <c r="AZ8" s="196">
        <f si="29" t="shared"/>
        <v>0</v>
      </c>
      <c r="BA8" s="196">
        <v>30.88</v>
      </c>
      <c r="BB8" s="196">
        <f si="48" t="shared"/>
        <v>0</v>
      </c>
      <c r="BC8" s="199">
        <v>4</v>
      </c>
      <c r="BD8" s="346">
        <v>42738</v>
      </c>
      <c r="BE8" s="594">
        <v>11838727</v>
      </c>
      <c r="BF8" s="573">
        <v>87392</v>
      </c>
      <c r="BG8" s="599">
        <v>5876803</v>
      </c>
      <c r="BH8" s="529">
        <f si="49" t="shared"/>
        <v>1635.84</v>
      </c>
      <c r="BI8" s="508">
        <f>BH8+BH7</f>
        <v>3306.84</v>
      </c>
      <c r="BJ8" s="583">
        <v>993551</v>
      </c>
      <c r="BK8" s="550">
        <v>663171</v>
      </c>
      <c r="BL8" s="548">
        <f si="50" t="shared"/>
        <v>108.64</v>
      </c>
      <c r="BM8" s="409">
        <f>BL8+BL7</f>
        <v>203.44</v>
      </c>
      <c r="BN8" s="409">
        <f si="30" t="shared"/>
        <v>1527.1999999999998</v>
      </c>
      <c r="BO8" s="483">
        <f>BI8-BM8</f>
        <v>3103.4</v>
      </c>
      <c r="BP8" s="195">
        <v>1668.2</v>
      </c>
      <c r="BQ8" s="196">
        <f si="51" t="shared"/>
        <v>141.00000000000023</v>
      </c>
      <c r="BR8" s="196">
        <v>301.44</v>
      </c>
      <c r="BS8" s="196">
        <f si="52" t="shared"/>
        <v>5.0663481953290868</v>
      </c>
      <c r="BT8" s="196">
        <v>4.84</v>
      </c>
      <c r="BU8" s="196">
        <f si="53" t="shared"/>
        <v>-0.2263481953290869</v>
      </c>
      <c r="BV8" s="199">
        <v>4</v>
      </c>
      <c r="BW8" s="346">
        <v>42738</v>
      </c>
      <c r="BX8" s="594">
        <v>1289800</v>
      </c>
      <c r="BY8" s="595">
        <v>60257</v>
      </c>
      <c r="BZ8" s="529">
        <f si="54" t="shared"/>
        <v>277.94</v>
      </c>
      <c r="CA8" s="196">
        <f>BZ7+BZ8</f>
        <v>520.9</v>
      </c>
      <c r="CB8" s="292"/>
      <c r="CC8" s="213">
        <f si="31" t="shared"/>
        <v>108.64</v>
      </c>
      <c r="CD8" s="409">
        <f>BM8</f>
        <v>203.44</v>
      </c>
      <c r="CE8" s="211">
        <f si="32" t="shared"/>
        <v>386.58</v>
      </c>
      <c r="CF8" s="211">
        <f>CA8+CD8</f>
        <v>724.33999999999992</v>
      </c>
      <c r="CG8" s="195">
        <v>762.3</v>
      </c>
      <c r="CH8" s="210">
        <f si="33" t="shared"/>
        <v>375.71999999999997</v>
      </c>
      <c r="CI8" s="196"/>
      <c r="CJ8" s="196">
        <f si="55" t="shared"/>
        <v>0</v>
      </c>
      <c r="CK8" s="196">
        <v>3.78</v>
      </c>
      <c r="CL8" s="196">
        <f si="56" t="shared"/>
        <v>0</v>
      </c>
      <c r="CM8" s="199">
        <v>4</v>
      </c>
      <c r="CN8" s="346">
        <v>42738</v>
      </c>
      <c r="CO8" s="628">
        <v>11642705</v>
      </c>
      <c r="CP8" s="629">
        <v>7746964</v>
      </c>
      <c r="CQ8" s="529">
        <f si="57" t="shared"/>
        <v>1357.2</v>
      </c>
      <c r="CR8" s="409">
        <f>CQ8+CQ7</f>
        <v>2679.7200000000003</v>
      </c>
      <c r="CS8" s="210">
        <f si="0" t="shared"/>
        <v>175205</v>
      </c>
      <c r="CT8" s="210">
        <f si="0" t="shared"/>
        <v>355699</v>
      </c>
      <c r="CU8" s="409">
        <f si="0" t="shared"/>
        <v>2016</v>
      </c>
      <c r="CV8" s="508">
        <f>Y8</f>
        <v>3872</v>
      </c>
      <c r="CW8" s="556">
        <v>345296</v>
      </c>
      <c r="CX8" s="557">
        <f si="58" t="shared"/>
        <v>0.12</v>
      </c>
      <c r="CY8" s="409">
        <f>CX8+CX7</f>
        <v>0.3</v>
      </c>
      <c r="CZ8" s="409">
        <f si="34" t="shared"/>
        <v>3373.3199999999997</v>
      </c>
      <c r="DA8" s="204">
        <f>CZ8+CZ7</f>
        <v>6552.0199999999995</v>
      </c>
      <c r="DB8" s="195">
        <v>3924.1</v>
      </c>
      <c r="DC8" s="397">
        <f si="59" t="shared"/>
        <v>550.7800000000002</v>
      </c>
      <c r="DD8" s="195">
        <v>361.89499999999998</v>
      </c>
      <c r="DE8" s="196">
        <f si="60" t="shared"/>
        <v>9.3212672183920748</v>
      </c>
      <c r="DF8" s="195">
        <v>11.38</v>
      </c>
      <c r="DG8" s="397">
        <f si="61" t="shared"/>
        <v>2.0587327816079259</v>
      </c>
      <c r="DH8" s="199">
        <v>4</v>
      </c>
      <c r="DI8" s="346">
        <v>42738</v>
      </c>
      <c r="DJ8" s="632">
        <v>391960</v>
      </c>
      <c r="DK8" s="633">
        <v>327322</v>
      </c>
      <c r="DL8" s="493">
        <f si="62" t="shared"/>
        <v>981</v>
      </c>
      <c r="DM8" s="508">
        <f>DL8+DL7</f>
        <v>1764</v>
      </c>
      <c r="DN8" s="583"/>
      <c r="DO8" s="576"/>
      <c r="DP8" s="576"/>
      <c r="DQ8" s="582">
        <v>2055233</v>
      </c>
      <c r="DR8" s="493">
        <f si="63" t="shared"/>
        <v>2979</v>
      </c>
      <c r="DS8" s="542">
        <f>DR8+DR7</f>
        <v>5943.6</v>
      </c>
      <c r="DT8" s="409">
        <f>DL8+DR8+IF8</f>
        <v>5556</v>
      </c>
      <c r="DU8" s="204">
        <f>DM8+DS8+IG8</f>
        <v>10887.6</v>
      </c>
      <c r="DV8" s="195">
        <v>5557</v>
      </c>
      <c r="DW8" s="409">
        <f si="36" t="shared"/>
        <v>1</v>
      </c>
      <c r="DX8" s="195">
        <v>14653</v>
      </c>
      <c r="DY8" s="431">
        <f si="64" t="shared"/>
        <v>0.37917150071657679</v>
      </c>
      <c r="DZ8" s="409">
        <v>0.39800000000000002</v>
      </c>
      <c r="EA8" s="431">
        <f si="37" t="shared"/>
        <v>1.8828499283423228E-2</v>
      </c>
      <c r="EB8" s="199">
        <v>4</v>
      </c>
      <c r="EC8" s="346">
        <v>42738</v>
      </c>
      <c r="ED8" s="594">
        <v>2170196</v>
      </c>
      <c r="EE8" s="641"/>
      <c r="EF8" s="595"/>
      <c r="EG8" s="493">
        <f si="65" t="shared"/>
        <v>3956.4</v>
      </c>
      <c r="EH8" s="542">
        <f>EG8+EG7</f>
        <v>7741.8</v>
      </c>
      <c r="EI8" s="549">
        <v>29698</v>
      </c>
      <c r="EJ8" s="588">
        <v>1805840</v>
      </c>
      <c r="EK8" s="529">
        <f si="66" t="shared"/>
        <v>410.56</v>
      </c>
      <c r="EL8" s="541">
        <f>EK8+EK7</f>
        <v>816.88</v>
      </c>
      <c r="EM8" s="583">
        <v>3255269</v>
      </c>
      <c r="EN8" s="550"/>
      <c r="EO8" s="529">
        <f si="67" t="shared"/>
        <v>27.588000000000001</v>
      </c>
      <c r="EP8" s="541">
        <f>EO8+EO7</f>
        <v>56.268000000000001</v>
      </c>
      <c r="EQ8" s="570">
        <v>398492</v>
      </c>
      <c r="ER8" s="529">
        <f si="68" t="shared"/>
        <v>8.36</v>
      </c>
      <c r="ES8" s="196">
        <f>ER8+ER7</f>
        <v>16.72</v>
      </c>
      <c r="ET8" s="409">
        <f si="38" t="shared"/>
        <v>3992.3480000000004</v>
      </c>
      <c r="EU8" s="204">
        <f>EH8+EP8+ES8</f>
        <v>7814.7880000000005</v>
      </c>
      <c r="EV8" s="195">
        <v>4273.3999999999996</v>
      </c>
      <c r="EW8" s="195">
        <f si="69" t="shared"/>
        <v>281.05199999999923</v>
      </c>
      <c r="EX8" s="431">
        <v>361.89499999999998</v>
      </c>
      <c r="EY8" s="431">
        <f si="70" t="shared"/>
        <v>11.031785462634192</v>
      </c>
      <c r="EZ8" s="290">
        <v>12.3931</v>
      </c>
      <c r="FA8" s="432">
        <f si="71" t="shared"/>
        <v>1.3613145373658089</v>
      </c>
      <c r="FC8" s="293">
        <v>42799</v>
      </c>
      <c r="FD8" s="417">
        <v>42800</v>
      </c>
      <c r="FE8" s="296">
        <f>BO14</f>
        <v>3706.5999999999995</v>
      </c>
      <c r="FF8" s="127">
        <v>3336.5</v>
      </c>
      <c r="FG8" s="127">
        <f si="1" t="shared"/>
        <v>-370.09999999999945</v>
      </c>
      <c r="FH8" s="290"/>
      <c r="FI8" s="123" t="e">
        <f si="2" t="shared"/>
        <v>#DIV/0!</v>
      </c>
      <c r="FJ8" s="126">
        <v>4.84</v>
      </c>
      <c r="FK8" s="131" t="e">
        <f si="3" t="shared"/>
        <v>#DIV/0!</v>
      </c>
      <c r="FL8" s="140">
        <f>HR14</f>
        <v>62</v>
      </c>
      <c r="FM8" s="296">
        <f>EU14</f>
        <v>7905.0679999999993</v>
      </c>
      <c r="FN8" s="123">
        <v>8546.9</v>
      </c>
      <c r="FO8" s="32">
        <f si="4" t="shared"/>
        <v>641.83200000000033</v>
      </c>
      <c r="FP8" s="120">
        <f si="5" t="shared"/>
        <v>0</v>
      </c>
      <c r="FQ8" s="123" t="e">
        <f si="6" t="shared"/>
        <v>#DIV/0!</v>
      </c>
      <c r="FR8" s="120">
        <v>12.39</v>
      </c>
      <c r="FS8" s="142" t="e">
        <f si="7" t="shared"/>
        <v>#DIV/0!</v>
      </c>
      <c r="FT8" s="141"/>
      <c r="FU8" s="130">
        <f>DA14</f>
        <v>6458.26</v>
      </c>
      <c r="FV8" s="123">
        <v>7848.3</v>
      </c>
      <c r="FW8" s="434">
        <f si="8" t="shared"/>
        <v>1390.04</v>
      </c>
      <c r="FX8" s="120">
        <f si="9" t="shared"/>
        <v>0</v>
      </c>
      <c r="FY8" s="120" t="e">
        <f si="10" t="shared"/>
        <v>#DIV/0!</v>
      </c>
      <c r="FZ8" s="126">
        <v>11.38</v>
      </c>
      <c r="GA8" s="422" t="e">
        <f si="11" t="shared"/>
        <v>#DIV/0!</v>
      </c>
      <c r="GB8" s="393"/>
      <c r="GC8" s="122">
        <f>CF14</f>
        <v>695</v>
      </c>
      <c r="GD8" s="123">
        <v>1524.6</v>
      </c>
      <c r="GE8" s="120">
        <f si="12" t="shared"/>
        <v>829.59999999999991</v>
      </c>
      <c r="GF8" s="17"/>
      <c r="GG8" s="127" t="e">
        <f si="13" t="shared"/>
        <v>#DIV/0!</v>
      </c>
      <c r="GH8" s="126">
        <v>3.78</v>
      </c>
      <c r="GI8" s="144" t="e">
        <f si="14" t="shared"/>
        <v>#DIV/0!</v>
      </c>
      <c r="GJ8" s="393"/>
      <c r="GK8" s="122">
        <f>DU14</f>
        <v>12143.400000000001</v>
      </c>
      <c r="GL8" s="120">
        <v>11114</v>
      </c>
      <c r="GM8" s="33">
        <f si="15" t="shared"/>
        <v>-1029.4000000000015</v>
      </c>
      <c r="GN8" s="169"/>
      <c r="GO8" s="128">
        <v>0.55000000000000004</v>
      </c>
      <c r="GP8" s="126">
        <v>0.4</v>
      </c>
      <c r="GQ8" s="424">
        <f si="16" t="shared"/>
        <v>-0.15000000000000002</v>
      </c>
      <c r="GR8" s="393"/>
      <c r="GS8" s="122">
        <f>AV14</f>
        <v>21747.200000000001</v>
      </c>
      <c r="GT8" s="123">
        <v>21299.8</v>
      </c>
      <c r="GU8" s="425">
        <f si="17" t="shared"/>
        <v>-447.40000000000146</v>
      </c>
      <c r="GV8" s="123">
        <f si="18" t="shared"/>
        <v>0</v>
      </c>
      <c r="GW8" s="127" t="e">
        <f si="19" t="shared"/>
        <v>#DIV/0!</v>
      </c>
      <c r="GX8" s="123">
        <v>30.9</v>
      </c>
      <c r="GY8" s="144" t="e">
        <f si="20" t="shared"/>
        <v>#DIV/0!</v>
      </c>
      <c r="GZ8" s="141"/>
      <c r="HA8" s="125">
        <f si="21" t="shared"/>
        <v>52655.528000000006</v>
      </c>
      <c r="HB8" s="386">
        <v>53670.03</v>
      </c>
      <c r="HC8" s="31">
        <f si="22" t="shared"/>
        <v>1014.5019999999931</v>
      </c>
      <c r="HE8" s="23" t="s">
        <v>68</v>
      </c>
      <c r="HF8" s="174">
        <f>GK35</f>
        <v>138112.95000000001</v>
      </c>
      <c r="HG8" s="178">
        <v>344535</v>
      </c>
      <c r="HH8" s="333">
        <f si="23" t="shared"/>
        <v>206422.05</v>
      </c>
      <c r="HI8" s="173">
        <v>865640</v>
      </c>
      <c r="HJ8" s="40">
        <f si="24" t="shared"/>
        <v>0.39801187560648771</v>
      </c>
      <c r="HK8" s="179">
        <f si="25" t="shared"/>
        <v>11114.032258064517</v>
      </c>
      <c r="HL8" s="179">
        <f si="26" t="shared"/>
        <v>5557.0161290322585</v>
      </c>
      <c r="HM8" s="179">
        <f si="27" t="shared"/>
        <v>27923.870967741936</v>
      </c>
      <c r="HO8" s="346">
        <v>42738</v>
      </c>
      <c r="HP8" s="590">
        <v>1180749</v>
      </c>
      <c r="HQ8" s="529">
        <f si="72" t="shared"/>
        <v>79.08</v>
      </c>
      <c r="HR8" s="541">
        <f>HQ8+HQ7</f>
        <v>96.4</v>
      </c>
      <c r="HS8" s="556">
        <v>51614</v>
      </c>
      <c r="HT8" s="347">
        <f si="73" t="shared"/>
        <v>35</v>
      </c>
      <c r="HU8" s="573">
        <f>HT8+HT7</f>
        <v>55</v>
      </c>
      <c r="HV8" s="556">
        <v>80685</v>
      </c>
      <c r="HW8" s="347">
        <f si="74" t="shared"/>
        <v>47</v>
      </c>
      <c r="HX8" s="573">
        <f>HW8+HW7</f>
        <v>55</v>
      </c>
      <c r="HY8" s="556">
        <v>2774</v>
      </c>
      <c r="HZ8" s="347">
        <f si="75" t="shared"/>
        <v>41</v>
      </c>
      <c r="IA8" s="573">
        <f>HZ8+HZ7</f>
        <v>46</v>
      </c>
      <c r="IB8" s="556">
        <v>134802</v>
      </c>
      <c r="IC8" s="493">
        <f si="76" t="shared"/>
        <v>14.1</v>
      </c>
      <c r="ID8" s="195">
        <f>IC8+IC7</f>
        <v>23.4</v>
      </c>
      <c r="IE8" s="556">
        <v>223391</v>
      </c>
      <c r="IF8" s="347">
        <f si="77" t="shared"/>
        <v>1596</v>
      </c>
      <c r="IG8" s="210">
        <f>IF8+IF7</f>
        <v>3180</v>
      </c>
    </row>
    <row customHeight="1" ht="16.5" r="9" spans="1:247" thickBot="1" x14ac:dyDescent="0.3">
      <c r="A9" s="199">
        <v>5</v>
      </c>
      <c r="B9" s="346">
        <v>42738</v>
      </c>
      <c r="C9" s="594">
        <v>3186196</v>
      </c>
      <c r="D9" s="622">
        <v>3233259</v>
      </c>
      <c r="E9" s="599"/>
      <c r="F9" s="493">
        <f si="39" t="shared"/>
        <v>13372.8</v>
      </c>
      <c r="G9" s="354"/>
      <c r="H9" s="594">
        <v>2249198</v>
      </c>
      <c r="I9" s="622">
        <v>2132325</v>
      </c>
      <c r="J9" s="596"/>
      <c r="K9" s="493">
        <f si="40" t="shared"/>
        <v>13497.6</v>
      </c>
      <c r="L9" s="195"/>
      <c r="M9" s="354"/>
      <c r="N9" s="551">
        <v>717860</v>
      </c>
      <c r="O9" s="595">
        <v>1102497</v>
      </c>
      <c r="P9" s="493">
        <f si="41" t="shared"/>
        <v>2172.6</v>
      </c>
      <c r="Q9" s="508"/>
      <c r="R9" s="551">
        <v>73892</v>
      </c>
      <c r="S9" s="595">
        <v>38129</v>
      </c>
      <c r="T9" s="347">
        <f si="42" t="shared"/>
        <v>264</v>
      </c>
      <c r="U9" s="508"/>
      <c r="V9" s="551">
        <v>175222</v>
      </c>
      <c r="W9" s="595">
        <v>355800</v>
      </c>
      <c r="X9" s="347">
        <f si="43" t="shared"/>
        <v>1888</v>
      </c>
      <c r="Y9" s="409"/>
      <c r="Z9" s="210"/>
      <c r="AA9" s="354"/>
      <c r="AB9" s="551">
        <v>376858</v>
      </c>
      <c r="AC9" s="595">
        <v>177707</v>
      </c>
      <c r="AD9" s="493">
        <f si="44" t="shared"/>
        <v>572.4</v>
      </c>
      <c r="AE9" s="542"/>
      <c r="AF9" s="364"/>
      <c r="AG9" s="605">
        <v>63711</v>
      </c>
      <c r="AH9" s="358"/>
      <c r="AI9" s="347">
        <f si="45" t="shared"/>
        <v>10320</v>
      </c>
      <c r="AJ9" s="409"/>
      <c r="AK9" s="508"/>
      <c r="AL9" s="387">
        <v>29571</v>
      </c>
      <c r="AM9" s="388">
        <v>41092</v>
      </c>
      <c r="AN9" s="347">
        <f si="46" t="shared"/>
        <v>0</v>
      </c>
      <c r="AO9" s="217"/>
      <c r="AP9" s="366">
        <v>22329</v>
      </c>
      <c r="AQ9" s="323">
        <v>23340</v>
      </c>
      <c r="AR9" s="347">
        <f si="47" t="shared"/>
        <v>0</v>
      </c>
      <c r="AS9" s="409"/>
      <c r="AT9" s="409"/>
      <c r="AU9" s="210">
        <f si="28" t="shared"/>
        <v>10912.4</v>
      </c>
      <c r="AV9" s="211"/>
      <c r="AW9" s="197">
        <v>10649.89</v>
      </c>
      <c r="AX9" s="397"/>
      <c r="AY9" s="196"/>
      <c r="AZ9" s="196">
        <f si="29" t="shared"/>
        <v>0</v>
      </c>
      <c r="BA9" s="196">
        <v>30.88</v>
      </c>
      <c r="BB9" s="196">
        <f si="48" t="shared"/>
        <v>0</v>
      </c>
      <c r="BC9" s="199">
        <v>5</v>
      </c>
      <c r="BD9" s="346">
        <v>42738</v>
      </c>
      <c r="BE9" s="594">
        <v>11840221</v>
      </c>
      <c r="BF9" s="573">
        <v>87481</v>
      </c>
      <c r="BG9" s="599">
        <v>5879434</v>
      </c>
      <c r="BH9" s="529">
        <f si="49" t="shared"/>
        <v>1563</v>
      </c>
      <c r="BI9" s="508"/>
      <c r="BJ9" s="583">
        <v>994620</v>
      </c>
      <c r="BK9" s="550">
        <v>663487</v>
      </c>
      <c r="BL9" s="548">
        <f si="50" t="shared"/>
        <v>110.8</v>
      </c>
      <c r="BM9" s="409"/>
      <c r="BN9" s="409">
        <f>BH9-BL9</f>
        <v>1452.2</v>
      </c>
      <c r="BO9" s="483"/>
      <c r="BP9" s="195">
        <v>1668.2</v>
      </c>
      <c r="BQ9" s="196">
        <f si="51" t="shared"/>
        <v>216</v>
      </c>
      <c r="BR9" s="196">
        <v>301.44</v>
      </c>
      <c r="BS9" s="196">
        <f si="52" t="shared"/>
        <v>4.8175424628450108</v>
      </c>
      <c r="BT9" s="196">
        <v>4.84</v>
      </c>
      <c r="BU9" s="196">
        <f si="53" t="shared"/>
        <v>2.2457537154989105E-2</v>
      </c>
      <c r="BV9" s="199">
        <v>5</v>
      </c>
      <c r="BW9" s="346">
        <v>42738</v>
      </c>
      <c r="BX9" s="594">
        <v>1290569</v>
      </c>
      <c r="BY9" s="595">
        <v>60572</v>
      </c>
      <c r="BZ9" s="529">
        <f si="54" t="shared"/>
        <v>243.29999999999998</v>
      </c>
      <c r="CA9" s="196"/>
      <c r="CB9" s="292"/>
      <c r="CC9" s="213">
        <f si="31" t="shared"/>
        <v>110.8</v>
      </c>
      <c r="CD9" s="409"/>
      <c r="CE9" s="211">
        <f si="32" t="shared"/>
        <v>354.09999999999997</v>
      </c>
      <c r="CF9" s="211"/>
      <c r="CG9" s="195">
        <v>762.3</v>
      </c>
      <c r="CH9" s="210">
        <f si="33" t="shared"/>
        <v>408.2</v>
      </c>
      <c r="CI9" s="196"/>
      <c r="CJ9" s="196">
        <f si="55" t="shared"/>
        <v>0</v>
      </c>
      <c r="CK9" s="196">
        <v>3.78</v>
      </c>
      <c r="CL9" s="196">
        <f si="56" t="shared"/>
        <v>0</v>
      </c>
      <c r="CM9" s="199">
        <v>5</v>
      </c>
      <c r="CN9" s="346">
        <v>42738</v>
      </c>
      <c r="CO9" s="628">
        <v>11650576</v>
      </c>
      <c r="CP9" s="629">
        <v>7750210</v>
      </c>
      <c r="CQ9" s="529">
        <f si="57" t="shared"/>
        <v>1334.04</v>
      </c>
      <c r="CR9" s="409"/>
      <c r="CS9" s="210">
        <f si="0" t="shared"/>
        <v>175222</v>
      </c>
      <c r="CT9" s="210">
        <f si="0" t="shared"/>
        <v>355800</v>
      </c>
      <c r="CU9" s="409">
        <f si="0" t="shared"/>
        <v>1888</v>
      </c>
      <c r="CV9" s="508"/>
      <c r="CW9" s="556">
        <v>345509</v>
      </c>
      <c r="CX9" s="557">
        <f si="58" t="shared"/>
        <v>12.78</v>
      </c>
      <c r="CY9" s="409"/>
      <c r="CZ9" s="409">
        <f si="34" t="shared"/>
        <v>3234.82</v>
      </c>
      <c r="DA9" s="204"/>
      <c r="DB9" s="195">
        <v>3924.1</v>
      </c>
      <c r="DC9" s="397">
        <f si="59" t="shared"/>
        <v>689.27999999999975</v>
      </c>
      <c r="DD9" s="195">
        <v>361.89499999999998</v>
      </c>
      <c r="DE9" s="196">
        <f si="60" t="shared"/>
        <v>8.9385595269346094</v>
      </c>
      <c r="DF9" s="195">
        <v>11.38</v>
      </c>
      <c r="DG9" s="397">
        <f si="61" t="shared"/>
        <v>2.4414404730653914</v>
      </c>
      <c r="DH9" s="199">
        <v>5</v>
      </c>
      <c r="DI9" s="346">
        <v>42738</v>
      </c>
      <c r="DJ9" s="632">
        <v>392454</v>
      </c>
      <c r="DK9" s="633">
        <v>327348</v>
      </c>
      <c r="DL9" s="493">
        <f si="62" t="shared"/>
        <v>936</v>
      </c>
      <c r="DM9" s="508"/>
      <c r="DN9" s="583"/>
      <c r="DO9" s="576"/>
      <c r="DP9" s="576"/>
      <c r="DQ9" s="582">
        <v>2056865</v>
      </c>
      <c r="DR9" s="493">
        <f si="63" t="shared"/>
        <v>2937.6</v>
      </c>
      <c r="DS9" s="542"/>
      <c r="DT9" s="409">
        <f>DL9+DR9+IF9</f>
        <v>5469.6</v>
      </c>
      <c r="DU9" s="204"/>
      <c r="DV9" s="195">
        <v>5557</v>
      </c>
      <c r="DW9" s="409">
        <f si="36" t="shared"/>
        <v>87.399999999999636</v>
      </c>
      <c r="DX9" s="195">
        <v>14653</v>
      </c>
      <c r="DY9" s="431">
        <f si="64" t="shared"/>
        <v>0.37327509724970998</v>
      </c>
      <c r="DZ9" s="409">
        <v>0.39800000000000002</v>
      </c>
      <c r="EA9" s="431">
        <f si="37" t="shared"/>
        <v>2.4724902750290045E-2</v>
      </c>
      <c r="EB9" s="199">
        <v>5</v>
      </c>
      <c r="EC9" s="346">
        <v>42738</v>
      </c>
      <c r="ED9" s="594">
        <v>2172316</v>
      </c>
      <c r="EE9" s="642"/>
      <c r="EF9" s="595"/>
      <c r="EG9" s="493">
        <f si="65" t="shared"/>
        <v>3816</v>
      </c>
      <c r="EH9" s="542"/>
      <c r="EI9" s="549">
        <v>29717</v>
      </c>
      <c r="EJ9" s="588">
        <v>1811033</v>
      </c>
      <c r="EK9" s="529">
        <f si="66" t="shared"/>
        <v>416.96000000000004</v>
      </c>
      <c r="EL9" s="541"/>
      <c r="EM9" s="583">
        <v>3257219</v>
      </c>
      <c r="EN9" s="550"/>
      <c r="EO9" s="529">
        <f si="67" t="shared"/>
        <v>23.400000000000002</v>
      </c>
      <c r="EP9" s="541"/>
      <c r="EQ9" s="570">
        <v>398698</v>
      </c>
      <c r="ER9" s="529">
        <f si="68" t="shared"/>
        <v>8.24</v>
      </c>
      <c r="ES9" s="196"/>
      <c r="ET9" s="409">
        <f si="38" t="shared"/>
        <v>3847.64</v>
      </c>
      <c r="EU9" s="204"/>
      <c r="EV9" s="195">
        <v>4273.3999999999996</v>
      </c>
      <c r="EW9" s="195">
        <f si="69" t="shared"/>
        <v>425.75999999999976</v>
      </c>
      <c r="EX9" s="431">
        <v>361.89499999999998</v>
      </c>
      <c r="EY9" s="431">
        <f si="70" t="shared"/>
        <v>10.631923624255654</v>
      </c>
      <c r="EZ9" s="290">
        <v>12.3931</v>
      </c>
      <c r="FA9" s="432">
        <f si="71" t="shared"/>
        <v>1.7611763757443466</v>
      </c>
      <c r="FC9" s="293">
        <v>42800</v>
      </c>
      <c r="FD9" s="417">
        <v>42801</v>
      </c>
      <c r="FE9" s="296">
        <f>BO16</f>
        <v>3358.24</v>
      </c>
      <c r="FF9" s="127">
        <v>3336.5</v>
      </c>
      <c r="FG9" s="127">
        <f si="1" t="shared"/>
        <v>-21.739999999999782</v>
      </c>
      <c r="FH9" s="290"/>
      <c r="FI9" s="123" t="e">
        <f si="2" t="shared"/>
        <v>#DIV/0!</v>
      </c>
      <c r="FJ9" s="126">
        <v>4.84</v>
      </c>
      <c r="FK9" s="131" t="e">
        <f si="3" t="shared"/>
        <v>#DIV/0!</v>
      </c>
      <c r="FL9" s="140">
        <f>HR16</f>
        <v>145.88</v>
      </c>
      <c r="FM9" s="296">
        <f>EU16</f>
        <v>7579.1880000000001</v>
      </c>
      <c r="FN9" s="123">
        <v>8546.9</v>
      </c>
      <c r="FO9" s="32">
        <f si="4" t="shared"/>
        <v>967.71199999999953</v>
      </c>
      <c r="FP9" s="120">
        <f si="5" t="shared"/>
        <v>0</v>
      </c>
      <c r="FQ9" s="123" t="e">
        <f si="6" t="shared"/>
        <v>#DIV/0!</v>
      </c>
      <c r="FR9" s="120">
        <v>12.39</v>
      </c>
      <c r="FS9" s="142" t="e">
        <f si="7" t="shared"/>
        <v>#DIV/0!</v>
      </c>
      <c r="FT9" s="141"/>
      <c r="FU9" s="130">
        <f>DA16</f>
        <v>6480.7999999999993</v>
      </c>
      <c r="FV9" s="123">
        <v>7848.3</v>
      </c>
      <c r="FW9" s="434">
        <f si="8" t="shared"/>
        <v>1367.5000000000009</v>
      </c>
      <c r="FX9" s="120">
        <f si="9" t="shared"/>
        <v>0</v>
      </c>
      <c r="FY9" s="120" t="e">
        <f si="10" t="shared"/>
        <v>#DIV/0!</v>
      </c>
      <c r="FZ9" s="126">
        <v>11.38</v>
      </c>
      <c r="GA9" s="422" t="e">
        <f si="11" t="shared"/>
        <v>#DIV/0!</v>
      </c>
      <c r="GB9" s="393"/>
      <c r="GC9" s="122">
        <f>CF16</f>
        <v>805.9799999999999</v>
      </c>
      <c r="GD9" s="123">
        <v>1524.6</v>
      </c>
      <c r="GE9" s="120">
        <f si="12" t="shared"/>
        <v>718.62</v>
      </c>
      <c r="GF9" s="17"/>
      <c r="GG9" s="127" t="e">
        <f si="13" t="shared"/>
        <v>#DIV/0!</v>
      </c>
      <c r="GH9" s="126">
        <v>3.78</v>
      </c>
      <c r="GI9" s="144" t="e">
        <f si="14" t="shared"/>
        <v>#DIV/0!</v>
      </c>
      <c r="GJ9" s="393"/>
      <c r="GK9" s="122">
        <f>DU16</f>
        <v>11642.400000000001</v>
      </c>
      <c r="GL9" s="120">
        <v>11114</v>
      </c>
      <c r="GM9" s="33">
        <f si="15" t="shared"/>
        <v>-528.40000000000146</v>
      </c>
      <c r="GN9" s="169"/>
      <c r="GO9" s="128">
        <v>0.55000000000000004</v>
      </c>
      <c r="GP9" s="126">
        <v>0.4</v>
      </c>
      <c r="GQ9" s="424">
        <f si="16" t="shared"/>
        <v>-0.15000000000000002</v>
      </c>
      <c r="GR9" s="393"/>
      <c r="GS9" s="122">
        <f>AV16</f>
        <v>21736.6</v>
      </c>
      <c r="GT9" s="123">
        <v>21299.8</v>
      </c>
      <c r="GU9" s="425">
        <f si="17" t="shared"/>
        <v>-436.79999999999927</v>
      </c>
      <c r="GV9" s="123">
        <f si="18" t="shared"/>
        <v>0</v>
      </c>
      <c r="GW9" s="127" t="e">
        <f si="19" t="shared"/>
        <v>#DIV/0!</v>
      </c>
      <c r="GX9" s="123">
        <v>30.9</v>
      </c>
      <c r="GY9" s="144" t="e">
        <f si="20" t="shared"/>
        <v>#DIV/0!</v>
      </c>
      <c r="GZ9" s="141"/>
      <c r="HA9" s="125">
        <f si="21" t="shared"/>
        <v>51603.207999999999</v>
      </c>
      <c r="HB9" s="386">
        <v>53670.03</v>
      </c>
      <c r="HC9" s="31">
        <f si="22" t="shared"/>
        <v>2066.8220000000001</v>
      </c>
      <c r="HE9" s="25" t="s">
        <v>69</v>
      </c>
      <c r="HF9" s="180">
        <f>GS35</f>
        <v>265388</v>
      </c>
      <c r="HG9" s="181">
        <v>660293</v>
      </c>
      <c r="HH9" s="176">
        <f si="23" t="shared"/>
        <v>394905</v>
      </c>
      <c r="HI9" s="411">
        <v>21379.1</v>
      </c>
      <c r="HJ9" s="40">
        <f si="24" t="shared"/>
        <v>30.88497644896184</v>
      </c>
      <c r="HK9" s="179">
        <f si="25" t="shared"/>
        <v>21299.774193548386</v>
      </c>
      <c r="HL9" s="182">
        <f si="26" t="shared"/>
        <v>10649.887096774193</v>
      </c>
      <c r="HM9" s="179">
        <f si="27" t="shared"/>
        <v>689.64838709677417</v>
      </c>
      <c r="HO9" s="346">
        <v>42738</v>
      </c>
      <c r="HP9" s="590">
        <v>1181453</v>
      </c>
      <c r="HQ9" s="529">
        <f si="72" t="shared"/>
        <v>28.16</v>
      </c>
      <c r="HR9" s="541"/>
      <c r="HS9" s="556">
        <v>51634</v>
      </c>
      <c r="HT9" s="347">
        <f si="73" t="shared"/>
        <v>20</v>
      </c>
      <c r="HU9" s="573"/>
      <c r="HV9" s="556">
        <v>80689</v>
      </c>
      <c r="HW9" s="347">
        <f si="74" t="shared"/>
        <v>4</v>
      </c>
      <c r="HX9" s="573"/>
      <c r="HY9" s="556">
        <v>2782</v>
      </c>
      <c r="HZ9" s="347">
        <f si="75" t="shared"/>
        <v>8</v>
      </c>
      <c r="IA9" s="573"/>
      <c r="IB9" s="556">
        <v>134867</v>
      </c>
      <c r="IC9" s="493">
        <f si="76" t="shared"/>
        <v>19.5</v>
      </c>
      <c r="ID9" s="195"/>
      <c r="IE9" s="556">
        <v>223524</v>
      </c>
      <c r="IF9" s="347">
        <f si="77" t="shared"/>
        <v>1596</v>
      </c>
      <c r="IG9" s="210"/>
    </row>
    <row customHeight="1" ht="16.5" r="10" spans="1:247" thickBot="1" x14ac:dyDescent="0.3">
      <c r="A10" s="199">
        <v>6</v>
      </c>
      <c r="B10" s="346">
        <v>42739</v>
      </c>
      <c r="C10" s="594">
        <v>3186768</v>
      </c>
      <c r="D10" s="622">
        <v>3235535</v>
      </c>
      <c r="E10" s="599"/>
      <c r="F10" s="493">
        <f si="39" t="shared"/>
        <v>13670.4</v>
      </c>
      <c r="G10" s="354">
        <f>F9+F10</f>
        <v>27043.199999999997</v>
      </c>
      <c r="H10" s="594">
        <v>2249748</v>
      </c>
      <c r="I10" s="622">
        <v>2134567</v>
      </c>
      <c r="J10" s="596"/>
      <c r="K10" s="493">
        <f si="40" t="shared"/>
        <v>13401.6</v>
      </c>
      <c r="L10" s="195">
        <f>K9+K10</f>
        <v>26899.200000000001</v>
      </c>
      <c r="M10" s="466">
        <f>L10-G10</f>
        <v>-143.99999999999636</v>
      </c>
      <c r="N10" s="551">
        <v>719133</v>
      </c>
      <c r="O10" s="595">
        <v>1102497</v>
      </c>
      <c r="P10" s="493">
        <f si="41" t="shared"/>
        <v>2291.4</v>
      </c>
      <c r="Q10" s="508">
        <f>P10+P9</f>
        <v>4464</v>
      </c>
      <c r="R10" s="551">
        <v>73919</v>
      </c>
      <c r="S10" s="595">
        <v>38134</v>
      </c>
      <c r="T10" s="347">
        <f si="42" t="shared"/>
        <v>384</v>
      </c>
      <c r="U10" s="508">
        <f>T10+T9</f>
        <v>648</v>
      </c>
      <c r="V10" s="551">
        <v>175233</v>
      </c>
      <c r="W10" s="595">
        <v>355903</v>
      </c>
      <c r="X10" s="347">
        <f si="43" t="shared"/>
        <v>1824</v>
      </c>
      <c r="Y10" s="409">
        <f>X10+X9</f>
        <v>3712</v>
      </c>
      <c r="Z10" s="210">
        <f>Y10+U10</f>
        <v>4360</v>
      </c>
      <c r="AA10" s="354">
        <f>Q10-Z10</f>
        <v>104</v>
      </c>
      <c r="AB10" s="551">
        <v>377039</v>
      </c>
      <c r="AC10" s="595">
        <v>177813</v>
      </c>
      <c r="AD10" s="493">
        <f si="44" t="shared"/>
        <v>516.6</v>
      </c>
      <c r="AE10" s="542">
        <f>AD10+AD9</f>
        <v>1089</v>
      </c>
      <c r="AF10" s="364"/>
      <c r="AG10" s="605">
        <v>63754</v>
      </c>
      <c r="AH10" s="358"/>
      <c r="AI10" s="347">
        <f si="45" t="shared"/>
        <v>10320</v>
      </c>
      <c r="AJ10" s="409">
        <f>AI10+AI9</f>
        <v>20640</v>
      </c>
      <c r="AK10" s="508">
        <f>AJ10+U10</f>
        <v>21288</v>
      </c>
      <c r="AL10" s="387">
        <v>29571</v>
      </c>
      <c r="AM10" s="388">
        <v>41092</v>
      </c>
      <c r="AN10" s="347">
        <f si="46" t="shared"/>
        <v>0</v>
      </c>
      <c r="AO10" s="217">
        <f>AN10+AN9</f>
        <v>0</v>
      </c>
      <c r="AP10" s="387">
        <v>22329</v>
      </c>
      <c r="AQ10" s="388">
        <v>23340</v>
      </c>
      <c r="AR10" s="347">
        <f si="47" t="shared"/>
        <v>0</v>
      </c>
      <c r="AS10" s="409">
        <f>AR10+AR9</f>
        <v>0</v>
      </c>
      <c r="AT10" s="409">
        <f>(L10-Y10-AE10-AO10)+AS10</f>
        <v>22098.2</v>
      </c>
      <c r="AU10" s="210">
        <f si="28" t="shared"/>
        <v>11329.8</v>
      </c>
      <c r="AV10" s="211">
        <f>(G10-Y10-AE10-AO10)+AS10</f>
        <v>22242.199999999997</v>
      </c>
      <c r="AW10" s="197">
        <v>10649.89</v>
      </c>
      <c r="AX10" s="196"/>
      <c r="AY10" s="196"/>
      <c r="AZ10" s="196">
        <f si="29" t="shared"/>
        <v>0</v>
      </c>
      <c r="BA10" s="196">
        <v>30.88</v>
      </c>
      <c r="BB10" s="196">
        <f si="48" t="shared"/>
        <v>0</v>
      </c>
      <c r="BC10" s="199">
        <v>6</v>
      </c>
      <c r="BD10" s="346">
        <v>42739</v>
      </c>
      <c r="BE10" s="594">
        <v>11841000</v>
      </c>
      <c r="BF10" s="573">
        <v>87583</v>
      </c>
      <c r="BG10" s="599">
        <v>5883721</v>
      </c>
      <c r="BH10" s="529">
        <f si="49" t="shared"/>
        <v>1831.92</v>
      </c>
      <c r="BI10" s="508">
        <f>BH10+BH9</f>
        <v>3394.92</v>
      </c>
      <c r="BJ10" s="583">
        <v>995790</v>
      </c>
      <c r="BK10" s="550">
        <v>663487</v>
      </c>
      <c r="BL10" s="548">
        <f si="50" t="shared"/>
        <v>93.6</v>
      </c>
      <c r="BM10" s="409">
        <f>BL10+BL9</f>
        <v>204.39999999999998</v>
      </c>
      <c r="BN10" s="409">
        <f si="30" t="shared"/>
        <v>1738.3200000000002</v>
      </c>
      <c r="BO10" s="483">
        <f>BI10-BM10</f>
        <v>3190.52</v>
      </c>
      <c r="BP10" s="195">
        <v>1668.2</v>
      </c>
      <c r="BQ10" s="196">
        <f si="51" t="shared"/>
        <v>-70.120000000000118</v>
      </c>
      <c r="BR10" s="196">
        <v>301.44</v>
      </c>
      <c r="BS10" s="196">
        <f si="52" t="shared"/>
        <v>5.7667197452229306</v>
      </c>
      <c r="BT10" s="196">
        <v>4.84</v>
      </c>
      <c r="BU10" s="196">
        <f si="53" t="shared"/>
        <v>-0.92671974522293077</v>
      </c>
      <c r="BV10" s="199">
        <v>6</v>
      </c>
      <c r="BW10" s="346">
        <v>42739</v>
      </c>
      <c r="BX10" s="594">
        <v>1291376</v>
      </c>
      <c r="BY10" s="595">
        <v>60880</v>
      </c>
      <c r="BZ10" s="529">
        <f si="54" t="shared"/>
        <v>254.42</v>
      </c>
      <c r="CA10" s="196">
        <f>BZ9+BZ10</f>
        <v>497.71999999999997</v>
      </c>
      <c r="CB10" s="292"/>
      <c r="CC10" s="213">
        <f si="31" t="shared"/>
        <v>93.6</v>
      </c>
      <c r="CD10" s="409">
        <f>BM10</f>
        <v>204.39999999999998</v>
      </c>
      <c r="CE10" s="211">
        <f si="32" t="shared"/>
        <v>348.02</v>
      </c>
      <c r="CF10" s="211">
        <f>CA10+CD10</f>
        <v>702.11999999999989</v>
      </c>
      <c r="CG10" s="195">
        <v>762.3</v>
      </c>
      <c r="CH10" s="210">
        <f si="33" t="shared"/>
        <v>414.28</v>
      </c>
      <c r="CI10" s="196"/>
      <c r="CJ10" s="196">
        <f si="55" t="shared"/>
        <v>0</v>
      </c>
      <c r="CK10" s="196">
        <v>3.78</v>
      </c>
      <c r="CL10" s="196">
        <f si="56" t="shared"/>
        <v>0</v>
      </c>
      <c r="CM10" s="199">
        <v>6</v>
      </c>
      <c r="CN10" s="346">
        <v>42739</v>
      </c>
      <c r="CO10" s="628">
        <v>11658476</v>
      </c>
      <c r="CP10" s="629">
        <v>7753408</v>
      </c>
      <c r="CQ10" s="529">
        <f si="57" t="shared"/>
        <v>1331.76</v>
      </c>
      <c r="CR10" s="409">
        <f>CQ10+CQ9</f>
        <v>2665.8</v>
      </c>
      <c r="CS10" s="210">
        <f si="0" t="shared"/>
        <v>175233</v>
      </c>
      <c r="CT10" s="210">
        <f si="0" t="shared"/>
        <v>355903</v>
      </c>
      <c r="CU10" s="409">
        <f si="0" t="shared"/>
        <v>1824</v>
      </c>
      <c r="CV10" s="508">
        <f>Y10</f>
        <v>3712</v>
      </c>
      <c r="CW10" s="556">
        <v>345511</v>
      </c>
      <c r="CX10" s="557">
        <f si="58" t="shared"/>
        <v>0.12</v>
      </c>
      <c r="CY10" s="409">
        <f>CX10+CX9</f>
        <v>12.899999999999999</v>
      </c>
      <c r="CZ10" s="409">
        <f si="34" t="shared"/>
        <v>3155.88</v>
      </c>
      <c r="DA10" s="204">
        <f>CZ10+CZ9</f>
        <v>6390.7000000000007</v>
      </c>
      <c r="DB10" s="195">
        <v>3924.1</v>
      </c>
      <c r="DC10" s="397">
        <f si="59" t="shared"/>
        <v>768.2199999999998</v>
      </c>
      <c r="DD10" s="195">
        <v>361.89499999999998</v>
      </c>
      <c r="DE10" s="196">
        <f si="60" t="shared"/>
        <v>8.7204299589659993</v>
      </c>
      <c r="DF10" s="195">
        <v>11.38</v>
      </c>
      <c r="DG10" s="397">
        <f si="61" t="shared"/>
        <v>2.6595700410340015</v>
      </c>
      <c r="DH10" s="199">
        <v>6</v>
      </c>
      <c r="DI10" s="346">
        <v>42739</v>
      </c>
      <c r="DJ10" s="632">
        <v>393035</v>
      </c>
      <c r="DK10" s="633">
        <v>327375</v>
      </c>
      <c r="DL10" s="493">
        <f si="62" t="shared"/>
        <v>1094.4000000000001</v>
      </c>
      <c r="DM10" s="508">
        <f>DL10+DL9</f>
        <v>2030.4</v>
      </c>
      <c r="DN10" s="583"/>
      <c r="DO10" s="576"/>
      <c r="DP10" s="576">
        <v>1832480</v>
      </c>
      <c r="DQ10" s="582">
        <v>2057429</v>
      </c>
      <c r="DR10" s="493">
        <v>3015.15</v>
      </c>
      <c r="DS10" s="542">
        <f>DR10+DR9</f>
        <v>5952.75</v>
      </c>
      <c r="DT10" s="409">
        <f si="35" t="shared"/>
        <v>5681.55</v>
      </c>
      <c r="DU10" s="204">
        <f>DM10+DS10+IG10</f>
        <v>11151.15</v>
      </c>
      <c r="DV10" s="195">
        <v>5557</v>
      </c>
      <c r="DW10" s="409">
        <f si="36" t="shared"/>
        <v>-124.55000000000018</v>
      </c>
      <c r="DX10" s="195">
        <v>14653</v>
      </c>
      <c r="DY10" s="431">
        <f si="64" t="shared"/>
        <v>0.38773971200436774</v>
      </c>
      <c r="DZ10" s="409">
        <v>0.39800000000000002</v>
      </c>
      <c r="EA10" s="431">
        <f si="37" t="shared"/>
        <v>1.0260287995632278E-2</v>
      </c>
      <c r="EB10" s="199">
        <v>6</v>
      </c>
      <c r="EC10" s="346">
        <v>42739</v>
      </c>
      <c r="ED10" s="594">
        <v>2174495</v>
      </c>
      <c r="EE10" s="252"/>
      <c r="EF10" s="595"/>
      <c r="EG10" s="493">
        <f si="65" t="shared"/>
        <v>3922.2000000000003</v>
      </c>
      <c r="EH10" s="542">
        <f>EG10+EG9</f>
        <v>7738.2000000000007</v>
      </c>
      <c r="EI10" s="549">
        <v>29737</v>
      </c>
      <c r="EJ10" s="588">
        <v>1816082</v>
      </c>
      <c r="EK10" s="529">
        <f si="66" t="shared"/>
        <v>405.52</v>
      </c>
      <c r="EL10" s="541">
        <f>EK10+EK9</f>
        <v>822.48</v>
      </c>
      <c r="EM10" s="583">
        <v>3259217</v>
      </c>
      <c r="EN10" s="550"/>
      <c r="EO10" s="529">
        <f si="67" t="shared"/>
        <v>23.975999999999999</v>
      </c>
      <c r="EP10" s="541">
        <f>EO10+EO9</f>
        <v>47.376000000000005</v>
      </c>
      <c r="EQ10" s="570">
        <v>398902</v>
      </c>
      <c r="ER10" s="529">
        <f si="68" t="shared"/>
        <v>8.16</v>
      </c>
      <c r="ES10" s="196">
        <f>ER10+ER9</f>
        <v>16.399999999999999</v>
      </c>
      <c r="ET10" s="409">
        <f si="38" t="shared"/>
        <v>3954.3360000000002</v>
      </c>
      <c r="EU10" s="204">
        <f>EH10+EP10+ES10</f>
        <v>7801.9760000000006</v>
      </c>
      <c r="EV10" s="195">
        <v>4273.3999999999996</v>
      </c>
      <c r="EW10" s="195">
        <f si="69" t="shared"/>
        <v>319.0639999999994</v>
      </c>
      <c r="EX10" s="431">
        <v>361.89499999999998</v>
      </c>
      <c r="EY10" s="431">
        <f si="70" t="shared"/>
        <v>10.926749471531799</v>
      </c>
      <c r="EZ10" s="290">
        <v>12.3931</v>
      </c>
      <c r="FA10" s="432">
        <f si="71" t="shared"/>
        <v>1.466350528468201</v>
      </c>
      <c r="FC10" s="293">
        <v>42801</v>
      </c>
      <c r="FD10" s="417">
        <v>42802</v>
      </c>
      <c r="FE10" s="296">
        <f>BO18</f>
        <v>3458.08</v>
      </c>
      <c r="FF10" s="127">
        <v>3336.5</v>
      </c>
      <c r="FG10" s="127">
        <f si="1" t="shared"/>
        <v>-121.57999999999993</v>
      </c>
      <c r="FH10" s="290"/>
      <c r="FI10" s="123" t="e">
        <f si="2" t="shared"/>
        <v>#DIV/0!</v>
      </c>
      <c r="FJ10" s="126">
        <v>4.84</v>
      </c>
      <c r="FK10" s="408" t="e">
        <f si="3" t="shared"/>
        <v>#DIV/0!</v>
      </c>
      <c r="FL10" s="140">
        <f>HR18</f>
        <v>109.36</v>
      </c>
      <c r="FM10" s="296">
        <f>EU18</f>
        <v>7855.116</v>
      </c>
      <c r="FN10" s="123">
        <v>8546.9</v>
      </c>
      <c r="FO10" s="32">
        <f si="4" t="shared"/>
        <v>691.78399999999965</v>
      </c>
      <c r="FP10" s="120">
        <f si="5" t="shared"/>
        <v>0</v>
      </c>
      <c r="FQ10" s="123" t="e">
        <f si="6" t="shared"/>
        <v>#DIV/0!</v>
      </c>
      <c r="FR10" s="120">
        <v>12.39</v>
      </c>
      <c r="FS10" s="142" t="e">
        <f si="7" t="shared"/>
        <v>#DIV/0!</v>
      </c>
      <c r="FT10" s="141"/>
      <c r="FU10" s="130">
        <f>DA18</f>
        <v>6134.7199999999993</v>
      </c>
      <c r="FV10" s="123">
        <v>7848.3</v>
      </c>
      <c r="FW10" s="434">
        <f si="8" t="shared"/>
        <v>1713.5800000000008</v>
      </c>
      <c r="FX10" s="120">
        <f si="9" t="shared"/>
        <v>0</v>
      </c>
      <c r="FY10" s="120" t="e">
        <f si="10" t="shared"/>
        <v>#DIV/0!</v>
      </c>
      <c r="FZ10" s="126">
        <v>11.38</v>
      </c>
      <c r="GA10" s="422" t="e">
        <f si="11" t="shared"/>
        <v>#DIV/0!</v>
      </c>
      <c r="GB10" s="393"/>
      <c r="GC10" s="122">
        <f>CF18</f>
        <v>670.7</v>
      </c>
      <c r="GD10" s="123">
        <v>1524.6</v>
      </c>
      <c r="GE10" s="120">
        <f si="12" t="shared"/>
        <v>853.89999999999986</v>
      </c>
      <c r="GF10" s="17"/>
      <c r="GG10" s="127" t="e">
        <f si="13" t="shared"/>
        <v>#DIV/0!</v>
      </c>
      <c r="GH10" s="126">
        <v>3.78</v>
      </c>
      <c r="GI10" s="144" t="e">
        <f si="14" t="shared"/>
        <v>#DIV/0!</v>
      </c>
      <c r="GJ10" s="393"/>
      <c r="GK10" s="122">
        <f>DU18</f>
        <v>11887.8</v>
      </c>
      <c r="GL10" s="120">
        <v>11114</v>
      </c>
      <c r="GM10" s="33">
        <f si="15" t="shared"/>
        <v>-773.79999999999927</v>
      </c>
      <c r="GN10" s="169"/>
      <c r="GO10" s="128">
        <v>0.55000000000000004</v>
      </c>
      <c r="GP10" s="126">
        <v>0.4</v>
      </c>
      <c r="GQ10" s="424">
        <f si="16" t="shared"/>
        <v>-0.15000000000000002</v>
      </c>
      <c r="GR10" s="393"/>
      <c r="GS10" s="122">
        <f>AV18</f>
        <v>22751.8</v>
      </c>
      <c r="GT10" s="123">
        <v>21299.8</v>
      </c>
      <c r="GU10" s="425">
        <f si="17" t="shared"/>
        <v>-1452</v>
      </c>
      <c r="GV10" s="123">
        <f si="18" t="shared"/>
        <v>0</v>
      </c>
      <c r="GW10" s="127" t="e">
        <f si="19" t="shared"/>
        <v>#DIV/0!</v>
      </c>
      <c r="GX10" s="123">
        <v>30.9</v>
      </c>
      <c r="GY10" s="144" t="e">
        <f si="20" t="shared"/>
        <v>#DIV/0!</v>
      </c>
      <c r="GZ10" s="141"/>
      <c r="HA10" s="125">
        <f si="21" t="shared"/>
        <v>52758.216</v>
      </c>
      <c r="HB10" s="386">
        <v>53670.03</v>
      </c>
      <c r="HC10" s="31">
        <f si="22" t="shared"/>
        <v>911.81399999999849</v>
      </c>
      <c r="HE10" s="27" t="s">
        <v>70</v>
      </c>
      <c r="HF10" s="183">
        <f>SUM(HF4:HF9)</f>
        <v>620263.79800000007</v>
      </c>
      <c r="HG10" s="184">
        <f>SUM(HG4:HG9)</f>
        <v>1663771</v>
      </c>
      <c r="HH10" s="184">
        <f si="23" t="shared"/>
        <v>1043507.2019999999</v>
      </c>
      <c r="HI10" s="30"/>
      <c r="HJ10" s="185"/>
      <c r="HK10" s="186">
        <f si="25" t="shared"/>
        <v>53670.032258064515</v>
      </c>
      <c r="HL10" s="187">
        <f>SUM(HL4:HL9)</f>
        <v>26835.016129032258</v>
      </c>
      <c r="HM10" s="228">
        <f>SUM(HM4:HM9)</f>
        <v>31085.690322580645</v>
      </c>
      <c r="HO10" s="346">
        <v>42739</v>
      </c>
      <c r="HP10" s="590">
        <v>1183500</v>
      </c>
      <c r="HQ10" s="529">
        <f si="72" t="shared"/>
        <v>81.88</v>
      </c>
      <c r="HR10" s="541">
        <f>HQ10+HQ9</f>
        <v>110.03999999999999</v>
      </c>
      <c r="HS10" s="556">
        <v>51671</v>
      </c>
      <c r="HT10" s="347">
        <f si="73" t="shared"/>
        <v>37</v>
      </c>
      <c r="HU10" s="573">
        <f>HT10+HT9</f>
        <v>57</v>
      </c>
      <c r="HV10" s="556">
        <v>80730</v>
      </c>
      <c r="HW10" s="347">
        <f si="74" t="shared"/>
        <v>41</v>
      </c>
      <c r="HX10" s="573">
        <f>HW10+HW9</f>
        <v>45</v>
      </c>
      <c r="HY10" s="556">
        <v>2814</v>
      </c>
      <c r="HZ10" s="347">
        <f si="75" t="shared"/>
        <v>32</v>
      </c>
      <c r="IA10" s="573">
        <f>HZ10+HZ9</f>
        <v>40</v>
      </c>
      <c r="IB10" s="556">
        <v>134895</v>
      </c>
      <c r="IC10" s="493">
        <f si="76" t="shared"/>
        <v>8.4</v>
      </c>
      <c r="ID10" s="195">
        <f>IC10+IC9</f>
        <v>27.9</v>
      </c>
      <c r="IE10" s="556">
        <v>223655</v>
      </c>
      <c r="IF10" s="347">
        <f si="77" t="shared"/>
        <v>1572</v>
      </c>
      <c r="IG10" s="210">
        <f>IF10+IF9</f>
        <v>3168</v>
      </c>
    </row>
    <row customHeight="1" ht="16.5" r="11" spans="1:247" x14ac:dyDescent="0.25">
      <c r="A11" s="199">
        <v>7</v>
      </c>
      <c r="B11" s="346">
        <v>42739</v>
      </c>
      <c r="C11" s="594">
        <v>3187332</v>
      </c>
      <c r="D11" s="622">
        <v>3237786</v>
      </c>
      <c r="E11" s="599"/>
      <c r="F11" s="493">
        <f si="39" t="shared"/>
        <v>13512</v>
      </c>
      <c r="G11" s="354"/>
      <c r="H11" s="594">
        <v>2250308</v>
      </c>
      <c r="I11" s="622">
        <v>2136902</v>
      </c>
      <c r="J11" s="596"/>
      <c r="K11" s="493">
        <f si="40" t="shared"/>
        <v>13896</v>
      </c>
      <c r="L11" s="195"/>
      <c r="M11" s="354"/>
      <c r="N11" s="551">
        <v>720381</v>
      </c>
      <c r="O11" s="595">
        <v>1102497</v>
      </c>
      <c r="P11" s="493">
        <f si="41" t="shared"/>
        <v>2246.4</v>
      </c>
      <c r="Q11" s="508"/>
      <c r="R11" s="551">
        <v>73941</v>
      </c>
      <c r="S11" s="595">
        <v>38134</v>
      </c>
      <c r="T11" s="347">
        <f si="42" t="shared"/>
        <v>264</v>
      </c>
      <c r="U11" s="508"/>
      <c r="V11" s="551">
        <v>175242</v>
      </c>
      <c r="W11" s="595">
        <v>356012</v>
      </c>
      <c r="X11" s="347">
        <f si="43" t="shared"/>
        <v>1888</v>
      </c>
      <c r="Y11" s="409"/>
      <c r="Z11" s="210"/>
      <c r="AA11" s="354"/>
      <c r="AB11" s="551">
        <v>377274</v>
      </c>
      <c r="AC11" s="595">
        <v>177924</v>
      </c>
      <c r="AD11" s="493">
        <f si="44" t="shared"/>
        <v>622.80000000000007</v>
      </c>
      <c r="AE11" s="542"/>
      <c r="AF11" s="364"/>
      <c r="AG11" s="605">
        <v>63799</v>
      </c>
      <c r="AH11" s="358"/>
      <c r="AI11" s="347">
        <f si="45" t="shared"/>
        <v>10800</v>
      </c>
      <c r="AJ11" s="409"/>
      <c r="AK11" s="508"/>
      <c r="AL11" s="387">
        <v>29571</v>
      </c>
      <c r="AM11" s="388">
        <v>41092</v>
      </c>
      <c r="AN11" s="347">
        <f si="46" t="shared"/>
        <v>0</v>
      </c>
      <c r="AO11" s="217"/>
      <c r="AP11" s="387">
        <v>22329</v>
      </c>
      <c r="AQ11" s="388">
        <v>23340</v>
      </c>
      <c r="AR11" s="347">
        <f si="47" t="shared"/>
        <v>0</v>
      </c>
      <c r="AS11" s="409"/>
      <c r="AT11" s="409"/>
      <c r="AU11" s="210">
        <f si="28" t="shared"/>
        <v>11001.2</v>
      </c>
      <c r="AV11" s="211"/>
      <c r="AW11" s="197">
        <v>10649.89</v>
      </c>
      <c r="AX11" s="196"/>
      <c r="AY11" s="196"/>
      <c r="AZ11" s="196">
        <f si="29" t="shared"/>
        <v>0</v>
      </c>
      <c r="BA11" s="196">
        <v>30.88</v>
      </c>
      <c r="BB11" s="196">
        <f si="48" t="shared"/>
        <v>0</v>
      </c>
      <c r="BC11" s="199">
        <v>7</v>
      </c>
      <c r="BD11" s="346">
        <v>42739</v>
      </c>
      <c r="BE11" s="594">
        <v>11842066</v>
      </c>
      <c r="BF11" s="369">
        <v>87688</v>
      </c>
      <c r="BG11" s="599">
        <v>5887230</v>
      </c>
      <c r="BH11" s="529">
        <f si="49" t="shared"/>
        <v>1809</v>
      </c>
      <c r="BI11" s="369"/>
      <c r="BJ11" s="594">
        <v>997097</v>
      </c>
      <c r="BK11" s="550">
        <v>663487</v>
      </c>
      <c r="BL11" s="548">
        <f si="50" t="shared"/>
        <v>104.56</v>
      </c>
      <c r="BM11" s="194"/>
      <c r="BN11" s="194">
        <f si="30" t="shared"/>
        <v>1704.44</v>
      </c>
      <c r="BO11" s="484"/>
      <c r="BP11" s="195">
        <v>1668.2</v>
      </c>
      <c r="BQ11" s="196">
        <f si="51" t="shared"/>
        <v>-36.240000000000009</v>
      </c>
      <c r="BR11" s="196">
        <v>301.44</v>
      </c>
      <c r="BS11" s="196">
        <f si="52" t="shared"/>
        <v>5.6543259023354571</v>
      </c>
      <c r="BT11" s="196">
        <v>4.84</v>
      </c>
      <c r="BU11" s="196">
        <f si="53" t="shared"/>
        <v>-0.81432590233545721</v>
      </c>
      <c r="BV11" s="199">
        <v>7</v>
      </c>
      <c r="BW11" s="346">
        <v>42739</v>
      </c>
      <c r="BX11" s="594">
        <v>1292147</v>
      </c>
      <c r="BY11" s="595">
        <v>61200</v>
      </c>
      <c r="BZ11" s="529">
        <f si="54" t="shared"/>
        <v>244.10000000000002</v>
      </c>
      <c r="CA11" s="196"/>
      <c r="CB11" s="292"/>
      <c r="CC11" s="213">
        <f si="31" t="shared"/>
        <v>104.56</v>
      </c>
      <c r="CD11" s="409"/>
      <c r="CE11" s="211">
        <f si="32" t="shared"/>
        <v>348.66</v>
      </c>
      <c r="CF11" s="211"/>
      <c r="CG11" s="195">
        <v>762.3</v>
      </c>
      <c r="CH11" s="210">
        <f si="33" t="shared"/>
        <v>413.63999999999993</v>
      </c>
      <c r="CI11" s="196"/>
      <c r="CJ11" s="196">
        <f si="55" t="shared"/>
        <v>0</v>
      </c>
      <c r="CK11" s="196">
        <v>3.78</v>
      </c>
      <c r="CL11" s="196">
        <f si="56" t="shared"/>
        <v>0</v>
      </c>
      <c r="CM11" s="199">
        <v>7</v>
      </c>
      <c r="CN11" s="346">
        <v>42739</v>
      </c>
      <c r="CO11" s="628">
        <v>11666318</v>
      </c>
      <c r="CP11" s="629">
        <v>7756625</v>
      </c>
      <c r="CQ11" s="529">
        <f si="57" t="shared"/>
        <v>1327.08</v>
      </c>
      <c r="CR11" s="409"/>
      <c r="CS11" s="210">
        <f si="0" t="shared"/>
        <v>175242</v>
      </c>
      <c r="CT11" s="210">
        <f si="0" t="shared"/>
        <v>356012</v>
      </c>
      <c r="CU11" s="409">
        <f si="0" t="shared"/>
        <v>1888</v>
      </c>
      <c r="CV11" s="508"/>
      <c r="CW11" s="556">
        <v>345717</v>
      </c>
      <c r="CX11" s="557">
        <f si="58" t="shared"/>
        <v>12.36</v>
      </c>
      <c r="CY11" s="409"/>
      <c r="CZ11" s="409">
        <f si="34" t="shared"/>
        <v>3227.44</v>
      </c>
      <c r="DA11" s="204"/>
      <c r="DB11" s="195">
        <v>3924.1</v>
      </c>
      <c r="DC11" s="397">
        <f si="59" t="shared"/>
        <v>696.65999999999985</v>
      </c>
      <c r="DD11" s="195">
        <v>361.89499999999998</v>
      </c>
      <c r="DE11" s="196">
        <f si="60" t="shared"/>
        <v>8.918166871606406</v>
      </c>
      <c r="DF11" s="195">
        <v>11.38</v>
      </c>
      <c r="DG11" s="397">
        <f si="61" t="shared"/>
        <v>2.4618331283935948</v>
      </c>
      <c r="DH11" s="199">
        <v>7</v>
      </c>
      <c r="DI11" s="346">
        <v>42739</v>
      </c>
      <c r="DJ11" s="632">
        <v>393554</v>
      </c>
      <c r="DK11" s="633">
        <v>327401</v>
      </c>
      <c r="DL11" s="493">
        <f si="62" t="shared"/>
        <v>981</v>
      </c>
      <c r="DM11" s="508"/>
      <c r="DN11" s="583"/>
      <c r="DO11" s="576"/>
      <c r="DP11" s="576">
        <v>1834265</v>
      </c>
      <c r="DQ11" s="582"/>
      <c r="DR11" s="493">
        <f>IF(COUNTBLANK(DN11:DQ11)=4,0,(DP11-DP10)*1.8)</f>
        <v>3213</v>
      </c>
      <c r="DS11" s="542"/>
      <c r="DT11" s="409">
        <f si="35" t="shared"/>
        <v>5790</v>
      </c>
      <c r="DU11" s="204"/>
      <c r="DV11" s="195">
        <v>5557</v>
      </c>
      <c r="DW11" s="409">
        <f si="36" t="shared"/>
        <v>-233</v>
      </c>
      <c r="DX11" s="195">
        <v>14653</v>
      </c>
      <c r="DY11" s="431">
        <f si="64" t="shared"/>
        <v>0.39514092677267454</v>
      </c>
      <c r="DZ11" s="409">
        <v>0.39800000000000002</v>
      </c>
      <c r="EA11" s="431">
        <f si="37" t="shared"/>
        <v>2.8590732273254815E-3</v>
      </c>
      <c r="EB11" s="199">
        <v>7</v>
      </c>
      <c r="EC11" s="346">
        <v>42739</v>
      </c>
      <c r="ED11" s="594">
        <v>2176610</v>
      </c>
      <c r="EE11" s="252"/>
      <c r="EF11" s="595"/>
      <c r="EG11" s="493">
        <f si="65" t="shared"/>
        <v>3807</v>
      </c>
      <c r="EH11" s="542"/>
      <c r="EI11" s="549">
        <v>29756</v>
      </c>
      <c r="EJ11" s="588">
        <v>1821560</v>
      </c>
      <c r="EK11" s="529">
        <f si="66" t="shared"/>
        <v>439.76</v>
      </c>
      <c r="EL11" s="541"/>
      <c r="EM11" s="583">
        <v>3262926</v>
      </c>
      <c r="EN11" s="550"/>
      <c r="EO11" s="529">
        <f si="67" t="shared"/>
        <v>44.508000000000003</v>
      </c>
      <c r="EP11" s="541"/>
      <c r="EQ11" s="570">
        <v>399106</v>
      </c>
      <c r="ER11" s="529">
        <f si="68" t="shared"/>
        <v>8.16</v>
      </c>
      <c r="ES11" s="196"/>
      <c r="ET11" s="409">
        <f si="38" t="shared"/>
        <v>3859.6679999999997</v>
      </c>
      <c r="EU11" s="204"/>
      <c r="EV11" s="195">
        <v>4273.3999999999996</v>
      </c>
      <c r="EW11" s="195">
        <f si="69" t="shared"/>
        <v>413.73199999999997</v>
      </c>
      <c r="EX11" s="431">
        <v>361.89499999999998</v>
      </c>
      <c r="EY11" s="431">
        <f si="70" t="shared"/>
        <v>10.665159783915223</v>
      </c>
      <c r="EZ11" s="290">
        <v>12.3931</v>
      </c>
      <c r="FA11" s="432">
        <f si="71" t="shared"/>
        <v>1.727940216084777</v>
      </c>
      <c r="FC11" s="293">
        <v>42802</v>
      </c>
      <c r="FD11" s="417">
        <v>42803</v>
      </c>
      <c r="FE11" s="296">
        <f>BO20</f>
        <v>3388.8</v>
      </c>
      <c r="FF11" s="127">
        <v>3336.5</v>
      </c>
      <c r="FG11" s="127">
        <f si="1" t="shared"/>
        <v>-52.300000000000182</v>
      </c>
      <c r="FH11" s="290"/>
      <c r="FI11" s="123" t="e">
        <f si="2" t="shared"/>
        <v>#DIV/0!</v>
      </c>
      <c r="FJ11" s="126">
        <v>4.84</v>
      </c>
      <c r="FK11" s="131" t="e">
        <f si="3" t="shared"/>
        <v>#DIV/0!</v>
      </c>
      <c r="FL11" s="140">
        <f>HR20</f>
        <v>89.080000000000013</v>
      </c>
      <c r="FM11" s="296">
        <f>EU20</f>
        <v>7845.8280000000004</v>
      </c>
      <c r="FN11" s="123">
        <v>8546.9</v>
      </c>
      <c r="FO11" s="32">
        <f si="4" t="shared"/>
        <v>701.07199999999921</v>
      </c>
      <c r="FP11" s="120">
        <f si="5" t="shared"/>
        <v>0</v>
      </c>
      <c r="FQ11" s="123" t="e">
        <f si="6" t="shared"/>
        <v>#DIV/0!</v>
      </c>
      <c r="FR11" s="120">
        <v>12.39</v>
      </c>
      <c r="FS11" s="142" t="e">
        <f si="7" t="shared"/>
        <v>#DIV/0!</v>
      </c>
      <c r="FT11" s="141"/>
      <c r="FU11" s="130">
        <f>DA20</f>
        <v>5901.2800000000007</v>
      </c>
      <c r="FV11" s="123">
        <v>7848.3</v>
      </c>
      <c r="FW11" s="435">
        <f si="8" t="shared"/>
        <v>1947.0199999999995</v>
      </c>
      <c r="FX11" s="120">
        <f si="9" t="shared"/>
        <v>0</v>
      </c>
      <c r="FY11" s="120" t="e">
        <f si="10" t="shared"/>
        <v>#DIV/0!</v>
      </c>
      <c r="FZ11" s="126">
        <v>11.38</v>
      </c>
      <c r="GA11" s="422" t="e">
        <f si="11" t="shared"/>
        <v>#DIV/0!</v>
      </c>
      <c r="GB11" s="393"/>
      <c r="GC11" s="122">
        <f>CF20</f>
        <v>738.46</v>
      </c>
      <c r="GD11" s="123">
        <v>1524.6</v>
      </c>
      <c r="GE11" s="120">
        <f si="12" t="shared"/>
        <v>786.13999999999987</v>
      </c>
      <c r="GF11" s="17"/>
      <c r="GG11" s="127" t="e">
        <f si="13" t="shared"/>
        <v>#DIV/0!</v>
      </c>
      <c r="GH11" s="126">
        <v>3.78</v>
      </c>
      <c r="GI11" s="144" t="e">
        <f si="14" t="shared"/>
        <v>#DIV/0!</v>
      </c>
      <c r="GJ11" s="393"/>
      <c r="GK11" s="122">
        <f>DU20</f>
        <v>11583</v>
      </c>
      <c r="GL11" s="120">
        <v>11114</v>
      </c>
      <c r="GM11" s="33">
        <f si="15" t="shared"/>
        <v>-469</v>
      </c>
      <c r="GN11" s="169"/>
      <c r="GO11" s="128">
        <v>0.55000000000000004</v>
      </c>
      <c r="GP11" s="126">
        <v>0.4</v>
      </c>
      <c r="GQ11" s="424">
        <f si="16" t="shared"/>
        <v>-0.15000000000000002</v>
      </c>
      <c r="GR11" s="393"/>
      <c r="GS11" s="122">
        <f>AV20</f>
        <v>22181.599999999999</v>
      </c>
      <c r="GT11" s="123">
        <v>21299.8</v>
      </c>
      <c r="GU11" s="425">
        <f si="17" t="shared"/>
        <v>-881.79999999999927</v>
      </c>
      <c r="GV11" s="123">
        <f si="18" t="shared"/>
        <v>0</v>
      </c>
      <c r="GW11" s="127" t="e">
        <f si="19" t="shared"/>
        <v>#DIV/0!</v>
      </c>
      <c r="GX11" s="123">
        <v>30.9</v>
      </c>
      <c r="GY11" s="144" t="e">
        <f si="20" t="shared"/>
        <v>#DIV/0!</v>
      </c>
      <c r="GZ11" s="141"/>
      <c r="HA11" s="125">
        <f si="21" t="shared"/>
        <v>51638.968000000001</v>
      </c>
      <c r="HB11" s="386">
        <v>53670.03</v>
      </c>
      <c r="HC11" s="22">
        <f si="22" t="shared"/>
        <v>2031.0619999999981</v>
      </c>
      <c r="HE11" s="7"/>
      <c r="HF11" s="44"/>
      <c r="HG11" s="8"/>
      <c r="HH11" s="7"/>
      <c r="HI11" s="9"/>
      <c r="HJ11" s="15"/>
      <c r="HO11" s="346">
        <v>42739</v>
      </c>
      <c r="HP11" s="590">
        <v>1184089</v>
      </c>
      <c r="HQ11" s="529">
        <f si="72" t="shared"/>
        <v>23.56</v>
      </c>
      <c r="HR11" s="541"/>
      <c r="HS11" s="556">
        <v>51686</v>
      </c>
      <c r="HT11" s="347">
        <f si="73" t="shared"/>
        <v>15</v>
      </c>
      <c r="HU11" s="573"/>
      <c r="HV11" s="556">
        <v>80738</v>
      </c>
      <c r="HW11" s="347">
        <f si="74" t="shared"/>
        <v>8</v>
      </c>
      <c r="HX11" s="573"/>
      <c r="HY11" s="556">
        <v>2822</v>
      </c>
      <c r="HZ11" s="347">
        <f si="75" t="shared"/>
        <v>8</v>
      </c>
      <c r="IA11" s="573"/>
      <c r="IB11" s="556">
        <v>134952</v>
      </c>
      <c r="IC11" s="493">
        <f si="76" t="shared"/>
        <v>17.099999999999998</v>
      </c>
      <c r="ID11" s="195"/>
      <c r="IE11" s="556">
        <v>223788</v>
      </c>
      <c r="IF11" s="347">
        <f si="77" t="shared"/>
        <v>1596</v>
      </c>
      <c r="IG11" s="210"/>
    </row>
    <row customHeight="1" ht="16.5" r="12" spans="1:247" x14ac:dyDescent="0.25">
      <c r="A12" s="199">
        <v>8</v>
      </c>
      <c r="B12" s="346">
        <v>42740</v>
      </c>
      <c r="C12" s="594">
        <v>3187917</v>
      </c>
      <c r="D12" s="622">
        <v>3240103</v>
      </c>
      <c r="E12" s="599"/>
      <c r="F12" s="493">
        <f si="39" t="shared"/>
        <v>13929.6</v>
      </c>
      <c r="G12" s="354">
        <f>F11+F12</f>
        <v>27441.599999999999</v>
      </c>
      <c r="H12" s="594">
        <v>2250898</v>
      </c>
      <c r="I12" s="622">
        <v>2139301</v>
      </c>
      <c r="J12" s="596"/>
      <c r="K12" s="493">
        <f si="40" t="shared"/>
        <v>14347.199999999999</v>
      </c>
      <c r="L12" s="519">
        <f>K11+K12</f>
        <v>28243.199999999997</v>
      </c>
      <c r="M12" s="354">
        <f>L12-G12</f>
        <v>801.59999999999854</v>
      </c>
      <c r="N12" s="551">
        <v>721714</v>
      </c>
      <c r="O12" s="595">
        <v>1102497</v>
      </c>
      <c r="P12" s="493">
        <f si="41" t="shared"/>
        <v>2399.4</v>
      </c>
      <c r="Q12" s="508">
        <f>P12+P11</f>
        <v>4645.8</v>
      </c>
      <c r="R12" s="551">
        <v>73970</v>
      </c>
      <c r="S12" s="595">
        <v>38139</v>
      </c>
      <c r="T12" s="347">
        <f si="42" t="shared"/>
        <v>408</v>
      </c>
      <c r="U12" s="508">
        <f>T12+T11</f>
        <v>672</v>
      </c>
      <c r="V12" s="551">
        <v>175256</v>
      </c>
      <c r="W12" s="595">
        <v>356124</v>
      </c>
      <c r="X12" s="347">
        <f si="43" t="shared"/>
        <v>2016</v>
      </c>
      <c r="Y12" s="409">
        <f>X12+X11</f>
        <v>3904</v>
      </c>
      <c r="Z12" s="210">
        <f>Y12+U12</f>
        <v>4576</v>
      </c>
      <c r="AA12" s="354">
        <f>Q12-Z12</f>
        <v>69.800000000000182</v>
      </c>
      <c r="AB12" s="551">
        <v>377501</v>
      </c>
      <c r="AC12" s="595">
        <v>178049</v>
      </c>
      <c r="AD12" s="493">
        <f si="44" t="shared"/>
        <v>633.6</v>
      </c>
      <c r="AE12" s="542">
        <f>AD12+AD11</f>
        <v>1256.4000000000001</v>
      </c>
      <c r="AF12" s="364"/>
      <c r="AG12" s="605">
        <v>63845</v>
      </c>
      <c r="AH12" s="358"/>
      <c r="AI12" s="347">
        <f si="45" t="shared"/>
        <v>11040</v>
      </c>
      <c r="AJ12" s="409">
        <f>AI12+AI11</f>
        <v>21840</v>
      </c>
      <c r="AK12" s="508">
        <f>AJ12+U12</f>
        <v>22512</v>
      </c>
      <c r="AL12" s="387">
        <v>29571</v>
      </c>
      <c r="AM12" s="388">
        <v>41092</v>
      </c>
      <c r="AN12" s="347">
        <f si="46" t="shared"/>
        <v>0</v>
      </c>
      <c r="AO12" s="217">
        <f>AN12+AN11</f>
        <v>0</v>
      </c>
      <c r="AP12" s="387">
        <v>22329</v>
      </c>
      <c r="AQ12" s="388">
        <v>23340</v>
      </c>
      <c r="AR12" s="347">
        <f si="47" t="shared"/>
        <v>0</v>
      </c>
      <c r="AS12" s="409">
        <f>AR12+AR11</f>
        <v>0</v>
      </c>
      <c r="AT12" s="409">
        <f>(L12-Y12-AE12-AO12)+AS12</f>
        <v>23082.799999999996</v>
      </c>
      <c r="AU12" s="210">
        <f si="28" t="shared"/>
        <v>11280</v>
      </c>
      <c r="AV12" s="211">
        <f>(G12-Y12-AE12-AO12)+AS12</f>
        <v>22281.199999999997</v>
      </c>
      <c r="AW12" s="197">
        <v>10649.89</v>
      </c>
      <c r="AX12" s="196"/>
      <c r="AY12" s="196"/>
      <c r="AZ12" s="196">
        <f si="29" t="shared"/>
        <v>0</v>
      </c>
      <c r="BA12" s="196">
        <v>30.88</v>
      </c>
      <c r="BB12" s="196">
        <f si="48" t="shared"/>
        <v>0</v>
      </c>
      <c r="BC12" s="199">
        <v>8</v>
      </c>
      <c r="BD12" s="346">
        <v>42740</v>
      </c>
      <c r="BE12" s="594">
        <v>11843433</v>
      </c>
      <c r="BF12" s="369">
        <v>87788</v>
      </c>
      <c r="BG12" s="599">
        <v>5890956</v>
      </c>
      <c r="BH12" s="529">
        <f si="49" t="shared"/>
        <v>1811.1599999999999</v>
      </c>
      <c r="BI12" s="508">
        <f>BH12+BH11</f>
        <v>3620.16</v>
      </c>
      <c r="BJ12" s="583">
        <v>998405</v>
      </c>
      <c r="BK12" s="550">
        <v>663487</v>
      </c>
      <c r="BL12" s="548">
        <f si="50" t="shared"/>
        <v>104.64</v>
      </c>
      <c r="BM12" s="409">
        <f>BL12+BL11</f>
        <v>209.2</v>
      </c>
      <c r="BN12" s="409">
        <f si="30" t="shared"/>
        <v>1706.5199999999998</v>
      </c>
      <c r="BO12" s="483">
        <f>BI12-BM12</f>
        <v>3410.96</v>
      </c>
      <c r="BP12" s="195">
        <v>1668.2</v>
      </c>
      <c r="BQ12" s="196">
        <f si="51" t="shared"/>
        <v>-38.319999999999709</v>
      </c>
      <c r="BR12" s="196">
        <v>301.44</v>
      </c>
      <c r="BS12" s="196">
        <f si="52" t="shared"/>
        <v>5.661226114649681</v>
      </c>
      <c r="BT12" s="196">
        <v>4.84</v>
      </c>
      <c r="BU12" s="196">
        <f si="53" t="shared"/>
        <v>-0.82122611464968109</v>
      </c>
      <c r="BV12" s="199">
        <v>8</v>
      </c>
      <c r="BW12" s="346">
        <v>42740</v>
      </c>
      <c r="BX12" s="594">
        <v>1293009</v>
      </c>
      <c r="BY12" s="595">
        <v>61531</v>
      </c>
      <c r="BZ12" s="529">
        <f si="54" t="shared"/>
        <v>271.84000000000003</v>
      </c>
      <c r="CA12" s="196">
        <f>BZ11+BZ12</f>
        <v>515.94000000000005</v>
      </c>
      <c r="CB12" s="292"/>
      <c r="CC12" s="213">
        <f si="31" t="shared"/>
        <v>104.64</v>
      </c>
      <c r="CD12" s="409">
        <f>BM12</f>
        <v>209.2</v>
      </c>
      <c r="CE12" s="211">
        <f si="32" t="shared"/>
        <v>376.48</v>
      </c>
      <c r="CF12" s="211">
        <f>CA12+CD12</f>
        <v>725.1400000000001</v>
      </c>
      <c r="CG12" s="195">
        <v>762.3</v>
      </c>
      <c r="CH12" s="210">
        <f si="33" t="shared"/>
        <v>385.81999999999994</v>
      </c>
      <c r="CI12" s="196"/>
      <c r="CJ12" s="196">
        <f si="55" t="shared"/>
        <v>0</v>
      </c>
      <c r="CK12" s="196">
        <v>3.78</v>
      </c>
      <c r="CL12" s="196">
        <f si="56" t="shared"/>
        <v>0</v>
      </c>
      <c r="CM12" s="199">
        <v>8</v>
      </c>
      <c r="CN12" s="346">
        <v>42740</v>
      </c>
      <c r="CO12" s="628">
        <v>11673567</v>
      </c>
      <c r="CP12" s="629">
        <v>7759690</v>
      </c>
      <c r="CQ12" s="529">
        <f si="57" t="shared"/>
        <v>1237.68</v>
      </c>
      <c r="CR12" s="409">
        <f>CQ12+CQ11</f>
        <v>2564.7600000000002</v>
      </c>
      <c r="CS12" s="210">
        <f si="0" t="shared"/>
        <v>175256</v>
      </c>
      <c r="CT12" s="210">
        <f si="0" t="shared"/>
        <v>356124</v>
      </c>
      <c r="CU12" s="409">
        <f si="0" t="shared"/>
        <v>2016</v>
      </c>
      <c r="CV12" s="508">
        <f>Y12</f>
        <v>3904</v>
      </c>
      <c r="CW12" s="556">
        <v>345743</v>
      </c>
      <c r="CX12" s="557">
        <f si="58" t="shared"/>
        <v>1.56</v>
      </c>
      <c r="CY12" s="409">
        <f>CX12+CX11</f>
        <v>13.92</v>
      </c>
      <c r="CZ12" s="409">
        <f si="34" t="shared"/>
        <v>3255.2400000000002</v>
      </c>
      <c r="DA12" s="204">
        <f>CZ12+CZ11</f>
        <v>6482.68</v>
      </c>
      <c r="DB12" s="195">
        <v>3924.1</v>
      </c>
      <c r="DC12" s="397">
        <f si="59" t="shared"/>
        <v>668.85999999999967</v>
      </c>
      <c r="DD12" s="195">
        <v>361.89499999999998</v>
      </c>
      <c r="DE12" s="196">
        <f si="60" t="shared"/>
        <v>8.9949847331408286</v>
      </c>
      <c r="DF12" s="195">
        <v>11.38</v>
      </c>
      <c r="DG12" s="397">
        <f si="61" t="shared"/>
        <v>2.3850152668591722</v>
      </c>
      <c r="DH12" s="199">
        <v>8</v>
      </c>
      <c r="DI12" s="346">
        <v>42740</v>
      </c>
      <c r="DJ12" s="632">
        <v>394112</v>
      </c>
      <c r="DK12" s="633">
        <v>327426</v>
      </c>
      <c r="DL12" s="493">
        <f si="62" t="shared"/>
        <v>1049.4000000000001</v>
      </c>
      <c r="DM12" s="508">
        <f>DL12+DL11</f>
        <v>2030.4</v>
      </c>
      <c r="DN12" s="583"/>
      <c r="DO12" s="576"/>
      <c r="DP12" s="576">
        <v>1836069</v>
      </c>
      <c r="DQ12" s="582"/>
      <c r="DR12" s="493">
        <f ref="DR12:DR66" si="78" t="shared">IF(COUNTBLANK(DN12:DQ12)=4,0,(DP12-DP11)*1.8)</f>
        <v>3247.2000000000003</v>
      </c>
      <c r="DS12" s="542">
        <f>DR12+DR11</f>
        <v>6460.2000000000007</v>
      </c>
      <c r="DT12" s="409">
        <f si="35" t="shared"/>
        <v>5772.6</v>
      </c>
      <c r="DU12" s="204">
        <f>DM12+DS12+IG12</f>
        <v>11562.6</v>
      </c>
      <c r="DV12" s="195">
        <v>5557</v>
      </c>
      <c r="DW12" s="409">
        <f si="36" t="shared"/>
        <v>-215.60000000000036</v>
      </c>
      <c r="DX12" s="195">
        <v>14653</v>
      </c>
      <c r="DY12" s="431">
        <f si="64" t="shared"/>
        <v>0.39395345663004167</v>
      </c>
      <c r="DZ12" s="409">
        <v>0.39800000000000002</v>
      </c>
      <c r="EA12" s="431">
        <f si="37" t="shared"/>
        <v>4.0465433699583553E-3</v>
      </c>
      <c r="EB12" s="199">
        <v>8</v>
      </c>
      <c r="EC12" s="346">
        <v>42740</v>
      </c>
      <c r="ED12" s="594">
        <v>2178707</v>
      </c>
      <c r="EE12" s="252"/>
      <c r="EF12" s="595"/>
      <c r="EG12" s="493">
        <f si="65" t="shared"/>
        <v>3774.6</v>
      </c>
      <c r="EH12" s="542">
        <f>EG12+EG11</f>
        <v>7581.6</v>
      </c>
      <c r="EI12" s="549">
        <v>29775</v>
      </c>
      <c r="EJ12" s="588">
        <v>1826539</v>
      </c>
      <c r="EK12" s="529">
        <f si="66" t="shared"/>
        <v>399.84000000000003</v>
      </c>
      <c r="EL12" s="541">
        <f>EK12+EK11</f>
        <v>839.6</v>
      </c>
      <c r="EM12" s="583">
        <v>3266105</v>
      </c>
      <c r="EN12" s="550"/>
      <c r="EO12" s="529">
        <f si="67" t="shared"/>
        <v>38.148000000000003</v>
      </c>
      <c r="EP12" s="541">
        <f>EO12+EO11</f>
        <v>82.656000000000006</v>
      </c>
      <c r="EQ12" s="570">
        <v>399295</v>
      </c>
      <c r="ER12" s="529">
        <f si="68" t="shared"/>
        <v>7.5600000000000005</v>
      </c>
      <c r="ES12" s="196">
        <f>ER12+ER11</f>
        <v>15.72</v>
      </c>
      <c r="ET12" s="409">
        <f si="38" t="shared"/>
        <v>3820.308</v>
      </c>
      <c r="EU12" s="204">
        <f>EH12+EP12+ES12</f>
        <v>7679.9760000000006</v>
      </c>
      <c r="EV12" s="195">
        <v>4273.3999999999996</v>
      </c>
      <c r="EW12" s="195">
        <f si="69" t="shared"/>
        <v>453.09199999999964</v>
      </c>
      <c r="EX12" s="431">
        <v>361.89499999999998</v>
      </c>
      <c r="EY12" s="431">
        <f si="70" t="shared"/>
        <v>10.556398955498143</v>
      </c>
      <c r="EZ12" s="290">
        <v>12.3931</v>
      </c>
      <c r="FA12" s="432">
        <f si="71" t="shared"/>
        <v>1.8367010445018579</v>
      </c>
      <c r="FC12" s="293">
        <v>42803</v>
      </c>
      <c r="FD12" s="417">
        <v>42804</v>
      </c>
      <c r="FE12" s="296">
        <f>BO22</f>
        <v>3568</v>
      </c>
      <c r="FF12" s="127">
        <v>3336.5</v>
      </c>
      <c r="FG12" s="127">
        <f>FF12-FE12</f>
        <v>-231.5</v>
      </c>
      <c r="FH12" s="290"/>
      <c r="FI12" s="123" t="e">
        <f si="2" t="shared"/>
        <v>#DIV/0!</v>
      </c>
      <c r="FJ12" s="126">
        <v>4.84</v>
      </c>
      <c r="FK12" s="131" t="e">
        <f si="3" t="shared"/>
        <v>#DIV/0!</v>
      </c>
      <c r="FL12" s="140">
        <f>HR22</f>
        <v>104</v>
      </c>
      <c r="FM12" s="296">
        <f>EU22</f>
        <v>7935.68</v>
      </c>
      <c r="FN12" s="123">
        <v>8546.9</v>
      </c>
      <c r="FO12" s="32">
        <f si="4" t="shared"/>
        <v>611.21999999999935</v>
      </c>
      <c r="FP12" s="120">
        <f si="5" t="shared"/>
        <v>0</v>
      </c>
      <c r="FQ12" s="123" t="e">
        <f si="6" t="shared"/>
        <v>#DIV/0!</v>
      </c>
      <c r="FR12" s="120">
        <v>12.39</v>
      </c>
      <c r="FS12" s="142" t="e">
        <f si="7" t="shared"/>
        <v>#DIV/0!</v>
      </c>
      <c r="FT12" s="141"/>
      <c r="FU12" s="130">
        <f>DA22</f>
        <v>5809.6</v>
      </c>
      <c r="FV12" s="123">
        <v>7848.3</v>
      </c>
      <c r="FW12" s="435">
        <f si="8" t="shared"/>
        <v>2038.6999999999998</v>
      </c>
      <c r="FX12" s="120">
        <f si="9" t="shared"/>
        <v>0</v>
      </c>
      <c r="FY12" s="120" t="e">
        <f si="10" t="shared"/>
        <v>#DIV/0!</v>
      </c>
      <c r="FZ12" s="126">
        <v>11.38</v>
      </c>
      <c r="GA12" s="422" t="e">
        <f si="11" t="shared"/>
        <v>#DIV/0!</v>
      </c>
      <c r="GB12" s="393"/>
      <c r="GC12" s="122">
        <f>CF22</f>
        <v>685.81999999999994</v>
      </c>
      <c r="GD12" s="123">
        <v>1524.6</v>
      </c>
      <c r="GE12" s="120">
        <f si="12" t="shared"/>
        <v>838.78</v>
      </c>
      <c r="GF12" s="17"/>
      <c r="GG12" s="127" t="e">
        <f si="13" t="shared"/>
        <v>#DIV/0!</v>
      </c>
      <c r="GH12" s="126">
        <v>3.78</v>
      </c>
      <c r="GI12" s="144" t="e">
        <f si="14" t="shared"/>
        <v>#DIV/0!</v>
      </c>
      <c r="GJ12" s="393"/>
      <c r="GK12" s="129">
        <f>DU22</f>
        <v>12039</v>
      </c>
      <c r="GL12" s="120">
        <v>11114</v>
      </c>
      <c r="GM12" s="33">
        <f si="15" t="shared"/>
        <v>-925</v>
      </c>
      <c r="GN12" s="169"/>
      <c r="GO12" s="128">
        <v>0.55000000000000004</v>
      </c>
      <c r="GP12" s="126">
        <v>0.4</v>
      </c>
      <c r="GQ12" s="424">
        <f si="16" t="shared"/>
        <v>-0.15000000000000002</v>
      </c>
      <c r="GR12" s="393"/>
      <c r="GS12" s="122">
        <f>AV22</f>
        <v>22034</v>
      </c>
      <c r="GT12" s="123">
        <v>21299.8</v>
      </c>
      <c r="GU12" s="425">
        <f si="17" t="shared"/>
        <v>-734.20000000000073</v>
      </c>
      <c r="GV12" s="123">
        <f si="18" t="shared"/>
        <v>0</v>
      </c>
      <c r="GW12" s="127" t="e">
        <f si="19" t="shared"/>
        <v>#DIV/0!</v>
      </c>
      <c r="GX12" s="123">
        <v>30.9</v>
      </c>
      <c r="GY12" s="144" t="e">
        <f si="20" t="shared"/>
        <v>#DIV/0!</v>
      </c>
      <c r="GZ12" s="141"/>
      <c r="HA12" s="125">
        <f si="21" t="shared"/>
        <v>52072.1</v>
      </c>
      <c r="HB12" s="386">
        <v>53670.03</v>
      </c>
      <c r="HC12" s="31">
        <f si="22" t="shared"/>
        <v>1597.9300000000003</v>
      </c>
      <c r="HE12" s="10"/>
      <c r="HF12" s="45"/>
      <c r="HG12" s="10"/>
      <c r="HH12" s="10"/>
      <c r="HI12" s="10"/>
      <c r="HO12" s="346">
        <v>42740</v>
      </c>
      <c r="HP12" s="590">
        <v>1185570</v>
      </c>
      <c r="HQ12" s="529">
        <f si="72" t="shared"/>
        <v>59.24</v>
      </c>
      <c r="HR12" s="541">
        <f>HQ12+HQ11</f>
        <v>82.8</v>
      </c>
      <c r="HS12" s="556">
        <v>51727</v>
      </c>
      <c r="HT12" s="347">
        <f si="73" t="shared"/>
        <v>41</v>
      </c>
      <c r="HU12" s="573">
        <f>HT12+HT11</f>
        <v>56</v>
      </c>
      <c r="HV12" s="556">
        <v>80781</v>
      </c>
      <c r="HW12" s="347">
        <f si="74" t="shared"/>
        <v>43</v>
      </c>
      <c r="HX12" s="573">
        <f>HW12+HW11</f>
        <v>51</v>
      </c>
      <c r="HY12" s="556">
        <v>2852</v>
      </c>
      <c r="HZ12" s="347">
        <f si="75" t="shared"/>
        <v>30</v>
      </c>
      <c r="IA12" s="573">
        <f>HZ12+HZ11</f>
        <v>38</v>
      </c>
      <c r="IB12" s="556">
        <v>134988</v>
      </c>
      <c r="IC12" s="493">
        <f si="76" t="shared"/>
        <v>10.799999999999999</v>
      </c>
      <c r="ID12" s="195">
        <f>IC12+IC11</f>
        <v>27.9</v>
      </c>
      <c r="IE12" s="556">
        <v>223911</v>
      </c>
      <c r="IF12" s="347">
        <f si="77" t="shared"/>
        <v>1476</v>
      </c>
      <c r="IG12" s="210">
        <f>IF12+IF11</f>
        <v>3072</v>
      </c>
    </row>
    <row customHeight="1" ht="16.5" r="13" spans="1:247" x14ac:dyDescent="0.25">
      <c r="A13" s="199">
        <v>9</v>
      </c>
      <c r="B13" s="346">
        <v>42740</v>
      </c>
      <c r="C13" s="594">
        <v>3188457</v>
      </c>
      <c r="D13" s="622">
        <v>3242329</v>
      </c>
      <c r="E13" s="599"/>
      <c r="F13" s="493">
        <f si="39" t="shared"/>
        <v>13276.8</v>
      </c>
      <c r="G13" s="354"/>
      <c r="H13" s="594">
        <v>2251429</v>
      </c>
      <c r="I13" s="622">
        <v>2141559</v>
      </c>
      <c r="J13" s="596"/>
      <c r="K13" s="493">
        <f si="40" t="shared"/>
        <v>13387.199999999999</v>
      </c>
      <c r="L13" s="195"/>
      <c r="M13" s="354"/>
      <c r="N13" s="551">
        <v>722962</v>
      </c>
      <c r="O13" s="595">
        <v>1102497</v>
      </c>
      <c r="P13" s="493">
        <f si="41" t="shared"/>
        <v>2246.4</v>
      </c>
      <c r="Q13" s="508"/>
      <c r="R13" s="551">
        <v>73990</v>
      </c>
      <c r="S13" s="595">
        <v>38140</v>
      </c>
      <c r="T13" s="347">
        <f si="42" t="shared"/>
        <v>252</v>
      </c>
      <c r="U13" s="508"/>
      <c r="V13" s="551">
        <v>175265</v>
      </c>
      <c r="W13" s="595">
        <v>356231</v>
      </c>
      <c r="X13" s="347">
        <f si="43" t="shared"/>
        <v>1856</v>
      </c>
      <c r="Y13" s="409"/>
      <c r="Z13" s="210"/>
      <c r="AA13" s="354"/>
      <c r="AB13" s="551">
        <v>377692</v>
      </c>
      <c r="AC13" s="595">
        <v>178155</v>
      </c>
      <c r="AD13" s="493">
        <f si="44" t="shared"/>
        <v>534.6</v>
      </c>
      <c r="AE13" s="542"/>
      <c r="AF13" s="364"/>
      <c r="AG13" s="605">
        <v>63888</v>
      </c>
      <c r="AH13" s="358"/>
      <c r="AI13" s="347">
        <f si="45" t="shared"/>
        <v>10320</v>
      </c>
      <c r="AJ13" s="409"/>
      <c r="AK13" s="371"/>
      <c r="AL13" s="387">
        <v>29571</v>
      </c>
      <c r="AM13" s="388">
        <v>41092</v>
      </c>
      <c r="AN13" s="347">
        <f si="46" t="shared"/>
        <v>0</v>
      </c>
      <c r="AO13" s="217"/>
      <c r="AP13" s="387">
        <v>22329</v>
      </c>
      <c r="AQ13" s="388">
        <v>23340</v>
      </c>
      <c r="AR13" s="347">
        <f si="47" t="shared"/>
        <v>0</v>
      </c>
      <c r="AS13" s="409"/>
      <c r="AT13" s="409"/>
      <c r="AU13" s="210">
        <f si="28" t="shared"/>
        <v>10886.199999999999</v>
      </c>
      <c r="AV13" s="211"/>
      <c r="AW13" s="197">
        <v>10649.89</v>
      </c>
      <c r="AX13" s="196"/>
      <c r="AY13" s="196"/>
      <c r="AZ13" s="196">
        <f>IF(ISBLANK(AY13),0,AU13/AY13)</f>
        <v>0</v>
      </c>
      <c r="BA13" s="196">
        <v>30.88</v>
      </c>
      <c r="BB13" s="196">
        <f si="48" t="shared"/>
        <v>0</v>
      </c>
      <c r="BC13" s="199">
        <v>9</v>
      </c>
      <c r="BD13" s="346">
        <v>42740</v>
      </c>
      <c r="BE13" s="594">
        <v>11845168</v>
      </c>
      <c r="BF13" s="369">
        <v>87900</v>
      </c>
      <c r="BG13" s="599">
        <v>5893872</v>
      </c>
      <c r="BH13" s="529">
        <f si="49" t="shared"/>
        <v>1902.12</v>
      </c>
      <c r="BI13" s="508"/>
      <c r="BJ13" s="583">
        <v>999662</v>
      </c>
      <c r="BK13" s="550">
        <v>663487</v>
      </c>
      <c r="BL13" s="548">
        <f si="50" t="shared"/>
        <v>100.56</v>
      </c>
      <c r="BM13" s="409"/>
      <c r="BN13" s="409">
        <f si="30" t="shared"/>
        <v>1801.56</v>
      </c>
      <c r="BO13" s="483"/>
      <c r="BP13" s="195">
        <v>1668.2</v>
      </c>
      <c r="BQ13" s="196">
        <f si="51" t="shared"/>
        <v>-133.3599999999999</v>
      </c>
      <c r="BR13" s="196">
        <v>301.44</v>
      </c>
      <c r="BS13" s="196">
        <f si="52" t="shared"/>
        <v>5.9765127388535033</v>
      </c>
      <c r="BT13" s="196">
        <v>4.84</v>
      </c>
      <c r="BU13" s="196">
        <f si="53" t="shared"/>
        <v>-1.1365127388535035</v>
      </c>
      <c r="BV13" s="199">
        <v>9</v>
      </c>
      <c r="BW13" s="346">
        <v>42740</v>
      </c>
      <c r="BX13" s="594">
        <v>1293865</v>
      </c>
      <c r="BY13" s="595">
        <v>61800</v>
      </c>
      <c r="BZ13" s="529">
        <f si="54" t="shared"/>
        <v>267.56</v>
      </c>
      <c r="CA13" s="210"/>
      <c r="CB13" s="292"/>
      <c r="CC13" s="213">
        <f si="31" t="shared"/>
        <v>100.56</v>
      </c>
      <c r="CD13" s="409"/>
      <c r="CE13" s="211">
        <f si="32" t="shared"/>
        <v>368.12</v>
      </c>
      <c r="CF13" s="211"/>
      <c r="CG13" s="195">
        <v>762.3</v>
      </c>
      <c r="CH13" s="210">
        <f si="33" t="shared"/>
        <v>394.17999999999995</v>
      </c>
      <c r="CI13" s="196"/>
      <c r="CJ13" s="196">
        <f si="55" t="shared"/>
        <v>0</v>
      </c>
      <c r="CK13" s="196">
        <v>3.78</v>
      </c>
      <c r="CL13" s="196">
        <f si="56" t="shared"/>
        <v>0</v>
      </c>
      <c r="CM13" s="199">
        <v>9</v>
      </c>
      <c r="CN13" s="346">
        <v>42740</v>
      </c>
      <c r="CO13" s="628">
        <v>11681760</v>
      </c>
      <c r="CP13" s="629">
        <v>7762920</v>
      </c>
      <c r="CQ13" s="529">
        <f si="57" t="shared"/>
        <v>1370.76</v>
      </c>
      <c r="CR13" s="409"/>
      <c r="CS13" s="210">
        <f si="0" t="shared"/>
        <v>175265</v>
      </c>
      <c r="CT13" s="210">
        <f si="0" t="shared"/>
        <v>356231</v>
      </c>
      <c r="CU13" s="409">
        <f si="0" t="shared"/>
        <v>1856</v>
      </c>
      <c r="CV13" s="508"/>
      <c r="CW13" s="556">
        <v>345974</v>
      </c>
      <c r="CX13" s="557">
        <f si="58" t="shared"/>
        <v>13.86</v>
      </c>
      <c r="CY13" s="409"/>
      <c r="CZ13" s="409">
        <f si="34" t="shared"/>
        <v>3240.6200000000003</v>
      </c>
      <c r="DA13" s="204"/>
      <c r="DB13" s="195">
        <v>3924.1</v>
      </c>
      <c r="DC13" s="397">
        <f si="59" t="shared"/>
        <v>683.47999999999956</v>
      </c>
      <c r="DD13" s="195">
        <v>361.89499999999998</v>
      </c>
      <c r="DE13" s="196">
        <f si="60" t="shared"/>
        <v>8.9545862750245249</v>
      </c>
      <c r="DF13" s="195">
        <v>11.38</v>
      </c>
      <c r="DG13" s="397">
        <f si="61" t="shared"/>
        <v>2.4254137249754759</v>
      </c>
      <c r="DH13" s="199">
        <v>9</v>
      </c>
      <c r="DI13" s="346">
        <v>42740</v>
      </c>
      <c r="DJ13" s="632">
        <v>394659</v>
      </c>
      <c r="DK13" s="633">
        <v>327452</v>
      </c>
      <c r="DL13" s="493">
        <f si="62" t="shared"/>
        <v>1031.4000000000001</v>
      </c>
      <c r="DM13" s="508"/>
      <c r="DN13" s="583"/>
      <c r="DO13" s="576"/>
      <c r="DP13" s="576">
        <v>1837928</v>
      </c>
      <c r="DQ13" s="582"/>
      <c r="DR13" s="493">
        <f si="78" t="shared"/>
        <v>3346.2000000000003</v>
      </c>
      <c r="DS13" s="542"/>
      <c r="DT13" s="409">
        <f si="35" t="shared"/>
        <v>6021.6</v>
      </c>
      <c r="DU13" s="204"/>
      <c r="DV13" s="195">
        <v>5557</v>
      </c>
      <c r="DW13" s="409">
        <f si="36" t="shared"/>
        <v>-464.60000000000036</v>
      </c>
      <c r="DX13" s="195">
        <v>14653</v>
      </c>
      <c r="DY13" s="431">
        <f si="64" t="shared"/>
        <v>0.41094656384358152</v>
      </c>
      <c r="DZ13" s="409">
        <v>0.39800000000000002</v>
      </c>
      <c r="EA13" s="431">
        <f si="37" t="shared"/>
        <v>-1.2946563843581504E-2</v>
      </c>
      <c r="EB13" s="199">
        <v>9</v>
      </c>
      <c r="EC13" s="346">
        <v>42740</v>
      </c>
      <c r="ED13" s="594">
        <v>2180871</v>
      </c>
      <c r="EE13" s="252"/>
      <c r="EF13" s="595"/>
      <c r="EG13" s="493">
        <f si="65" t="shared"/>
        <v>3895.2000000000003</v>
      </c>
      <c r="EH13" s="542"/>
      <c r="EI13" s="549">
        <v>29795</v>
      </c>
      <c r="EJ13" s="588">
        <v>1832121</v>
      </c>
      <c r="EK13" s="529">
        <f si="66" t="shared"/>
        <v>448.16</v>
      </c>
      <c r="EL13" s="541"/>
      <c r="EM13" s="583">
        <v>3269947</v>
      </c>
      <c r="EN13" s="550"/>
      <c r="EO13" s="529">
        <f si="67" t="shared"/>
        <v>46.103999999999999</v>
      </c>
      <c r="EP13" s="541"/>
      <c r="EQ13" s="570">
        <v>399499</v>
      </c>
      <c r="ER13" s="529">
        <f si="68" t="shared"/>
        <v>8.16</v>
      </c>
      <c r="ES13" s="196"/>
      <c r="ET13" s="409">
        <f si="38" t="shared"/>
        <v>3949.4639999999999</v>
      </c>
      <c r="EU13" s="204"/>
      <c r="EV13" s="195">
        <v>4273.3999999999996</v>
      </c>
      <c r="EW13" s="195">
        <f si="69" t="shared"/>
        <v>323.93599999999969</v>
      </c>
      <c r="EX13" s="431">
        <v>361.89499999999998</v>
      </c>
      <c r="EY13" s="431">
        <f si="70" t="shared"/>
        <v>10.913287003136269</v>
      </c>
      <c r="EZ13" s="290">
        <v>12.3931</v>
      </c>
      <c r="FA13" s="432">
        <f si="71" t="shared"/>
        <v>1.4798129968637319</v>
      </c>
      <c r="FC13" s="293">
        <v>42804</v>
      </c>
      <c r="FD13" s="417">
        <v>42805</v>
      </c>
      <c r="FE13" s="296">
        <f>BO24</f>
        <v>3402.8399999999997</v>
      </c>
      <c r="FF13" s="127">
        <v>3336.5</v>
      </c>
      <c r="FG13" s="127">
        <f si="1" t="shared"/>
        <v>-66.339999999999691</v>
      </c>
      <c r="FH13" s="290"/>
      <c r="FI13" s="123" t="e">
        <f si="2" t="shared"/>
        <v>#DIV/0!</v>
      </c>
      <c r="FJ13" s="126">
        <v>4.84</v>
      </c>
      <c r="FK13" s="131" t="e">
        <f si="3" t="shared"/>
        <v>#DIV/0!</v>
      </c>
      <c r="FL13" s="140">
        <f>HR24</f>
        <v>109.28</v>
      </c>
      <c r="FM13" s="296">
        <f>EU24</f>
        <v>7785.5999999999995</v>
      </c>
      <c r="FN13" s="123">
        <v>8546.9</v>
      </c>
      <c r="FO13" s="32">
        <f si="4" t="shared"/>
        <v>761.30000000000018</v>
      </c>
      <c r="FP13" s="120">
        <f si="5" t="shared"/>
        <v>0</v>
      </c>
      <c r="FQ13" s="123" t="e">
        <f si="6" t="shared"/>
        <v>#DIV/0!</v>
      </c>
      <c r="FR13" s="120">
        <v>12.39</v>
      </c>
      <c r="FS13" s="142" t="e">
        <f si="7" t="shared"/>
        <v>#DIV/0!</v>
      </c>
      <c r="FT13" s="141"/>
      <c r="FU13" s="130">
        <f>DA24</f>
        <v>5962.74</v>
      </c>
      <c r="FV13" s="123">
        <v>7848.3</v>
      </c>
      <c r="FW13" s="435">
        <f si="8" t="shared"/>
        <v>1885.5600000000004</v>
      </c>
      <c r="FX13" s="120">
        <f si="9" t="shared"/>
        <v>0</v>
      </c>
      <c r="FY13" s="120" t="e">
        <f si="10" t="shared"/>
        <v>#DIV/0!</v>
      </c>
      <c r="FZ13" s="126">
        <v>11.38</v>
      </c>
      <c r="GA13" s="422" t="e">
        <f si="11" t="shared"/>
        <v>#DIV/0!</v>
      </c>
      <c r="GB13" s="393"/>
      <c r="GC13" s="122">
        <f>CF24</f>
        <v>764.8599999999999</v>
      </c>
      <c r="GD13" s="123">
        <v>1524.6</v>
      </c>
      <c r="GE13" s="120">
        <f si="12" t="shared"/>
        <v>759.74</v>
      </c>
      <c r="GF13" s="17"/>
      <c r="GG13" s="127" t="e">
        <f si="13" t="shared"/>
        <v>#DIV/0!</v>
      </c>
      <c r="GH13" s="126">
        <v>3.78</v>
      </c>
      <c r="GI13" s="144" t="e">
        <f si="14" t="shared"/>
        <v>#DIV/0!</v>
      </c>
      <c r="GJ13" s="393"/>
      <c r="GK13" s="122">
        <f>DU24</f>
        <v>11832</v>
      </c>
      <c r="GL13" s="120">
        <v>11114</v>
      </c>
      <c r="GM13" s="425">
        <f si="15" t="shared"/>
        <v>-718</v>
      </c>
      <c r="GN13" s="169"/>
      <c r="GO13" s="128">
        <v>0.55000000000000004</v>
      </c>
      <c r="GP13" s="126">
        <v>0.4</v>
      </c>
      <c r="GQ13" s="424">
        <f si="16" t="shared"/>
        <v>-0.15000000000000002</v>
      </c>
      <c r="GR13" s="393"/>
      <c r="GS13" s="122">
        <f>AV24</f>
        <v>22236.600000000002</v>
      </c>
      <c r="GT13" s="123">
        <v>21299.8</v>
      </c>
      <c r="GU13" s="33">
        <f si="17" t="shared"/>
        <v>-936.80000000000291</v>
      </c>
      <c r="GV13" s="123">
        <f si="18" t="shared"/>
        <v>0</v>
      </c>
      <c r="GW13" s="127" t="e">
        <f si="19" t="shared"/>
        <v>#DIV/0!</v>
      </c>
      <c r="GX13" s="123">
        <v>30.9</v>
      </c>
      <c r="GY13" s="144" t="e">
        <f si="20" t="shared"/>
        <v>#DIV/0!</v>
      </c>
      <c r="GZ13" s="141"/>
      <c r="HA13" s="125">
        <f si="21" t="shared"/>
        <v>51984.639999999999</v>
      </c>
      <c r="HB13" s="386">
        <v>53670.03</v>
      </c>
      <c r="HC13" s="22">
        <f si="22" t="shared"/>
        <v>1685.3899999999994</v>
      </c>
      <c r="HE13" s="150" t="s">
        <v>60</v>
      </c>
      <c r="HF13" s="150" t="s">
        <v>61</v>
      </c>
      <c r="HG13" s="150" t="s">
        <v>71</v>
      </c>
      <c r="HH13" s="150" t="s">
        <v>20</v>
      </c>
      <c r="HI13" s="229" t="s">
        <v>72</v>
      </c>
      <c r="HJ13" s="230" t="s">
        <v>73</v>
      </c>
      <c r="HK13" s="151" t="s">
        <v>76</v>
      </c>
      <c r="HL13" s="152" t="s">
        <v>77</v>
      </c>
      <c r="HO13" s="346">
        <v>42740</v>
      </c>
      <c r="HP13" s="590">
        <v>1186136</v>
      </c>
      <c r="HQ13" s="529">
        <f si="72" t="shared"/>
        <v>22.64</v>
      </c>
      <c r="HR13" s="541"/>
      <c r="HS13" s="556">
        <v>51746</v>
      </c>
      <c r="HT13" s="347">
        <f si="73" t="shared"/>
        <v>19</v>
      </c>
      <c r="HU13" s="573"/>
      <c r="HV13" s="556">
        <v>80789</v>
      </c>
      <c r="HW13" s="347">
        <f si="74" t="shared"/>
        <v>8</v>
      </c>
      <c r="HX13" s="573"/>
      <c r="HY13" s="556">
        <v>2859</v>
      </c>
      <c r="HZ13" s="347">
        <f si="75" t="shared"/>
        <v>7</v>
      </c>
      <c r="IA13" s="573"/>
      <c r="IB13" s="556">
        <v>135045</v>
      </c>
      <c r="IC13" s="493">
        <f si="76" t="shared"/>
        <v>17.099999999999998</v>
      </c>
      <c r="ID13" s="195"/>
      <c r="IE13" s="556">
        <v>224048</v>
      </c>
      <c r="IF13" s="347">
        <f si="77" t="shared"/>
        <v>1644</v>
      </c>
      <c r="IG13" s="210"/>
    </row>
    <row customHeight="1" ht="16.5" r="14" spans="1:247" x14ac:dyDescent="0.25">
      <c r="A14" s="199">
        <v>10</v>
      </c>
      <c r="B14" s="346">
        <v>42741</v>
      </c>
      <c r="C14" s="594">
        <v>3189039</v>
      </c>
      <c r="D14" s="622">
        <v>3244519</v>
      </c>
      <c r="E14" s="599"/>
      <c r="F14" s="493">
        <f si="39" t="shared"/>
        <v>13305.6</v>
      </c>
      <c r="G14" s="354">
        <f>F13+F14</f>
        <v>26582.400000000001</v>
      </c>
      <c r="H14" s="594">
        <v>2251993</v>
      </c>
      <c r="I14" s="622">
        <v>2143754</v>
      </c>
      <c r="J14" s="596"/>
      <c r="K14" s="493">
        <f si="40" t="shared"/>
        <v>13243.199999999999</v>
      </c>
      <c r="L14" s="195">
        <f>K13+K14</f>
        <v>26630.399999999998</v>
      </c>
      <c r="M14" s="466">
        <f>L14-G14</f>
        <v>47.999999999996362</v>
      </c>
      <c r="N14" s="551">
        <v>724201</v>
      </c>
      <c r="O14" s="595">
        <v>1102497</v>
      </c>
      <c r="P14" s="493">
        <f si="41" t="shared"/>
        <v>2230.2000000000003</v>
      </c>
      <c r="Q14" s="508">
        <f>P14+P13</f>
        <v>4476.6000000000004</v>
      </c>
      <c r="R14" s="616">
        <v>74017</v>
      </c>
      <c r="S14" s="595">
        <v>38145</v>
      </c>
      <c r="T14" s="347">
        <f si="42" t="shared"/>
        <v>384</v>
      </c>
      <c r="U14" s="508">
        <f>T14+T13</f>
        <v>636</v>
      </c>
      <c r="V14" s="551">
        <v>175276</v>
      </c>
      <c r="W14" s="595">
        <v>356336</v>
      </c>
      <c r="X14" s="347">
        <f si="43" t="shared"/>
        <v>1856</v>
      </c>
      <c r="Y14" s="409">
        <f>X14+X13</f>
        <v>3712</v>
      </c>
      <c r="Z14" s="210">
        <f>Y14+U14</f>
        <v>4348</v>
      </c>
      <c r="AA14" s="354">
        <f>Q14-Z14</f>
        <v>128.60000000000036</v>
      </c>
      <c r="AB14" s="551">
        <v>377909</v>
      </c>
      <c r="AC14" s="595">
        <v>178265</v>
      </c>
      <c r="AD14" s="493">
        <f si="44" t="shared"/>
        <v>588.6</v>
      </c>
      <c r="AE14" s="542">
        <f>AD14+AD13</f>
        <v>1123.2</v>
      </c>
      <c r="AF14" s="364"/>
      <c r="AG14" s="605">
        <v>63930</v>
      </c>
      <c r="AH14" s="358"/>
      <c r="AI14" s="347">
        <f si="45" t="shared"/>
        <v>10080</v>
      </c>
      <c r="AJ14" s="409">
        <v>21612</v>
      </c>
      <c r="AK14" s="371">
        <f>AJ14+U14</f>
        <v>22248</v>
      </c>
      <c r="AL14" s="387">
        <v>29571</v>
      </c>
      <c r="AM14" s="388">
        <v>41092</v>
      </c>
      <c r="AN14" s="347">
        <f si="46" t="shared"/>
        <v>0</v>
      </c>
      <c r="AO14" s="217">
        <f>AN14+AN13</f>
        <v>0</v>
      </c>
      <c r="AP14" s="387">
        <v>22329</v>
      </c>
      <c r="AQ14" s="388">
        <v>23340</v>
      </c>
      <c r="AR14" s="347">
        <f si="47" t="shared"/>
        <v>0</v>
      </c>
      <c r="AS14" s="409">
        <f>AR14+AR13</f>
        <v>0</v>
      </c>
      <c r="AT14" s="409">
        <f>(L14-Y14-AE14-AO14)+AS14</f>
        <v>21795.199999999997</v>
      </c>
      <c r="AU14" s="210">
        <f si="28" t="shared"/>
        <v>10861</v>
      </c>
      <c r="AV14" s="211">
        <f>(G14-Y14-AE14-AO14)+AS14</f>
        <v>21747.200000000001</v>
      </c>
      <c r="AW14" s="197">
        <v>10649.89</v>
      </c>
      <c r="AX14" s="196"/>
      <c r="AY14" s="196"/>
      <c r="AZ14" s="196">
        <f ref="AZ14:AZ66" si="79" t="shared">IF(ISBLANK(AY14),0,AU14/AY14)</f>
        <v>0</v>
      </c>
      <c r="BA14" s="196">
        <v>30.88</v>
      </c>
      <c r="BB14" s="196">
        <f si="48" t="shared"/>
        <v>0</v>
      </c>
      <c r="BC14" s="199">
        <v>10</v>
      </c>
      <c r="BD14" s="346">
        <v>42741</v>
      </c>
      <c r="BE14" s="594">
        <v>11847731</v>
      </c>
      <c r="BF14" s="369">
        <v>88011</v>
      </c>
      <c r="BG14" s="599">
        <v>5896915</v>
      </c>
      <c r="BH14" s="529">
        <f si="49" t="shared"/>
        <v>2004.7199999999998</v>
      </c>
      <c r="BI14" s="508">
        <f>BH14+BH13</f>
        <v>3906.8399999999997</v>
      </c>
      <c r="BJ14" s="583">
        <v>1000907</v>
      </c>
      <c r="BK14" s="550">
        <v>663488</v>
      </c>
      <c r="BL14" s="548">
        <f si="50" t="shared"/>
        <v>99.68</v>
      </c>
      <c r="BM14" s="409">
        <f>BL14+BL13</f>
        <v>200.24</v>
      </c>
      <c r="BN14" s="409">
        <f si="30" t="shared"/>
        <v>1905.0399999999997</v>
      </c>
      <c r="BO14" s="483">
        <f>BI14-BM14</f>
        <v>3706.5999999999995</v>
      </c>
      <c r="BP14" s="195">
        <v>1668.2</v>
      </c>
      <c r="BQ14" s="196">
        <f si="51" t="shared"/>
        <v>-236.83999999999969</v>
      </c>
      <c r="BR14" s="196">
        <v>301.44</v>
      </c>
      <c r="BS14" s="196">
        <f si="52" t="shared"/>
        <v>6.3197983014861991</v>
      </c>
      <c r="BT14" s="196">
        <v>4.84</v>
      </c>
      <c r="BU14" s="196">
        <f si="53" t="shared"/>
        <v>-1.4797983014861993</v>
      </c>
      <c r="BV14" s="199">
        <v>10</v>
      </c>
      <c r="BW14" s="346">
        <v>42741</v>
      </c>
      <c r="BX14" s="594">
        <v>1294575</v>
      </c>
      <c r="BY14" s="595">
        <v>62155</v>
      </c>
      <c r="BZ14" s="529">
        <f si="54" t="shared"/>
        <v>227.2</v>
      </c>
      <c r="CA14" s="409">
        <f>BZ14+BZ13</f>
        <v>494.76</v>
      </c>
      <c r="CB14" s="292"/>
      <c r="CC14" s="213">
        <f si="31" t="shared"/>
        <v>99.68</v>
      </c>
      <c r="CD14" s="409">
        <f>BM14</f>
        <v>200.24</v>
      </c>
      <c r="CE14" s="211">
        <f si="32" t="shared"/>
        <v>326.88</v>
      </c>
      <c r="CF14" s="211">
        <f>CA14+CD14</f>
        <v>695</v>
      </c>
      <c r="CG14" s="195">
        <v>762.3</v>
      </c>
      <c r="CH14" s="210">
        <f si="33" t="shared"/>
        <v>435.41999999999996</v>
      </c>
      <c r="CI14" s="196"/>
      <c r="CJ14" s="196">
        <f si="55" t="shared"/>
        <v>0</v>
      </c>
      <c r="CK14" s="196">
        <v>3.78</v>
      </c>
      <c r="CL14" s="196">
        <f si="56" t="shared"/>
        <v>0</v>
      </c>
      <c r="CM14" s="199">
        <v>10</v>
      </c>
      <c r="CN14" s="346">
        <v>42741</v>
      </c>
      <c r="CO14" s="628">
        <v>11689777</v>
      </c>
      <c r="CP14" s="629">
        <v>7766206</v>
      </c>
      <c r="CQ14" s="529">
        <f si="57" t="shared"/>
        <v>1356.36</v>
      </c>
      <c r="CR14" s="409">
        <f>CQ14+CQ13</f>
        <v>2727.12</v>
      </c>
      <c r="CS14" s="210">
        <f si="0" t="shared"/>
        <v>175276</v>
      </c>
      <c r="CT14" s="210">
        <f si="0" t="shared"/>
        <v>356336</v>
      </c>
      <c r="CU14" s="409">
        <f si="0" t="shared"/>
        <v>1856</v>
      </c>
      <c r="CV14" s="508">
        <f>Y14</f>
        <v>3712</v>
      </c>
      <c r="CW14" s="556">
        <v>346062</v>
      </c>
      <c r="CX14" s="557">
        <f si="58" t="shared"/>
        <v>5.28</v>
      </c>
      <c r="CY14" s="409">
        <f>CX14+CX13</f>
        <v>19.14</v>
      </c>
      <c r="CZ14" s="409">
        <f si="34" t="shared"/>
        <v>3217.64</v>
      </c>
      <c r="DA14" s="204">
        <f>CZ14+CZ13</f>
        <v>6458.26</v>
      </c>
      <c r="DB14" s="195">
        <v>3924.1</v>
      </c>
      <c r="DC14" s="397">
        <f si="59" t="shared"/>
        <v>706.46</v>
      </c>
      <c r="DD14" s="195">
        <v>361.89499999999998</v>
      </c>
      <c r="DE14" s="196">
        <f si="60" t="shared"/>
        <v>8.8910871937993061</v>
      </c>
      <c r="DF14" s="195">
        <v>11.38</v>
      </c>
      <c r="DG14" s="397">
        <f si="61" t="shared"/>
        <v>2.4889128062006947</v>
      </c>
      <c r="DH14" s="199">
        <v>10</v>
      </c>
      <c r="DI14" s="346">
        <v>42741</v>
      </c>
      <c r="DJ14" s="632">
        <v>395237</v>
      </c>
      <c r="DK14" s="633">
        <v>327478</v>
      </c>
      <c r="DL14" s="493">
        <f si="62" t="shared"/>
        <v>1087.2</v>
      </c>
      <c r="DM14" s="508">
        <f>DL14+DL13</f>
        <v>2118.6000000000004</v>
      </c>
      <c r="DN14" s="583"/>
      <c r="DO14" s="576"/>
      <c r="DP14" s="576">
        <v>1839825</v>
      </c>
      <c r="DQ14" s="582"/>
      <c r="DR14" s="493">
        <f si="78" t="shared"/>
        <v>3414.6</v>
      </c>
      <c r="DS14" s="542">
        <f>DR14+DR13</f>
        <v>6760.8</v>
      </c>
      <c r="DT14" s="409">
        <f si="35" t="shared"/>
        <v>6121.8</v>
      </c>
      <c r="DU14" s="204">
        <f>DM14+DS14+IG14</f>
        <v>12143.400000000001</v>
      </c>
      <c r="DV14" s="195">
        <v>5557</v>
      </c>
      <c r="DW14" s="409">
        <f si="36" t="shared"/>
        <v>-564.80000000000018</v>
      </c>
      <c r="DX14" s="195">
        <v>14653</v>
      </c>
      <c r="DY14" s="431">
        <f si="64" t="shared"/>
        <v>0.41778475397529519</v>
      </c>
      <c r="DZ14" s="409">
        <v>0.39800000000000002</v>
      </c>
      <c r="EA14" s="431">
        <f si="37" t="shared"/>
        <v>-1.9784753975295166E-2</v>
      </c>
      <c r="EB14" s="199">
        <v>10</v>
      </c>
      <c r="EC14" s="346">
        <v>42741</v>
      </c>
      <c r="ED14" s="594">
        <v>2183052</v>
      </c>
      <c r="EE14" s="252"/>
      <c r="EF14" s="595"/>
      <c r="EG14" s="493">
        <f si="65" t="shared"/>
        <v>3925.8</v>
      </c>
      <c r="EH14" s="542">
        <f>EG14+EG13</f>
        <v>7821</v>
      </c>
      <c r="EI14" s="549">
        <v>29816</v>
      </c>
      <c r="EJ14" s="588">
        <v>1837632</v>
      </c>
      <c r="EK14" s="529">
        <f si="66" t="shared"/>
        <v>442.56</v>
      </c>
      <c r="EL14" s="541">
        <f>EK14+EK13</f>
        <v>890.72</v>
      </c>
      <c r="EM14" s="583">
        <v>3271754</v>
      </c>
      <c r="EN14" s="550"/>
      <c r="EO14" s="529">
        <f si="67" t="shared"/>
        <v>21.684000000000001</v>
      </c>
      <c r="EP14" s="541">
        <f>EO14+EO13</f>
        <v>67.787999999999997</v>
      </c>
      <c r="EQ14" s="570">
        <v>399702</v>
      </c>
      <c r="ER14" s="529">
        <f si="68" t="shared"/>
        <v>8.120000000000001</v>
      </c>
      <c r="ES14" s="196">
        <f>ER14+ER13</f>
        <v>16.28</v>
      </c>
      <c r="ET14" s="409">
        <f si="38" t="shared"/>
        <v>3955.6040000000003</v>
      </c>
      <c r="EU14" s="204">
        <f>EH14+EP14+ES14</f>
        <v>7905.0679999999993</v>
      </c>
      <c r="EV14" s="195">
        <v>4273.3999999999996</v>
      </c>
      <c r="EW14" s="195">
        <f si="69" t="shared"/>
        <v>317.79599999999937</v>
      </c>
      <c r="EX14" s="431">
        <v>361.89499999999998</v>
      </c>
      <c r="EY14" s="431">
        <f si="70" t="shared"/>
        <v>10.930253250252147</v>
      </c>
      <c r="EZ14" s="290">
        <v>12.3931</v>
      </c>
      <c r="FA14" s="432">
        <f si="71" t="shared"/>
        <v>1.4628467497478539</v>
      </c>
      <c r="FC14" s="293">
        <v>42805</v>
      </c>
      <c r="FD14" s="417">
        <v>42806</v>
      </c>
      <c r="FE14" s="296">
        <f>BO26</f>
        <v>3771.8399999999997</v>
      </c>
      <c r="FF14" s="127">
        <v>3336.5</v>
      </c>
      <c r="FG14" s="127">
        <f si="1" t="shared"/>
        <v>-435.33999999999969</v>
      </c>
      <c r="FH14" s="290"/>
      <c r="FI14" s="123" t="e">
        <f si="2" t="shared"/>
        <v>#DIV/0!</v>
      </c>
      <c r="FJ14" s="126">
        <v>4.84</v>
      </c>
      <c r="FK14" s="131" t="e">
        <f si="3" t="shared"/>
        <v>#DIV/0!</v>
      </c>
      <c r="FL14" s="140">
        <f>HR26</f>
        <v>101.04</v>
      </c>
      <c r="FM14" s="296">
        <f>EU26</f>
        <v>7831.3680000000004</v>
      </c>
      <c r="FN14" s="123">
        <v>8546.9</v>
      </c>
      <c r="FO14" s="32">
        <f si="4" t="shared"/>
        <v>715.53199999999924</v>
      </c>
      <c r="FP14" s="120">
        <f si="5" t="shared"/>
        <v>0</v>
      </c>
      <c r="FQ14" s="123" t="e">
        <f si="6" t="shared"/>
        <v>#DIV/0!</v>
      </c>
      <c r="FR14" s="120">
        <v>12.39</v>
      </c>
      <c r="FS14" s="142" t="e">
        <f si="7" t="shared"/>
        <v>#DIV/0!</v>
      </c>
      <c r="FT14" s="141"/>
      <c r="FU14" s="130">
        <f>DA26</f>
        <v>5769.16</v>
      </c>
      <c r="FV14" s="123">
        <v>7848.3</v>
      </c>
      <c r="FW14" s="435">
        <f si="8" t="shared"/>
        <v>2079.1400000000003</v>
      </c>
      <c r="FX14" s="120">
        <f si="9" t="shared"/>
        <v>0</v>
      </c>
      <c r="FY14" s="120" t="e">
        <f si="10" t="shared"/>
        <v>#DIV/0!</v>
      </c>
      <c r="FZ14" s="126">
        <v>11.38</v>
      </c>
      <c r="GA14" s="142" t="e">
        <f si="11" t="shared"/>
        <v>#DIV/0!</v>
      </c>
      <c r="GB14" s="393"/>
      <c r="GC14" s="122">
        <f>CF26</f>
        <v>643.70000000000005</v>
      </c>
      <c r="GD14" s="123">
        <v>1524.6</v>
      </c>
      <c r="GE14" s="120">
        <f si="12" t="shared"/>
        <v>880.89999999999986</v>
      </c>
      <c r="GF14" s="17"/>
      <c r="GG14" s="127" t="e">
        <f si="13" t="shared"/>
        <v>#DIV/0!</v>
      </c>
      <c r="GH14" s="126">
        <v>3.78</v>
      </c>
      <c r="GI14" s="144" t="e">
        <f si="14" t="shared"/>
        <v>#DIV/0!</v>
      </c>
      <c r="GJ14" s="393"/>
      <c r="GK14" s="122">
        <f>DU26</f>
        <v>11943.6</v>
      </c>
      <c r="GL14" s="120">
        <v>11114</v>
      </c>
      <c r="GM14" s="33">
        <f si="15" t="shared"/>
        <v>-829.60000000000036</v>
      </c>
      <c r="GN14" s="169"/>
      <c r="GO14" s="128">
        <v>0.55000000000000004</v>
      </c>
      <c r="GP14" s="126">
        <v>0.4</v>
      </c>
      <c r="GQ14" s="424">
        <f si="16" t="shared"/>
        <v>-0.15000000000000002</v>
      </c>
      <c r="GR14" s="393"/>
      <c r="GS14" s="122">
        <f>AV26</f>
        <v>22571</v>
      </c>
      <c r="GT14" s="123">
        <v>21299.8</v>
      </c>
      <c r="GU14" s="425">
        <f si="17" t="shared"/>
        <v>-1271.2000000000007</v>
      </c>
      <c r="GV14" s="123">
        <f si="18" t="shared"/>
        <v>0</v>
      </c>
      <c r="GW14" s="127" t="e">
        <f si="19" t="shared"/>
        <v>#DIV/0!</v>
      </c>
      <c r="GX14" s="123">
        <v>30.9</v>
      </c>
      <c r="GY14" s="144" t="e">
        <f si="20" t="shared"/>
        <v>#DIV/0!</v>
      </c>
      <c r="GZ14" s="141"/>
      <c r="HA14" s="125">
        <f si="21" t="shared"/>
        <v>52530.668000000005</v>
      </c>
      <c r="HB14" s="386">
        <v>53670.03</v>
      </c>
      <c r="HC14" s="31">
        <f si="22" t="shared"/>
        <v>1139.3619999999937</v>
      </c>
      <c r="HE14" s="23" t="s">
        <v>65</v>
      </c>
      <c r="HF14" s="46">
        <f ref="HF14:HF20" si="80" t="shared">HF4</f>
        <v>40826.68</v>
      </c>
      <c r="HG14" s="23"/>
      <c r="HH14" s="24">
        <f ref="HH14:HH19" si="81" t="shared">HF14-HG14</f>
        <v>40826.68</v>
      </c>
      <c r="HI14" s="20"/>
      <c r="HJ14" s="290"/>
      <c r="HK14" s="39">
        <f ref="HK14:HK19" si="82" t="shared">HG14/31</f>
        <v>0</v>
      </c>
      <c r="HL14" s="4">
        <f ref="HL14:HL19" si="83" t="shared">HK14/2</f>
        <v>0</v>
      </c>
      <c r="HO14" s="346">
        <v>42741</v>
      </c>
      <c r="HP14" s="590">
        <v>1187120</v>
      </c>
      <c r="HQ14" s="529">
        <f si="72" t="shared"/>
        <v>39.36</v>
      </c>
      <c r="HR14" s="541">
        <f>HQ14+HQ13</f>
        <v>62</v>
      </c>
      <c r="HS14" s="556">
        <v>51778</v>
      </c>
      <c r="HT14" s="347">
        <f si="73" t="shared"/>
        <v>32</v>
      </c>
      <c r="HU14" s="573">
        <f>HT14+HT13</f>
        <v>51</v>
      </c>
      <c r="HV14" s="556">
        <v>80831</v>
      </c>
      <c r="HW14" s="347">
        <f si="74" t="shared"/>
        <v>42</v>
      </c>
      <c r="HX14" s="573">
        <f>HW14+HW13</f>
        <v>50</v>
      </c>
      <c r="HY14" s="556">
        <v>2887</v>
      </c>
      <c r="HZ14" s="347">
        <f si="75" t="shared"/>
        <v>28</v>
      </c>
      <c r="IA14" s="573">
        <f>HZ14+HZ13</f>
        <v>35</v>
      </c>
      <c r="IB14" s="556">
        <v>135078</v>
      </c>
      <c r="IC14" s="493">
        <f si="76" t="shared"/>
        <v>9.9</v>
      </c>
      <c r="ID14" s="195">
        <f>IC14+IC13</f>
        <v>27</v>
      </c>
      <c r="IE14" s="556">
        <v>224183</v>
      </c>
      <c r="IF14" s="347">
        <f si="77" t="shared"/>
        <v>1620</v>
      </c>
      <c r="IG14" s="210">
        <f>IF14+IF13</f>
        <v>3264</v>
      </c>
    </row>
    <row customHeight="1" ht="16.5" r="15" spans="1:247" x14ac:dyDescent="0.25">
      <c r="A15" s="199">
        <v>11</v>
      </c>
      <c r="B15" s="346">
        <v>42741</v>
      </c>
      <c r="C15" s="594">
        <v>3189580</v>
      </c>
      <c r="D15" s="622">
        <v>3246766</v>
      </c>
      <c r="E15" s="599"/>
      <c r="F15" s="493">
        <f si="39" t="shared"/>
        <v>13382.4</v>
      </c>
      <c r="G15" s="354"/>
      <c r="H15" s="594">
        <v>2252517</v>
      </c>
      <c r="I15" s="622">
        <v>2146004</v>
      </c>
      <c r="J15" s="596"/>
      <c r="K15" s="493">
        <f si="40" t="shared"/>
        <v>13315.199999999999</v>
      </c>
      <c r="L15" s="195"/>
      <c r="M15" s="354"/>
      <c r="N15" s="551">
        <v>725349</v>
      </c>
      <c r="O15" s="595">
        <v>1102497</v>
      </c>
      <c r="P15" s="493">
        <f si="41" t="shared"/>
        <v>2066.4</v>
      </c>
      <c r="Q15" s="508"/>
      <c r="R15" s="551">
        <v>74039</v>
      </c>
      <c r="S15" s="595">
        <v>38146</v>
      </c>
      <c r="T15" s="347">
        <f si="42" t="shared"/>
        <v>276</v>
      </c>
      <c r="U15" s="508"/>
      <c r="V15" s="551">
        <v>175283</v>
      </c>
      <c r="W15" s="595">
        <v>356443</v>
      </c>
      <c r="X15" s="347">
        <f si="43" t="shared"/>
        <v>1824</v>
      </c>
      <c r="Y15" s="409"/>
      <c r="Z15" s="210"/>
      <c r="AA15" s="354"/>
      <c r="AB15" s="551">
        <v>378145</v>
      </c>
      <c r="AC15" s="595">
        <v>178359</v>
      </c>
      <c r="AD15" s="493">
        <f si="44" t="shared"/>
        <v>594</v>
      </c>
      <c r="AE15" s="542"/>
      <c r="AF15" s="364"/>
      <c r="AG15" s="605">
        <v>63973</v>
      </c>
      <c r="AH15" s="358"/>
      <c r="AI15" s="347">
        <f si="45" t="shared"/>
        <v>10320</v>
      </c>
      <c r="AJ15" s="409"/>
      <c r="AK15" s="371"/>
      <c r="AL15" s="387">
        <v>29571</v>
      </c>
      <c r="AM15" s="388">
        <v>41092</v>
      </c>
      <c r="AN15" s="347">
        <f si="46" t="shared"/>
        <v>0</v>
      </c>
      <c r="AO15" s="217"/>
      <c r="AP15" s="387">
        <v>22329</v>
      </c>
      <c r="AQ15" s="388">
        <v>23340</v>
      </c>
      <c r="AR15" s="347">
        <f si="47" t="shared"/>
        <v>0</v>
      </c>
      <c r="AS15" s="409"/>
      <c r="AT15" s="409"/>
      <c r="AU15" s="210">
        <f si="28" t="shared"/>
        <v>10964.4</v>
      </c>
      <c r="AV15" s="211"/>
      <c r="AW15" s="197">
        <v>10649.89</v>
      </c>
      <c r="AX15" s="397"/>
      <c r="AY15" s="196"/>
      <c r="AZ15" s="196">
        <f si="79" t="shared"/>
        <v>0</v>
      </c>
      <c r="BA15" s="196">
        <v>30.88</v>
      </c>
      <c r="BB15" s="196">
        <f si="48" t="shared"/>
        <v>0</v>
      </c>
      <c r="BC15" s="199">
        <v>11</v>
      </c>
      <c r="BD15" s="346">
        <v>42741</v>
      </c>
      <c r="BE15" s="594">
        <v>11849504</v>
      </c>
      <c r="BF15" s="369">
        <v>88110</v>
      </c>
      <c r="BG15" s="599">
        <v>5899790</v>
      </c>
      <c r="BH15" s="529">
        <f si="49" t="shared"/>
        <v>1745.76</v>
      </c>
      <c r="BI15" s="508"/>
      <c r="BJ15" s="583">
        <v>1002038</v>
      </c>
      <c r="BK15" s="550">
        <v>663488</v>
      </c>
      <c r="BL15" s="548">
        <f si="50" t="shared"/>
        <v>90.48</v>
      </c>
      <c r="BM15" s="409"/>
      <c r="BN15" s="409">
        <f si="30" t="shared"/>
        <v>1655.28</v>
      </c>
      <c r="BO15" s="483"/>
      <c r="BP15" s="195">
        <v>1668.2</v>
      </c>
      <c r="BQ15" s="196">
        <f si="51" t="shared"/>
        <v>12.920000000000073</v>
      </c>
      <c r="BR15" s="196">
        <v>301.44</v>
      </c>
      <c r="BS15" s="196">
        <f si="52" t="shared"/>
        <v>5.4912420382165603</v>
      </c>
      <c r="BT15" s="196">
        <v>4.84</v>
      </c>
      <c r="BU15" s="196">
        <f si="53" t="shared"/>
        <v>-0.65124203821656046</v>
      </c>
      <c r="BV15" s="199">
        <v>11</v>
      </c>
      <c r="BW15" s="346">
        <v>42741</v>
      </c>
      <c r="BX15" s="594">
        <v>1295411</v>
      </c>
      <c r="BY15" s="595">
        <v>62462</v>
      </c>
      <c r="BZ15" s="529">
        <f si="54" t="shared"/>
        <v>263.08</v>
      </c>
      <c r="CA15" s="210"/>
      <c r="CB15" s="292"/>
      <c r="CC15" s="213">
        <f si="31" t="shared"/>
        <v>90.48</v>
      </c>
      <c r="CD15" s="409"/>
      <c r="CE15" s="211">
        <f si="32" t="shared"/>
        <v>353.56</v>
      </c>
      <c r="CF15" s="211"/>
      <c r="CG15" s="195">
        <v>762.3</v>
      </c>
      <c r="CH15" s="210">
        <f si="33" t="shared"/>
        <v>408.73999999999995</v>
      </c>
      <c r="CI15" s="196"/>
      <c r="CJ15" s="196">
        <f si="55" t="shared"/>
        <v>0</v>
      </c>
      <c r="CK15" s="196">
        <v>3.78</v>
      </c>
      <c r="CL15" s="196">
        <f si="56" t="shared"/>
        <v>0</v>
      </c>
      <c r="CM15" s="199">
        <v>11</v>
      </c>
      <c r="CN15" s="346">
        <v>42741</v>
      </c>
      <c r="CO15" s="628">
        <v>11697326</v>
      </c>
      <c r="CP15" s="629">
        <v>7769310</v>
      </c>
      <c r="CQ15" s="529">
        <f si="57" t="shared"/>
        <v>1278.3599999999999</v>
      </c>
      <c r="CR15" s="409"/>
      <c r="CS15" s="210">
        <f si="0" t="shared"/>
        <v>175283</v>
      </c>
      <c r="CT15" s="210">
        <f si="0" t="shared"/>
        <v>356443</v>
      </c>
      <c r="CU15" s="409">
        <f si="0" t="shared"/>
        <v>1824</v>
      </c>
      <c r="CV15" s="508"/>
      <c r="CW15" s="556">
        <v>346324</v>
      </c>
      <c r="CX15" s="557">
        <f si="58" t="shared"/>
        <v>15.72</v>
      </c>
      <c r="CY15" s="409"/>
      <c r="CZ15" s="409">
        <f si="34" t="shared"/>
        <v>3118.0799999999995</v>
      </c>
      <c r="DA15" s="204"/>
      <c r="DB15" s="195">
        <v>3924.1</v>
      </c>
      <c r="DC15" s="397">
        <f si="59" t="shared"/>
        <v>806.02000000000044</v>
      </c>
      <c r="DD15" s="195">
        <v>361.89499999999998</v>
      </c>
      <c r="DE15" s="196">
        <f si="60" t="shared"/>
        <v>8.6159797731386174</v>
      </c>
      <c r="DF15" s="195">
        <v>11.38</v>
      </c>
      <c r="DG15" s="397">
        <f si="61" t="shared"/>
        <v>2.7640202268613834</v>
      </c>
      <c r="DH15" s="199">
        <v>11</v>
      </c>
      <c r="DI15" s="346">
        <v>42741</v>
      </c>
      <c r="DJ15" s="632">
        <v>395767</v>
      </c>
      <c r="DK15" s="633">
        <v>327503</v>
      </c>
      <c r="DL15" s="493">
        <f si="62" t="shared"/>
        <v>999</v>
      </c>
      <c r="DM15" s="508"/>
      <c r="DN15" s="583"/>
      <c r="DO15" s="576"/>
      <c r="DP15" s="576">
        <v>1841623</v>
      </c>
      <c r="DQ15" s="582"/>
      <c r="DR15" s="493">
        <f si="78" t="shared"/>
        <v>3236.4</v>
      </c>
      <c r="DS15" s="542"/>
      <c r="DT15" s="409">
        <f si="35" t="shared"/>
        <v>5771.4</v>
      </c>
      <c r="DU15" s="204"/>
      <c r="DV15" s="195">
        <v>5557</v>
      </c>
      <c r="DW15" s="409">
        <f si="36" t="shared"/>
        <v>-214.39999999999964</v>
      </c>
      <c r="DX15" s="195">
        <v>14653</v>
      </c>
      <c r="DY15" s="431">
        <f si="64" t="shared"/>
        <v>0.39387156213744623</v>
      </c>
      <c r="DZ15" s="409">
        <v>0.39800000000000002</v>
      </c>
      <c r="EA15" s="431">
        <f si="37" t="shared"/>
        <v>4.128437862553791E-3</v>
      </c>
      <c r="EB15" s="199">
        <v>11</v>
      </c>
      <c r="EC15" s="346">
        <v>42741</v>
      </c>
      <c r="ED15" s="594">
        <v>2185085</v>
      </c>
      <c r="EE15" s="252"/>
      <c r="EF15" s="595"/>
      <c r="EG15" s="493">
        <f si="65" t="shared"/>
        <v>3659.4</v>
      </c>
      <c r="EH15" s="542"/>
      <c r="EI15" s="549">
        <v>29835</v>
      </c>
      <c r="EJ15" s="588">
        <v>1842834</v>
      </c>
      <c r="EK15" s="529">
        <f si="66" t="shared"/>
        <v>417.68</v>
      </c>
      <c r="EL15" s="541"/>
      <c r="EM15" s="583">
        <v>3273743</v>
      </c>
      <c r="EN15" s="550"/>
      <c r="EO15" s="529">
        <f si="67" t="shared"/>
        <v>23.868000000000002</v>
      </c>
      <c r="EP15" s="541"/>
      <c r="EQ15" s="570">
        <v>399893</v>
      </c>
      <c r="ER15" s="529">
        <f si="68" t="shared"/>
        <v>7.6400000000000006</v>
      </c>
      <c r="ES15" s="196"/>
      <c r="ET15" s="409">
        <f si="38" t="shared"/>
        <v>3690.9079999999999</v>
      </c>
      <c r="EU15" s="204"/>
      <c r="EV15" s="195">
        <v>4273.3999999999996</v>
      </c>
      <c r="EW15" s="195">
        <f si="69" t="shared"/>
        <v>582.49199999999973</v>
      </c>
      <c r="EX15" s="431">
        <v>361.89499999999998</v>
      </c>
      <c r="EY15" s="431">
        <f si="70" t="shared"/>
        <v>10.198836679147266</v>
      </c>
      <c r="EZ15" s="290">
        <v>12.3931</v>
      </c>
      <c r="FA15" s="432">
        <f si="71" t="shared"/>
        <v>2.194263320852734</v>
      </c>
      <c r="FC15" s="293">
        <v>42806</v>
      </c>
      <c r="FD15" s="417">
        <v>42807</v>
      </c>
      <c r="FE15" s="296">
        <f>BO28</f>
        <v>3163.48</v>
      </c>
      <c r="FF15" s="127">
        <v>3336.5</v>
      </c>
      <c r="FG15" s="127">
        <f si="1" t="shared"/>
        <v>173.01999999999998</v>
      </c>
      <c r="FH15" s="290"/>
      <c r="FI15" s="123" t="e">
        <f si="2" t="shared"/>
        <v>#DIV/0!</v>
      </c>
      <c r="FJ15" s="126">
        <v>4.84</v>
      </c>
      <c r="FK15" s="131" t="e">
        <f si="3" t="shared"/>
        <v>#DIV/0!</v>
      </c>
      <c r="FL15" s="140">
        <f>HR28</f>
        <v>98.04</v>
      </c>
      <c r="FM15" s="296">
        <f>EU28</f>
        <v>7349.76</v>
      </c>
      <c r="FN15" s="123">
        <v>8546.9</v>
      </c>
      <c r="FO15" s="32">
        <f si="4" t="shared"/>
        <v>1197.1399999999994</v>
      </c>
      <c r="FP15" s="120">
        <f si="5" t="shared"/>
        <v>0</v>
      </c>
      <c r="FQ15" s="123" t="e">
        <f si="6" t="shared"/>
        <v>#DIV/0!</v>
      </c>
      <c r="FR15" s="120">
        <v>12.39</v>
      </c>
      <c r="FS15" s="142" t="e">
        <f si="7" t="shared"/>
        <v>#DIV/0!</v>
      </c>
      <c r="FT15" s="141"/>
      <c r="FU15" s="130">
        <f>DA28</f>
        <v>5938.32</v>
      </c>
      <c r="FV15" s="123">
        <v>7848.3</v>
      </c>
      <c r="FW15" s="435">
        <f si="8" t="shared"/>
        <v>1909.9800000000005</v>
      </c>
      <c r="FX15" s="120">
        <f si="9" t="shared"/>
        <v>0</v>
      </c>
      <c r="FY15" s="120" t="e">
        <f si="10" t="shared"/>
        <v>#DIV/0!</v>
      </c>
      <c r="FZ15" s="126">
        <v>11.38</v>
      </c>
      <c r="GA15" s="142" t="e">
        <f si="11" t="shared"/>
        <v>#DIV/0!</v>
      </c>
      <c r="GB15" s="393"/>
      <c r="GC15" s="122">
        <f>CF28</f>
        <v>777.24</v>
      </c>
      <c r="GD15" s="123">
        <v>1524.6</v>
      </c>
      <c r="GE15" s="120">
        <f si="12" t="shared"/>
        <v>747.3599999999999</v>
      </c>
      <c r="GF15" s="17"/>
      <c r="GG15" s="127" t="e">
        <f si="13" t="shared"/>
        <v>#DIV/0!</v>
      </c>
      <c r="GH15" s="126">
        <v>3.78</v>
      </c>
      <c r="GI15" s="144" t="e">
        <f si="14" t="shared"/>
        <v>#DIV/0!</v>
      </c>
      <c r="GJ15" s="393"/>
      <c r="GK15" s="122">
        <f>DU28</f>
        <v>10820.4</v>
      </c>
      <c r="GL15" s="120">
        <v>11114</v>
      </c>
      <c r="GM15" s="33">
        <f si="15" t="shared"/>
        <v>293.60000000000036</v>
      </c>
      <c r="GN15" s="169"/>
      <c r="GO15" s="128">
        <v>0.55000000000000004</v>
      </c>
      <c r="GP15" s="126">
        <v>0.4</v>
      </c>
      <c r="GQ15" s="424">
        <f si="16" t="shared"/>
        <v>-0.15000000000000002</v>
      </c>
      <c r="GR15" s="393"/>
      <c r="GS15" s="122">
        <f>AV28</f>
        <v>22231.199999999997</v>
      </c>
      <c r="GT15" s="123">
        <v>21299.8</v>
      </c>
      <c r="GU15" s="425">
        <f si="17" t="shared"/>
        <v>-931.39999999999782</v>
      </c>
      <c r="GV15" s="123">
        <f si="18" t="shared"/>
        <v>0</v>
      </c>
      <c r="GW15" s="127" t="e">
        <f si="19" t="shared"/>
        <v>#DIV/0!</v>
      </c>
      <c r="GX15" s="123">
        <v>30.9</v>
      </c>
      <c r="GY15" s="144" t="e">
        <f si="20" t="shared"/>
        <v>#DIV/0!</v>
      </c>
      <c r="GZ15" s="141"/>
      <c r="HA15" s="125">
        <f si="21" t="shared"/>
        <v>50280.399999999994</v>
      </c>
      <c r="HB15" s="386">
        <v>53670.03</v>
      </c>
      <c r="HC15" s="31">
        <f si="22" t="shared"/>
        <v>3389.6300000000047</v>
      </c>
      <c r="HE15" s="23" t="s">
        <v>41</v>
      </c>
      <c r="HF15" s="46">
        <f si="80" t="shared"/>
        <v>92971.308000000019</v>
      </c>
      <c r="HG15" s="23"/>
      <c r="HH15" s="24">
        <f si="81" t="shared"/>
        <v>92971.308000000019</v>
      </c>
      <c r="HI15" s="20"/>
      <c r="HJ15" s="290"/>
      <c r="HK15" s="39">
        <f si="82" t="shared"/>
        <v>0</v>
      </c>
      <c r="HL15" s="4">
        <f si="83" t="shared"/>
        <v>0</v>
      </c>
      <c r="HO15" s="346">
        <v>42741</v>
      </c>
      <c r="HP15" s="590">
        <v>1188952</v>
      </c>
      <c r="HQ15" s="529">
        <f si="72" t="shared"/>
        <v>73.28</v>
      </c>
      <c r="HR15" s="541"/>
      <c r="HS15" s="556">
        <v>51789</v>
      </c>
      <c r="HT15" s="347">
        <f si="73" t="shared"/>
        <v>11</v>
      </c>
      <c r="HU15" s="573"/>
      <c r="HV15" s="556">
        <v>80834</v>
      </c>
      <c r="HW15" s="347">
        <f si="74" t="shared"/>
        <v>3</v>
      </c>
      <c r="HX15" s="573"/>
      <c r="HY15" s="556">
        <v>2894</v>
      </c>
      <c r="HZ15" s="347">
        <f si="75" t="shared"/>
        <v>7</v>
      </c>
      <c r="IA15" s="573"/>
      <c r="IB15" s="556">
        <v>135145</v>
      </c>
      <c r="IC15" s="493">
        <f si="76" t="shared"/>
        <v>20.099999999999998</v>
      </c>
      <c r="ID15" s="195"/>
      <c r="IE15" s="556">
        <v>224311</v>
      </c>
      <c r="IF15" s="347">
        <f si="77" t="shared"/>
        <v>1536</v>
      </c>
      <c r="IG15" s="210"/>
    </row>
    <row customHeight="1" ht="16.5" r="16" spans="1:247" x14ac:dyDescent="0.25">
      <c r="A16" s="199">
        <v>12</v>
      </c>
      <c r="B16" s="346">
        <v>42742</v>
      </c>
      <c r="C16" s="594">
        <v>3190151</v>
      </c>
      <c r="D16" s="622">
        <v>3248987</v>
      </c>
      <c r="E16" s="599"/>
      <c r="F16" s="493">
        <f si="39" t="shared"/>
        <v>13401.6</v>
      </c>
      <c r="G16" s="354">
        <f>F15+F16</f>
        <v>26784</v>
      </c>
      <c r="H16" s="594">
        <v>2253102</v>
      </c>
      <c r="I16" s="622">
        <v>2148344</v>
      </c>
      <c r="J16" s="596"/>
      <c r="K16" s="493">
        <f si="40" t="shared"/>
        <v>14040</v>
      </c>
      <c r="L16" s="519">
        <f>K15+K16</f>
        <v>27355.199999999997</v>
      </c>
      <c r="M16" s="354">
        <f>L16-G16</f>
        <v>571.19999999999709</v>
      </c>
      <c r="N16" s="551">
        <v>726686</v>
      </c>
      <c r="O16" s="595">
        <v>1102497</v>
      </c>
      <c r="P16" s="493">
        <f si="41" t="shared"/>
        <v>2406.6</v>
      </c>
      <c r="Q16" s="508">
        <f>P16+P15</f>
        <v>4473</v>
      </c>
      <c r="R16" s="551">
        <v>74044</v>
      </c>
      <c r="S16" s="595">
        <v>38156</v>
      </c>
      <c r="T16" s="347">
        <f si="42" t="shared"/>
        <v>180</v>
      </c>
      <c r="U16" s="508">
        <f>T16+T15</f>
        <v>456</v>
      </c>
      <c r="V16" s="551">
        <v>175298</v>
      </c>
      <c r="W16" s="595">
        <v>356556</v>
      </c>
      <c r="X16" s="347">
        <f si="43" t="shared"/>
        <v>2048</v>
      </c>
      <c r="Y16" s="409">
        <f>X16+X15</f>
        <v>3872</v>
      </c>
      <c r="Z16" s="210">
        <f>Y16+U16</f>
        <v>4328</v>
      </c>
      <c r="AA16" s="466">
        <f>Q16-Z16</f>
        <v>145</v>
      </c>
      <c r="AB16" s="551">
        <v>378355</v>
      </c>
      <c r="AC16" s="595">
        <v>178472</v>
      </c>
      <c r="AD16" s="493">
        <f si="44" t="shared"/>
        <v>581.4</v>
      </c>
      <c r="AE16" s="542">
        <f>AD16+AD15</f>
        <v>1175.4000000000001</v>
      </c>
      <c r="AF16" s="364"/>
      <c r="AG16" s="605">
        <v>64017</v>
      </c>
      <c r="AH16" s="358"/>
      <c r="AI16" s="347">
        <f si="45" t="shared"/>
        <v>10560</v>
      </c>
      <c r="AJ16" s="409">
        <f>AI16+AI15</f>
        <v>20880</v>
      </c>
      <c r="AK16" s="371">
        <f>AJ16+U16</f>
        <v>21336</v>
      </c>
      <c r="AL16" s="387">
        <v>29571</v>
      </c>
      <c r="AM16" s="388">
        <v>41092</v>
      </c>
      <c r="AN16" s="347">
        <f si="46" t="shared"/>
        <v>0</v>
      </c>
      <c r="AO16" s="217">
        <f>AN16+AN15</f>
        <v>0</v>
      </c>
      <c r="AP16" s="387">
        <v>22329</v>
      </c>
      <c r="AQ16" s="388">
        <v>23340</v>
      </c>
      <c r="AR16" s="347">
        <f si="47" t="shared"/>
        <v>0</v>
      </c>
      <c r="AS16" s="409">
        <f>AR16+AR15</f>
        <v>0</v>
      </c>
      <c r="AT16" s="409">
        <f>(L16-Y16-AE16-AO16)+AS16</f>
        <v>22307.799999999996</v>
      </c>
      <c r="AU16" s="210">
        <f si="28" t="shared"/>
        <v>10772.2</v>
      </c>
      <c r="AV16" s="211">
        <f>(G16-Y16-AE16-AO16)+AS16</f>
        <v>21736.6</v>
      </c>
      <c r="AW16" s="197">
        <v>10649.89</v>
      </c>
      <c r="AX16" s="196"/>
      <c r="AY16" s="196"/>
      <c r="AZ16" s="196">
        <f si="79" t="shared"/>
        <v>0</v>
      </c>
      <c r="BA16" s="196">
        <v>30.88</v>
      </c>
      <c r="BB16" s="196">
        <f si="48" t="shared"/>
        <v>0</v>
      </c>
      <c r="BC16" s="199">
        <v>12</v>
      </c>
      <c r="BD16" s="346">
        <v>42742</v>
      </c>
      <c r="BE16" s="594">
        <v>11851387</v>
      </c>
      <c r="BF16" s="369">
        <v>88212</v>
      </c>
      <c r="BG16" s="599">
        <v>5902885</v>
      </c>
      <c r="BH16" s="529">
        <f si="49" t="shared"/>
        <v>1821.3600000000001</v>
      </c>
      <c r="BI16" s="508">
        <f>BH16+BH15</f>
        <v>3567.12</v>
      </c>
      <c r="BJ16" s="583">
        <v>1003518</v>
      </c>
      <c r="BK16" s="550">
        <v>663488</v>
      </c>
      <c r="BL16" s="548">
        <f si="50" t="shared"/>
        <v>118.4</v>
      </c>
      <c r="BM16" s="409">
        <f>BL16+BL15</f>
        <v>208.88</v>
      </c>
      <c r="BN16" s="409">
        <f si="30" t="shared"/>
        <v>1702.96</v>
      </c>
      <c r="BO16" s="483">
        <f>BI16-BM16</f>
        <v>3358.24</v>
      </c>
      <c r="BP16" s="195">
        <v>1668.2</v>
      </c>
      <c r="BQ16" s="196">
        <f si="51" t="shared"/>
        <v>-34.759999999999991</v>
      </c>
      <c r="BR16" s="196">
        <v>301.44</v>
      </c>
      <c r="BS16" s="196">
        <f si="52" t="shared"/>
        <v>5.6494161358811041</v>
      </c>
      <c r="BT16" s="196">
        <v>4.84</v>
      </c>
      <c r="BU16" s="196">
        <f si="53" t="shared"/>
        <v>-0.80941613588110428</v>
      </c>
      <c r="BV16" s="199">
        <v>12</v>
      </c>
      <c r="BW16" s="346">
        <v>42742</v>
      </c>
      <c r="BX16" s="594">
        <v>1296494</v>
      </c>
      <c r="BY16" s="595">
        <v>62690</v>
      </c>
      <c r="BZ16" s="529">
        <f si="54" t="shared"/>
        <v>334.02</v>
      </c>
      <c r="CA16" s="196">
        <f>BZ15+BZ16</f>
        <v>597.09999999999991</v>
      </c>
      <c r="CB16" s="292"/>
      <c r="CC16" s="213">
        <f si="31" t="shared"/>
        <v>118.4</v>
      </c>
      <c r="CD16" s="409">
        <f>BM16</f>
        <v>208.88</v>
      </c>
      <c r="CE16" s="211">
        <f si="32" t="shared"/>
        <v>452.41999999999996</v>
      </c>
      <c r="CF16" s="211">
        <f>CA16+CD16</f>
        <v>805.9799999999999</v>
      </c>
      <c r="CG16" s="195">
        <v>762.3</v>
      </c>
      <c r="CH16" s="210">
        <f si="33" t="shared"/>
        <v>309.88</v>
      </c>
      <c r="CI16" s="196"/>
      <c r="CJ16" s="196">
        <f si="55" t="shared"/>
        <v>0</v>
      </c>
      <c r="CK16" s="196">
        <v>3.78</v>
      </c>
      <c r="CL16" s="196">
        <f si="56" t="shared"/>
        <v>0</v>
      </c>
      <c r="CM16" s="199">
        <v>12</v>
      </c>
      <c r="CN16" s="346">
        <v>42742</v>
      </c>
      <c r="CO16" s="628">
        <v>11705087</v>
      </c>
      <c r="CP16" s="629">
        <v>7772504</v>
      </c>
      <c r="CQ16" s="529">
        <f si="57" t="shared"/>
        <v>1314.6</v>
      </c>
      <c r="CR16" s="409">
        <f>CQ16+CQ15</f>
        <v>2592.96</v>
      </c>
      <c r="CS16" s="210">
        <f si="0" t="shared"/>
        <v>175298</v>
      </c>
      <c r="CT16" s="210">
        <f si="0" t="shared"/>
        <v>356556</v>
      </c>
      <c r="CU16" s="409">
        <f si="0" t="shared"/>
        <v>2048</v>
      </c>
      <c r="CV16" s="508">
        <f>Y16</f>
        <v>3872</v>
      </c>
      <c r="CW16" s="556">
        <v>346326</v>
      </c>
      <c r="CX16" s="557">
        <f si="58" t="shared"/>
        <v>0.12</v>
      </c>
      <c r="CY16" s="409">
        <f>CX16+CX15</f>
        <v>15.84</v>
      </c>
      <c r="CZ16" s="409">
        <f si="34" t="shared"/>
        <v>3362.72</v>
      </c>
      <c r="DA16" s="204">
        <f>CZ16+CZ15</f>
        <v>6480.7999999999993</v>
      </c>
      <c r="DB16" s="195">
        <v>3924.1</v>
      </c>
      <c r="DC16" s="397">
        <f si="59" t="shared"/>
        <v>561.38000000000011</v>
      </c>
      <c r="DD16" s="195">
        <v>361.89499999999998</v>
      </c>
      <c r="DE16" s="196">
        <f si="60" t="shared"/>
        <v>9.2919769546415392</v>
      </c>
      <c r="DF16" s="195">
        <v>11.38</v>
      </c>
      <c r="DG16" s="397">
        <f si="61" t="shared"/>
        <v>2.0880230453584616</v>
      </c>
      <c r="DH16" s="199">
        <v>12</v>
      </c>
      <c r="DI16" s="346">
        <v>42742</v>
      </c>
      <c r="DJ16" s="632">
        <v>396316</v>
      </c>
      <c r="DK16" s="633">
        <v>327528</v>
      </c>
      <c r="DL16" s="493">
        <f si="62" t="shared"/>
        <v>1033.2</v>
      </c>
      <c r="DM16" s="508">
        <f>DL16+DL15</f>
        <v>2032.2</v>
      </c>
      <c r="DN16" s="583"/>
      <c r="DO16" s="576"/>
      <c r="DP16" s="576">
        <v>1843444</v>
      </c>
      <c r="DQ16" s="582"/>
      <c r="DR16" s="493">
        <f si="78" t="shared"/>
        <v>3277.8</v>
      </c>
      <c r="DS16" s="542">
        <f>DR16+DR15</f>
        <v>6514.2000000000007</v>
      </c>
      <c r="DT16" s="409">
        <f si="35" t="shared"/>
        <v>5871</v>
      </c>
      <c r="DU16" s="204">
        <f>DM16+DS16+IG16</f>
        <v>11642.400000000001</v>
      </c>
      <c r="DV16" s="195">
        <v>5557</v>
      </c>
      <c r="DW16" s="409">
        <f si="36" t="shared"/>
        <v>-314</v>
      </c>
      <c r="DX16" s="195">
        <v>14653</v>
      </c>
      <c r="DY16" s="431">
        <f si="64" t="shared"/>
        <v>0.40066880502286223</v>
      </c>
      <c r="DZ16" s="409">
        <v>0.39800000000000002</v>
      </c>
      <c r="EA16" s="431">
        <f si="37" t="shared"/>
        <v>-2.6688050228622084E-3</v>
      </c>
      <c r="EB16" s="199">
        <v>12</v>
      </c>
      <c r="EC16" s="346">
        <v>42742</v>
      </c>
      <c r="ED16" s="594">
        <v>2187228</v>
      </c>
      <c r="EE16" s="252"/>
      <c r="EF16" s="595"/>
      <c r="EG16" s="493">
        <f si="65" t="shared"/>
        <v>3857.4</v>
      </c>
      <c r="EH16" s="542">
        <f>EG16+EG15</f>
        <v>7516.8</v>
      </c>
      <c r="EI16" s="549">
        <v>29854</v>
      </c>
      <c r="EJ16" s="588">
        <v>1848145</v>
      </c>
      <c r="EK16" s="529">
        <f si="66" t="shared"/>
        <v>426.40000000000003</v>
      </c>
      <c r="EL16" s="541">
        <f>EK16+EK15</f>
        <v>844.08</v>
      </c>
      <c r="EM16" s="583">
        <v>3275673</v>
      </c>
      <c r="EN16" s="550"/>
      <c r="EO16" s="529">
        <f si="67" t="shared"/>
        <v>23.16</v>
      </c>
      <c r="EP16" s="541">
        <f>EO16+EO15</f>
        <v>47.028000000000006</v>
      </c>
      <c r="EQ16" s="570">
        <v>400086</v>
      </c>
      <c r="ER16" s="529">
        <f si="68" t="shared"/>
        <v>7.72</v>
      </c>
      <c r="ES16" s="196">
        <f>ER16+ER15</f>
        <v>15.36</v>
      </c>
      <c r="ET16" s="409">
        <f si="38" t="shared"/>
        <v>3888.2799999999997</v>
      </c>
      <c r="EU16" s="204">
        <f>EH16+EP16+ES16</f>
        <v>7579.1880000000001</v>
      </c>
      <c r="EV16" s="195">
        <v>4273.3999999999996</v>
      </c>
      <c r="EW16" s="195">
        <f si="69" t="shared"/>
        <v>385.11999999999989</v>
      </c>
      <c r="EX16" s="431">
        <v>361.89499999999998</v>
      </c>
      <c r="EY16" s="431">
        <f si="70" t="shared"/>
        <v>10.744221390182235</v>
      </c>
      <c r="EZ16" s="290">
        <v>12.3931</v>
      </c>
      <c r="FA16" s="432">
        <f si="71" t="shared"/>
        <v>1.6488786098177659</v>
      </c>
      <c r="FC16" s="293">
        <v>42807</v>
      </c>
      <c r="FD16" s="417">
        <v>42808</v>
      </c>
      <c r="FE16" s="130">
        <f>BO30</f>
        <v>0</v>
      </c>
      <c r="FF16" s="127">
        <v>3336.5</v>
      </c>
      <c r="FG16" s="127">
        <f si="1" t="shared"/>
        <v>3336.5</v>
      </c>
      <c r="FH16" s="290"/>
      <c r="FI16" s="123" t="e">
        <f si="2" t="shared"/>
        <v>#DIV/0!</v>
      </c>
      <c r="FJ16" s="126">
        <v>4.84</v>
      </c>
      <c r="FK16" s="131" t="e">
        <f si="3" t="shared"/>
        <v>#DIV/0!</v>
      </c>
      <c r="FL16" s="140">
        <f>HR30</f>
        <v>0</v>
      </c>
      <c r="FM16" s="296">
        <f>EU30</f>
        <v>0</v>
      </c>
      <c r="FN16" s="123">
        <v>8546.9</v>
      </c>
      <c r="FO16" s="32">
        <f si="4" t="shared"/>
        <v>8546.9</v>
      </c>
      <c r="FP16" s="120">
        <f si="5" t="shared"/>
        <v>0</v>
      </c>
      <c r="FQ16" s="123" t="e">
        <f si="6" t="shared"/>
        <v>#DIV/0!</v>
      </c>
      <c r="FR16" s="120">
        <v>12.39</v>
      </c>
      <c r="FS16" s="142" t="e">
        <f si="7" t="shared"/>
        <v>#DIV/0!</v>
      </c>
      <c r="FT16" s="141"/>
      <c r="FU16" s="130">
        <f>DA30</f>
        <v>0</v>
      </c>
      <c r="FV16" s="123">
        <v>7848.3</v>
      </c>
      <c r="FW16" s="435">
        <f si="8" t="shared"/>
        <v>7848.3</v>
      </c>
      <c r="FX16" s="120">
        <f si="9" t="shared"/>
        <v>0</v>
      </c>
      <c r="FY16" s="120" t="e">
        <f si="10" t="shared"/>
        <v>#DIV/0!</v>
      </c>
      <c r="FZ16" s="126">
        <v>11.38</v>
      </c>
      <c r="GA16" s="422" t="e">
        <f si="11" t="shared"/>
        <v>#DIV/0!</v>
      </c>
      <c r="GB16" s="393"/>
      <c r="GC16" s="122">
        <f>CF30</f>
        <v>0</v>
      </c>
      <c r="GD16" s="123">
        <v>1524.6</v>
      </c>
      <c r="GE16" s="120">
        <f si="12" t="shared"/>
        <v>1524.6</v>
      </c>
      <c r="GF16" s="17"/>
      <c r="GG16" s="127" t="e">
        <f si="13" t="shared"/>
        <v>#DIV/0!</v>
      </c>
      <c r="GH16" s="126">
        <v>3.78</v>
      </c>
      <c r="GI16" s="144" t="e">
        <f si="14" t="shared"/>
        <v>#DIV/0!</v>
      </c>
      <c r="GJ16" s="393"/>
      <c r="GK16" s="122">
        <f>DU30</f>
        <v>0</v>
      </c>
      <c r="GL16" s="120">
        <v>11114</v>
      </c>
      <c r="GM16" s="33">
        <f si="15" t="shared"/>
        <v>11114</v>
      </c>
      <c r="GN16" s="169"/>
      <c r="GO16" s="128">
        <v>0.55000000000000004</v>
      </c>
      <c r="GP16" s="126">
        <v>0.4</v>
      </c>
      <c r="GQ16" s="424">
        <f si="16" t="shared"/>
        <v>-0.15000000000000002</v>
      </c>
      <c r="GR16" s="393"/>
      <c r="GS16" s="122">
        <f>AV30</f>
        <v>0</v>
      </c>
      <c r="GT16" s="123">
        <v>21299.8</v>
      </c>
      <c r="GU16" s="425">
        <f si="17" t="shared"/>
        <v>21299.8</v>
      </c>
      <c r="GV16" s="123">
        <f si="18" t="shared"/>
        <v>0</v>
      </c>
      <c r="GW16" s="127" t="e">
        <f si="19" t="shared"/>
        <v>#DIV/0!</v>
      </c>
      <c r="GX16" s="123">
        <v>30.9</v>
      </c>
      <c r="GY16" s="144" t="e">
        <f si="20" t="shared"/>
        <v>#DIV/0!</v>
      </c>
      <c r="GZ16" s="141"/>
      <c r="HA16" s="125">
        <f si="21" t="shared"/>
        <v>0</v>
      </c>
      <c r="HB16" s="386">
        <v>53670.03</v>
      </c>
      <c r="HC16" s="31">
        <f si="22" t="shared"/>
        <v>53670.03</v>
      </c>
      <c r="HE16" s="23" t="s">
        <v>66</v>
      </c>
      <c r="HF16" s="46">
        <f si="80" t="shared"/>
        <v>74349.16</v>
      </c>
      <c r="HG16" s="23"/>
      <c r="HH16" s="24">
        <f si="81" t="shared"/>
        <v>74349.16</v>
      </c>
      <c r="HI16" s="20"/>
      <c r="HJ16" s="290"/>
      <c r="HK16" s="39">
        <f si="82" t="shared"/>
        <v>0</v>
      </c>
      <c r="HL16" s="4">
        <f si="83" t="shared"/>
        <v>0</v>
      </c>
      <c r="HO16" s="346">
        <v>42742</v>
      </c>
      <c r="HP16" s="590">
        <v>1190767</v>
      </c>
      <c r="HQ16" s="529">
        <f si="72" t="shared"/>
        <v>72.600000000000009</v>
      </c>
      <c r="HR16" s="541">
        <f>HQ16+HQ15</f>
        <v>145.88</v>
      </c>
      <c r="HS16" s="556">
        <v>51815</v>
      </c>
      <c r="HT16" s="347">
        <f si="73" t="shared"/>
        <v>26</v>
      </c>
      <c r="HU16" s="573">
        <f>HT16+HT15</f>
        <v>37</v>
      </c>
      <c r="HV16" s="556">
        <v>80864</v>
      </c>
      <c r="HW16" s="347">
        <f si="74" t="shared"/>
        <v>30</v>
      </c>
      <c r="HX16" s="573">
        <f>HW16+HW15</f>
        <v>33</v>
      </c>
      <c r="HY16" s="556">
        <v>2921</v>
      </c>
      <c r="HZ16" s="347">
        <f si="75" t="shared"/>
        <v>27</v>
      </c>
      <c r="IA16" s="573">
        <f>HZ16+HZ15</f>
        <v>34</v>
      </c>
      <c r="IB16" s="556">
        <v>135192</v>
      </c>
      <c r="IC16" s="493">
        <f si="76" t="shared"/>
        <v>14.1</v>
      </c>
      <c r="ID16" s="195">
        <f>IC16+IC15</f>
        <v>34.199999999999996</v>
      </c>
      <c r="IE16" s="556">
        <v>224441</v>
      </c>
      <c r="IF16" s="347">
        <f si="77" t="shared"/>
        <v>1560</v>
      </c>
      <c r="IG16" s="210">
        <f>IF16+IF15</f>
        <v>3096</v>
      </c>
    </row>
    <row customHeight="1" ht="16.5" r="17" spans="1:241" x14ac:dyDescent="0.25">
      <c r="A17" s="199">
        <v>13</v>
      </c>
      <c r="B17" s="346">
        <v>42742</v>
      </c>
      <c r="C17" s="594">
        <v>3190692</v>
      </c>
      <c r="D17" s="622">
        <v>3251305</v>
      </c>
      <c r="E17" s="599"/>
      <c r="F17" s="493">
        <f si="39" t="shared"/>
        <v>13723.199999999999</v>
      </c>
      <c r="G17" s="354"/>
      <c r="H17" s="594">
        <v>2253619</v>
      </c>
      <c r="I17" s="622">
        <v>2150635</v>
      </c>
      <c r="J17" s="596"/>
      <c r="K17" s="493">
        <f si="40" t="shared"/>
        <v>13478.4</v>
      </c>
      <c r="L17" s="195"/>
      <c r="M17" s="354"/>
      <c r="N17" s="551">
        <v>727848</v>
      </c>
      <c r="O17" s="595">
        <v>1102497</v>
      </c>
      <c r="P17" s="493">
        <f si="41" t="shared"/>
        <v>2091.6</v>
      </c>
      <c r="Q17" s="508"/>
      <c r="R17" s="551">
        <v>74088</v>
      </c>
      <c r="S17" s="595">
        <v>38151</v>
      </c>
      <c r="T17" s="347">
        <f si="42" t="shared"/>
        <v>468</v>
      </c>
      <c r="U17" s="508"/>
      <c r="V17" s="551">
        <v>175305</v>
      </c>
      <c r="W17" s="595">
        <v>356652</v>
      </c>
      <c r="X17" s="347">
        <f si="43" t="shared"/>
        <v>1648</v>
      </c>
      <c r="Y17" s="409"/>
      <c r="Z17" s="210"/>
      <c r="AA17" s="354"/>
      <c r="AB17" s="551">
        <v>378560</v>
      </c>
      <c r="AC17" s="595">
        <v>178569</v>
      </c>
      <c r="AD17" s="493">
        <f si="44" t="shared"/>
        <v>543.6</v>
      </c>
      <c r="AE17" s="542"/>
      <c r="AF17" s="364"/>
      <c r="AG17" s="605">
        <v>64061</v>
      </c>
      <c r="AH17" s="358"/>
      <c r="AI17" s="347">
        <f si="45" t="shared"/>
        <v>10560</v>
      </c>
      <c r="AJ17" s="409"/>
      <c r="AK17" s="371"/>
      <c r="AL17" s="387">
        <v>29571</v>
      </c>
      <c r="AM17" s="388">
        <v>41092</v>
      </c>
      <c r="AN17" s="347">
        <f si="46" t="shared"/>
        <v>0</v>
      </c>
      <c r="AO17" s="217"/>
      <c r="AP17" s="387">
        <v>22329</v>
      </c>
      <c r="AQ17" s="388">
        <v>23340</v>
      </c>
      <c r="AR17" s="347">
        <f si="47" t="shared"/>
        <v>0</v>
      </c>
      <c r="AS17" s="409"/>
      <c r="AT17" s="409"/>
      <c r="AU17" s="210">
        <f si="28" t="shared"/>
        <v>11531.599999999999</v>
      </c>
      <c r="AV17" s="211"/>
      <c r="AW17" s="197">
        <v>10649.89</v>
      </c>
      <c r="AX17" s="196"/>
      <c r="AY17" s="196"/>
      <c r="AZ17" s="196">
        <f si="79" t="shared"/>
        <v>0</v>
      </c>
      <c r="BA17" s="196">
        <v>30.88</v>
      </c>
      <c r="BB17" s="196">
        <f si="48" t="shared"/>
        <v>0</v>
      </c>
      <c r="BC17" s="199">
        <v>13</v>
      </c>
      <c r="BD17" s="346">
        <v>42742</v>
      </c>
      <c r="BE17" s="594">
        <v>11852964</v>
      </c>
      <c r="BF17" s="369">
        <v>88311</v>
      </c>
      <c r="BG17" s="599">
        <v>5904557</v>
      </c>
      <c r="BH17" s="529">
        <f si="49" t="shared"/>
        <v>1577.88</v>
      </c>
      <c r="BI17" s="508"/>
      <c r="BJ17" s="583">
        <v>1004759</v>
      </c>
      <c r="BK17" s="550">
        <v>663488</v>
      </c>
      <c r="BL17" s="548">
        <f si="50" t="shared"/>
        <v>99.28</v>
      </c>
      <c r="BM17" s="409"/>
      <c r="BN17" s="409">
        <f si="30" t="shared"/>
        <v>1478.6000000000001</v>
      </c>
      <c r="BO17" s="483"/>
      <c r="BP17" s="195">
        <v>1668.2</v>
      </c>
      <c r="BQ17" s="196">
        <f si="51" t="shared"/>
        <v>189.59999999999991</v>
      </c>
      <c r="BR17" s="196">
        <v>301.44</v>
      </c>
      <c r="BS17" s="196">
        <f si="52" t="shared"/>
        <v>4.9051220806794058</v>
      </c>
      <c r="BT17" s="196">
        <v>4.84</v>
      </c>
      <c r="BU17" s="196">
        <f si="53" t="shared"/>
        <v>-6.5122080679405947E-2</v>
      </c>
      <c r="BV17" s="199">
        <v>13</v>
      </c>
      <c r="BW17" s="346">
        <v>42742</v>
      </c>
      <c r="BX17" s="594">
        <v>1297181</v>
      </c>
      <c r="BY17" s="595">
        <v>63096</v>
      </c>
      <c r="BZ17" s="529">
        <f si="54" t="shared"/>
        <v>222.34</v>
      </c>
      <c r="CA17" s="196"/>
      <c r="CB17" s="292"/>
      <c r="CC17" s="213">
        <f si="31" t="shared"/>
        <v>99.28</v>
      </c>
      <c r="CD17" s="409"/>
      <c r="CE17" s="211">
        <f si="32" t="shared"/>
        <v>321.62</v>
      </c>
      <c r="CF17" s="211"/>
      <c r="CG17" s="195">
        <v>762.3</v>
      </c>
      <c r="CH17" s="210">
        <f si="33" t="shared"/>
        <v>440.67999999999995</v>
      </c>
      <c r="CI17" s="196"/>
      <c r="CJ17" s="196">
        <f si="55" t="shared"/>
        <v>0</v>
      </c>
      <c r="CK17" s="196">
        <v>3.78</v>
      </c>
      <c r="CL17" s="196">
        <f si="56" t="shared"/>
        <v>0</v>
      </c>
      <c r="CM17" s="199">
        <v>13</v>
      </c>
      <c r="CN17" s="346">
        <v>42742</v>
      </c>
      <c r="CO17" s="628">
        <v>11712903</v>
      </c>
      <c r="CP17" s="629">
        <v>7775788</v>
      </c>
      <c r="CQ17" s="529">
        <f si="57" t="shared"/>
        <v>1332</v>
      </c>
      <c r="CR17" s="409"/>
      <c r="CS17" s="210">
        <f si="0" t="shared"/>
        <v>175305</v>
      </c>
      <c r="CT17" s="210">
        <f si="0" t="shared"/>
        <v>356652</v>
      </c>
      <c r="CU17" s="409">
        <f si="0" t="shared"/>
        <v>1648</v>
      </c>
      <c r="CV17" s="508"/>
      <c r="CW17" s="556">
        <v>346777</v>
      </c>
      <c r="CX17" s="557">
        <f si="58" t="shared"/>
        <v>27.06</v>
      </c>
      <c r="CY17" s="409"/>
      <c r="CZ17" s="409">
        <f si="34" t="shared"/>
        <v>3007.06</v>
      </c>
      <c r="DA17" s="204"/>
      <c r="DB17" s="195">
        <v>3924.1</v>
      </c>
      <c r="DC17" s="397">
        <f si="59" t="shared"/>
        <v>917.04</v>
      </c>
      <c r="DD17" s="195">
        <v>361.89499999999998</v>
      </c>
      <c r="DE17" s="196">
        <f si="60" t="shared"/>
        <v>8.3092057088381992</v>
      </c>
      <c r="DF17" s="195">
        <v>11.38</v>
      </c>
      <c r="DG17" s="397">
        <f si="61" t="shared"/>
        <v>3.0707942911618016</v>
      </c>
      <c r="DH17" s="199">
        <v>13</v>
      </c>
      <c r="DI17" s="346">
        <v>42742</v>
      </c>
      <c r="DJ17" s="632">
        <v>396855</v>
      </c>
      <c r="DK17" s="633">
        <v>327553</v>
      </c>
      <c r="DL17" s="493">
        <f si="62" t="shared"/>
        <v>1015.2</v>
      </c>
      <c r="DM17" s="508"/>
      <c r="DN17" s="583"/>
      <c r="DO17" s="576"/>
      <c r="DP17" s="576">
        <v>1845263</v>
      </c>
      <c r="DQ17" s="582"/>
      <c r="DR17" s="493">
        <f si="78" t="shared"/>
        <v>3274.2000000000003</v>
      </c>
      <c r="DS17" s="542"/>
      <c r="DT17" s="409">
        <f si="35" t="shared"/>
        <v>5801.4000000000005</v>
      </c>
      <c r="DU17" s="204"/>
      <c r="DV17" s="195">
        <v>5557</v>
      </c>
      <c r="DW17" s="409">
        <f si="36" t="shared"/>
        <v>-244.40000000000055</v>
      </c>
      <c r="DX17" s="195">
        <v>14653</v>
      </c>
      <c r="DY17" s="431">
        <f si="64" t="shared"/>
        <v>0.39591892445233062</v>
      </c>
      <c r="DZ17" s="409">
        <v>0.39800000000000002</v>
      </c>
      <c r="EA17" s="431">
        <f si="37" t="shared"/>
        <v>2.0810755476693976E-3</v>
      </c>
      <c r="EB17" s="199">
        <v>13</v>
      </c>
      <c r="EC17" s="346">
        <v>42742</v>
      </c>
      <c r="ED17" s="594">
        <v>2189360</v>
      </c>
      <c r="EE17" s="252"/>
      <c r="EF17" s="595"/>
      <c r="EG17" s="493">
        <f si="65" t="shared"/>
        <v>3837.6</v>
      </c>
      <c r="EH17" s="542"/>
      <c r="EI17" s="568">
        <v>29873</v>
      </c>
      <c r="EJ17" s="582">
        <v>1853305</v>
      </c>
      <c r="EK17" s="529">
        <f si="66" t="shared"/>
        <v>414.32</v>
      </c>
      <c r="EL17" s="541"/>
      <c r="EM17" s="583">
        <v>3277425</v>
      </c>
      <c r="EN17" s="550"/>
      <c r="EO17" s="529">
        <f si="67" t="shared"/>
        <v>21.024000000000001</v>
      </c>
      <c r="EP17" s="541"/>
      <c r="EQ17" s="570">
        <v>400273</v>
      </c>
      <c r="ER17" s="529">
        <f si="68" t="shared"/>
        <v>7.48</v>
      </c>
      <c r="ES17" s="196"/>
      <c r="ET17" s="409">
        <f si="38" t="shared"/>
        <v>3866.1039999999998</v>
      </c>
      <c r="EU17" s="204"/>
      <c r="EV17" s="195">
        <v>4273.3999999999996</v>
      </c>
      <c r="EW17" s="195">
        <f si="69" t="shared"/>
        <v>407.29599999999982</v>
      </c>
      <c r="EX17" s="431">
        <v>361.89499999999998</v>
      </c>
      <c r="EY17" s="431">
        <f si="70" t="shared"/>
        <v>10.682943947830172</v>
      </c>
      <c r="EZ17" s="290">
        <v>12.3931</v>
      </c>
      <c r="FA17" s="432">
        <f si="71" t="shared"/>
        <v>1.7101560521698289</v>
      </c>
      <c r="FC17" s="293">
        <v>42808</v>
      </c>
      <c r="FD17" s="417">
        <v>42809</v>
      </c>
      <c r="FE17" s="130">
        <f>BO32</f>
        <v>0</v>
      </c>
      <c r="FF17" s="127">
        <v>3336.5</v>
      </c>
      <c r="FG17" s="127">
        <f si="1" t="shared"/>
        <v>3336.5</v>
      </c>
      <c r="FH17" s="290"/>
      <c r="FI17" s="123" t="e">
        <f si="2" t="shared"/>
        <v>#DIV/0!</v>
      </c>
      <c r="FJ17" s="126">
        <v>4.84</v>
      </c>
      <c r="FK17" s="131" t="e">
        <f si="3" t="shared"/>
        <v>#DIV/0!</v>
      </c>
      <c r="FL17" s="140">
        <f>HR32</f>
        <v>0</v>
      </c>
      <c r="FM17" s="296">
        <f>EU32</f>
        <v>0</v>
      </c>
      <c r="FN17" s="123">
        <v>8546.9</v>
      </c>
      <c r="FO17" s="127">
        <f si="4" t="shared"/>
        <v>8546.9</v>
      </c>
      <c r="FP17" s="120">
        <f si="5" t="shared"/>
        <v>0</v>
      </c>
      <c r="FQ17" s="123" t="e">
        <f si="6" t="shared"/>
        <v>#DIV/0!</v>
      </c>
      <c r="FR17" s="120">
        <v>12.39</v>
      </c>
      <c r="FS17" s="142" t="e">
        <f si="7" t="shared"/>
        <v>#DIV/0!</v>
      </c>
      <c r="FT17" s="141"/>
      <c r="FU17" s="130">
        <f>DA32</f>
        <v>0</v>
      </c>
      <c r="FV17" s="123">
        <v>7848.3</v>
      </c>
      <c r="FW17" s="435">
        <f si="8" t="shared"/>
        <v>7848.3</v>
      </c>
      <c r="FX17" s="120">
        <f si="9" t="shared"/>
        <v>0</v>
      </c>
      <c r="FY17" s="120" t="e">
        <f si="10" t="shared"/>
        <v>#DIV/0!</v>
      </c>
      <c r="FZ17" s="126">
        <v>11.38</v>
      </c>
      <c r="GA17" s="142" t="e">
        <f si="11" t="shared"/>
        <v>#DIV/0!</v>
      </c>
      <c r="GB17" s="393"/>
      <c r="GC17" s="122">
        <f>CF32</f>
        <v>0</v>
      </c>
      <c r="GD17" s="123">
        <v>1524.6</v>
      </c>
      <c r="GE17" s="120">
        <f si="12" t="shared"/>
        <v>1524.6</v>
      </c>
      <c r="GF17" s="17"/>
      <c r="GG17" s="127" t="e">
        <f si="13" t="shared"/>
        <v>#DIV/0!</v>
      </c>
      <c r="GH17" s="126">
        <v>3.78</v>
      </c>
      <c r="GI17" s="144" t="e">
        <f si="14" t="shared"/>
        <v>#DIV/0!</v>
      </c>
      <c r="GJ17" s="393"/>
      <c r="GK17" s="122">
        <f>DU32</f>
        <v>0</v>
      </c>
      <c r="GL17" s="120">
        <v>11114</v>
      </c>
      <c r="GM17" s="33">
        <f si="15" t="shared"/>
        <v>11114</v>
      </c>
      <c r="GN17" s="169"/>
      <c r="GO17" s="128">
        <v>0.55000000000000004</v>
      </c>
      <c r="GP17" s="126">
        <v>0.4</v>
      </c>
      <c r="GQ17" s="424">
        <f si="16" t="shared"/>
        <v>-0.15000000000000002</v>
      </c>
      <c r="GR17" s="393"/>
      <c r="GS17" s="122">
        <f>AV32</f>
        <v>0</v>
      </c>
      <c r="GT17" s="123">
        <v>21299.8</v>
      </c>
      <c r="GU17" s="425">
        <f si="17" t="shared"/>
        <v>21299.8</v>
      </c>
      <c r="GV17" s="123">
        <f si="18" t="shared"/>
        <v>0</v>
      </c>
      <c r="GW17" s="127" t="e">
        <f si="19" t="shared"/>
        <v>#DIV/0!</v>
      </c>
      <c r="GX17" s="123">
        <v>30.9</v>
      </c>
      <c r="GY17" s="144" t="e">
        <f si="20" t="shared"/>
        <v>#DIV/0!</v>
      </c>
      <c r="GZ17" s="141"/>
      <c r="HA17" s="125">
        <f si="21" t="shared"/>
        <v>0</v>
      </c>
      <c r="HB17" s="386">
        <v>53670.03</v>
      </c>
      <c r="HC17" s="31">
        <f si="22" t="shared"/>
        <v>53670.03</v>
      </c>
      <c r="HE17" s="23" t="s">
        <v>67</v>
      </c>
      <c r="HF17" s="46">
        <f si="80" t="shared"/>
        <v>8615.6999999999989</v>
      </c>
      <c r="HG17" s="23"/>
      <c r="HH17" s="24">
        <f si="81" t="shared"/>
        <v>8615.6999999999989</v>
      </c>
      <c r="HI17" s="20"/>
      <c r="HJ17" s="290"/>
      <c r="HK17" s="39">
        <f si="82" t="shared"/>
        <v>0</v>
      </c>
      <c r="HL17" s="4">
        <f si="83" t="shared"/>
        <v>0</v>
      </c>
      <c r="HO17" s="346">
        <v>42742</v>
      </c>
      <c r="HP17" s="590">
        <v>1191340</v>
      </c>
      <c r="HQ17" s="529">
        <f si="72" t="shared"/>
        <v>22.92</v>
      </c>
      <c r="HR17" s="541"/>
      <c r="HS17" s="556">
        <v>51846</v>
      </c>
      <c r="HT17" s="347">
        <f si="73" t="shared"/>
        <v>31</v>
      </c>
      <c r="HU17" s="573"/>
      <c r="HV17" s="556">
        <v>80871</v>
      </c>
      <c r="HW17" s="347">
        <f si="74" t="shared"/>
        <v>7</v>
      </c>
      <c r="HX17" s="573"/>
      <c r="HY17" s="556">
        <v>2929</v>
      </c>
      <c r="HZ17" s="347">
        <f si="75" t="shared"/>
        <v>8</v>
      </c>
      <c r="IA17" s="573"/>
      <c r="IB17" s="556">
        <v>135263</v>
      </c>
      <c r="IC17" s="493">
        <f si="76" t="shared"/>
        <v>21.3</v>
      </c>
      <c r="ID17" s="195"/>
      <c r="IE17" s="556">
        <v>224567</v>
      </c>
      <c r="IF17" s="347">
        <f si="77" t="shared"/>
        <v>1512</v>
      </c>
      <c r="IG17" s="210"/>
    </row>
    <row customHeight="1" ht="16.5" r="18" spans="1:241" x14ac:dyDescent="0.25">
      <c r="A18" s="199">
        <v>14</v>
      </c>
      <c r="B18" s="346">
        <v>42743</v>
      </c>
      <c r="C18" s="594">
        <v>3191253</v>
      </c>
      <c r="D18" s="622">
        <v>3253578</v>
      </c>
      <c r="E18" s="599"/>
      <c r="F18" s="493">
        <f si="39" t="shared"/>
        <v>13603.199999999999</v>
      </c>
      <c r="G18" s="354">
        <f>F17+F18</f>
        <v>27326.399999999998</v>
      </c>
      <c r="H18" s="594">
        <v>2254174</v>
      </c>
      <c r="I18" s="622">
        <v>2152950</v>
      </c>
      <c r="J18" s="596"/>
      <c r="K18" s="493">
        <f si="40" t="shared"/>
        <v>13776</v>
      </c>
      <c r="L18" s="195">
        <f>K17+K18</f>
        <v>27254.400000000001</v>
      </c>
      <c r="M18" s="354">
        <f>L18-G18</f>
        <v>-71.999999999996362</v>
      </c>
      <c r="N18" s="551">
        <v>729077</v>
      </c>
      <c r="O18" s="595">
        <v>1102497</v>
      </c>
      <c r="P18" s="493">
        <f si="41" t="shared"/>
        <v>2212.2000000000003</v>
      </c>
      <c r="Q18" s="508">
        <f>P18+P17</f>
        <v>4303.8</v>
      </c>
      <c r="R18" s="551">
        <v>74116</v>
      </c>
      <c r="S18" s="595">
        <v>38156</v>
      </c>
      <c r="T18" s="347">
        <f si="42" t="shared"/>
        <v>396</v>
      </c>
      <c r="U18" s="508">
        <f>T18+T17</f>
        <v>864</v>
      </c>
      <c r="V18" s="551">
        <v>175313</v>
      </c>
      <c r="W18" s="595">
        <v>356753</v>
      </c>
      <c r="X18" s="347">
        <f si="43" t="shared"/>
        <v>1744</v>
      </c>
      <c r="Y18" s="409">
        <f>X18+X17</f>
        <v>3392</v>
      </c>
      <c r="Z18" s="210">
        <f>Y18+U18</f>
        <v>4256</v>
      </c>
      <c r="AA18" s="354">
        <f>Q18-Z18</f>
        <v>47.800000000000182</v>
      </c>
      <c r="AB18" s="551">
        <v>378800</v>
      </c>
      <c r="AC18" s="595">
        <v>178684</v>
      </c>
      <c r="AD18" s="493">
        <f si="44" t="shared"/>
        <v>639</v>
      </c>
      <c r="AE18" s="542">
        <f>AD18+AD17</f>
        <v>1182.5999999999999</v>
      </c>
      <c r="AF18" s="364"/>
      <c r="AG18" s="605">
        <v>64105</v>
      </c>
      <c r="AH18" s="358"/>
      <c r="AI18" s="347">
        <f si="45" t="shared"/>
        <v>10560</v>
      </c>
      <c r="AJ18" s="409">
        <f>AI18+AI17</f>
        <v>21120</v>
      </c>
      <c r="AK18" s="371">
        <f>AJ18+U18</f>
        <v>21984</v>
      </c>
      <c r="AL18" s="387">
        <v>29571</v>
      </c>
      <c r="AM18" s="388">
        <v>41092</v>
      </c>
      <c r="AN18" s="347">
        <f si="46" t="shared"/>
        <v>0</v>
      </c>
      <c r="AO18" s="217">
        <f>AN18+AN17</f>
        <v>0</v>
      </c>
      <c r="AP18" s="387">
        <v>22329</v>
      </c>
      <c r="AQ18" s="388">
        <v>23340</v>
      </c>
      <c r="AR18" s="347">
        <f si="47" t="shared"/>
        <v>0</v>
      </c>
      <c r="AS18" s="409">
        <f>AR18+AR17</f>
        <v>0</v>
      </c>
      <c r="AT18" s="409">
        <f>(L18-Y18-AE18-AO18)+AS18</f>
        <v>22679.800000000003</v>
      </c>
      <c r="AU18" s="210">
        <f si="28" t="shared"/>
        <v>11220.199999999999</v>
      </c>
      <c r="AV18" s="211">
        <f>(G18-Y18-AE18-AO18)+AS18</f>
        <v>22751.8</v>
      </c>
      <c r="AW18" s="197">
        <v>10649.89</v>
      </c>
      <c r="AX18" s="196"/>
      <c r="AY18" s="196"/>
      <c r="AZ18" s="196">
        <f si="79" t="shared"/>
        <v>0</v>
      </c>
      <c r="BA18" s="196">
        <v>30.88</v>
      </c>
      <c r="BB18" s="196">
        <f si="48" t="shared"/>
        <v>0</v>
      </c>
      <c r="BC18" s="199">
        <v>14</v>
      </c>
      <c r="BD18" s="346">
        <v>42743</v>
      </c>
      <c r="BE18" s="594">
        <v>11855705</v>
      </c>
      <c r="BF18" s="369">
        <v>88423</v>
      </c>
      <c r="BG18" s="599">
        <v>5907903</v>
      </c>
      <c r="BH18" s="529">
        <f si="49" t="shared"/>
        <v>2074.44</v>
      </c>
      <c r="BI18" s="508">
        <f>BH18+BH17</f>
        <v>3652.32</v>
      </c>
      <c r="BJ18" s="583">
        <v>1005946</v>
      </c>
      <c r="BK18" s="550">
        <v>663488</v>
      </c>
      <c r="BL18" s="548">
        <f si="50" t="shared"/>
        <v>94.96</v>
      </c>
      <c r="BM18" s="409">
        <f>BL18+BL17</f>
        <v>194.24</v>
      </c>
      <c r="BN18" s="409">
        <f si="30" t="shared"/>
        <v>1979.48</v>
      </c>
      <c r="BO18" s="483">
        <f>BI18-BM18</f>
        <v>3458.08</v>
      </c>
      <c r="BP18" s="195">
        <v>1668.2</v>
      </c>
      <c r="BQ18" s="196">
        <f si="51" t="shared"/>
        <v>-311.27999999999997</v>
      </c>
      <c r="BR18" s="196">
        <v>301.44</v>
      </c>
      <c r="BS18" s="196">
        <f si="52" t="shared"/>
        <v>6.566746284501062</v>
      </c>
      <c r="BT18" s="196">
        <v>4.84</v>
      </c>
      <c r="BU18" s="196">
        <f si="53" t="shared"/>
        <v>-1.7267462845010622</v>
      </c>
      <c r="BV18" s="199">
        <v>14</v>
      </c>
      <c r="BW18" s="346">
        <v>42743</v>
      </c>
      <c r="BX18" s="594">
        <v>1297987</v>
      </c>
      <c r="BY18" s="595">
        <v>63404</v>
      </c>
      <c r="BZ18" s="529">
        <f si="54" t="shared"/>
        <v>254.12</v>
      </c>
      <c r="CA18" s="196">
        <f>BZ17+BZ18</f>
        <v>476.46000000000004</v>
      </c>
      <c r="CB18" s="292"/>
      <c r="CC18" s="213">
        <f si="31" t="shared"/>
        <v>94.96</v>
      </c>
      <c r="CD18" s="409">
        <f>BM18</f>
        <v>194.24</v>
      </c>
      <c r="CE18" s="211">
        <f si="32" t="shared"/>
        <v>349.08</v>
      </c>
      <c r="CF18" s="211">
        <f>CA18+CD18</f>
        <v>670.7</v>
      </c>
      <c r="CG18" s="195">
        <v>762.3</v>
      </c>
      <c r="CH18" s="210">
        <f si="33" t="shared"/>
        <v>413.21999999999997</v>
      </c>
      <c r="CI18" s="196"/>
      <c r="CJ18" s="196">
        <f si="55" t="shared"/>
        <v>0</v>
      </c>
      <c r="CK18" s="196">
        <v>3.78</v>
      </c>
      <c r="CL18" s="196">
        <f si="56" t="shared"/>
        <v>0</v>
      </c>
      <c r="CM18" s="199">
        <v>14</v>
      </c>
      <c r="CN18" s="346">
        <v>42743</v>
      </c>
      <c r="CO18" s="628">
        <v>11721082</v>
      </c>
      <c r="CP18" s="629">
        <v>7779134</v>
      </c>
      <c r="CQ18" s="529">
        <f si="57" t="shared"/>
        <v>1383</v>
      </c>
      <c r="CR18" s="409">
        <f>CQ18+CQ17</f>
        <v>2715</v>
      </c>
      <c r="CS18" s="210">
        <f si="0" t="shared"/>
        <v>175313</v>
      </c>
      <c r="CT18" s="210">
        <f si="0" t="shared"/>
        <v>356753</v>
      </c>
      <c r="CU18" s="409">
        <f si="0" t="shared"/>
        <v>1744</v>
      </c>
      <c r="CV18" s="508">
        <f>Y18</f>
        <v>3392</v>
      </c>
      <c r="CW18" s="556">
        <v>346788</v>
      </c>
      <c r="CX18" s="557">
        <f si="58" t="shared"/>
        <v>0.66</v>
      </c>
      <c r="CY18" s="409">
        <f>CX18+CX17</f>
        <v>27.72</v>
      </c>
      <c r="CZ18" s="409">
        <f si="34" t="shared"/>
        <v>3127.66</v>
      </c>
      <c r="DA18" s="204">
        <f>CZ18+CZ17</f>
        <v>6134.7199999999993</v>
      </c>
      <c r="DB18" s="195">
        <v>3924.1</v>
      </c>
      <c r="DC18" s="397">
        <f si="59" t="shared"/>
        <v>796.44</v>
      </c>
      <c r="DD18" s="195">
        <v>361.89499999999998</v>
      </c>
      <c r="DE18" s="196">
        <f si="60" t="shared"/>
        <v>8.6424515398112707</v>
      </c>
      <c r="DF18" s="195">
        <v>11.38</v>
      </c>
      <c r="DG18" s="397">
        <f si="61" t="shared"/>
        <v>2.7375484601887301</v>
      </c>
      <c r="DH18" s="199">
        <v>14</v>
      </c>
      <c r="DI18" s="346">
        <v>42743</v>
      </c>
      <c r="DJ18" s="632">
        <v>397420</v>
      </c>
      <c r="DK18" s="633">
        <v>327579</v>
      </c>
      <c r="DL18" s="493">
        <f si="62" t="shared"/>
        <v>1063.8</v>
      </c>
      <c r="DM18" s="508">
        <f>DL18+DL17</f>
        <v>2079</v>
      </c>
      <c r="DN18" s="583"/>
      <c r="DO18" s="576"/>
      <c r="DP18" s="576">
        <v>1847140</v>
      </c>
      <c r="DQ18" s="582"/>
      <c r="DR18" s="493">
        <f si="78" t="shared"/>
        <v>3378.6</v>
      </c>
      <c r="DS18" s="542">
        <f>DR18+DR17</f>
        <v>6652.8</v>
      </c>
      <c r="DT18" s="409">
        <f si="35" t="shared"/>
        <v>6086.4</v>
      </c>
      <c r="DU18" s="204">
        <f>DM18+DS18+IG18</f>
        <v>11887.8</v>
      </c>
      <c r="DV18" s="195">
        <v>5557</v>
      </c>
      <c r="DW18" s="409">
        <f si="36" t="shared"/>
        <v>-529.39999999999964</v>
      </c>
      <c r="DX18" s="195">
        <v>14653</v>
      </c>
      <c r="DY18" s="431">
        <f si="64" t="shared"/>
        <v>0.41536886644373161</v>
      </c>
      <c r="DZ18" s="409">
        <v>0.39800000000000002</v>
      </c>
      <c r="EA18" s="431">
        <f si="37" t="shared"/>
        <v>-1.736886644373159E-2</v>
      </c>
      <c r="EB18" s="199">
        <v>14</v>
      </c>
      <c r="EC18" s="346">
        <v>42743</v>
      </c>
      <c r="ED18" s="594">
        <v>2191558</v>
      </c>
      <c r="EE18" s="252"/>
      <c r="EF18" s="595"/>
      <c r="EG18" s="493">
        <f si="65" t="shared"/>
        <v>3956.4</v>
      </c>
      <c r="EH18" s="542">
        <f>EG18+EG17</f>
        <v>7794</v>
      </c>
      <c r="EI18" s="549">
        <v>29894</v>
      </c>
      <c r="EJ18" s="588">
        <v>1858750</v>
      </c>
      <c r="EK18" s="529">
        <f si="66" t="shared"/>
        <v>437.28000000000003</v>
      </c>
      <c r="EL18" s="541">
        <f>EK18+EK17</f>
        <v>851.6</v>
      </c>
      <c r="EM18" s="583">
        <v>3279446</v>
      </c>
      <c r="EN18" s="550"/>
      <c r="EO18" s="529">
        <f si="67" t="shared"/>
        <v>24.251999999999999</v>
      </c>
      <c r="EP18" s="541">
        <f>EO18+EO17</f>
        <v>45.275999999999996</v>
      </c>
      <c r="EQ18" s="570">
        <v>400482</v>
      </c>
      <c r="ER18" s="529">
        <f si="68" t="shared"/>
        <v>8.36</v>
      </c>
      <c r="ES18" s="196">
        <f>ER18+ER17</f>
        <v>15.84</v>
      </c>
      <c r="ET18" s="409">
        <f si="38" t="shared"/>
        <v>3989.0120000000002</v>
      </c>
      <c r="EU18" s="204">
        <f>EH18+EP18+ES18</f>
        <v>7855.116</v>
      </c>
      <c r="EV18" s="195">
        <v>4273.3999999999996</v>
      </c>
      <c r="EW18" s="195">
        <f si="69" t="shared"/>
        <v>284.38799999999947</v>
      </c>
      <c r="EX18" s="431">
        <v>361.89499999999998</v>
      </c>
      <c r="EY18" s="431">
        <f si="70" t="shared"/>
        <v>11.02256731925006</v>
      </c>
      <c r="EZ18" s="290">
        <v>12.3931</v>
      </c>
      <c r="FA18" s="432">
        <f si="71" t="shared"/>
        <v>1.3705326807499407</v>
      </c>
      <c r="FC18" s="293">
        <v>42809</v>
      </c>
      <c r="FD18" s="417">
        <v>42810</v>
      </c>
      <c r="FE18" s="130">
        <f>BO34</f>
        <v>0</v>
      </c>
      <c r="FF18" s="127">
        <v>3336.5</v>
      </c>
      <c r="FG18" s="127">
        <f si="1" t="shared"/>
        <v>3336.5</v>
      </c>
      <c r="FH18" s="290"/>
      <c r="FI18" s="123" t="e">
        <f si="2" t="shared"/>
        <v>#DIV/0!</v>
      </c>
      <c r="FJ18" s="126">
        <v>4.84</v>
      </c>
      <c r="FK18" s="131" t="e">
        <f si="3" t="shared"/>
        <v>#DIV/0!</v>
      </c>
      <c r="FL18" s="140">
        <f>HR34</f>
        <v>0</v>
      </c>
      <c r="FM18" s="296">
        <f>EU34</f>
        <v>0</v>
      </c>
      <c r="FN18" s="123">
        <v>8546.9</v>
      </c>
      <c r="FO18" s="33">
        <f si="4" t="shared"/>
        <v>8546.9</v>
      </c>
      <c r="FP18" s="120">
        <f si="5" t="shared"/>
        <v>0</v>
      </c>
      <c r="FQ18" s="123" t="e">
        <f si="6" t="shared"/>
        <v>#DIV/0!</v>
      </c>
      <c r="FR18" s="120">
        <v>12.39</v>
      </c>
      <c r="FS18" s="422" t="e">
        <f si="7" t="shared"/>
        <v>#DIV/0!</v>
      </c>
      <c r="FT18" s="141"/>
      <c r="FU18" s="130">
        <f>DA34</f>
        <v>0</v>
      </c>
      <c r="FV18" s="123">
        <v>7848.3</v>
      </c>
      <c r="FW18" s="434">
        <f si="8" t="shared"/>
        <v>7848.3</v>
      </c>
      <c r="FX18" s="120">
        <f si="9" t="shared"/>
        <v>0</v>
      </c>
      <c r="FY18" s="120" t="e">
        <f si="10" t="shared"/>
        <v>#DIV/0!</v>
      </c>
      <c r="FZ18" s="126">
        <v>11.38</v>
      </c>
      <c r="GA18" s="422" t="e">
        <f si="11" t="shared"/>
        <v>#DIV/0!</v>
      </c>
      <c r="GB18" s="393"/>
      <c r="GC18" s="122">
        <f>CF34</f>
        <v>0</v>
      </c>
      <c r="GD18" s="123">
        <v>1524.6</v>
      </c>
      <c r="GE18" s="120">
        <f si="12" t="shared"/>
        <v>1524.6</v>
      </c>
      <c r="GF18" s="17"/>
      <c r="GG18" s="127" t="e">
        <f si="13" t="shared"/>
        <v>#DIV/0!</v>
      </c>
      <c r="GH18" s="126">
        <v>3.78</v>
      </c>
      <c r="GI18" s="144" t="e">
        <f si="14" t="shared"/>
        <v>#DIV/0!</v>
      </c>
      <c r="GJ18" s="393"/>
      <c r="GK18" s="122">
        <f>DU34</f>
        <v>0</v>
      </c>
      <c r="GL18" s="120">
        <v>11114</v>
      </c>
      <c r="GM18" s="33">
        <f si="15" t="shared"/>
        <v>11114</v>
      </c>
      <c r="GN18" s="169"/>
      <c r="GO18" s="128">
        <v>0.55000000000000004</v>
      </c>
      <c r="GP18" s="126">
        <v>0.4</v>
      </c>
      <c r="GQ18" s="424">
        <f si="16" t="shared"/>
        <v>-0.15000000000000002</v>
      </c>
      <c r="GR18" s="393"/>
      <c r="GS18" s="122">
        <f>AV34</f>
        <v>0</v>
      </c>
      <c r="GT18" s="123">
        <v>21299.8</v>
      </c>
      <c r="GU18" s="425">
        <f si="17" t="shared"/>
        <v>21299.8</v>
      </c>
      <c r="GV18" s="123">
        <f si="18" t="shared"/>
        <v>0</v>
      </c>
      <c r="GW18" s="127" t="e">
        <f si="19" t="shared"/>
        <v>#DIV/0!</v>
      </c>
      <c r="GX18" s="123">
        <v>30.9</v>
      </c>
      <c r="GY18" s="423" t="e">
        <f si="20" t="shared"/>
        <v>#DIV/0!</v>
      </c>
      <c r="GZ18" s="141"/>
      <c r="HA18" s="125">
        <f si="21" t="shared"/>
        <v>0</v>
      </c>
      <c r="HB18" s="386">
        <v>53670.03</v>
      </c>
      <c r="HC18" s="31">
        <f si="22" t="shared"/>
        <v>53670.03</v>
      </c>
      <c r="HE18" s="23" t="s">
        <v>68</v>
      </c>
      <c r="HF18" s="46">
        <f si="80" t="shared"/>
        <v>138112.95000000001</v>
      </c>
      <c r="HG18" s="23"/>
      <c r="HH18" s="24">
        <f si="81" t="shared"/>
        <v>138112.95000000001</v>
      </c>
      <c r="HI18" s="20"/>
      <c r="HJ18" s="290"/>
      <c r="HK18" s="39">
        <f si="82" t="shared"/>
        <v>0</v>
      </c>
      <c r="HL18" s="4">
        <f si="83" t="shared"/>
        <v>0</v>
      </c>
      <c r="HO18" s="346">
        <v>42743</v>
      </c>
      <c r="HP18" s="590">
        <v>1193501</v>
      </c>
      <c r="HQ18" s="529">
        <f si="72" t="shared"/>
        <v>86.44</v>
      </c>
      <c r="HR18" s="541">
        <f>HQ18+HQ17</f>
        <v>109.36</v>
      </c>
      <c r="HS18" s="556">
        <v>51881</v>
      </c>
      <c r="HT18" s="347">
        <f si="73" t="shared"/>
        <v>35</v>
      </c>
      <c r="HU18" s="573">
        <f>HT18+HT17</f>
        <v>66</v>
      </c>
      <c r="HV18" s="556">
        <v>80906</v>
      </c>
      <c r="HW18" s="347">
        <f si="74" t="shared"/>
        <v>35</v>
      </c>
      <c r="HX18" s="573">
        <f>HW18+HW17</f>
        <v>42</v>
      </c>
      <c r="HY18" s="556">
        <v>2956</v>
      </c>
      <c r="HZ18" s="347">
        <f si="75" t="shared"/>
        <v>27</v>
      </c>
      <c r="IA18" s="573">
        <f>HZ18+HZ17</f>
        <v>35</v>
      </c>
      <c r="IB18" s="556">
        <v>135299</v>
      </c>
      <c r="IC18" s="493">
        <f si="76" t="shared"/>
        <v>10.799999999999999</v>
      </c>
      <c r="ID18" s="195">
        <f>IC18+IC17</f>
        <v>32.1</v>
      </c>
      <c r="IE18" s="556">
        <v>224704</v>
      </c>
      <c r="IF18" s="347">
        <f si="77" t="shared"/>
        <v>1644</v>
      </c>
      <c r="IG18" s="210">
        <f>IF18+IF17</f>
        <v>3156</v>
      </c>
    </row>
    <row customHeight="1" ht="16.5" r="19" spans="1:241" thickBot="1" x14ac:dyDescent="0.3">
      <c r="A19" s="199">
        <v>15</v>
      </c>
      <c r="B19" s="346">
        <v>42743</v>
      </c>
      <c r="C19" s="594">
        <v>3191743</v>
      </c>
      <c r="D19" s="622">
        <v>3255802</v>
      </c>
      <c r="E19" s="599"/>
      <c r="F19" s="493">
        <f si="39" t="shared"/>
        <v>13027.199999999999</v>
      </c>
      <c r="G19" s="354"/>
      <c r="H19" s="594">
        <v>2254667</v>
      </c>
      <c r="I19" s="622">
        <v>2155249</v>
      </c>
      <c r="J19" s="596"/>
      <c r="K19" s="493">
        <f si="40" t="shared"/>
        <v>13401.6</v>
      </c>
      <c r="L19" s="195"/>
      <c r="M19" s="354"/>
      <c r="N19" s="551">
        <v>730163</v>
      </c>
      <c r="O19" s="595">
        <v>1102497</v>
      </c>
      <c r="P19" s="493">
        <f si="41" t="shared"/>
        <v>1954.8</v>
      </c>
      <c r="Q19" s="508"/>
      <c r="R19" s="551">
        <v>74138</v>
      </c>
      <c r="S19" s="595">
        <v>38157</v>
      </c>
      <c r="T19" s="347">
        <f si="42" t="shared"/>
        <v>276</v>
      </c>
      <c r="U19" s="508"/>
      <c r="V19" s="551">
        <v>175315</v>
      </c>
      <c r="W19" s="595">
        <v>356851</v>
      </c>
      <c r="X19" s="347">
        <f si="43" t="shared"/>
        <v>1600</v>
      </c>
      <c r="Y19" s="409"/>
      <c r="Z19" s="210"/>
      <c r="AA19" s="354"/>
      <c r="AB19" s="551">
        <v>379014</v>
      </c>
      <c r="AC19" s="595">
        <v>178788</v>
      </c>
      <c r="AD19" s="493">
        <f si="44" t="shared"/>
        <v>572.4</v>
      </c>
      <c r="AE19" s="542"/>
      <c r="AF19" s="364"/>
      <c r="AG19" s="605">
        <v>64149</v>
      </c>
      <c r="AH19" s="358"/>
      <c r="AI19" s="347">
        <f si="45" t="shared"/>
        <v>10560</v>
      </c>
      <c r="AJ19" s="409"/>
      <c r="AK19" s="371"/>
      <c r="AL19" s="387">
        <v>29571</v>
      </c>
      <c r="AM19" s="388">
        <v>41092</v>
      </c>
      <c r="AN19" s="347">
        <f si="46" t="shared"/>
        <v>0</v>
      </c>
      <c r="AO19" s="217"/>
      <c r="AP19" s="387">
        <v>22329</v>
      </c>
      <c r="AQ19" s="388">
        <v>23340</v>
      </c>
      <c r="AR19" s="347">
        <f si="47" t="shared"/>
        <v>0</v>
      </c>
      <c r="AS19" s="409"/>
      <c r="AT19" s="409"/>
      <c r="AU19" s="210">
        <f si="28" t="shared"/>
        <v>10854.8</v>
      </c>
      <c r="AV19" s="211"/>
      <c r="AW19" s="197">
        <v>10649.89</v>
      </c>
      <c r="AX19" s="196"/>
      <c r="AY19" s="196"/>
      <c r="AZ19" s="196">
        <f si="79" t="shared"/>
        <v>0</v>
      </c>
      <c r="BA19" s="196">
        <v>30.88</v>
      </c>
      <c r="BB19" s="196">
        <f si="48" t="shared"/>
        <v>0</v>
      </c>
      <c r="BC19" s="199">
        <v>15</v>
      </c>
      <c r="BD19" s="346">
        <v>42743</v>
      </c>
      <c r="BE19" s="594">
        <v>11857493</v>
      </c>
      <c r="BF19" s="369">
        <v>88529</v>
      </c>
      <c r="BG19" s="599">
        <v>5911089</v>
      </c>
      <c r="BH19" s="529">
        <f si="49" t="shared"/>
        <v>1868.8799999999999</v>
      </c>
      <c r="BI19" s="508"/>
      <c r="BJ19" s="583">
        <v>1007352</v>
      </c>
      <c r="BK19" s="550">
        <v>663488</v>
      </c>
      <c r="BL19" s="548">
        <f si="50" t="shared"/>
        <v>112.48</v>
      </c>
      <c r="BM19" s="409"/>
      <c r="BN19" s="409">
        <f si="30" t="shared"/>
        <v>1756.3999999999999</v>
      </c>
      <c r="BO19" s="483"/>
      <c r="BP19" s="195">
        <v>1668.2</v>
      </c>
      <c r="BQ19" s="196">
        <f si="51" t="shared"/>
        <v>-88.199999999999818</v>
      </c>
      <c r="BR19" s="196">
        <v>301.44</v>
      </c>
      <c r="BS19" s="196">
        <f si="52" t="shared"/>
        <v>5.8266985138004239</v>
      </c>
      <c r="BT19" s="196">
        <v>4.84</v>
      </c>
      <c r="BU19" s="196">
        <f si="53" t="shared"/>
        <v>-0.98669851380042406</v>
      </c>
      <c r="BV19" s="199">
        <v>15</v>
      </c>
      <c r="BW19" s="346">
        <v>42743</v>
      </c>
      <c r="BX19" s="594">
        <v>1298773</v>
      </c>
      <c r="BY19" s="595">
        <v>63715</v>
      </c>
      <c r="BZ19" s="529">
        <f si="54" t="shared"/>
        <v>248.24</v>
      </c>
      <c r="CA19" s="196"/>
      <c r="CB19" s="292"/>
      <c r="CC19" s="213">
        <f si="31" t="shared"/>
        <v>112.48</v>
      </c>
      <c r="CD19" s="409"/>
      <c r="CE19" s="211">
        <f si="32" t="shared"/>
        <v>360.72</v>
      </c>
      <c r="CF19" s="211"/>
      <c r="CG19" s="195">
        <v>762.3</v>
      </c>
      <c r="CH19" s="210">
        <f si="33" t="shared"/>
        <v>401.57999999999993</v>
      </c>
      <c r="CI19" s="196"/>
      <c r="CJ19" s="196">
        <f si="55" t="shared"/>
        <v>0</v>
      </c>
      <c r="CK19" s="196">
        <v>3.78</v>
      </c>
      <c r="CL19" s="196">
        <f si="56" t="shared"/>
        <v>0</v>
      </c>
      <c r="CM19" s="199">
        <v>15</v>
      </c>
      <c r="CN19" s="346">
        <v>42743</v>
      </c>
      <c r="CO19" s="628">
        <v>11729086</v>
      </c>
      <c r="CP19" s="629">
        <v>7782402</v>
      </c>
      <c r="CQ19" s="529">
        <f si="57" t="shared"/>
        <v>1352.64</v>
      </c>
      <c r="CR19" s="409"/>
      <c r="CS19" s="210">
        <f si="0" t="shared"/>
        <v>175315</v>
      </c>
      <c r="CT19" s="210">
        <f si="0" t="shared"/>
        <v>356851</v>
      </c>
      <c r="CU19" s="409">
        <f si="0" t="shared"/>
        <v>1600</v>
      </c>
      <c r="CV19" s="508"/>
      <c r="CW19" s="556">
        <v>346948</v>
      </c>
      <c r="CX19" s="557">
        <f si="58" t="shared"/>
        <v>9.6</v>
      </c>
      <c r="CY19" s="409"/>
      <c r="CZ19" s="409">
        <f si="34" t="shared"/>
        <v>2962.2400000000002</v>
      </c>
      <c r="DA19" s="204"/>
      <c r="DB19" s="195">
        <v>3924.1</v>
      </c>
      <c r="DC19" s="397">
        <f si="59" t="shared"/>
        <v>961.85999999999967</v>
      </c>
      <c r="DD19" s="195">
        <v>361.89499999999998</v>
      </c>
      <c r="DE19" s="196">
        <f si="60" t="shared"/>
        <v>8.1853576313571619</v>
      </c>
      <c r="DF19" s="195">
        <v>11.38</v>
      </c>
      <c r="DG19" s="397">
        <f si="61" t="shared"/>
        <v>3.1946423686428389</v>
      </c>
      <c r="DH19" s="199">
        <v>15</v>
      </c>
      <c r="DI19" s="346">
        <v>42743</v>
      </c>
      <c r="DJ19" s="632">
        <v>397960</v>
      </c>
      <c r="DK19" s="595">
        <v>327604</v>
      </c>
      <c r="DL19" s="493">
        <f si="62" t="shared"/>
        <v>1017</v>
      </c>
      <c r="DM19" s="508"/>
      <c r="DN19" s="583"/>
      <c r="DO19" s="576"/>
      <c r="DP19" s="576">
        <v>1848980</v>
      </c>
      <c r="DQ19" s="582"/>
      <c r="DR19" s="493">
        <f si="78" t="shared"/>
        <v>3312</v>
      </c>
      <c r="DS19" s="542"/>
      <c r="DT19" s="409">
        <f si="35" t="shared"/>
        <v>5925</v>
      </c>
      <c r="DU19" s="204"/>
      <c r="DV19" s="195">
        <v>5557</v>
      </c>
      <c r="DW19" s="409">
        <f si="36" t="shared"/>
        <v>-368</v>
      </c>
      <c r="DX19" s="195">
        <v>14653</v>
      </c>
      <c r="DY19" s="431">
        <f si="64" t="shared"/>
        <v>0.404354057189654</v>
      </c>
      <c r="DZ19" s="409">
        <v>0.39800000000000002</v>
      </c>
      <c r="EA19" s="431">
        <f si="37" t="shared"/>
        <v>-6.3540571896539833E-3</v>
      </c>
      <c r="EB19" s="199">
        <v>15</v>
      </c>
      <c r="EC19" s="346">
        <v>42743</v>
      </c>
      <c r="ED19" s="594">
        <v>2193777</v>
      </c>
      <c r="EE19" s="252"/>
      <c r="EF19" s="595"/>
      <c r="EG19" s="493">
        <f si="65" t="shared"/>
        <v>3994.2000000000003</v>
      </c>
      <c r="EH19" s="542"/>
      <c r="EI19" s="549">
        <v>29914</v>
      </c>
      <c r="EJ19" s="588">
        <v>1864072</v>
      </c>
      <c r="EK19" s="529">
        <f si="66" t="shared"/>
        <v>427.36</v>
      </c>
      <c r="EL19" s="541"/>
      <c r="EM19" s="583">
        <v>3281589</v>
      </c>
      <c r="EN19" s="550"/>
      <c r="EO19" s="529">
        <f si="67" t="shared"/>
        <v>25.716000000000001</v>
      </c>
      <c r="EP19" s="541"/>
      <c r="EQ19" s="570">
        <v>400676</v>
      </c>
      <c r="ER19" s="529">
        <f si="68" t="shared"/>
        <v>7.76</v>
      </c>
      <c r="ES19" s="196"/>
      <c r="ET19" s="409">
        <f si="38" t="shared"/>
        <v>4027.6760000000004</v>
      </c>
      <c r="EU19" s="204"/>
      <c r="EV19" s="195">
        <v>4273.3999999999996</v>
      </c>
      <c r="EW19" s="195">
        <f si="69" t="shared"/>
        <v>245.72399999999925</v>
      </c>
      <c r="EX19" s="431">
        <v>361.89499999999998</v>
      </c>
      <c r="EY19" s="431">
        <f si="70" t="shared"/>
        <v>11.129404937896354</v>
      </c>
      <c r="EZ19" s="290">
        <v>12.3931</v>
      </c>
      <c r="FA19" s="432">
        <f si="71" t="shared"/>
        <v>1.2636950621036469</v>
      </c>
      <c r="FC19" s="293">
        <v>42810</v>
      </c>
      <c r="FD19" s="417">
        <v>42811</v>
      </c>
      <c r="FE19" s="130">
        <f>BO36</f>
        <v>0</v>
      </c>
      <c r="FF19" s="127">
        <v>3336.5</v>
      </c>
      <c r="FG19" s="127">
        <f si="1" t="shared"/>
        <v>3336.5</v>
      </c>
      <c r="FH19" s="290"/>
      <c r="FI19" s="123" t="e">
        <f si="2" t="shared"/>
        <v>#DIV/0!</v>
      </c>
      <c r="FJ19" s="126">
        <v>4.84</v>
      </c>
      <c r="FK19" s="131" t="e">
        <f si="3" t="shared"/>
        <v>#DIV/0!</v>
      </c>
      <c r="FL19" s="140">
        <f>HR36</f>
        <v>0</v>
      </c>
      <c r="FM19" s="296">
        <f>EU36</f>
        <v>0</v>
      </c>
      <c r="FN19" s="123">
        <v>8546.9</v>
      </c>
      <c r="FO19" s="32">
        <f si="4" t="shared"/>
        <v>8546.9</v>
      </c>
      <c r="FP19" s="120">
        <f si="5" t="shared"/>
        <v>0</v>
      </c>
      <c r="FQ19" s="123" t="e">
        <f si="6" t="shared"/>
        <v>#DIV/0!</v>
      </c>
      <c r="FR19" s="120">
        <v>12.39</v>
      </c>
      <c r="FS19" s="142" t="e">
        <f si="7" t="shared"/>
        <v>#DIV/0!</v>
      </c>
      <c r="FT19" s="141"/>
      <c r="FU19" s="130">
        <f>DA36</f>
        <v>0</v>
      </c>
      <c r="FV19" s="123">
        <v>7848.3</v>
      </c>
      <c r="FW19" s="434">
        <f si="8" t="shared"/>
        <v>7848.3</v>
      </c>
      <c r="FX19" s="120">
        <f si="9" t="shared"/>
        <v>0</v>
      </c>
      <c r="FY19" s="120" t="e">
        <f si="10" t="shared"/>
        <v>#DIV/0!</v>
      </c>
      <c r="FZ19" s="126">
        <v>11.38</v>
      </c>
      <c r="GA19" s="422" t="e">
        <f si="11" t="shared"/>
        <v>#DIV/0!</v>
      </c>
      <c r="GB19" s="393"/>
      <c r="GC19" s="122">
        <f>CF36</f>
        <v>0</v>
      </c>
      <c r="GD19" s="123">
        <v>1524.6</v>
      </c>
      <c r="GE19" s="120">
        <f si="12" t="shared"/>
        <v>1524.6</v>
      </c>
      <c r="GF19" s="17"/>
      <c r="GG19" s="127" t="e">
        <f si="13" t="shared"/>
        <v>#DIV/0!</v>
      </c>
      <c r="GH19" s="126">
        <v>3.78</v>
      </c>
      <c r="GI19" s="144" t="e">
        <f si="14" t="shared"/>
        <v>#DIV/0!</v>
      </c>
      <c r="GJ19" s="393"/>
      <c r="GK19" s="122">
        <f>DU36</f>
        <v>0</v>
      </c>
      <c r="GL19" s="120">
        <v>11114</v>
      </c>
      <c r="GM19" s="33">
        <f si="15" t="shared"/>
        <v>11114</v>
      </c>
      <c r="GN19" s="169"/>
      <c r="GO19" s="128">
        <v>0.55000000000000004</v>
      </c>
      <c r="GP19" s="126">
        <v>0.4</v>
      </c>
      <c r="GQ19" s="424">
        <f si="16" t="shared"/>
        <v>-0.15000000000000002</v>
      </c>
      <c r="GR19" s="393"/>
      <c r="GS19" s="122">
        <f>AV36</f>
        <v>0</v>
      </c>
      <c r="GT19" s="123">
        <v>21299.8</v>
      </c>
      <c r="GU19" s="425">
        <f si="17" t="shared"/>
        <v>21299.8</v>
      </c>
      <c r="GV19" s="123">
        <f si="18" t="shared"/>
        <v>0</v>
      </c>
      <c r="GW19" s="127" t="e">
        <f si="19" t="shared"/>
        <v>#DIV/0!</v>
      </c>
      <c r="GX19" s="123">
        <v>30.9</v>
      </c>
      <c r="GY19" s="144" t="e">
        <f si="20" t="shared"/>
        <v>#DIV/0!</v>
      </c>
      <c r="GZ19" s="141"/>
      <c r="HA19" s="125">
        <f si="21" t="shared"/>
        <v>0</v>
      </c>
      <c r="HB19" s="386">
        <v>53670.03</v>
      </c>
      <c r="HC19" s="31">
        <f si="22" t="shared"/>
        <v>53670.03</v>
      </c>
      <c r="HE19" s="25" t="s">
        <v>69</v>
      </c>
      <c r="HF19" s="47">
        <f si="80" t="shared"/>
        <v>265388</v>
      </c>
      <c r="HG19" s="25"/>
      <c r="HH19" s="26">
        <f si="81" t="shared"/>
        <v>265388</v>
      </c>
      <c r="HI19" s="11"/>
      <c r="HJ19" s="5"/>
      <c r="HK19" s="39">
        <f si="82" t="shared"/>
        <v>0</v>
      </c>
      <c r="HL19" s="4">
        <f si="83" t="shared"/>
        <v>0</v>
      </c>
      <c r="HO19" s="346">
        <v>42743</v>
      </c>
      <c r="HP19" s="590">
        <v>1193811</v>
      </c>
      <c r="HQ19" s="529">
        <f si="72" t="shared"/>
        <v>12.4</v>
      </c>
      <c r="HR19" s="541"/>
      <c r="HS19" s="556">
        <v>51900</v>
      </c>
      <c r="HT19" s="347">
        <f si="73" t="shared"/>
        <v>19</v>
      </c>
      <c r="HU19" s="573"/>
      <c r="HV19" s="556">
        <v>80917</v>
      </c>
      <c r="HW19" s="347">
        <f si="74" t="shared"/>
        <v>11</v>
      </c>
      <c r="HX19" s="573"/>
      <c r="HY19" s="556">
        <v>2960</v>
      </c>
      <c r="HZ19" s="347">
        <f si="75" t="shared"/>
        <v>4</v>
      </c>
      <c r="IA19" s="573"/>
      <c r="IB19" s="556">
        <v>135351</v>
      </c>
      <c r="IC19" s="493">
        <f si="76" t="shared"/>
        <v>15.6</v>
      </c>
      <c r="ID19" s="195"/>
      <c r="IE19" s="556">
        <v>224837</v>
      </c>
      <c r="IF19" s="347">
        <f si="77" t="shared"/>
        <v>1596</v>
      </c>
      <c r="IG19" s="210"/>
    </row>
    <row customHeight="1" ht="16.5" r="20" spans="1:241" thickBot="1" x14ac:dyDescent="0.3">
      <c r="A20" s="199">
        <v>16</v>
      </c>
      <c r="B20" s="346">
        <v>42744</v>
      </c>
      <c r="C20" s="594">
        <v>3192257</v>
      </c>
      <c r="D20" s="622">
        <v>3258127</v>
      </c>
      <c r="E20" s="599"/>
      <c r="F20" s="493">
        <f si="39" t="shared"/>
        <v>13627.199999999999</v>
      </c>
      <c r="G20" s="354">
        <f>F19+F20</f>
        <v>26654.399999999998</v>
      </c>
      <c r="H20" s="594">
        <v>2255182</v>
      </c>
      <c r="I20" s="622">
        <v>2157661</v>
      </c>
      <c r="J20" s="596"/>
      <c r="K20" s="493">
        <f si="40" t="shared"/>
        <v>14049.6</v>
      </c>
      <c r="L20" s="195">
        <f>K19+K20</f>
        <v>27451.200000000001</v>
      </c>
      <c r="M20" s="354">
        <f>L20-G20</f>
        <v>796.80000000000291</v>
      </c>
      <c r="N20" s="551">
        <v>731318</v>
      </c>
      <c r="O20" s="595">
        <v>1102497</v>
      </c>
      <c r="P20" s="493">
        <f si="41" t="shared"/>
        <v>2079</v>
      </c>
      <c r="Q20" s="508">
        <f>P20+P19</f>
        <v>4033.8</v>
      </c>
      <c r="R20" s="551">
        <v>74165</v>
      </c>
      <c r="S20" s="595">
        <v>38162</v>
      </c>
      <c r="T20" s="347">
        <f si="42" t="shared"/>
        <v>384</v>
      </c>
      <c r="U20" s="508">
        <f>T20+T19</f>
        <v>660</v>
      </c>
      <c r="V20" s="551">
        <v>175320</v>
      </c>
      <c r="W20" s="595">
        <v>356954</v>
      </c>
      <c r="X20" s="347">
        <f si="43" t="shared"/>
        <v>1728</v>
      </c>
      <c r="Y20" s="409">
        <f>X20+X19</f>
        <v>3328</v>
      </c>
      <c r="Z20" s="210">
        <f>Y20+U20</f>
        <v>3988</v>
      </c>
      <c r="AA20" s="354">
        <f>Q20-Z20</f>
        <v>45.800000000000182</v>
      </c>
      <c r="AB20" s="551">
        <v>379222</v>
      </c>
      <c r="AC20" s="595">
        <v>178898</v>
      </c>
      <c r="AD20" s="493">
        <f si="44" t="shared"/>
        <v>572.4</v>
      </c>
      <c r="AE20" s="542">
        <f>AD20+AD19</f>
        <v>1144.8</v>
      </c>
      <c r="AF20" s="364"/>
      <c r="AG20" s="605">
        <v>64195</v>
      </c>
      <c r="AH20" s="358"/>
      <c r="AI20" s="347">
        <f si="45" t="shared"/>
        <v>11040</v>
      </c>
      <c r="AJ20" s="409">
        <f>AI20+AI19</f>
        <v>21600</v>
      </c>
      <c r="AK20" s="371">
        <f>AJ20+U20</f>
        <v>22260</v>
      </c>
      <c r="AL20" s="387">
        <v>29571</v>
      </c>
      <c r="AM20" s="388">
        <v>41092</v>
      </c>
      <c r="AN20" s="347">
        <f si="46" t="shared"/>
        <v>0</v>
      </c>
      <c r="AO20" s="217">
        <f>AN20+AN19</f>
        <v>0</v>
      </c>
      <c r="AP20" s="387">
        <v>22329</v>
      </c>
      <c r="AQ20" s="388">
        <v>23340</v>
      </c>
      <c r="AR20" s="347">
        <f si="47" t="shared"/>
        <v>0</v>
      </c>
      <c r="AS20" s="409">
        <f>AR20+AR19</f>
        <v>0</v>
      </c>
      <c r="AT20" s="409">
        <f>(L20-Y20-AE20-AO20)+AS20</f>
        <v>22978.400000000001</v>
      </c>
      <c r="AU20" s="210">
        <f si="28" t="shared"/>
        <v>11326.8</v>
      </c>
      <c r="AV20" s="211">
        <f>(G20-Y20-AE20-AO20)+AS20</f>
        <v>22181.599999999999</v>
      </c>
      <c r="AW20" s="197">
        <v>10649.89</v>
      </c>
      <c r="AX20" s="397"/>
      <c r="AY20" s="196"/>
      <c r="AZ20" s="196">
        <f si="79" t="shared"/>
        <v>0</v>
      </c>
      <c r="BA20" s="196">
        <v>30.88</v>
      </c>
      <c r="BB20" s="196">
        <f si="48" t="shared"/>
        <v>0</v>
      </c>
      <c r="BC20" s="199">
        <v>16</v>
      </c>
      <c r="BD20" s="346">
        <v>42744</v>
      </c>
      <c r="BE20" s="594">
        <v>11859467</v>
      </c>
      <c r="BF20" s="369">
        <v>88625</v>
      </c>
      <c r="BG20" s="599">
        <v>5913997</v>
      </c>
      <c r="BH20" s="529">
        <f si="49" t="shared"/>
        <v>1737.8400000000001</v>
      </c>
      <c r="BI20" s="508">
        <f>BH20+BH19</f>
        <v>3606.7200000000003</v>
      </c>
      <c r="BJ20" s="583">
        <v>1008670</v>
      </c>
      <c r="BK20" s="550">
        <v>663488</v>
      </c>
      <c r="BL20" s="548">
        <f si="50" t="shared"/>
        <v>105.44</v>
      </c>
      <c r="BM20" s="409">
        <f>BL20+BL19</f>
        <v>217.92000000000002</v>
      </c>
      <c r="BN20" s="409">
        <f si="30" t="shared"/>
        <v>1632.4</v>
      </c>
      <c r="BO20" s="483">
        <f>BI20-BM20</f>
        <v>3388.8</v>
      </c>
      <c r="BP20" s="195">
        <v>1668.2</v>
      </c>
      <c r="BQ20" s="196">
        <f si="51" t="shared"/>
        <v>35.799999999999955</v>
      </c>
      <c r="BR20" s="196">
        <v>301.44</v>
      </c>
      <c r="BS20" s="196">
        <f si="52" t="shared"/>
        <v>5.4153397027600851</v>
      </c>
      <c r="BT20" s="196">
        <v>4.84</v>
      </c>
      <c r="BU20" s="196">
        <f si="53" t="shared"/>
        <v>-0.57533970276008528</v>
      </c>
      <c r="BV20" s="199">
        <v>16</v>
      </c>
      <c r="BW20" s="346">
        <v>42744</v>
      </c>
      <c r="BX20" s="594">
        <v>1299636</v>
      </c>
      <c r="BY20" s="595">
        <v>64050</v>
      </c>
      <c r="BZ20" s="529">
        <f si="54" t="shared"/>
        <v>272.29999999999995</v>
      </c>
      <c r="CA20" s="196">
        <f>BZ19+BZ20</f>
        <v>520.54</v>
      </c>
      <c r="CB20" s="292"/>
      <c r="CC20" s="213">
        <f si="31" t="shared"/>
        <v>105.44</v>
      </c>
      <c r="CD20" s="409">
        <f>BM20</f>
        <v>217.92000000000002</v>
      </c>
      <c r="CE20" s="211">
        <f si="32" t="shared"/>
        <v>377.73999999999995</v>
      </c>
      <c r="CF20" s="211">
        <f>CA20+CD20</f>
        <v>738.46</v>
      </c>
      <c r="CG20" s="195">
        <v>762.3</v>
      </c>
      <c r="CH20" s="210">
        <f si="33" t="shared"/>
        <v>384.56</v>
      </c>
      <c r="CI20" s="196"/>
      <c r="CJ20" s="196">
        <f si="55" t="shared"/>
        <v>0</v>
      </c>
      <c r="CK20" s="196">
        <v>3.78</v>
      </c>
      <c r="CL20" s="196">
        <f si="56" t="shared"/>
        <v>0</v>
      </c>
      <c r="CM20" s="199">
        <v>16</v>
      </c>
      <c r="CN20" s="346">
        <v>42744</v>
      </c>
      <c r="CO20" s="628">
        <v>11736222</v>
      </c>
      <c r="CP20" s="629">
        <v>7785357</v>
      </c>
      <c r="CQ20" s="529">
        <f si="57" t="shared"/>
        <v>1210.92</v>
      </c>
      <c r="CR20" s="409">
        <f>CQ20+CQ19</f>
        <v>2563.5600000000004</v>
      </c>
      <c r="CS20" s="210">
        <f si="0" t="shared"/>
        <v>175320</v>
      </c>
      <c r="CT20" s="210">
        <f si="0" t="shared"/>
        <v>356954</v>
      </c>
      <c r="CU20" s="409">
        <f si="0" t="shared"/>
        <v>1728</v>
      </c>
      <c r="CV20" s="508">
        <f>Y20</f>
        <v>3328</v>
      </c>
      <c r="CW20" s="556">
        <v>346950</v>
      </c>
      <c r="CX20" s="557">
        <f si="58" t="shared"/>
        <v>0.12</v>
      </c>
      <c r="CY20" s="409">
        <f>CX20+CX19</f>
        <v>9.7199999999999989</v>
      </c>
      <c r="CZ20" s="409">
        <f si="34" t="shared"/>
        <v>2939.04</v>
      </c>
      <c r="DA20" s="204">
        <f>CZ20+CZ19</f>
        <v>5901.2800000000007</v>
      </c>
      <c r="DB20" s="195">
        <v>3924.1</v>
      </c>
      <c r="DC20" s="397">
        <f si="59" t="shared"/>
        <v>985.06</v>
      </c>
      <c r="DD20" s="195">
        <v>361.89499999999998</v>
      </c>
      <c r="DE20" s="196">
        <f si="60" t="shared"/>
        <v>8.1212506389975001</v>
      </c>
      <c r="DF20" s="195">
        <v>11.38</v>
      </c>
      <c r="DG20" s="397">
        <f si="61" t="shared"/>
        <v>3.2587493610025007</v>
      </c>
      <c r="DH20" s="199">
        <v>16</v>
      </c>
      <c r="DI20" s="346">
        <v>42744</v>
      </c>
      <c r="DJ20" s="632">
        <v>398507</v>
      </c>
      <c r="DK20" s="595">
        <v>327630</v>
      </c>
      <c r="DL20" s="493">
        <f si="62" t="shared"/>
        <v>1031.4000000000001</v>
      </c>
      <c r="DM20" s="508">
        <f>DL20+DL19</f>
        <v>2048.4</v>
      </c>
      <c r="DN20" s="583"/>
      <c r="DO20" s="576"/>
      <c r="DP20" s="576">
        <v>1850757</v>
      </c>
      <c r="DQ20" s="582"/>
      <c r="DR20" s="493">
        <f si="78" t="shared"/>
        <v>3198.6</v>
      </c>
      <c r="DS20" s="542">
        <f>DR20+DR19</f>
        <v>6510.6</v>
      </c>
      <c r="DT20" s="409">
        <f si="35" t="shared"/>
        <v>5658</v>
      </c>
      <c r="DU20" s="204">
        <f>DM20+DS20+IG20</f>
        <v>11583</v>
      </c>
      <c r="DV20" s="195">
        <v>5557</v>
      </c>
      <c r="DW20" s="409">
        <f si="36" t="shared"/>
        <v>-101</v>
      </c>
      <c r="DX20" s="195">
        <v>14653</v>
      </c>
      <c r="DY20" s="431">
        <f si="64" t="shared"/>
        <v>0.3861325325871835</v>
      </c>
      <c r="DZ20" s="409">
        <v>0.39800000000000002</v>
      </c>
      <c r="EA20" s="431">
        <f si="37" t="shared"/>
        <v>1.1867467412816524E-2</v>
      </c>
      <c r="EB20" s="199">
        <v>16</v>
      </c>
      <c r="EC20" s="346">
        <v>42744</v>
      </c>
      <c r="ED20" s="594">
        <v>2195867</v>
      </c>
      <c r="EE20" s="252"/>
      <c r="EF20" s="595"/>
      <c r="EG20" s="493">
        <f si="65" t="shared"/>
        <v>3762</v>
      </c>
      <c r="EH20" s="542">
        <f>EG20+EG19</f>
        <v>7756.2000000000007</v>
      </c>
      <c r="EI20" s="549">
        <v>29937</v>
      </c>
      <c r="EJ20" s="588">
        <v>1868767</v>
      </c>
      <c r="EK20" s="529">
        <f si="66" t="shared"/>
        <v>377.44</v>
      </c>
      <c r="EL20" s="541">
        <f>EK20+EK19</f>
        <v>804.8</v>
      </c>
      <c r="EM20" s="583">
        <v>3285665</v>
      </c>
      <c r="EN20" s="550"/>
      <c r="EO20" s="529">
        <f si="67" t="shared"/>
        <v>48.911999999999999</v>
      </c>
      <c r="EP20" s="541">
        <f>EO20+EO19</f>
        <v>74.628</v>
      </c>
      <c r="EQ20" s="570">
        <v>400857</v>
      </c>
      <c r="ER20" s="529">
        <f si="68" t="shared"/>
        <v>7.24</v>
      </c>
      <c r="ES20" s="196">
        <f>ER20+ER19</f>
        <v>15</v>
      </c>
      <c r="ET20" s="409">
        <f si="38" t="shared"/>
        <v>3818.1519999999996</v>
      </c>
      <c r="EU20" s="204">
        <f>EH20+EP20+ES20</f>
        <v>7845.8280000000004</v>
      </c>
      <c r="EV20" s="195">
        <v>4273.3999999999996</v>
      </c>
      <c r="EW20" s="195">
        <f si="69" t="shared"/>
        <v>455.24800000000005</v>
      </c>
      <c r="EX20" s="431">
        <v>361.89499999999998</v>
      </c>
      <c r="EY20" s="431">
        <f si="70" t="shared"/>
        <v>10.55044142638058</v>
      </c>
      <c r="EZ20" s="290">
        <v>12.3931</v>
      </c>
      <c r="FA20" s="432">
        <f si="71" t="shared"/>
        <v>1.8426585736194205</v>
      </c>
      <c r="FC20" s="293">
        <v>42811</v>
      </c>
      <c r="FD20" s="417">
        <v>42812</v>
      </c>
      <c r="FE20" s="130">
        <f>BO38</f>
        <v>0</v>
      </c>
      <c r="FF20" s="127">
        <v>3336.5</v>
      </c>
      <c r="FG20" s="127">
        <f si="1" t="shared"/>
        <v>3336.5</v>
      </c>
      <c r="FH20" s="290"/>
      <c r="FI20" s="123" t="e">
        <f si="2" t="shared"/>
        <v>#DIV/0!</v>
      </c>
      <c r="FJ20" s="126">
        <v>4.84</v>
      </c>
      <c r="FK20" s="131" t="e">
        <f si="3" t="shared"/>
        <v>#DIV/0!</v>
      </c>
      <c r="FL20" s="140">
        <f>HR38</f>
        <v>0</v>
      </c>
      <c r="FM20" s="296">
        <f>EU38</f>
        <v>0</v>
      </c>
      <c r="FN20" s="123">
        <v>8546.9</v>
      </c>
      <c r="FO20" s="32">
        <f si="4" t="shared"/>
        <v>8546.9</v>
      </c>
      <c r="FP20" s="120">
        <f si="5" t="shared"/>
        <v>0</v>
      </c>
      <c r="FQ20" s="123" t="e">
        <f si="6" t="shared"/>
        <v>#DIV/0!</v>
      </c>
      <c r="FR20" s="120">
        <v>12.39</v>
      </c>
      <c r="FS20" s="142" t="e">
        <f si="7" t="shared"/>
        <v>#DIV/0!</v>
      </c>
      <c r="FT20" s="141"/>
      <c r="FU20" s="130">
        <f>DA38</f>
        <v>0</v>
      </c>
      <c r="FV20" s="123">
        <v>7848.3</v>
      </c>
      <c r="FW20" s="434">
        <f si="8" t="shared"/>
        <v>7848.3</v>
      </c>
      <c r="FX20" s="120">
        <f si="9" t="shared"/>
        <v>0</v>
      </c>
      <c r="FY20" s="120" t="e">
        <f si="10" t="shared"/>
        <v>#DIV/0!</v>
      </c>
      <c r="FZ20" s="126">
        <v>11.38</v>
      </c>
      <c r="GA20" s="142" t="e">
        <f si="11" t="shared"/>
        <v>#DIV/0!</v>
      </c>
      <c r="GB20" s="393"/>
      <c r="GC20" s="122">
        <f>CF38</f>
        <v>0</v>
      </c>
      <c r="GD20" s="123">
        <v>1524.6</v>
      </c>
      <c r="GE20" s="120">
        <f si="12" t="shared"/>
        <v>1524.6</v>
      </c>
      <c r="GF20" s="33"/>
      <c r="GG20" s="127" t="e">
        <f si="13" t="shared"/>
        <v>#DIV/0!</v>
      </c>
      <c r="GH20" s="126">
        <v>3.78</v>
      </c>
      <c r="GI20" s="144" t="e">
        <f si="14" t="shared"/>
        <v>#DIV/0!</v>
      </c>
      <c r="GJ20" s="393"/>
      <c r="GK20" s="122">
        <f>DU38</f>
        <v>0</v>
      </c>
      <c r="GL20" s="120">
        <v>11114</v>
      </c>
      <c r="GM20" s="33">
        <f si="15" t="shared"/>
        <v>11114</v>
      </c>
      <c r="GN20" s="169"/>
      <c r="GO20" s="128">
        <v>0.55000000000000004</v>
      </c>
      <c r="GP20" s="126">
        <v>0.4</v>
      </c>
      <c r="GQ20" s="424">
        <f si="16" t="shared"/>
        <v>-0.15000000000000002</v>
      </c>
      <c r="GR20" s="393"/>
      <c r="GS20" s="122">
        <f>AV38</f>
        <v>0</v>
      </c>
      <c r="GT20" s="123">
        <v>21299.8</v>
      </c>
      <c r="GU20" s="425">
        <f si="17" t="shared"/>
        <v>21299.8</v>
      </c>
      <c r="GV20" s="123">
        <f si="18" t="shared"/>
        <v>0</v>
      </c>
      <c r="GW20" s="127" t="e">
        <f si="19" t="shared"/>
        <v>#DIV/0!</v>
      </c>
      <c r="GX20" s="123">
        <v>30.9</v>
      </c>
      <c r="GY20" s="423" t="e">
        <f si="20" t="shared"/>
        <v>#DIV/0!</v>
      </c>
      <c r="GZ20" s="141"/>
      <c r="HA20" s="125">
        <f si="21" t="shared"/>
        <v>0</v>
      </c>
      <c r="HB20" s="386">
        <v>53670.03</v>
      </c>
      <c r="HC20" s="31">
        <f si="22" t="shared"/>
        <v>53670.03</v>
      </c>
      <c r="HE20" s="27" t="s">
        <v>70</v>
      </c>
      <c r="HF20" s="48">
        <f si="80" t="shared"/>
        <v>620263.79800000007</v>
      </c>
      <c r="HG20" s="28">
        <v>0</v>
      </c>
      <c r="HH20" s="29">
        <f>SUM(HH14:HH19)</f>
        <v>620263.79800000007</v>
      </c>
      <c r="HI20" s="30"/>
      <c r="HJ20" s="21"/>
      <c r="HK20" s="42"/>
      <c r="HL20" s="41"/>
      <c r="HO20" s="346">
        <v>42744</v>
      </c>
      <c r="HP20" s="590">
        <v>1195728</v>
      </c>
      <c r="HQ20" s="529">
        <f si="72" t="shared"/>
        <v>76.680000000000007</v>
      </c>
      <c r="HR20" s="541">
        <f>HQ20+HQ19</f>
        <v>89.080000000000013</v>
      </c>
      <c r="HS20" s="556">
        <v>51937</v>
      </c>
      <c r="HT20" s="347">
        <f si="73" t="shared"/>
        <v>37</v>
      </c>
      <c r="HU20" s="573">
        <f>HT20+HT19</f>
        <v>56</v>
      </c>
      <c r="HV20" s="556">
        <v>80957</v>
      </c>
      <c r="HW20" s="347">
        <f si="74" t="shared"/>
        <v>40</v>
      </c>
      <c r="HX20" s="573">
        <f>HW20+HW19</f>
        <v>51</v>
      </c>
      <c r="HY20" s="556">
        <v>3004</v>
      </c>
      <c r="HZ20" s="347">
        <f si="75" t="shared"/>
        <v>44</v>
      </c>
      <c r="IA20" s="573">
        <f>HZ20+HZ19</f>
        <v>48</v>
      </c>
      <c r="IB20" s="556">
        <v>135406</v>
      </c>
      <c r="IC20" s="493">
        <f si="76" t="shared"/>
        <v>16.5</v>
      </c>
      <c r="ID20" s="195">
        <f>IC20+IC19</f>
        <v>32.1</v>
      </c>
      <c r="IE20" s="556">
        <v>224956</v>
      </c>
      <c r="IF20" s="347">
        <f si="77" t="shared"/>
        <v>1428</v>
      </c>
      <c r="IG20" s="210">
        <f>IF20+IF19</f>
        <v>3024</v>
      </c>
    </row>
    <row customHeight="1" ht="16.5" r="21" spans="1:241" x14ac:dyDescent="0.25">
      <c r="A21" s="199">
        <v>17</v>
      </c>
      <c r="B21" s="346">
        <v>42744</v>
      </c>
      <c r="C21" s="594">
        <v>3192722</v>
      </c>
      <c r="D21" s="622">
        <v>3260408</v>
      </c>
      <c r="E21" s="599"/>
      <c r="F21" s="493">
        <f si="39" t="shared"/>
        <v>13180.8</v>
      </c>
      <c r="G21" s="354"/>
      <c r="H21" s="594">
        <v>2255631</v>
      </c>
      <c r="I21" s="622">
        <v>2159941</v>
      </c>
      <c r="J21" s="596"/>
      <c r="K21" s="493">
        <f si="40" t="shared"/>
        <v>13099.199999999999</v>
      </c>
      <c r="L21" s="195"/>
      <c r="M21" s="354"/>
      <c r="N21" s="551">
        <v>732299</v>
      </c>
      <c r="O21" s="595">
        <v>1102497</v>
      </c>
      <c r="P21" s="493">
        <f si="41" t="shared"/>
        <v>1765.8</v>
      </c>
      <c r="Q21" s="508"/>
      <c r="R21" s="551">
        <v>74184</v>
      </c>
      <c r="S21" s="595">
        <v>38162</v>
      </c>
      <c r="T21" s="347">
        <f si="42" t="shared"/>
        <v>228</v>
      </c>
      <c r="U21" s="508"/>
      <c r="V21" s="551">
        <v>175321</v>
      </c>
      <c r="W21" s="595">
        <v>357047</v>
      </c>
      <c r="X21" s="347">
        <f si="43" t="shared"/>
        <v>1504</v>
      </c>
      <c r="Y21" s="409"/>
      <c r="Z21" s="210"/>
      <c r="AA21" s="354"/>
      <c r="AB21" s="551">
        <v>379432</v>
      </c>
      <c r="AC21" s="595">
        <v>179013</v>
      </c>
      <c r="AD21" s="493">
        <f si="44" t="shared"/>
        <v>585</v>
      </c>
      <c r="AE21" s="542"/>
      <c r="AF21" s="364"/>
      <c r="AG21" s="605">
        <v>64238</v>
      </c>
      <c r="AH21" s="358"/>
      <c r="AI21" s="347">
        <f si="45" t="shared"/>
        <v>10320</v>
      </c>
      <c r="AJ21" s="409"/>
      <c r="AK21" s="371"/>
      <c r="AL21" s="387">
        <v>29571</v>
      </c>
      <c r="AM21" s="388">
        <v>41092</v>
      </c>
      <c r="AN21" s="347">
        <f si="46" t="shared"/>
        <v>0</v>
      </c>
      <c r="AO21" s="217"/>
      <c r="AP21" s="387">
        <v>22329</v>
      </c>
      <c r="AQ21" s="388">
        <v>23340</v>
      </c>
      <c r="AR21" s="347">
        <f si="47" t="shared"/>
        <v>0</v>
      </c>
      <c r="AS21" s="409"/>
      <c r="AT21" s="409"/>
      <c r="AU21" s="210">
        <f>(F21-X21-AD21-AN21)+AR21</f>
        <v>11091.8</v>
      </c>
      <c r="AV21" s="211"/>
      <c r="AW21" s="197">
        <v>10649.89</v>
      </c>
      <c r="AX21" s="196"/>
      <c r="AY21" s="196"/>
      <c r="AZ21" s="196">
        <f si="79" t="shared"/>
        <v>0</v>
      </c>
      <c r="BA21" s="196">
        <v>30.88</v>
      </c>
      <c r="BB21" s="196">
        <f si="48" t="shared"/>
        <v>0</v>
      </c>
      <c r="BC21" s="199">
        <v>17</v>
      </c>
      <c r="BD21" s="346">
        <v>42744</v>
      </c>
      <c r="BE21" s="594">
        <v>11861659</v>
      </c>
      <c r="BF21" s="369">
        <v>88735</v>
      </c>
      <c r="BG21" s="599">
        <v>5917277</v>
      </c>
      <c r="BH21" s="529">
        <f si="49" t="shared"/>
        <v>1976.6399999999999</v>
      </c>
      <c r="BI21" s="508"/>
      <c r="BJ21" s="583">
        <v>1009997</v>
      </c>
      <c r="BK21" s="550">
        <v>663488</v>
      </c>
      <c r="BL21" s="548">
        <f si="50" t="shared"/>
        <v>106.16</v>
      </c>
      <c r="BM21" s="409"/>
      <c r="BN21" s="409">
        <f si="30" t="shared"/>
        <v>1870.4799999999998</v>
      </c>
      <c r="BO21" s="483"/>
      <c r="BP21" s="195">
        <v>1668.2</v>
      </c>
      <c r="BQ21" s="196">
        <f si="51" t="shared"/>
        <v>-202.27999999999975</v>
      </c>
      <c r="BR21" s="196">
        <v>301.44</v>
      </c>
      <c r="BS21" s="196">
        <f si="52" t="shared"/>
        <v>6.2051486199575363</v>
      </c>
      <c r="BT21" s="196">
        <v>4.84</v>
      </c>
      <c r="BU21" s="196">
        <f si="53" t="shared"/>
        <v>-1.3651486199575364</v>
      </c>
      <c r="BV21" s="199">
        <v>17</v>
      </c>
      <c r="BW21" s="346">
        <v>42744</v>
      </c>
      <c r="BX21" s="594">
        <v>1300421</v>
      </c>
      <c r="BY21" s="595">
        <v>64372</v>
      </c>
      <c r="BZ21" s="529">
        <f si="54" t="shared"/>
        <v>248.38</v>
      </c>
      <c r="CA21" s="196"/>
      <c r="CB21" s="292"/>
      <c r="CC21" s="213">
        <f si="31" t="shared"/>
        <v>106.16</v>
      </c>
      <c r="CD21" s="409"/>
      <c r="CE21" s="211">
        <f si="32" t="shared"/>
        <v>354.53999999999996</v>
      </c>
      <c r="CF21" s="211"/>
      <c r="CG21" s="195">
        <v>762.3</v>
      </c>
      <c r="CH21" s="210">
        <f si="33" t="shared"/>
        <v>407.76</v>
      </c>
      <c r="CI21" s="196"/>
      <c r="CJ21" s="196">
        <f si="55" t="shared"/>
        <v>0</v>
      </c>
      <c r="CK21" s="196">
        <v>3.78</v>
      </c>
      <c r="CL21" s="196">
        <f si="56" t="shared"/>
        <v>0</v>
      </c>
      <c r="CM21" s="199">
        <v>17</v>
      </c>
      <c r="CN21" s="346">
        <v>42744</v>
      </c>
      <c r="CO21" s="628">
        <v>11744432</v>
      </c>
      <c r="CP21" s="629">
        <v>7788696</v>
      </c>
      <c r="CQ21" s="529">
        <f si="57" t="shared"/>
        <v>1385.88</v>
      </c>
      <c r="CR21" s="409"/>
      <c r="CS21" s="210">
        <f si="0" t="shared"/>
        <v>175321</v>
      </c>
      <c r="CT21" s="210">
        <f si="0" t="shared"/>
        <v>357047</v>
      </c>
      <c r="CU21" s="409">
        <f si="0" t="shared"/>
        <v>1504</v>
      </c>
      <c r="CV21" s="508"/>
      <c r="CW21" s="556">
        <v>347033</v>
      </c>
      <c r="CX21" s="557">
        <f si="58" t="shared"/>
        <v>4.9800000000000004</v>
      </c>
      <c r="CY21" s="409"/>
      <c r="CZ21" s="409">
        <f si="34" t="shared"/>
        <v>2894.86</v>
      </c>
      <c r="DA21" s="204"/>
      <c r="DB21" s="195">
        <v>3924.1</v>
      </c>
      <c r="DC21" s="397">
        <f si="59" t="shared"/>
        <v>1029.2399999999998</v>
      </c>
      <c r="DD21" s="195">
        <v>361.89499999999998</v>
      </c>
      <c r="DE21" s="196">
        <f si="60" t="shared"/>
        <v>7.9991710302712118</v>
      </c>
      <c r="DF21" s="195">
        <v>11.38</v>
      </c>
      <c r="DG21" s="397">
        <f si="61" t="shared"/>
        <v>3.380828969728789</v>
      </c>
      <c r="DH21" s="199">
        <v>17</v>
      </c>
      <c r="DI21" s="346">
        <v>42744</v>
      </c>
      <c r="DJ21" s="632">
        <v>399061</v>
      </c>
      <c r="DK21" s="636">
        <v>327655</v>
      </c>
      <c r="DL21" s="493">
        <f si="62" t="shared"/>
        <v>1042.2</v>
      </c>
      <c r="DM21" s="508"/>
      <c r="DN21" s="583"/>
      <c r="DO21" s="576"/>
      <c r="DP21" s="576">
        <v>1852637</v>
      </c>
      <c r="DQ21" s="582"/>
      <c r="DR21" s="493">
        <f si="78" t="shared"/>
        <v>3384</v>
      </c>
      <c r="DS21" s="542"/>
      <c r="DT21" s="409">
        <f si="35" t="shared"/>
        <v>6094.2</v>
      </c>
      <c r="DU21" s="204"/>
      <c r="DV21" s="195">
        <v>5557</v>
      </c>
      <c r="DW21" s="409">
        <f si="36" t="shared"/>
        <v>-537.19999999999982</v>
      </c>
      <c r="DX21" s="195">
        <v>14653</v>
      </c>
      <c r="DY21" s="431">
        <f si="64" t="shared"/>
        <v>0.41590118064560155</v>
      </c>
      <c r="DZ21" s="409">
        <v>0.39800000000000002</v>
      </c>
      <c r="EA21" s="431">
        <f si="37" t="shared"/>
        <v>-1.7901180645601533E-2</v>
      </c>
      <c r="EB21" s="199">
        <v>17</v>
      </c>
      <c r="EC21" s="346">
        <v>42744</v>
      </c>
      <c r="ED21" s="594">
        <v>2198093</v>
      </c>
      <c r="EE21" s="252"/>
      <c r="EF21" s="595"/>
      <c r="EG21" s="493">
        <f si="65" t="shared"/>
        <v>4006.8</v>
      </c>
      <c r="EH21" s="542"/>
      <c r="EI21" s="549">
        <v>29954</v>
      </c>
      <c r="EJ21" s="582">
        <v>1874353</v>
      </c>
      <c r="EK21" s="529">
        <f si="66" t="shared"/>
        <v>448.24</v>
      </c>
      <c r="EL21" s="541"/>
      <c r="EM21" s="583">
        <v>3287574</v>
      </c>
      <c r="EN21" s="550"/>
      <c r="EO21" s="529">
        <f si="67" t="shared"/>
        <v>22.908000000000001</v>
      </c>
      <c r="EP21" s="541"/>
      <c r="EQ21" s="570">
        <v>401067</v>
      </c>
      <c r="ER21" s="529">
        <f si="68" t="shared"/>
        <v>8.4</v>
      </c>
      <c r="ES21" s="196"/>
      <c r="ET21" s="409">
        <f si="38" t="shared"/>
        <v>4038.1080000000002</v>
      </c>
      <c r="EU21" s="204"/>
      <c r="EV21" s="195">
        <v>4273.3999999999996</v>
      </c>
      <c r="EW21" s="195">
        <f si="69" t="shared"/>
        <v>235.29199999999946</v>
      </c>
      <c r="EX21" s="431">
        <v>361.89499999999998</v>
      </c>
      <c r="EY21" s="431">
        <f si="70" t="shared"/>
        <v>11.158230978598766</v>
      </c>
      <c r="EZ21" s="290">
        <v>12.3931</v>
      </c>
      <c r="FA21" s="432">
        <f si="71" t="shared"/>
        <v>1.2348690214012343</v>
      </c>
      <c r="FC21" s="293">
        <v>42812</v>
      </c>
      <c r="FD21" s="417">
        <v>42813</v>
      </c>
      <c r="FE21" s="130">
        <f>BO40</f>
        <v>0</v>
      </c>
      <c r="FF21" s="127">
        <v>3336.5</v>
      </c>
      <c r="FG21" s="127">
        <f si="1" t="shared"/>
        <v>3336.5</v>
      </c>
      <c r="FH21" s="290"/>
      <c r="FI21" s="123" t="e">
        <f si="2" t="shared"/>
        <v>#DIV/0!</v>
      </c>
      <c r="FJ21" s="126">
        <v>4.84</v>
      </c>
      <c r="FK21" s="131" t="e">
        <f si="3" t="shared"/>
        <v>#DIV/0!</v>
      </c>
      <c r="FL21" s="140">
        <f>HR40</f>
        <v>0</v>
      </c>
      <c r="FM21" s="296">
        <f>EU40</f>
        <v>0</v>
      </c>
      <c r="FN21" s="123">
        <v>8546.9</v>
      </c>
      <c r="FO21" s="32">
        <f si="4" t="shared"/>
        <v>8546.9</v>
      </c>
      <c r="FP21" s="120">
        <f si="5" t="shared"/>
        <v>0</v>
      </c>
      <c r="FQ21" s="123" t="e">
        <f si="6" t="shared"/>
        <v>#DIV/0!</v>
      </c>
      <c r="FR21" s="120">
        <v>12.39</v>
      </c>
      <c r="FS21" s="142" t="e">
        <f si="7" t="shared"/>
        <v>#DIV/0!</v>
      </c>
      <c r="FT21" s="141"/>
      <c r="FU21" s="130">
        <f>DA40</f>
        <v>0</v>
      </c>
      <c r="FV21" s="123">
        <v>7848.3</v>
      </c>
      <c r="FW21" s="434">
        <f si="8" t="shared"/>
        <v>7848.3</v>
      </c>
      <c r="FX21" s="120">
        <f si="9" t="shared"/>
        <v>0</v>
      </c>
      <c r="FY21" s="120" t="e">
        <f si="10" t="shared"/>
        <v>#DIV/0!</v>
      </c>
      <c r="FZ21" s="126">
        <v>11.38</v>
      </c>
      <c r="GA21" s="142" t="e">
        <f si="11" t="shared"/>
        <v>#DIV/0!</v>
      </c>
      <c r="GB21" s="393"/>
      <c r="GC21" s="122">
        <f>CF40</f>
        <v>0</v>
      </c>
      <c r="GD21" s="123">
        <v>1524.6</v>
      </c>
      <c r="GE21" s="120">
        <f si="12" t="shared"/>
        <v>1524.6</v>
      </c>
      <c r="GF21" s="33"/>
      <c r="GG21" s="127" t="e">
        <f si="13" t="shared"/>
        <v>#DIV/0!</v>
      </c>
      <c r="GH21" s="126">
        <v>3.78</v>
      </c>
      <c r="GI21" s="144" t="e">
        <f si="14" t="shared"/>
        <v>#DIV/0!</v>
      </c>
      <c r="GJ21" s="393"/>
      <c r="GK21" s="122">
        <f>DU40</f>
        <v>0</v>
      </c>
      <c r="GL21" s="120">
        <v>11114</v>
      </c>
      <c r="GM21" s="33">
        <f si="15" t="shared"/>
        <v>11114</v>
      </c>
      <c r="GN21" s="169"/>
      <c r="GO21" s="128">
        <v>0.55000000000000004</v>
      </c>
      <c r="GP21" s="126">
        <v>0.4</v>
      </c>
      <c r="GQ21" s="424">
        <f si="16" t="shared"/>
        <v>-0.15000000000000002</v>
      </c>
      <c r="GR21" s="393"/>
      <c r="GS21" s="122">
        <f>AV40</f>
        <v>0</v>
      </c>
      <c r="GT21" s="123">
        <v>21299.8</v>
      </c>
      <c r="GU21" s="425">
        <f si="17" t="shared"/>
        <v>21299.8</v>
      </c>
      <c r="GV21" s="123">
        <f si="18" t="shared"/>
        <v>0</v>
      </c>
      <c r="GW21" s="127" t="e">
        <f si="19" t="shared"/>
        <v>#DIV/0!</v>
      </c>
      <c r="GX21" s="123">
        <v>30.9</v>
      </c>
      <c r="GY21" s="144" t="e">
        <f si="20" t="shared"/>
        <v>#DIV/0!</v>
      </c>
      <c r="GZ21" s="141"/>
      <c r="HA21" s="125">
        <f si="21" t="shared"/>
        <v>0</v>
      </c>
      <c r="HB21" s="386">
        <v>53670.03</v>
      </c>
      <c r="HC21" s="31">
        <f si="22" t="shared"/>
        <v>53670.03</v>
      </c>
      <c r="HE21" s="7"/>
      <c r="HF21" s="44"/>
      <c r="HG21" s="8"/>
      <c r="HH21" s="7"/>
      <c r="HI21" s="9"/>
      <c r="HJ21" s="15"/>
      <c r="HO21" s="346">
        <v>42744</v>
      </c>
      <c r="HP21" s="590">
        <v>1196210</v>
      </c>
      <c r="HQ21" s="529">
        <f si="72" t="shared"/>
        <v>19.28</v>
      </c>
      <c r="HR21" s="541"/>
      <c r="HS21" s="556">
        <v>51956</v>
      </c>
      <c r="HT21" s="347">
        <f si="73" t="shared"/>
        <v>19</v>
      </c>
      <c r="HU21" s="573"/>
      <c r="HV21" s="556">
        <v>80971</v>
      </c>
      <c r="HW21" s="347">
        <f si="74" t="shared"/>
        <v>14</v>
      </c>
      <c r="HX21" s="573"/>
      <c r="HY21" s="556">
        <v>3011</v>
      </c>
      <c r="HZ21" s="347">
        <f si="75" t="shared"/>
        <v>7</v>
      </c>
      <c r="IA21" s="573"/>
      <c r="IB21" s="556">
        <v>135449</v>
      </c>
      <c r="IC21" s="493">
        <f si="76" t="shared"/>
        <v>12.9</v>
      </c>
      <c r="ID21" s="195"/>
      <c r="IE21" s="556">
        <v>225095</v>
      </c>
      <c r="IF21" s="347">
        <f si="77" t="shared"/>
        <v>1668</v>
      </c>
      <c r="IG21" s="210"/>
    </row>
    <row customHeight="1" ht="16.5" r="22" spans="1:241" x14ac:dyDescent="0.25">
      <c r="A22" s="199">
        <v>18</v>
      </c>
      <c r="B22" s="346">
        <v>42745</v>
      </c>
      <c r="C22" s="594">
        <v>3193237</v>
      </c>
      <c r="D22" s="622">
        <v>3262620</v>
      </c>
      <c r="E22" s="599"/>
      <c r="F22" s="493">
        <f si="39" t="shared"/>
        <v>13089.6</v>
      </c>
      <c r="G22" s="354">
        <f>F21+F22</f>
        <v>26270.400000000001</v>
      </c>
      <c r="H22" s="594">
        <v>2256137</v>
      </c>
      <c r="I22" s="622">
        <v>2162196</v>
      </c>
      <c r="J22" s="596"/>
      <c r="K22" s="493">
        <f si="40" t="shared"/>
        <v>13252.8</v>
      </c>
      <c r="L22" s="195">
        <f>K21+K22</f>
        <v>26352</v>
      </c>
      <c r="M22" s="466">
        <f>L22-G22</f>
        <v>81.599999999998545</v>
      </c>
      <c r="N22" s="551">
        <v>733420</v>
      </c>
      <c r="O22" s="595">
        <v>1102497</v>
      </c>
      <c r="P22" s="493">
        <f si="41" t="shared"/>
        <v>2017.8</v>
      </c>
      <c r="Q22" s="508">
        <f>P22+P21</f>
        <v>3783.6</v>
      </c>
      <c r="R22" s="551">
        <v>74209</v>
      </c>
      <c r="S22" s="595">
        <v>38167</v>
      </c>
      <c r="T22" s="347">
        <f si="42" t="shared"/>
        <v>360</v>
      </c>
      <c r="U22" s="508">
        <f>T22+T21</f>
        <v>588</v>
      </c>
      <c r="V22" s="551">
        <v>175324</v>
      </c>
      <c r="W22" s="595">
        <v>357143</v>
      </c>
      <c r="X22" s="347">
        <f si="43" t="shared"/>
        <v>1584</v>
      </c>
      <c r="Y22" s="409">
        <f>X22+X21</f>
        <v>3088</v>
      </c>
      <c r="Z22" s="210">
        <f>Y22+U22</f>
        <v>3676</v>
      </c>
      <c r="AA22" s="354">
        <f>Q22-Z22</f>
        <v>107.59999999999991</v>
      </c>
      <c r="AB22" s="551">
        <v>379645</v>
      </c>
      <c r="AC22" s="595">
        <v>179113</v>
      </c>
      <c r="AD22" s="493">
        <f si="44" t="shared"/>
        <v>563.4</v>
      </c>
      <c r="AE22" s="542">
        <f>AD22+AD21</f>
        <v>1148.4000000000001</v>
      </c>
      <c r="AF22" s="364"/>
      <c r="AG22" s="605">
        <v>64281</v>
      </c>
      <c r="AH22" s="358"/>
      <c r="AI22" s="347">
        <f si="45" t="shared"/>
        <v>10320</v>
      </c>
      <c r="AJ22" s="409">
        <f>AI22+AI21</f>
        <v>20640</v>
      </c>
      <c r="AK22" s="371">
        <f>AJ22+U22</f>
        <v>21228</v>
      </c>
      <c r="AL22" s="387">
        <v>29571</v>
      </c>
      <c r="AM22" s="388">
        <v>41092</v>
      </c>
      <c r="AN22" s="347">
        <f si="46" t="shared"/>
        <v>0</v>
      </c>
      <c r="AO22" s="217">
        <f>AN22+AN21</f>
        <v>0</v>
      </c>
      <c r="AP22" s="387">
        <v>22329</v>
      </c>
      <c r="AQ22" s="388">
        <v>23340</v>
      </c>
      <c r="AR22" s="347">
        <f si="47" t="shared"/>
        <v>0</v>
      </c>
      <c r="AS22" s="409">
        <f>AR22+AR21</f>
        <v>0</v>
      </c>
      <c r="AT22" s="409">
        <f>(L22-Y22-AE22-AO22)+AS22</f>
        <v>22115.599999999999</v>
      </c>
      <c r="AU22" s="210">
        <f>(F22-X22-AD22-AN22)+AR22</f>
        <v>10942.2</v>
      </c>
      <c r="AV22" s="211">
        <f>(G22-Y22-AE22-AO22)+AS22</f>
        <v>22034</v>
      </c>
      <c r="AW22" s="197">
        <v>10649.89</v>
      </c>
      <c r="AX22" s="196"/>
      <c r="AY22" s="196"/>
      <c r="AZ22" s="196">
        <f si="79" t="shared"/>
        <v>0</v>
      </c>
      <c r="BA22" s="196">
        <v>30.88</v>
      </c>
      <c r="BB22" s="196">
        <f si="48" t="shared"/>
        <v>0</v>
      </c>
      <c r="BC22" s="199">
        <v>18</v>
      </c>
      <c r="BD22" s="346">
        <v>42745</v>
      </c>
      <c r="BE22" s="594">
        <v>11863552</v>
      </c>
      <c r="BF22" s="369">
        <v>88833</v>
      </c>
      <c r="BG22" s="599">
        <v>5920464</v>
      </c>
      <c r="BH22" s="529">
        <f si="49" t="shared"/>
        <v>1785.6000000000001</v>
      </c>
      <c r="BI22" s="508">
        <f>BH22+BH21</f>
        <v>3762.24</v>
      </c>
      <c r="BJ22" s="583">
        <v>1011098</v>
      </c>
      <c r="BK22" s="550">
        <v>663488</v>
      </c>
      <c r="BL22" s="548">
        <f si="50" t="shared"/>
        <v>88.08</v>
      </c>
      <c r="BM22" s="409">
        <f>BL22+BL21</f>
        <v>194.24</v>
      </c>
      <c r="BN22" s="409">
        <f si="30" t="shared"/>
        <v>1697.5200000000002</v>
      </c>
      <c r="BO22" s="483">
        <f>BI22-BM22</f>
        <v>3568</v>
      </c>
      <c r="BP22" s="195">
        <v>1668.2</v>
      </c>
      <c r="BQ22" s="196">
        <f si="51" t="shared"/>
        <v>-29.320000000000164</v>
      </c>
      <c r="BR22" s="196">
        <v>301.44</v>
      </c>
      <c r="BS22" s="196">
        <f si="52" t="shared"/>
        <v>5.6313694267515935</v>
      </c>
      <c r="BT22" s="196">
        <v>4.84</v>
      </c>
      <c r="BU22" s="196">
        <f si="53" t="shared"/>
        <v>-0.79136942675159361</v>
      </c>
      <c r="BV22" s="199">
        <v>18</v>
      </c>
      <c r="BW22" s="346">
        <v>42745</v>
      </c>
      <c r="BX22" s="594">
        <v>1301191</v>
      </c>
      <c r="BY22" s="595">
        <v>64677</v>
      </c>
      <c r="BZ22" s="529">
        <f si="54" t="shared"/>
        <v>243.2</v>
      </c>
      <c r="CA22" s="196">
        <f>BZ21+BZ22</f>
        <v>491.58</v>
      </c>
      <c r="CB22" s="292"/>
      <c r="CC22" s="213">
        <f si="31" t="shared"/>
        <v>88.08</v>
      </c>
      <c r="CD22" s="409">
        <f>BM22</f>
        <v>194.24</v>
      </c>
      <c r="CE22" s="211">
        <f si="32" t="shared"/>
        <v>331.28</v>
      </c>
      <c r="CF22" s="211">
        <f>CA22+CD22</f>
        <v>685.81999999999994</v>
      </c>
      <c r="CG22" s="195">
        <v>762.3</v>
      </c>
      <c r="CH22" s="210">
        <f si="33" t="shared"/>
        <v>431.02</v>
      </c>
      <c r="CI22" s="196"/>
      <c r="CJ22" s="196">
        <f si="55" t="shared"/>
        <v>0</v>
      </c>
      <c r="CK22" s="196">
        <v>3.78</v>
      </c>
      <c r="CL22" s="196">
        <f si="56" t="shared"/>
        <v>0</v>
      </c>
      <c r="CM22" s="199">
        <v>18</v>
      </c>
      <c r="CN22" s="346">
        <v>42745</v>
      </c>
      <c r="CO22" s="628">
        <v>11752280</v>
      </c>
      <c r="CP22" s="629">
        <v>7791904</v>
      </c>
      <c r="CQ22" s="529">
        <f si="57" t="shared"/>
        <v>1326.72</v>
      </c>
      <c r="CR22" s="409">
        <f>CQ22+CQ21</f>
        <v>2712.6000000000004</v>
      </c>
      <c r="CS22" s="210">
        <f si="0" t="shared"/>
        <v>175324</v>
      </c>
      <c r="CT22" s="210">
        <f si="0" t="shared"/>
        <v>357143</v>
      </c>
      <c r="CU22" s="409">
        <f si="0" t="shared"/>
        <v>1584</v>
      </c>
      <c r="CV22" s="508">
        <f>Y22</f>
        <v>3088</v>
      </c>
      <c r="CW22" s="556">
        <v>347100</v>
      </c>
      <c r="CX22" s="557">
        <f si="58" t="shared"/>
        <v>4.0199999999999996</v>
      </c>
      <c r="CY22" s="409">
        <f>CX22+CX21</f>
        <v>9</v>
      </c>
      <c r="CZ22" s="409">
        <f si="34" t="shared"/>
        <v>2914.7400000000002</v>
      </c>
      <c r="DA22" s="204">
        <f>CZ22+CZ21</f>
        <v>5809.6</v>
      </c>
      <c r="DB22" s="195">
        <v>3924.1</v>
      </c>
      <c r="DC22" s="397">
        <f si="59" t="shared"/>
        <v>1009.3599999999997</v>
      </c>
      <c r="DD22" s="195">
        <v>361.89499999999998</v>
      </c>
      <c r="DE22" s="196">
        <f si="60" t="shared"/>
        <v>8.0541040909656125</v>
      </c>
      <c r="DF22" s="195">
        <v>11.38</v>
      </c>
      <c r="DG22" s="397">
        <f si="61" t="shared"/>
        <v>3.3258959090343883</v>
      </c>
      <c r="DH22" s="199">
        <v>18</v>
      </c>
      <c r="DI22" s="346">
        <v>42745</v>
      </c>
      <c r="DJ22" s="632">
        <v>399618</v>
      </c>
      <c r="DK22" s="636">
        <v>327681</v>
      </c>
      <c r="DL22" s="493">
        <f si="62" t="shared"/>
        <v>1049.4000000000001</v>
      </c>
      <c r="DM22" s="508">
        <f>DL22+DL21</f>
        <v>2091.6000000000004</v>
      </c>
      <c r="DN22" s="583"/>
      <c r="DO22" s="576"/>
      <c r="DP22" s="576">
        <v>1854470</v>
      </c>
      <c r="DQ22" s="582"/>
      <c r="DR22" s="493">
        <f si="78" t="shared"/>
        <v>3299.4</v>
      </c>
      <c r="DS22" s="542">
        <f>DR22+DR21</f>
        <v>6683.4</v>
      </c>
      <c r="DT22" s="409">
        <f si="35" t="shared"/>
        <v>5944.8</v>
      </c>
      <c r="DU22" s="204">
        <f>DM22+DS22+IG22</f>
        <v>12039</v>
      </c>
      <c r="DV22" s="195">
        <v>5557</v>
      </c>
      <c r="DW22" s="409">
        <f si="36" t="shared"/>
        <v>-387.80000000000018</v>
      </c>
      <c r="DX22" s="195">
        <v>14653</v>
      </c>
      <c r="DY22" s="431">
        <f si="64" t="shared"/>
        <v>0.40570531631747764</v>
      </c>
      <c r="DZ22" s="409">
        <v>0.39800000000000002</v>
      </c>
      <c r="EA22" s="431">
        <f si="37" t="shared"/>
        <v>-7.7053163174776174E-3</v>
      </c>
      <c r="EB22" s="199">
        <v>18</v>
      </c>
      <c r="EC22" s="346">
        <v>42745</v>
      </c>
      <c r="ED22" s="594">
        <v>2200241</v>
      </c>
      <c r="EE22" s="252"/>
      <c r="EF22" s="595"/>
      <c r="EG22" s="493">
        <f si="65" t="shared"/>
        <v>3866.4</v>
      </c>
      <c r="EH22" s="542">
        <f>EG22+EG21</f>
        <v>7873.2000000000007</v>
      </c>
      <c r="EI22" s="549">
        <v>29974</v>
      </c>
      <c r="EJ22" s="582">
        <v>1879889</v>
      </c>
      <c r="EK22" s="529">
        <f si="66" t="shared"/>
        <v>444.48</v>
      </c>
      <c r="EL22" s="541">
        <f>EK22+EK21</f>
        <v>892.72</v>
      </c>
      <c r="EM22" s="583">
        <v>3289505</v>
      </c>
      <c r="EN22" s="550"/>
      <c r="EO22" s="529">
        <f si="67" t="shared"/>
        <v>23.172000000000001</v>
      </c>
      <c r="EP22" s="541">
        <f>EO22+EO21</f>
        <v>46.08</v>
      </c>
      <c r="EQ22" s="570">
        <v>401267</v>
      </c>
      <c r="ER22" s="529">
        <f si="68" t="shared"/>
        <v>8</v>
      </c>
      <c r="ES22" s="196">
        <f>ER22+ER21</f>
        <v>16.399999999999999</v>
      </c>
      <c r="ET22" s="409">
        <f si="38" t="shared"/>
        <v>3897.5720000000001</v>
      </c>
      <c r="EU22" s="204">
        <f>EH22+EP22+ES22</f>
        <v>7935.68</v>
      </c>
      <c r="EV22" s="195">
        <v>4273.3999999999996</v>
      </c>
      <c r="EW22" s="195">
        <f si="69" t="shared"/>
        <v>375.82799999999952</v>
      </c>
      <c r="EX22" s="431">
        <v>361.89499999999998</v>
      </c>
      <c r="EY22" s="431">
        <f si="70" t="shared"/>
        <v>10.769897345915252</v>
      </c>
      <c r="EZ22" s="290">
        <v>12.3931</v>
      </c>
      <c r="FA22" s="432">
        <f si="71" t="shared"/>
        <v>1.6232026540847482</v>
      </c>
      <c r="FC22" s="293">
        <v>42813</v>
      </c>
      <c r="FD22" s="417">
        <v>42814</v>
      </c>
      <c r="FE22" s="130">
        <f>BO42</f>
        <v>0</v>
      </c>
      <c r="FF22" s="127">
        <v>3336.5</v>
      </c>
      <c r="FG22" s="127">
        <f si="1" t="shared"/>
        <v>3336.5</v>
      </c>
      <c r="FH22" s="290"/>
      <c r="FI22" s="123" t="e">
        <f si="2" t="shared"/>
        <v>#DIV/0!</v>
      </c>
      <c r="FJ22" s="126">
        <v>4.84</v>
      </c>
      <c r="FK22" s="131" t="e">
        <f si="3" t="shared"/>
        <v>#DIV/0!</v>
      </c>
      <c r="FL22" s="140">
        <f>HR42</f>
        <v>0</v>
      </c>
      <c r="FM22" s="296">
        <f>EU42</f>
        <v>0</v>
      </c>
      <c r="FN22" s="123">
        <v>8546.9</v>
      </c>
      <c r="FO22" s="32">
        <f si="4" t="shared"/>
        <v>8546.9</v>
      </c>
      <c r="FP22" s="120">
        <f si="5" t="shared"/>
        <v>0</v>
      </c>
      <c r="FQ22" s="123" t="e">
        <f si="6" t="shared"/>
        <v>#DIV/0!</v>
      </c>
      <c r="FR22" s="120">
        <v>12.39</v>
      </c>
      <c r="FS22" s="142" t="e">
        <f si="7" t="shared"/>
        <v>#DIV/0!</v>
      </c>
      <c r="FT22" s="141"/>
      <c r="FU22" s="130">
        <f>DA42</f>
        <v>0</v>
      </c>
      <c r="FV22" s="123">
        <v>7848.3</v>
      </c>
      <c r="FW22" s="434">
        <f si="8" t="shared"/>
        <v>7848.3</v>
      </c>
      <c r="FX22" s="120">
        <f si="9" t="shared"/>
        <v>0</v>
      </c>
      <c r="FY22" s="120" t="e">
        <f si="10" t="shared"/>
        <v>#DIV/0!</v>
      </c>
      <c r="FZ22" s="126">
        <v>11.38</v>
      </c>
      <c r="GA22" s="142" t="e">
        <f si="11" t="shared"/>
        <v>#DIV/0!</v>
      </c>
      <c r="GB22" s="393"/>
      <c r="GC22" s="122">
        <f>CF42</f>
        <v>0</v>
      </c>
      <c r="GD22" s="123">
        <v>1524.6</v>
      </c>
      <c r="GE22" s="120">
        <f si="12" t="shared"/>
        <v>1524.6</v>
      </c>
      <c r="GF22" s="33"/>
      <c r="GG22" s="127" t="e">
        <f si="13" t="shared"/>
        <v>#DIV/0!</v>
      </c>
      <c r="GH22" s="126">
        <v>3.78</v>
      </c>
      <c r="GI22" s="144" t="e">
        <f si="14" t="shared"/>
        <v>#DIV/0!</v>
      </c>
      <c r="GJ22" s="393"/>
      <c r="GK22" s="122">
        <f>DU42</f>
        <v>0</v>
      </c>
      <c r="GL22" s="120">
        <v>11114</v>
      </c>
      <c r="GM22" s="33">
        <f si="15" t="shared"/>
        <v>11114</v>
      </c>
      <c r="GN22" s="169"/>
      <c r="GO22" s="128">
        <v>0.55000000000000004</v>
      </c>
      <c r="GP22" s="126">
        <v>0.4</v>
      </c>
      <c r="GQ22" s="424">
        <f si="16" t="shared"/>
        <v>-0.15000000000000002</v>
      </c>
      <c r="GR22" s="393"/>
      <c r="GS22" s="122">
        <f>AV42</f>
        <v>0</v>
      </c>
      <c r="GT22" s="123">
        <v>21299.8</v>
      </c>
      <c r="GU22" s="425">
        <f si="17" t="shared"/>
        <v>21299.8</v>
      </c>
      <c r="GV22" s="123">
        <f si="18" t="shared"/>
        <v>0</v>
      </c>
      <c r="GW22" s="127" t="e">
        <f si="19" t="shared"/>
        <v>#DIV/0!</v>
      </c>
      <c r="GX22" s="123">
        <v>30.9</v>
      </c>
      <c r="GY22" s="144" t="e">
        <f si="20" t="shared"/>
        <v>#DIV/0!</v>
      </c>
      <c r="GZ22" s="141"/>
      <c r="HA22" s="125">
        <f si="21" t="shared"/>
        <v>0</v>
      </c>
      <c r="HB22" s="386">
        <v>53670.03</v>
      </c>
      <c r="HC22" s="31">
        <f si="22" t="shared"/>
        <v>53670.03</v>
      </c>
      <c r="HE22" s="10"/>
      <c r="HF22" s="45"/>
      <c r="HG22" s="10"/>
      <c r="HH22" s="10"/>
      <c r="HI22" s="10"/>
      <c r="HO22" s="346">
        <v>42745</v>
      </c>
      <c r="HP22" s="590">
        <v>1198328</v>
      </c>
      <c r="HQ22" s="529">
        <f si="72" t="shared"/>
        <v>84.72</v>
      </c>
      <c r="HR22" s="541">
        <f>HQ22+HQ21</f>
        <v>104</v>
      </c>
      <c r="HS22" s="556">
        <v>51988</v>
      </c>
      <c r="HT22" s="347">
        <f si="73" t="shared"/>
        <v>32</v>
      </c>
      <c r="HU22" s="573">
        <f>HT22+HT21</f>
        <v>51</v>
      </c>
      <c r="HV22" s="556">
        <v>80999</v>
      </c>
      <c r="HW22" s="347">
        <f si="74" t="shared"/>
        <v>28</v>
      </c>
      <c r="HX22" s="573">
        <f>HW22+HW21</f>
        <v>42</v>
      </c>
      <c r="HY22" s="556">
        <v>3036</v>
      </c>
      <c r="HZ22" s="347">
        <f si="75" t="shared"/>
        <v>25</v>
      </c>
      <c r="IA22" s="573">
        <f>HZ22+HZ21</f>
        <v>32</v>
      </c>
      <c r="IB22" s="556">
        <v>135490</v>
      </c>
      <c r="IC22" s="493">
        <f si="76" t="shared"/>
        <v>12.299999999999999</v>
      </c>
      <c r="ID22" s="195">
        <f>IC22+IC21</f>
        <v>25.2</v>
      </c>
      <c r="IE22" s="556">
        <v>225228</v>
      </c>
      <c r="IF22" s="347">
        <f si="77" t="shared"/>
        <v>1596</v>
      </c>
      <c r="IG22" s="210">
        <f>IF22+IF21</f>
        <v>3264</v>
      </c>
    </row>
    <row customHeight="1" ht="16.5" r="23" spans="1:241" x14ac:dyDescent="0.25">
      <c r="A23" s="199">
        <v>19</v>
      </c>
      <c r="B23" s="346">
        <v>42745</v>
      </c>
      <c r="C23" s="594">
        <v>3193738</v>
      </c>
      <c r="D23" s="622">
        <v>3264882</v>
      </c>
      <c r="E23" s="599"/>
      <c r="F23" s="493">
        <f si="39" t="shared"/>
        <v>13262.4</v>
      </c>
      <c r="G23" s="354"/>
      <c r="H23" s="594">
        <v>2256618</v>
      </c>
      <c r="I23" s="622">
        <v>2164458</v>
      </c>
      <c r="J23" s="596"/>
      <c r="K23" s="493">
        <f si="40" t="shared"/>
        <v>13166.4</v>
      </c>
      <c r="L23" s="195"/>
      <c r="M23" s="354"/>
      <c r="N23" s="551">
        <v>734489</v>
      </c>
      <c r="O23" s="595">
        <v>1102497</v>
      </c>
      <c r="P23" s="493">
        <f si="41" t="shared"/>
        <v>1924.2</v>
      </c>
      <c r="Q23" s="508"/>
      <c r="R23" s="551">
        <v>74231</v>
      </c>
      <c r="S23" s="595">
        <v>38168</v>
      </c>
      <c r="T23" s="347">
        <f si="42" t="shared"/>
        <v>276</v>
      </c>
      <c r="U23" s="508"/>
      <c r="V23" s="551">
        <v>175326</v>
      </c>
      <c r="W23" s="595">
        <v>357240</v>
      </c>
      <c r="X23" s="347">
        <f si="43" t="shared"/>
        <v>1584</v>
      </c>
      <c r="Y23" s="409"/>
      <c r="Z23" s="210"/>
      <c r="AA23" s="354"/>
      <c r="AB23" s="551">
        <v>379846</v>
      </c>
      <c r="AC23" s="595">
        <v>179215</v>
      </c>
      <c r="AD23" s="493">
        <f si="44" t="shared"/>
        <v>545.4</v>
      </c>
      <c r="AE23" s="542"/>
      <c r="AF23" s="364"/>
      <c r="AG23" s="605">
        <v>64324</v>
      </c>
      <c r="AH23" s="358"/>
      <c r="AI23" s="347">
        <f si="45" t="shared"/>
        <v>10320</v>
      </c>
      <c r="AJ23" s="409"/>
      <c r="AK23" s="371"/>
      <c r="AL23" s="387">
        <v>29571</v>
      </c>
      <c r="AM23" s="388">
        <v>41092</v>
      </c>
      <c r="AN23" s="347">
        <f si="46" t="shared"/>
        <v>0</v>
      </c>
      <c r="AO23" s="217"/>
      <c r="AP23" s="387">
        <v>22329</v>
      </c>
      <c r="AQ23" s="388">
        <v>23340</v>
      </c>
      <c r="AR23" s="347">
        <f si="47" t="shared"/>
        <v>0</v>
      </c>
      <c r="AS23" s="409"/>
      <c r="AT23" s="409"/>
      <c r="AU23" s="210">
        <f si="28" t="shared"/>
        <v>11133</v>
      </c>
      <c r="AV23" s="211"/>
      <c r="AW23" s="197">
        <v>10649.89</v>
      </c>
      <c r="AX23" s="196"/>
      <c r="AY23" s="196"/>
      <c r="AZ23" s="196">
        <f si="79" t="shared"/>
        <v>0</v>
      </c>
      <c r="BA23" s="196">
        <v>30.88</v>
      </c>
      <c r="BB23" s="196">
        <f si="48" t="shared"/>
        <v>0</v>
      </c>
      <c r="BC23" s="199">
        <v>19</v>
      </c>
      <c r="BD23" s="346">
        <v>42745</v>
      </c>
      <c r="BE23" s="594">
        <v>11864643</v>
      </c>
      <c r="BF23" s="369">
        <v>88935</v>
      </c>
      <c r="BG23" s="599">
        <v>5923021</v>
      </c>
      <c r="BH23" s="529">
        <f si="49" t="shared"/>
        <v>1661.76</v>
      </c>
      <c r="BI23" s="508"/>
      <c r="BJ23" s="583">
        <v>1012346</v>
      </c>
      <c r="BK23" s="550">
        <v>663488</v>
      </c>
      <c r="BL23" s="548">
        <f si="50" t="shared"/>
        <v>99.84</v>
      </c>
      <c r="BM23" s="409"/>
      <c r="BN23" s="409">
        <f si="30" t="shared"/>
        <v>1561.92</v>
      </c>
      <c r="BO23" s="483"/>
      <c r="BP23" s="195">
        <v>1668.2</v>
      </c>
      <c r="BQ23" s="196">
        <f si="51" t="shared"/>
        <v>106.27999999999997</v>
      </c>
      <c r="BR23" s="196">
        <v>301.44</v>
      </c>
      <c r="BS23" s="196">
        <f si="52" t="shared"/>
        <v>5.1815286624203827</v>
      </c>
      <c r="BT23" s="196">
        <v>4.84</v>
      </c>
      <c r="BU23" s="196">
        <f si="53" t="shared"/>
        <v>-0.34152866242038282</v>
      </c>
      <c r="BV23" s="199">
        <v>19</v>
      </c>
      <c r="BW23" s="346">
        <v>42745</v>
      </c>
      <c r="BX23" s="594">
        <v>1302082</v>
      </c>
      <c r="BY23" s="595">
        <v>64990</v>
      </c>
      <c r="BZ23" s="529">
        <f si="54" t="shared"/>
        <v>279.82</v>
      </c>
      <c r="CA23" s="196"/>
      <c r="CB23" s="292"/>
      <c r="CC23" s="213">
        <f si="31" t="shared"/>
        <v>99.84</v>
      </c>
      <c r="CD23" s="409"/>
      <c r="CE23" s="211">
        <f si="32" t="shared"/>
        <v>379.65999999999997</v>
      </c>
      <c r="CF23" s="211"/>
      <c r="CG23" s="195">
        <v>762.3</v>
      </c>
      <c r="CH23" s="210">
        <f si="33" t="shared"/>
        <v>382.64</v>
      </c>
      <c r="CI23" s="196"/>
      <c r="CJ23" s="196">
        <f si="55" t="shared"/>
        <v>0</v>
      </c>
      <c r="CK23" s="196">
        <v>3.78</v>
      </c>
      <c r="CL23" s="196">
        <f si="56" t="shared"/>
        <v>0</v>
      </c>
      <c r="CM23" s="199">
        <v>19</v>
      </c>
      <c r="CN23" s="346">
        <v>42745</v>
      </c>
      <c r="CO23" s="628">
        <v>11760432</v>
      </c>
      <c r="CP23" s="629">
        <v>7795259</v>
      </c>
      <c r="CQ23" s="529">
        <f si="57" t="shared"/>
        <v>1380.84</v>
      </c>
      <c r="CR23" s="409"/>
      <c r="CS23" s="210">
        <f si="0" t="shared"/>
        <v>175326</v>
      </c>
      <c r="CT23" s="210">
        <f si="0" t="shared"/>
        <v>357240</v>
      </c>
      <c r="CU23" s="409">
        <f si="0" t="shared"/>
        <v>1584</v>
      </c>
      <c r="CV23" s="508"/>
      <c r="CW23" s="556">
        <v>347432</v>
      </c>
      <c r="CX23" s="557">
        <f si="58" t="shared"/>
        <v>19.920000000000002</v>
      </c>
      <c r="CY23" s="409"/>
      <c r="CZ23" s="409">
        <f si="34" t="shared"/>
        <v>2984.76</v>
      </c>
      <c r="DA23" s="204"/>
      <c r="DB23" s="195">
        <v>3924.1</v>
      </c>
      <c r="DC23" s="397">
        <f si="59" t="shared"/>
        <v>939.33999999999969</v>
      </c>
      <c r="DD23" s="195">
        <v>361.89499999999998</v>
      </c>
      <c r="DE23" s="196">
        <f si="60" t="shared"/>
        <v>8.2475856256649038</v>
      </c>
      <c r="DF23" s="195">
        <v>11.38</v>
      </c>
      <c r="DG23" s="397">
        <f si="61" t="shared"/>
        <v>3.132414374335097</v>
      </c>
      <c r="DH23" s="199">
        <v>19</v>
      </c>
      <c r="DI23" s="346">
        <v>42745</v>
      </c>
      <c r="DJ23" s="632">
        <v>400074</v>
      </c>
      <c r="DK23" s="636">
        <v>327707</v>
      </c>
      <c r="DL23" s="493">
        <f si="62" t="shared"/>
        <v>867.6</v>
      </c>
      <c r="DM23" s="508"/>
      <c r="DN23" s="583"/>
      <c r="DO23" s="576"/>
      <c r="DP23" s="576">
        <v>1856316</v>
      </c>
      <c r="DQ23" s="582"/>
      <c r="DR23" s="493">
        <f si="78" t="shared"/>
        <v>3322.8</v>
      </c>
      <c r="DS23" s="542"/>
      <c r="DT23" s="409">
        <f>DL23+DR23+IF23</f>
        <v>5786.4000000000005</v>
      </c>
      <c r="DU23" s="204"/>
      <c r="DV23" s="195">
        <v>5557</v>
      </c>
      <c r="DW23" s="421">
        <f si="36" t="shared"/>
        <v>-229.40000000000055</v>
      </c>
      <c r="DX23" s="195">
        <v>14653</v>
      </c>
      <c r="DY23" s="431">
        <f si="64" t="shared"/>
        <v>0.39489524329488845</v>
      </c>
      <c r="DZ23" s="409">
        <v>0.39800000000000002</v>
      </c>
      <c r="EA23" s="433">
        <f si="37" t="shared"/>
        <v>3.1047567051115665E-3</v>
      </c>
      <c r="EB23" s="199">
        <v>19</v>
      </c>
      <c r="EC23" s="346">
        <v>42745</v>
      </c>
      <c r="ED23" s="594">
        <v>2202399</v>
      </c>
      <c r="EE23" s="252"/>
      <c r="EF23" s="595"/>
      <c r="EG23" s="493">
        <f si="65" t="shared"/>
        <v>3884.4</v>
      </c>
      <c r="EH23" s="542"/>
      <c r="EI23" s="549">
        <v>29993</v>
      </c>
      <c r="EJ23" s="582">
        <v>1885416</v>
      </c>
      <c r="EK23" s="529">
        <f si="66" t="shared"/>
        <v>443.68</v>
      </c>
      <c r="EL23" s="541"/>
      <c r="EM23" s="583">
        <v>3291579</v>
      </c>
      <c r="EN23" s="550"/>
      <c r="EO23" s="529">
        <f si="67" t="shared"/>
        <v>24.888000000000002</v>
      </c>
      <c r="EP23" s="541"/>
      <c r="EQ23" s="570">
        <v>401467</v>
      </c>
      <c r="ER23" s="529">
        <f si="68" t="shared"/>
        <v>8</v>
      </c>
      <c r="ES23" s="196"/>
      <c r="ET23" s="409">
        <f si="38" t="shared"/>
        <v>3917.288</v>
      </c>
      <c r="EU23" s="204"/>
      <c r="EV23" s="195">
        <v>4273.3999999999996</v>
      </c>
      <c r="EW23" s="195">
        <f si="69" t="shared"/>
        <v>356.11199999999963</v>
      </c>
      <c r="EX23" s="431">
        <v>361.89499999999998</v>
      </c>
      <c r="EY23" s="431">
        <f si="70" t="shared"/>
        <v>10.824377236491248</v>
      </c>
      <c r="EZ23" s="290">
        <v>12.3931</v>
      </c>
      <c r="FA23" s="432">
        <f si="71" t="shared"/>
        <v>1.5687227635087524</v>
      </c>
      <c r="FC23" s="293">
        <v>42814</v>
      </c>
      <c r="FD23" s="417">
        <v>42815</v>
      </c>
      <c r="FE23" s="130">
        <f>BO44</f>
        <v>0</v>
      </c>
      <c r="FF23" s="127">
        <v>3336.5</v>
      </c>
      <c r="FG23" s="127">
        <f si="1" t="shared"/>
        <v>3336.5</v>
      </c>
      <c r="FH23" s="32"/>
      <c r="FI23" s="123" t="e">
        <f si="2" t="shared"/>
        <v>#DIV/0!</v>
      </c>
      <c r="FJ23" s="126">
        <v>4.84</v>
      </c>
      <c r="FK23" s="131" t="e">
        <f si="3" t="shared"/>
        <v>#DIV/0!</v>
      </c>
      <c r="FL23" s="140">
        <f>HR44</f>
        <v>0</v>
      </c>
      <c r="FM23" s="296">
        <f>EU44</f>
        <v>0</v>
      </c>
      <c r="FN23" s="123">
        <v>8546.9</v>
      </c>
      <c r="FO23" s="32">
        <f si="4" t="shared"/>
        <v>8546.9</v>
      </c>
      <c r="FP23" s="120">
        <f si="5" t="shared"/>
        <v>0</v>
      </c>
      <c r="FQ23" s="123" t="e">
        <f si="6" t="shared"/>
        <v>#DIV/0!</v>
      </c>
      <c r="FR23" s="120">
        <v>12.39</v>
      </c>
      <c r="FS23" s="142" t="e">
        <f si="7" t="shared"/>
        <v>#DIV/0!</v>
      </c>
      <c r="FT23" s="141"/>
      <c r="FU23" s="130">
        <f>DA44</f>
        <v>0</v>
      </c>
      <c r="FV23" s="123">
        <v>7848.3</v>
      </c>
      <c r="FW23" s="32">
        <f si="8" t="shared"/>
        <v>7848.3</v>
      </c>
      <c r="FX23" s="120">
        <f si="9" t="shared"/>
        <v>0</v>
      </c>
      <c r="FY23" s="120" t="e">
        <f si="10" t="shared"/>
        <v>#DIV/0!</v>
      </c>
      <c r="FZ23" s="126">
        <v>11.38</v>
      </c>
      <c r="GA23" s="142" t="e">
        <f si="11" t="shared"/>
        <v>#DIV/0!</v>
      </c>
      <c r="GB23" s="393"/>
      <c r="GC23" s="122">
        <f>CF44</f>
        <v>0</v>
      </c>
      <c r="GD23" s="123">
        <v>1524.6</v>
      </c>
      <c r="GE23" s="120">
        <f si="12" t="shared"/>
        <v>1524.6</v>
      </c>
      <c r="GF23" s="33"/>
      <c r="GG23" s="127" t="e">
        <f si="13" t="shared"/>
        <v>#DIV/0!</v>
      </c>
      <c r="GH23" s="126">
        <v>3.78</v>
      </c>
      <c r="GI23" s="144" t="e">
        <f si="14" t="shared"/>
        <v>#DIV/0!</v>
      </c>
      <c r="GJ23" s="393"/>
      <c r="GK23" s="122">
        <f>DU44</f>
        <v>0</v>
      </c>
      <c r="GL23" s="120">
        <v>11114</v>
      </c>
      <c r="GM23" s="33">
        <f si="15" t="shared"/>
        <v>11114</v>
      </c>
      <c r="GN23" s="169"/>
      <c r="GO23" s="128">
        <v>0.55000000000000004</v>
      </c>
      <c r="GP23" s="126">
        <v>0.4</v>
      </c>
      <c r="GQ23" s="225">
        <f si="16" t="shared"/>
        <v>-0.15000000000000002</v>
      </c>
      <c r="GR23" s="393"/>
      <c r="GS23" s="122">
        <f>AV44</f>
        <v>0</v>
      </c>
      <c r="GT23" s="123">
        <v>21299.8</v>
      </c>
      <c r="GU23" s="33">
        <f si="17" t="shared"/>
        <v>21299.8</v>
      </c>
      <c r="GV23" s="123">
        <f si="18" t="shared"/>
        <v>0</v>
      </c>
      <c r="GW23" s="127" t="e">
        <f si="19" t="shared"/>
        <v>#DIV/0!</v>
      </c>
      <c r="GX23" s="123">
        <v>30.9</v>
      </c>
      <c r="GY23" s="144" t="e">
        <f si="20" t="shared"/>
        <v>#DIV/0!</v>
      </c>
      <c r="GZ23" s="141"/>
      <c r="HA23" s="125">
        <f si="21" t="shared"/>
        <v>0</v>
      </c>
      <c r="HB23" s="386">
        <v>53670.03</v>
      </c>
      <c r="HC23" s="22">
        <f si="22" t="shared"/>
        <v>53670.03</v>
      </c>
      <c r="HE23" s="35" t="s">
        <v>60</v>
      </c>
      <c r="HF23" s="35" t="s">
        <v>61</v>
      </c>
      <c r="HG23" s="37" t="s">
        <v>74</v>
      </c>
      <c r="HH23" s="35" t="s">
        <v>20</v>
      </c>
      <c r="HI23" s="34" t="s">
        <v>63</v>
      </c>
      <c r="HJ23" s="38" t="s">
        <v>64</v>
      </c>
      <c r="HO23" s="346">
        <v>42745</v>
      </c>
      <c r="HP23" s="590">
        <v>1199010</v>
      </c>
      <c r="HQ23" s="529">
        <f si="72" t="shared"/>
        <v>27.28</v>
      </c>
      <c r="HR23" s="541"/>
      <c r="HS23" s="556">
        <v>52001</v>
      </c>
      <c r="HT23" s="347">
        <f si="73" t="shared"/>
        <v>13</v>
      </c>
      <c r="HU23" s="573"/>
      <c r="HV23" s="556">
        <v>81009</v>
      </c>
      <c r="HW23" s="347">
        <f si="74" t="shared"/>
        <v>10</v>
      </c>
      <c r="HX23" s="573"/>
      <c r="HY23" s="556">
        <v>3043</v>
      </c>
      <c r="HZ23" s="347">
        <f si="75" t="shared"/>
        <v>7</v>
      </c>
      <c r="IA23" s="573"/>
      <c r="IB23" s="556">
        <v>135531</v>
      </c>
      <c r="IC23" s="493">
        <f si="76" t="shared"/>
        <v>12.299999999999999</v>
      </c>
      <c r="ID23" s="195"/>
      <c r="IE23" s="556">
        <v>225361</v>
      </c>
      <c r="IF23" s="347">
        <f si="77" t="shared"/>
        <v>1596</v>
      </c>
      <c r="IG23" s="210"/>
    </row>
    <row customHeight="1" ht="16.5" r="24" spans="1:241" x14ac:dyDescent="0.25">
      <c r="A24" s="199">
        <v>20</v>
      </c>
      <c r="B24" s="346">
        <v>42746</v>
      </c>
      <c r="C24" s="594">
        <v>3194262</v>
      </c>
      <c r="D24" s="622">
        <v>3267148</v>
      </c>
      <c r="E24" s="599"/>
      <c r="F24" s="493">
        <f si="39" t="shared"/>
        <v>13392</v>
      </c>
      <c r="G24" s="354">
        <f>F23+F24</f>
        <v>26654.400000000001</v>
      </c>
      <c r="H24" s="594">
        <v>2257142</v>
      </c>
      <c r="I24" s="622">
        <v>2166781</v>
      </c>
      <c r="J24" s="596"/>
      <c r="K24" s="493">
        <f si="40" t="shared"/>
        <v>13665.6</v>
      </c>
      <c r="L24" s="195">
        <f>K23+K24</f>
        <v>26832</v>
      </c>
      <c r="M24" s="354">
        <f>L24-G24</f>
        <v>177.59999999999854</v>
      </c>
      <c r="N24" s="551">
        <v>735654</v>
      </c>
      <c r="O24" s="595">
        <v>1102497</v>
      </c>
      <c r="P24" s="493">
        <f si="41" t="shared"/>
        <v>2097</v>
      </c>
      <c r="Q24" s="508">
        <f>P24+P23</f>
        <v>4021.2</v>
      </c>
      <c r="R24" s="551">
        <v>74260</v>
      </c>
      <c r="S24" s="595">
        <v>38172</v>
      </c>
      <c r="T24" s="347">
        <f si="42" t="shared"/>
        <v>396</v>
      </c>
      <c r="U24" s="508">
        <f>T24+T23</f>
        <v>672</v>
      </c>
      <c r="V24" s="551">
        <v>175330</v>
      </c>
      <c r="W24" s="595">
        <v>357341</v>
      </c>
      <c r="X24" s="347">
        <f si="43" t="shared"/>
        <v>1680</v>
      </c>
      <c r="Y24" s="409">
        <f>X24+X23</f>
        <v>3264</v>
      </c>
      <c r="Z24" s="210">
        <f>Y24+U24</f>
        <v>3936</v>
      </c>
      <c r="AA24" s="354">
        <f>Q24-Z24</f>
        <v>85.199999999999818</v>
      </c>
      <c r="AB24" s="551">
        <v>380069</v>
      </c>
      <c r="AC24" s="595">
        <v>179330</v>
      </c>
      <c r="AD24" s="493">
        <f si="44" t="shared"/>
        <v>608.4</v>
      </c>
      <c r="AE24" s="542">
        <f>AD24+AD23</f>
        <v>1153.8</v>
      </c>
      <c r="AF24" s="364"/>
      <c r="AG24" s="605">
        <v>64368</v>
      </c>
      <c r="AH24" s="358"/>
      <c r="AI24" s="347">
        <f si="45" t="shared"/>
        <v>10560</v>
      </c>
      <c r="AJ24" s="409">
        <f>AI24+AI23</f>
        <v>20880</v>
      </c>
      <c r="AK24" s="508">
        <f>AJ24+U24</f>
        <v>21552</v>
      </c>
      <c r="AL24" s="387">
        <v>29571</v>
      </c>
      <c r="AM24" s="388">
        <v>41092</v>
      </c>
      <c r="AN24" s="347">
        <f si="46" t="shared"/>
        <v>0</v>
      </c>
      <c r="AO24" s="217">
        <f>AN24+AN23</f>
        <v>0</v>
      </c>
      <c r="AP24" s="387">
        <v>22329</v>
      </c>
      <c r="AQ24" s="388">
        <v>23340</v>
      </c>
      <c r="AR24" s="347">
        <f si="47" t="shared"/>
        <v>0</v>
      </c>
      <c r="AS24" s="409">
        <f>AR24+AR23</f>
        <v>0</v>
      </c>
      <c r="AT24" s="409">
        <f>(L24-Y24-AE24-AO24)+AS24</f>
        <v>22414.2</v>
      </c>
      <c r="AU24" s="210">
        <f si="28" t="shared"/>
        <v>11103.6</v>
      </c>
      <c r="AV24" s="211">
        <f>(G24-Y24-AE24-AO24)+AS24</f>
        <v>22236.600000000002</v>
      </c>
      <c r="AW24" s="197">
        <v>10649.89</v>
      </c>
      <c r="AX24" s="397"/>
      <c r="AY24" s="196"/>
      <c r="AZ24" s="196">
        <f si="79" t="shared"/>
        <v>0</v>
      </c>
      <c r="BA24" s="196">
        <v>30.88</v>
      </c>
      <c r="BB24" s="196">
        <f si="48" t="shared"/>
        <v>0</v>
      </c>
      <c r="BC24" s="199">
        <v>20</v>
      </c>
      <c r="BD24" s="346">
        <v>42746</v>
      </c>
      <c r="BE24" s="594">
        <v>11866571</v>
      </c>
      <c r="BF24" s="369">
        <v>89038</v>
      </c>
      <c r="BG24" s="599">
        <v>5927188</v>
      </c>
      <c r="BH24" s="529">
        <f si="49" t="shared"/>
        <v>1967.3999999999999</v>
      </c>
      <c r="BI24" s="508">
        <f>BH24+BH23</f>
        <v>3629.16</v>
      </c>
      <c r="BJ24" s="583">
        <v>1013927</v>
      </c>
      <c r="BK24" s="550">
        <v>663488</v>
      </c>
      <c r="BL24" s="548">
        <f si="50" t="shared"/>
        <v>126.48</v>
      </c>
      <c r="BM24" s="409">
        <f>BL24+BL23</f>
        <v>226.32</v>
      </c>
      <c r="BN24" s="409">
        <f si="30" t="shared"/>
        <v>1840.9199999999998</v>
      </c>
      <c r="BO24" s="483">
        <f>BI24-BM24</f>
        <v>3402.8399999999997</v>
      </c>
      <c r="BP24" s="195">
        <v>1668.2</v>
      </c>
      <c r="BQ24" s="196">
        <f si="51" t="shared"/>
        <v>-172.7199999999998</v>
      </c>
      <c r="BR24" s="196">
        <v>301.44</v>
      </c>
      <c r="BS24" s="196">
        <f si="52" t="shared"/>
        <v>6.1070859872611463</v>
      </c>
      <c r="BT24" s="196">
        <v>4.84</v>
      </c>
      <c r="BU24" s="196">
        <f si="53" t="shared"/>
        <v>-1.2670859872611464</v>
      </c>
      <c r="BV24" s="199">
        <v>20</v>
      </c>
      <c r="BW24" s="346">
        <v>42746</v>
      </c>
      <c r="BX24" s="594">
        <v>1302900</v>
      </c>
      <c r="BY24" s="595">
        <v>65323</v>
      </c>
      <c r="BZ24" s="529">
        <f si="54" t="shared"/>
        <v>258.72000000000003</v>
      </c>
      <c r="CA24" s="196">
        <f>BZ23+BZ24</f>
        <v>538.54</v>
      </c>
      <c r="CB24" s="292"/>
      <c r="CC24" s="213">
        <f si="31" t="shared"/>
        <v>126.48</v>
      </c>
      <c r="CD24" s="409">
        <f>BM24</f>
        <v>226.32</v>
      </c>
      <c r="CE24" s="211">
        <f si="32" t="shared"/>
        <v>385.20000000000005</v>
      </c>
      <c r="CF24" s="211">
        <f>CA24+CD24</f>
        <v>764.8599999999999</v>
      </c>
      <c r="CG24" s="195">
        <v>762.3</v>
      </c>
      <c r="CH24" s="210">
        <f si="33" t="shared"/>
        <v>377.09999999999991</v>
      </c>
      <c r="CI24" s="196"/>
      <c r="CJ24" s="196">
        <f si="55" t="shared"/>
        <v>0</v>
      </c>
      <c r="CK24" s="196">
        <v>3.78</v>
      </c>
      <c r="CL24" s="196">
        <f si="56" t="shared"/>
        <v>0</v>
      </c>
      <c r="CM24" s="199">
        <v>20</v>
      </c>
      <c r="CN24" s="346">
        <v>42746</v>
      </c>
      <c r="CO24" s="628">
        <v>11768059</v>
      </c>
      <c r="CP24" s="629">
        <v>7798400</v>
      </c>
      <c r="CQ24" s="529">
        <f si="57" t="shared"/>
        <v>1292.1600000000001</v>
      </c>
      <c r="CR24" s="409">
        <f>CQ24+CQ23</f>
        <v>2673</v>
      </c>
      <c r="CS24" s="210">
        <f si="0" t="shared"/>
        <v>175330</v>
      </c>
      <c r="CT24" s="210">
        <f si="0" t="shared"/>
        <v>357341</v>
      </c>
      <c r="CU24" s="409">
        <f si="0" t="shared"/>
        <v>1680</v>
      </c>
      <c r="CV24" s="508">
        <f>Y24</f>
        <v>3264</v>
      </c>
      <c r="CW24" s="556">
        <v>347529</v>
      </c>
      <c r="CX24" s="557">
        <f si="58" t="shared"/>
        <v>5.82</v>
      </c>
      <c r="CY24" s="409">
        <f>CX24+CX23</f>
        <v>25.740000000000002</v>
      </c>
      <c r="CZ24" s="409">
        <f si="34" t="shared"/>
        <v>2977.98</v>
      </c>
      <c r="DA24" s="204">
        <f>CZ24+CZ23</f>
        <v>5962.74</v>
      </c>
      <c r="DB24" s="195">
        <v>3924.1</v>
      </c>
      <c r="DC24" s="397">
        <f si="59" t="shared"/>
        <v>946.11999999999989</v>
      </c>
      <c r="DD24" s="195">
        <v>361.89499999999998</v>
      </c>
      <c r="DE24" s="196">
        <f si="60" t="shared"/>
        <v>8.2288509097942786</v>
      </c>
      <c r="DF24" s="195">
        <v>11.38</v>
      </c>
      <c r="DG24" s="397">
        <f si="61" t="shared"/>
        <v>3.1511490902057222</v>
      </c>
      <c r="DH24" s="199">
        <v>20</v>
      </c>
      <c r="DI24" s="346">
        <v>42746</v>
      </c>
      <c r="DJ24" s="632">
        <v>400725</v>
      </c>
      <c r="DK24" s="595">
        <v>327732</v>
      </c>
      <c r="DL24" s="493">
        <f si="62" t="shared"/>
        <v>1216.8</v>
      </c>
      <c r="DM24" s="508">
        <f>DL24+DL23</f>
        <v>2084.4</v>
      </c>
      <c r="DN24" s="583"/>
      <c r="DO24" s="576"/>
      <c r="DP24" s="576">
        <v>1858132</v>
      </c>
      <c r="DQ24" s="582"/>
      <c r="DR24" s="493">
        <f si="78" t="shared"/>
        <v>3268.8</v>
      </c>
      <c r="DS24" s="542">
        <f>DR24+DR23</f>
        <v>6591.6</v>
      </c>
      <c r="DT24" s="409">
        <f si="35" t="shared"/>
        <v>6045.6</v>
      </c>
      <c r="DU24" s="204">
        <f>DM24+DS24+IG24</f>
        <v>11832</v>
      </c>
      <c r="DV24" s="195">
        <v>5557</v>
      </c>
      <c r="DW24" s="409">
        <f si="36" t="shared"/>
        <v>-488.60000000000036</v>
      </c>
      <c r="DX24" s="195">
        <v>14653</v>
      </c>
      <c r="DY24" s="431">
        <f si="64" t="shared"/>
        <v>0.41258445369548902</v>
      </c>
      <c r="DZ24" s="409">
        <v>0.39800000000000002</v>
      </c>
      <c r="EA24" s="431">
        <f si="37" t="shared"/>
        <v>-1.4584453695488997E-2</v>
      </c>
      <c r="EB24" s="199">
        <v>20</v>
      </c>
      <c r="EC24" s="346">
        <v>42746</v>
      </c>
      <c r="ED24" s="594">
        <v>2204529</v>
      </c>
      <c r="EE24" s="252"/>
      <c r="EF24" s="595"/>
      <c r="EG24" s="493">
        <f si="65" t="shared"/>
        <v>3834</v>
      </c>
      <c r="EH24" s="542">
        <f>EG24+EG23</f>
        <v>7718.4</v>
      </c>
      <c r="EI24" s="549">
        <v>30013</v>
      </c>
      <c r="EJ24" s="582">
        <v>1890811</v>
      </c>
      <c r="EK24" s="529">
        <f si="66" t="shared"/>
        <v>433.2</v>
      </c>
      <c r="EL24" s="541">
        <f>EK24+EK23</f>
        <v>876.88</v>
      </c>
      <c r="EM24" s="583">
        <v>3293775</v>
      </c>
      <c r="EN24" s="550"/>
      <c r="EO24" s="529">
        <f si="67" t="shared"/>
        <v>26.352</v>
      </c>
      <c r="EP24" s="541">
        <f>EO24+EO23</f>
        <v>51.24</v>
      </c>
      <c r="EQ24" s="570">
        <v>401666</v>
      </c>
      <c r="ER24" s="529">
        <f si="68" t="shared"/>
        <v>7.96</v>
      </c>
      <c r="ES24" s="196">
        <f>ER24+ER23</f>
        <v>15.96</v>
      </c>
      <c r="ET24" s="409">
        <f si="38" t="shared"/>
        <v>3868.3119999999999</v>
      </c>
      <c r="EU24" s="204">
        <f>EH24+EP24+ES24</f>
        <v>7785.5999999999995</v>
      </c>
      <c r="EV24" s="195">
        <v>4273.3999999999996</v>
      </c>
      <c r="EW24" s="195">
        <f si="69" t="shared"/>
        <v>405.08799999999974</v>
      </c>
      <c r="EX24" s="431">
        <v>361.89499999999998</v>
      </c>
      <c r="EY24" s="431">
        <f si="70" t="shared"/>
        <v>10.689045165034058</v>
      </c>
      <c r="EZ24" s="290">
        <v>12.3931</v>
      </c>
      <c r="FA24" s="432">
        <f si="71" t="shared"/>
        <v>1.7040548349659428</v>
      </c>
      <c r="FC24" s="293">
        <v>42815</v>
      </c>
      <c r="FD24" s="417">
        <v>42816</v>
      </c>
      <c r="FE24" s="130">
        <f>BO46</f>
        <v>0</v>
      </c>
      <c r="FF24" s="127">
        <v>3336.5</v>
      </c>
      <c r="FG24" s="127">
        <f si="1" t="shared"/>
        <v>3336.5</v>
      </c>
      <c r="FH24" s="32"/>
      <c r="FI24" s="123" t="e">
        <f si="2" t="shared"/>
        <v>#DIV/0!</v>
      </c>
      <c r="FJ24" s="126">
        <v>4.84</v>
      </c>
      <c r="FK24" s="131" t="e">
        <f si="3" t="shared"/>
        <v>#DIV/0!</v>
      </c>
      <c r="FL24" s="140">
        <f>HR46</f>
        <v>0</v>
      </c>
      <c r="FM24" s="296">
        <f>EU46</f>
        <v>0</v>
      </c>
      <c r="FN24" s="123">
        <v>8546.9</v>
      </c>
      <c r="FO24" s="32">
        <f si="4" t="shared"/>
        <v>8546.9</v>
      </c>
      <c r="FP24" s="120">
        <f si="5" t="shared"/>
        <v>0</v>
      </c>
      <c r="FQ24" s="123" t="e">
        <f si="6" t="shared"/>
        <v>#DIV/0!</v>
      </c>
      <c r="FR24" s="120">
        <v>12.39</v>
      </c>
      <c r="FS24" s="142" t="e">
        <f si="7" t="shared"/>
        <v>#DIV/0!</v>
      </c>
      <c r="FT24" s="141"/>
      <c r="FU24" s="130">
        <f>DA46</f>
        <v>0</v>
      </c>
      <c r="FV24" s="123">
        <v>7848.3</v>
      </c>
      <c r="FW24" s="32">
        <f si="8" t="shared"/>
        <v>7848.3</v>
      </c>
      <c r="FX24" s="120">
        <f si="9" t="shared"/>
        <v>0</v>
      </c>
      <c r="FY24" s="120" t="e">
        <f si="10" t="shared"/>
        <v>#DIV/0!</v>
      </c>
      <c r="FZ24" s="126">
        <v>11.38</v>
      </c>
      <c r="GA24" s="142" t="e">
        <f si="11" t="shared"/>
        <v>#DIV/0!</v>
      </c>
      <c r="GB24" s="393"/>
      <c r="GC24" s="122">
        <f>CF46</f>
        <v>0</v>
      </c>
      <c r="GD24" s="123">
        <v>1524.6</v>
      </c>
      <c r="GE24" s="120">
        <f si="12" t="shared"/>
        <v>1524.6</v>
      </c>
      <c r="GF24" s="33"/>
      <c r="GG24" s="127" t="e">
        <f si="13" t="shared"/>
        <v>#DIV/0!</v>
      </c>
      <c r="GH24" s="126">
        <v>3.78</v>
      </c>
      <c r="GI24" s="144" t="e">
        <f si="14" t="shared"/>
        <v>#DIV/0!</v>
      </c>
      <c r="GJ24" s="393"/>
      <c r="GK24" s="122">
        <f>DU46</f>
        <v>0</v>
      </c>
      <c r="GL24" s="120">
        <v>11114</v>
      </c>
      <c r="GM24" s="33">
        <f si="15" t="shared"/>
        <v>11114</v>
      </c>
      <c r="GN24" s="169"/>
      <c r="GO24" s="128">
        <v>0.55000000000000004</v>
      </c>
      <c r="GP24" s="126">
        <v>0.4</v>
      </c>
      <c r="GQ24" s="225">
        <f si="16" t="shared"/>
        <v>-0.15000000000000002</v>
      </c>
      <c r="GR24" s="393"/>
      <c r="GS24" s="122">
        <f>AV46</f>
        <v>0</v>
      </c>
      <c r="GT24" s="123">
        <v>21299.8</v>
      </c>
      <c r="GU24" s="33">
        <f si="17" t="shared"/>
        <v>21299.8</v>
      </c>
      <c r="GV24" s="123">
        <f si="18" t="shared"/>
        <v>0</v>
      </c>
      <c r="GW24" s="127" t="e">
        <f si="19" t="shared"/>
        <v>#DIV/0!</v>
      </c>
      <c r="GX24" s="123">
        <v>30.9</v>
      </c>
      <c r="GY24" s="144" t="e">
        <f si="20" t="shared"/>
        <v>#DIV/0!</v>
      </c>
      <c r="GZ24" s="141"/>
      <c r="HA24" s="125">
        <f si="21" t="shared"/>
        <v>0</v>
      </c>
      <c r="HB24" s="386">
        <v>53670.03</v>
      </c>
      <c r="HC24" s="31">
        <f si="22" t="shared"/>
        <v>53670.03</v>
      </c>
      <c r="HE24" s="23" t="s">
        <v>65</v>
      </c>
      <c r="HF24" s="46">
        <f ref="HF24:HF30" si="84" t="shared">HF4</f>
        <v>40826.68</v>
      </c>
      <c r="HG24" s="23"/>
      <c r="HH24" s="24">
        <f ref="HH24:HH29" si="85" t="shared">HF24-HG24</f>
        <v>40826.68</v>
      </c>
      <c r="HI24" s="20"/>
      <c r="HJ24" s="290"/>
      <c r="HO24" s="346">
        <v>42746</v>
      </c>
      <c r="HP24" s="590">
        <v>1201060</v>
      </c>
      <c r="HQ24" s="529">
        <f si="72" t="shared"/>
        <v>82</v>
      </c>
      <c r="HR24" s="541">
        <f>HQ24+HQ23</f>
        <v>109.28</v>
      </c>
      <c r="HS24" s="556">
        <v>52036</v>
      </c>
      <c r="HT24" s="347">
        <f si="73" t="shared"/>
        <v>35</v>
      </c>
      <c r="HU24" s="573">
        <f>HT24+HT23</f>
        <v>48</v>
      </c>
      <c r="HV24" s="556">
        <v>81039</v>
      </c>
      <c r="HW24" s="347">
        <f si="74" t="shared"/>
        <v>30</v>
      </c>
      <c r="HX24" s="573">
        <f>HW24+HW23</f>
        <v>40</v>
      </c>
      <c r="HY24" s="556">
        <v>3067</v>
      </c>
      <c r="HZ24" s="347">
        <f si="75" t="shared"/>
        <v>24</v>
      </c>
      <c r="IA24" s="573">
        <f>HZ24+HZ23</f>
        <v>31</v>
      </c>
      <c r="IB24" s="556">
        <v>135644</v>
      </c>
      <c r="IC24" s="493">
        <f si="76" t="shared"/>
        <v>33.9</v>
      </c>
      <c r="ID24" s="195">
        <f>IC24+IC23</f>
        <v>46.199999999999996</v>
      </c>
      <c r="IE24" s="556">
        <v>225491</v>
      </c>
      <c r="IF24" s="347">
        <f si="77" t="shared"/>
        <v>1560</v>
      </c>
      <c r="IG24" s="210">
        <f>IF24+IF23</f>
        <v>3156</v>
      </c>
    </row>
    <row customHeight="1" ht="16.5" r="25" spans="1:241" x14ac:dyDescent="0.25">
      <c r="A25" s="199">
        <v>21</v>
      </c>
      <c r="B25" s="346">
        <v>42746</v>
      </c>
      <c r="C25" s="594">
        <v>3194768</v>
      </c>
      <c r="D25" s="622">
        <v>3269484</v>
      </c>
      <c r="E25" s="599"/>
      <c r="F25" s="493">
        <f si="39" t="shared"/>
        <v>13641.6</v>
      </c>
      <c r="G25" s="354"/>
      <c r="H25" s="594">
        <v>2257653</v>
      </c>
      <c r="I25" s="622">
        <v>2169200</v>
      </c>
      <c r="J25" s="596"/>
      <c r="K25" s="493">
        <f si="40" t="shared"/>
        <v>14064</v>
      </c>
      <c r="L25" s="195"/>
      <c r="M25" s="354"/>
      <c r="N25" s="551">
        <v>736744</v>
      </c>
      <c r="O25" s="595">
        <v>1102497</v>
      </c>
      <c r="P25" s="493">
        <f si="41" t="shared"/>
        <v>1962</v>
      </c>
      <c r="Q25" s="508"/>
      <c r="R25" s="551">
        <v>74282</v>
      </c>
      <c r="S25" s="595">
        <v>38173</v>
      </c>
      <c r="T25" s="347">
        <f si="42" t="shared"/>
        <v>276</v>
      </c>
      <c r="U25" s="508"/>
      <c r="V25" s="551">
        <v>175331</v>
      </c>
      <c r="W25" s="595">
        <v>357441</v>
      </c>
      <c r="X25" s="347">
        <f si="43" t="shared"/>
        <v>1616</v>
      </c>
      <c r="Y25" s="409"/>
      <c r="Z25" s="210"/>
      <c r="AA25" s="354"/>
      <c r="AB25" s="551">
        <v>380327</v>
      </c>
      <c r="AC25" s="595">
        <v>179442</v>
      </c>
      <c r="AD25" s="493">
        <f si="44" t="shared"/>
        <v>666</v>
      </c>
      <c r="AE25" s="542"/>
      <c r="AF25" s="364"/>
      <c r="AG25" s="605">
        <v>64414</v>
      </c>
      <c r="AH25" s="358"/>
      <c r="AI25" s="347">
        <f si="45" t="shared"/>
        <v>11040</v>
      </c>
      <c r="AJ25" s="409"/>
      <c r="AK25" s="508"/>
      <c r="AL25" s="387">
        <v>29571</v>
      </c>
      <c r="AM25" s="388">
        <v>41092</v>
      </c>
      <c r="AN25" s="347">
        <f si="46" t="shared"/>
        <v>0</v>
      </c>
      <c r="AO25" s="217"/>
      <c r="AP25" s="387">
        <v>22329</v>
      </c>
      <c r="AQ25" s="388">
        <v>23340</v>
      </c>
      <c r="AR25" s="347">
        <f si="47" t="shared"/>
        <v>0</v>
      </c>
      <c r="AS25" s="409"/>
      <c r="AT25" s="409"/>
      <c r="AU25" s="210">
        <f si="28" t="shared"/>
        <v>11359.6</v>
      </c>
      <c r="AV25" s="211"/>
      <c r="AW25" s="197">
        <v>10649.89</v>
      </c>
      <c r="AX25" s="196"/>
      <c r="AY25" s="196"/>
      <c r="AZ25" s="196">
        <f si="79" t="shared"/>
        <v>0</v>
      </c>
      <c r="BA25" s="196">
        <v>30.88</v>
      </c>
      <c r="BB25" s="196">
        <f si="48" t="shared"/>
        <v>0</v>
      </c>
      <c r="BC25" s="199">
        <v>21</v>
      </c>
      <c r="BD25" s="346">
        <v>42746</v>
      </c>
      <c r="BE25" s="594">
        <v>11867907</v>
      </c>
      <c r="BF25" s="369">
        <v>89137</v>
      </c>
      <c r="BG25" s="599">
        <v>5931252</v>
      </c>
      <c r="BH25" s="529">
        <f si="49" t="shared"/>
        <v>1836</v>
      </c>
      <c r="BI25" s="508"/>
      <c r="BJ25" s="583">
        <v>1014917</v>
      </c>
      <c r="BK25" s="550">
        <v>663488</v>
      </c>
      <c r="BL25" s="548">
        <f si="50" t="shared"/>
        <v>79.2</v>
      </c>
      <c r="BM25" s="409"/>
      <c r="BN25" s="409">
        <f si="30" t="shared"/>
        <v>1756.8</v>
      </c>
      <c r="BO25" s="483"/>
      <c r="BP25" s="195">
        <v>1668.2</v>
      </c>
      <c r="BQ25" s="196">
        <f si="51" t="shared"/>
        <v>-88.599999999999909</v>
      </c>
      <c r="BR25" s="196">
        <v>301.44</v>
      </c>
      <c r="BS25" s="196">
        <f si="52" t="shared"/>
        <v>5.8280254777070066</v>
      </c>
      <c r="BT25" s="196">
        <v>4.84</v>
      </c>
      <c r="BU25" s="196">
        <f si="53" t="shared"/>
        <v>-0.98802547770700677</v>
      </c>
      <c r="BV25" s="199">
        <v>21</v>
      </c>
      <c r="BW25" s="346">
        <v>42746</v>
      </c>
      <c r="BX25" s="594">
        <v>1303569</v>
      </c>
      <c r="BY25" s="595">
        <v>65640</v>
      </c>
      <c r="BZ25" s="529">
        <f si="54" t="shared"/>
        <v>213.38</v>
      </c>
      <c r="CA25" s="196"/>
      <c r="CB25" s="292"/>
      <c r="CC25" s="213">
        <f si="31" t="shared"/>
        <v>79.2</v>
      </c>
      <c r="CD25" s="409"/>
      <c r="CE25" s="211">
        <f si="32" t="shared"/>
        <v>292.58</v>
      </c>
      <c r="CF25" s="211"/>
      <c r="CG25" s="195">
        <v>762.3</v>
      </c>
      <c r="CH25" s="210">
        <f si="33" t="shared"/>
        <v>469.71999999999997</v>
      </c>
      <c r="CI25" s="196"/>
      <c r="CJ25" s="196">
        <f si="55" t="shared"/>
        <v>0</v>
      </c>
      <c r="CK25" s="196">
        <v>3.78</v>
      </c>
      <c r="CL25" s="196">
        <f si="56" t="shared"/>
        <v>0</v>
      </c>
      <c r="CM25" s="199">
        <v>21</v>
      </c>
      <c r="CN25" s="346">
        <v>42746</v>
      </c>
      <c r="CO25" s="628">
        <v>11775400</v>
      </c>
      <c r="CP25" s="629">
        <v>7801420</v>
      </c>
      <c r="CQ25" s="529">
        <f si="57" t="shared"/>
        <v>1243.32</v>
      </c>
      <c r="CR25" s="409"/>
      <c r="CS25" s="210">
        <f si="0" t="shared"/>
        <v>175331</v>
      </c>
      <c r="CT25" s="210">
        <f si="0" t="shared"/>
        <v>357441</v>
      </c>
      <c r="CU25" s="409">
        <f si="0" t="shared"/>
        <v>1616</v>
      </c>
      <c r="CV25" s="508"/>
      <c r="CW25" s="556">
        <v>347847</v>
      </c>
      <c r="CX25" s="557">
        <f si="58" t="shared"/>
        <v>19.079999999999998</v>
      </c>
      <c r="CY25" s="409"/>
      <c r="CZ25" s="409">
        <f si="34" t="shared"/>
        <v>2878.3999999999996</v>
      </c>
      <c r="DA25" s="204"/>
      <c r="DB25" s="195">
        <v>3924.1</v>
      </c>
      <c r="DC25" s="397">
        <f si="59" t="shared"/>
        <v>1045.7000000000003</v>
      </c>
      <c r="DD25" s="195">
        <v>361.89499999999998</v>
      </c>
      <c r="DE25" s="196">
        <f si="60" t="shared"/>
        <v>7.9536882244850018</v>
      </c>
      <c r="DF25" s="195">
        <v>11.38</v>
      </c>
      <c r="DG25" s="397">
        <f si="61" t="shared"/>
        <v>3.426311775514999</v>
      </c>
      <c r="DH25" s="199">
        <v>21</v>
      </c>
      <c r="DI25" s="346">
        <v>42746</v>
      </c>
      <c r="DJ25" s="632">
        <v>401270</v>
      </c>
      <c r="DK25" s="595">
        <v>327757</v>
      </c>
      <c r="DL25" s="493">
        <f si="62" t="shared"/>
        <v>1026</v>
      </c>
      <c r="DM25" s="508"/>
      <c r="DN25" s="583"/>
      <c r="DO25" s="576"/>
      <c r="DP25" s="576">
        <v>1859925</v>
      </c>
      <c r="DQ25" s="582"/>
      <c r="DR25" s="493">
        <f si="78" t="shared"/>
        <v>3227.4</v>
      </c>
      <c r="DS25" s="542"/>
      <c r="DT25" s="409">
        <f si="35" t="shared"/>
        <v>5741.4</v>
      </c>
      <c r="DU25" s="204"/>
      <c r="DV25" s="195">
        <v>5557</v>
      </c>
      <c r="DW25" s="409">
        <f si="36" t="shared"/>
        <v>-184.39999999999964</v>
      </c>
      <c r="DX25" s="195">
        <v>14653</v>
      </c>
      <c r="DY25" s="431">
        <f si="64" t="shared"/>
        <v>0.39182419982256189</v>
      </c>
      <c r="DZ25" s="409">
        <v>0.39800000000000002</v>
      </c>
      <c r="EA25" s="431">
        <f si="37" t="shared"/>
        <v>6.1758001774381288E-3</v>
      </c>
      <c r="EB25" s="199">
        <v>21</v>
      </c>
      <c r="EC25" s="346">
        <v>42746</v>
      </c>
      <c r="ED25" s="594">
        <v>2206700</v>
      </c>
      <c r="EE25" s="252"/>
      <c r="EF25" s="595"/>
      <c r="EG25" s="493">
        <f si="65" t="shared"/>
        <v>3907.8</v>
      </c>
      <c r="EH25" s="542"/>
      <c r="EI25" s="549">
        <v>30033</v>
      </c>
      <c r="EJ25" s="582">
        <v>1895970</v>
      </c>
      <c r="EK25" s="529">
        <f si="66" t="shared"/>
        <v>414.32</v>
      </c>
      <c r="EL25" s="541"/>
      <c r="EM25" s="583">
        <v>3297677</v>
      </c>
      <c r="EN25" s="550"/>
      <c r="EO25" s="529">
        <f si="67" t="shared"/>
        <v>46.823999999999998</v>
      </c>
      <c r="EP25" s="541"/>
      <c r="EQ25" s="570">
        <v>401850</v>
      </c>
      <c r="ER25" s="529">
        <f si="68" t="shared"/>
        <v>7.36</v>
      </c>
      <c r="ES25" s="196"/>
      <c r="ET25" s="409">
        <f si="38" t="shared"/>
        <v>3961.9840000000004</v>
      </c>
      <c r="EU25" s="204"/>
      <c r="EV25" s="195">
        <v>4273.3999999999996</v>
      </c>
      <c r="EW25" s="195">
        <f si="69" t="shared"/>
        <v>311.41599999999926</v>
      </c>
      <c r="EX25" s="431">
        <v>361.89499999999998</v>
      </c>
      <c r="EY25" s="431">
        <f si="70" t="shared"/>
        <v>10.947882673151053</v>
      </c>
      <c r="EZ25" s="290">
        <v>12.3931</v>
      </c>
      <c r="FA25" s="432">
        <f si="71" t="shared"/>
        <v>1.4452173268489474</v>
      </c>
      <c r="FC25" s="293">
        <v>42816</v>
      </c>
      <c r="FD25" s="417">
        <v>42817</v>
      </c>
      <c r="FE25" s="130">
        <f>BO48</f>
        <v>0</v>
      </c>
      <c r="FF25" s="127">
        <v>3336.5</v>
      </c>
      <c r="FG25" s="127">
        <f si="1" t="shared"/>
        <v>3336.5</v>
      </c>
      <c r="FH25" s="32"/>
      <c r="FI25" s="123" t="e">
        <f si="2" t="shared"/>
        <v>#DIV/0!</v>
      </c>
      <c r="FJ25" s="126">
        <v>4.84</v>
      </c>
      <c r="FK25" s="131" t="e">
        <f si="3" t="shared"/>
        <v>#DIV/0!</v>
      </c>
      <c r="FL25" s="140">
        <f>HR48</f>
        <v>0</v>
      </c>
      <c r="FM25" s="296">
        <f>EU48</f>
        <v>0</v>
      </c>
      <c r="FN25" s="123">
        <v>8546.9</v>
      </c>
      <c r="FO25" s="32">
        <f si="4" t="shared"/>
        <v>8546.9</v>
      </c>
      <c r="FP25" s="120">
        <f si="5" t="shared"/>
        <v>0</v>
      </c>
      <c r="FQ25" s="123" t="e">
        <f si="6" t="shared"/>
        <v>#DIV/0!</v>
      </c>
      <c r="FR25" s="120">
        <v>12.39</v>
      </c>
      <c r="FS25" s="142" t="e">
        <f si="7" t="shared"/>
        <v>#DIV/0!</v>
      </c>
      <c r="FT25" s="141"/>
      <c r="FU25" s="130">
        <f>DA48</f>
        <v>0</v>
      </c>
      <c r="FV25" s="123">
        <v>7848.3</v>
      </c>
      <c r="FW25" s="32">
        <f si="8" t="shared"/>
        <v>7848.3</v>
      </c>
      <c r="FX25" s="120">
        <f si="9" t="shared"/>
        <v>0</v>
      </c>
      <c r="FY25" s="120" t="e">
        <f si="10" t="shared"/>
        <v>#DIV/0!</v>
      </c>
      <c r="FZ25" s="126">
        <v>11.38</v>
      </c>
      <c r="GA25" s="142" t="e">
        <f si="11" t="shared"/>
        <v>#DIV/0!</v>
      </c>
      <c r="GB25" s="393"/>
      <c r="GC25" s="122">
        <f>CF48</f>
        <v>0</v>
      </c>
      <c r="GD25" s="123">
        <v>1524.6</v>
      </c>
      <c r="GE25" s="120">
        <f si="12" t="shared"/>
        <v>1524.6</v>
      </c>
      <c r="GF25" s="33"/>
      <c r="GG25" s="127" t="e">
        <f si="13" t="shared"/>
        <v>#DIV/0!</v>
      </c>
      <c r="GH25" s="126">
        <v>3.78</v>
      </c>
      <c r="GI25" s="144" t="e">
        <f si="14" t="shared"/>
        <v>#DIV/0!</v>
      </c>
      <c r="GJ25" s="393"/>
      <c r="GK25" s="122">
        <f>DU48</f>
        <v>0</v>
      </c>
      <c r="GL25" s="120">
        <v>11114</v>
      </c>
      <c r="GM25" s="33">
        <f si="15" t="shared"/>
        <v>11114</v>
      </c>
      <c r="GN25" s="169"/>
      <c r="GO25" s="128">
        <v>0.55000000000000004</v>
      </c>
      <c r="GP25" s="126">
        <v>0.4</v>
      </c>
      <c r="GQ25" s="225">
        <f si="16" t="shared"/>
        <v>-0.15000000000000002</v>
      </c>
      <c r="GR25" s="393"/>
      <c r="GS25" s="122">
        <f>AV48</f>
        <v>0</v>
      </c>
      <c r="GT25" s="123">
        <v>21299.8</v>
      </c>
      <c r="GU25" s="33">
        <f si="17" t="shared"/>
        <v>21299.8</v>
      </c>
      <c r="GV25" s="123">
        <f>GR205</f>
        <v>0</v>
      </c>
      <c r="GW25" s="127" t="e">
        <f si="19" t="shared"/>
        <v>#DIV/0!</v>
      </c>
      <c r="GX25" s="123">
        <v>30.9</v>
      </c>
      <c r="GY25" s="144" t="e">
        <f si="20" t="shared"/>
        <v>#DIV/0!</v>
      </c>
      <c r="GZ25" s="141"/>
      <c r="HA25" s="125">
        <f si="21" t="shared"/>
        <v>0</v>
      </c>
      <c r="HB25" s="386">
        <v>53670.03</v>
      </c>
      <c r="HC25" s="31">
        <f si="22" t="shared"/>
        <v>53670.03</v>
      </c>
      <c r="HE25" s="23" t="s">
        <v>41</v>
      </c>
      <c r="HF25" s="46">
        <f si="84" t="shared"/>
        <v>92971.308000000019</v>
      </c>
      <c r="HG25" s="23"/>
      <c r="HH25" s="24">
        <f si="85" t="shared"/>
        <v>92971.308000000019</v>
      </c>
      <c r="HI25" s="20"/>
      <c r="HJ25" s="290"/>
      <c r="HO25" s="346">
        <v>42746</v>
      </c>
      <c r="HP25" s="590">
        <v>1201670</v>
      </c>
      <c r="HQ25" s="529">
        <f si="72" t="shared"/>
        <v>24.400000000000002</v>
      </c>
      <c r="HR25" s="541"/>
      <c r="HS25" s="556">
        <v>52054</v>
      </c>
      <c r="HT25" s="347">
        <f si="73" t="shared"/>
        <v>18</v>
      </c>
      <c r="HU25" s="573"/>
      <c r="HV25" s="556">
        <v>81051</v>
      </c>
      <c r="HW25" s="347">
        <f si="74" t="shared"/>
        <v>12</v>
      </c>
      <c r="HX25" s="573"/>
      <c r="HY25" s="556">
        <v>3077</v>
      </c>
      <c r="HZ25" s="347">
        <f si="75" t="shared"/>
        <v>10</v>
      </c>
      <c r="IA25" s="573"/>
      <c r="IB25" s="556">
        <v>135715</v>
      </c>
      <c r="IC25" s="493">
        <f si="76" t="shared"/>
        <v>21.3</v>
      </c>
      <c r="ID25" s="195"/>
      <c r="IE25" s="556">
        <v>225615</v>
      </c>
      <c r="IF25" s="347">
        <f si="77" t="shared"/>
        <v>1488</v>
      </c>
      <c r="IG25" s="210"/>
    </row>
    <row customHeight="1" ht="16.5" r="26" spans="1:241" x14ac:dyDescent="0.25">
      <c r="A26" s="199">
        <v>22</v>
      </c>
      <c r="B26" s="346">
        <v>42747</v>
      </c>
      <c r="C26" s="594">
        <v>3195272</v>
      </c>
      <c r="D26" s="622">
        <v>3271736</v>
      </c>
      <c r="E26" s="599"/>
      <c r="F26" s="493">
        <f si="39" t="shared"/>
        <v>13228.8</v>
      </c>
      <c r="G26" s="354">
        <f>F25+F26</f>
        <v>26870.400000000001</v>
      </c>
      <c r="H26" s="594">
        <v>2258138</v>
      </c>
      <c r="I26" s="622">
        <v>2171456</v>
      </c>
      <c r="J26" s="596"/>
      <c r="K26" s="493">
        <f si="40" t="shared"/>
        <v>13156.8</v>
      </c>
      <c r="L26" s="195">
        <f>K25+K26</f>
        <v>27220.799999999999</v>
      </c>
      <c r="M26" s="354">
        <f>L26-G26</f>
        <v>350.39999999999782</v>
      </c>
      <c r="N26" s="551">
        <v>737824</v>
      </c>
      <c r="O26" s="595">
        <v>1102497</v>
      </c>
      <c r="P26" s="493">
        <f si="41" t="shared"/>
        <v>1944</v>
      </c>
      <c r="Q26" s="508">
        <f>P26+P25</f>
        <v>3906</v>
      </c>
      <c r="R26" s="551">
        <v>74310</v>
      </c>
      <c r="S26" s="595">
        <v>38178</v>
      </c>
      <c r="T26" s="347">
        <f si="42" t="shared"/>
        <v>396</v>
      </c>
      <c r="U26" s="508">
        <f>T26+T25</f>
        <v>672</v>
      </c>
      <c r="V26" s="551">
        <v>175336</v>
      </c>
      <c r="W26" s="595">
        <v>357528</v>
      </c>
      <c r="X26" s="347">
        <f si="43" t="shared"/>
        <v>1472</v>
      </c>
      <c r="Y26" s="409">
        <f>X26+X25</f>
        <v>3088</v>
      </c>
      <c r="Z26" s="210">
        <f>Y26+U26</f>
        <v>3760</v>
      </c>
      <c r="AA26" s="354">
        <f>Q26-Z26</f>
        <v>146</v>
      </c>
      <c r="AB26" s="551">
        <v>380527</v>
      </c>
      <c r="AC26" s="595">
        <v>179545</v>
      </c>
      <c r="AD26" s="493">
        <f si="44" t="shared"/>
        <v>545.4</v>
      </c>
      <c r="AE26" s="542">
        <f>AD26+AD25</f>
        <v>1211.4000000000001</v>
      </c>
      <c r="AF26" s="364"/>
      <c r="AG26" s="605">
        <v>64457</v>
      </c>
      <c r="AH26" s="358"/>
      <c r="AI26" s="347">
        <f si="45" t="shared"/>
        <v>10320</v>
      </c>
      <c r="AJ26" s="409">
        <f>AI26+AI25</f>
        <v>21360</v>
      </c>
      <c r="AK26" s="508">
        <f>AJ26+U26</f>
        <v>22032</v>
      </c>
      <c r="AL26" s="387">
        <v>29571</v>
      </c>
      <c r="AM26" s="388">
        <v>41092</v>
      </c>
      <c r="AN26" s="347">
        <f si="46" t="shared"/>
        <v>0</v>
      </c>
      <c r="AO26" s="217">
        <f>AN26+AN25</f>
        <v>0</v>
      </c>
      <c r="AP26" s="387">
        <v>22329</v>
      </c>
      <c r="AQ26" s="388">
        <v>23340</v>
      </c>
      <c r="AR26" s="347">
        <f si="47" t="shared"/>
        <v>0</v>
      </c>
      <c r="AS26" s="409">
        <f>AR26+AR25</f>
        <v>0</v>
      </c>
      <c r="AT26" s="409">
        <f>(L26-Y26-AE26-AO26)+AS26</f>
        <v>22921.399999999998</v>
      </c>
      <c r="AU26" s="210">
        <f si="28" t="shared"/>
        <v>11211.4</v>
      </c>
      <c r="AV26" s="211">
        <f>(G26-Y26-AE26-AO26)+AS26</f>
        <v>22571</v>
      </c>
      <c r="AW26" s="197">
        <v>10649.89</v>
      </c>
      <c r="AX26" s="196"/>
      <c r="AY26" s="196"/>
      <c r="AZ26" s="196">
        <f si="79" t="shared"/>
        <v>0</v>
      </c>
      <c r="BA26" s="196">
        <v>30.88</v>
      </c>
      <c r="BB26" s="196">
        <f si="48" t="shared"/>
        <v>0</v>
      </c>
      <c r="BC26" s="199">
        <v>22</v>
      </c>
      <c r="BD26" s="346">
        <v>42747</v>
      </c>
      <c r="BE26" s="594">
        <v>11869155</v>
      </c>
      <c r="BF26" s="369">
        <v>89254</v>
      </c>
      <c r="BG26" s="599">
        <v>5935968</v>
      </c>
      <c r="BH26" s="529">
        <f si="49" t="shared"/>
        <v>2119.6799999999998</v>
      </c>
      <c r="BI26" s="508">
        <f>BH26+BH25</f>
        <v>3955.68</v>
      </c>
      <c r="BJ26" s="583">
        <v>1016225</v>
      </c>
      <c r="BK26" s="550">
        <v>663488</v>
      </c>
      <c r="BL26" s="548">
        <f si="50" t="shared"/>
        <v>104.64</v>
      </c>
      <c r="BM26" s="409">
        <f>BL26+BL25</f>
        <v>183.84</v>
      </c>
      <c r="BN26" s="409">
        <f si="30" t="shared"/>
        <v>2015.0399999999997</v>
      </c>
      <c r="BO26" s="483">
        <f>BI26-BM26</f>
        <v>3771.8399999999997</v>
      </c>
      <c r="BP26" s="195">
        <v>1668.2</v>
      </c>
      <c r="BQ26" s="196">
        <f si="51" t="shared"/>
        <v>-346.83999999999969</v>
      </c>
      <c r="BR26" s="196">
        <v>301.44</v>
      </c>
      <c r="BS26" s="196">
        <f si="52" t="shared"/>
        <v>6.6847133757961776</v>
      </c>
      <c r="BT26" s="196">
        <v>4.84</v>
      </c>
      <c r="BU26" s="196">
        <f si="53" t="shared"/>
        <v>-1.8447133757961778</v>
      </c>
      <c r="BV26" s="199">
        <v>22</v>
      </c>
      <c r="BW26" s="346">
        <v>42747</v>
      </c>
      <c r="BX26" s="594">
        <v>1304351</v>
      </c>
      <c r="BY26" s="595">
        <v>65937</v>
      </c>
      <c r="BZ26" s="529">
        <f si="54" t="shared"/>
        <v>246.48</v>
      </c>
      <c r="CA26" s="196">
        <f>BZ25+BZ26</f>
        <v>459.86</v>
      </c>
      <c r="CB26" s="292"/>
      <c r="CC26" s="213">
        <f si="31" t="shared"/>
        <v>104.64</v>
      </c>
      <c r="CD26" s="409">
        <f>BM26</f>
        <v>183.84</v>
      </c>
      <c r="CE26" s="211">
        <f si="32" t="shared"/>
        <v>351.12</v>
      </c>
      <c r="CF26" s="211">
        <f>CA26+CD26</f>
        <v>643.70000000000005</v>
      </c>
      <c r="CG26" s="195">
        <v>762.3</v>
      </c>
      <c r="CH26" s="210">
        <f si="33" t="shared"/>
        <v>411.17999999999995</v>
      </c>
      <c r="CI26" s="196"/>
      <c r="CJ26" s="196">
        <f si="55" t="shared"/>
        <v>0</v>
      </c>
      <c r="CK26" s="196">
        <v>3.78</v>
      </c>
      <c r="CL26" s="196">
        <f si="56" t="shared"/>
        <v>0</v>
      </c>
      <c r="CM26" s="199">
        <v>22</v>
      </c>
      <c r="CN26" s="346">
        <v>42747</v>
      </c>
      <c r="CO26" s="628">
        <v>11783745</v>
      </c>
      <c r="CP26" s="629">
        <v>7804858</v>
      </c>
      <c r="CQ26" s="529">
        <f si="57" t="shared"/>
        <v>1413.96</v>
      </c>
      <c r="CR26" s="409">
        <f>CQ26+CQ25</f>
        <v>2657.2799999999997</v>
      </c>
      <c r="CS26" s="210">
        <f si="0" t="shared"/>
        <v>175336</v>
      </c>
      <c r="CT26" s="210">
        <f si="0" t="shared"/>
        <v>357528</v>
      </c>
      <c r="CU26" s="409">
        <f si="0" t="shared"/>
        <v>1472</v>
      </c>
      <c r="CV26" s="508">
        <f>Y26</f>
        <v>3088</v>
      </c>
      <c r="CW26" s="556">
        <v>347927</v>
      </c>
      <c r="CX26" s="557">
        <f si="58" t="shared"/>
        <v>4.8</v>
      </c>
      <c r="CY26" s="409">
        <f>CX26+CX25</f>
        <v>23.88</v>
      </c>
      <c r="CZ26" s="409">
        <f si="34" t="shared"/>
        <v>2890.76</v>
      </c>
      <c r="DA26" s="204">
        <f>CZ26+CZ25</f>
        <v>5769.16</v>
      </c>
      <c r="DB26" s="195">
        <v>3924.1</v>
      </c>
      <c r="DC26" s="397">
        <f si="59" t="shared"/>
        <v>1033.3399999999997</v>
      </c>
      <c r="DD26" s="195">
        <v>361.89499999999998</v>
      </c>
      <c r="DE26" s="196">
        <f si="60" t="shared"/>
        <v>7.9878417773110995</v>
      </c>
      <c r="DF26" s="195">
        <v>11.38</v>
      </c>
      <c r="DG26" s="397">
        <f si="61" t="shared"/>
        <v>3.3921582226889013</v>
      </c>
      <c r="DH26" s="199">
        <v>22</v>
      </c>
      <c r="DI26" s="346">
        <v>42747</v>
      </c>
      <c r="DJ26" s="632">
        <v>401847</v>
      </c>
      <c r="DK26" s="595">
        <v>327783</v>
      </c>
      <c r="DL26" s="493">
        <f si="62" t="shared"/>
        <v>1085.4000000000001</v>
      </c>
      <c r="DM26" s="508">
        <f>DL26+DL25</f>
        <v>2111.4</v>
      </c>
      <c r="DN26" s="583"/>
      <c r="DO26" s="576"/>
      <c r="DP26" s="576">
        <v>1861821</v>
      </c>
      <c r="DQ26" s="582"/>
      <c r="DR26" s="493">
        <f si="78" t="shared"/>
        <v>3412.8</v>
      </c>
      <c r="DS26" s="542">
        <f>DR26+DR25</f>
        <v>6640.2000000000007</v>
      </c>
      <c r="DT26" s="409">
        <f si="35" t="shared"/>
        <v>6202.2000000000007</v>
      </c>
      <c r="DU26" s="204">
        <f>DM26+DS26+IG26</f>
        <v>11943.6</v>
      </c>
      <c r="DV26" s="195">
        <v>5557</v>
      </c>
      <c r="DW26" s="421">
        <f si="36" t="shared"/>
        <v>-645.20000000000073</v>
      </c>
      <c r="DX26" s="195">
        <v>14653</v>
      </c>
      <c r="DY26" s="431">
        <f si="64" t="shared"/>
        <v>0.42327168497918521</v>
      </c>
      <c r="DZ26" s="409">
        <v>0.39800000000000002</v>
      </c>
      <c r="EA26" s="433">
        <f si="37" t="shared"/>
        <v>-2.5271684979185194E-2</v>
      </c>
      <c r="EB26" s="199">
        <v>22</v>
      </c>
      <c r="EC26" s="346">
        <v>42747</v>
      </c>
      <c r="ED26" s="594">
        <v>2208826</v>
      </c>
      <c r="EE26" s="252"/>
      <c r="EF26" s="595"/>
      <c r="EG26" s="493">
        <f si="65" t="shared"/>
        <v>3826.8</v>
      </c>
      <c r="EH26" s="542">
        <f>EG26+EG25</f>
        <v>7734.6</v>
      </c>
      <c r="EI26" s="549">
        <v>30052</v>
      </c>
      <c r="EJ26" s="582">
        <v>1901601</v>
      </c>
      <c r="EK26" s="529">
        <f si="66" t="shared"/>
        <v>452</v>
      </c>
      <c r="EL26" s="541">
        <f>EK26+EK25</f>
        <v>866.31999999999994</v>
      </c>
      <c r="EM26" s="583">
        <v>3300509</v>
      </c>
      <c r="EN26" s="550"/>
      <c r="EO26" s="529">
        <f si="67" t="shared"/>
        <v>33.984000000000002</v>
      </c>
      <c r="EP26" s="541">
        <f>EO26+EO25</f>
        <v>80.807999999999993</v>
      </c>
      <c r="EQ26" s="570">
        <v>402065</v>
      </c>
      <c r="ER26" s="529">
        <f si="68" t="shared"/>
        <v>8.6</v>
      </c>
      <c r="ES26" s="196">
        <f>ER26+ER25</f>
        <v>15.96</v>
      </c>
      <c r="ET26" s="409">
        <f si="38" t="shared"/>
        <v>3869.384</v>
      </c>
      <c r="EU26" s="204">
        <f>EH26+EP26+ES26</f>
        <v>7831.3680000000004</v>
      </c>
      <c r="EV26" s="195">
        <v>4273.3999999999996</v>
      </c>
      <c r="EW26" s="195">
        <f si="69" t="shared"/>
        <v>404.01599999999962</v>
      </c>
      <c r="EX26" s="431">
        <v>361.89499999999998</v>
      </c>
      <c r="EY26" s="431">
        <f si="70" t="shared"/>
        <v>10.692007350198262</v>
      </c>
      <c r="EZ26" s="290">
        <v>12.3931</v>
      </c>
      <c r="FA26" s="432">
        <f si="71" t="shared"/>
        <v>1.7010926498017387</v>
      </c>
      <c r="FC26" s="293">
        <v>42817</v>
      </c>
      <c r="FD26" s="417">
        <v>42818</v>
      </c>
      <c r="FE26" s="130">
        <f>BO50</f>
        <v>0</v>
      </c>
      <c r="FF26" s="127">
        <v>3336.5</v>
      </c>
      <c r="FG26" s="127">
        <f si="1" t="shared"/>
        <v>3336.5</v>
      </c>
      <c r="FH26" s="32"/>
      <c r="FI26" s="123" t="e">
        <f si="2" t="shared"/>
        <v>#DIV/0!</v>
      </c>
      <c r="FJ26" s="126">
        <v>4.84</v>
      </c>
      <c r="FK26" s="131" t="e">
        <f si="3" t="shared"/>
        <v>#DIV/0!</v>
      </c>
      <c r="FL26" s="140">
        <f>HR50</f>
        <v>0</v>
      </c>
      <c r="FM26" s="296">
        <f>EU50</f>
        <v>0</v>
      </c>
      <c r="FN26" s="123">
        <v>8546.9</v>
      </c>
      <c r="FO26" s="32">
        <f si="4" t="shared"/>
        <v>8546.9</v>
      </c>
      <c r="FP26" s="120">
        <f si="5" t="shared"/>
        <v>0</v>
      </c>
      <c r="FQ26" s="123" t="e">
        <f si="6" t="shared"/>
        <v>#DIV/0!</v>
      </c>
      <c r="FR26" s="120">
        <v>12.39</v>
      </c>
      <c r="FS26" s="142" t="e">
        <f si="7" t="shared"/>
        <v>#DIV/0!</v>
      </c>
      <c r="FT26" s="141"/>
      <c r="FU26" s="130">
        <f>DA50</f>
        <v>0</v>
      </c>
      <c r="FV26" s="123">
        <v>7848.3</v>
      </c>
      <c r="FW26" s="32">
        <f si="8" t="shared"/>
        <v>7848.3</v>
      </c>
      <c r="FX26" s="120">
        <f si="9" t="shared"/>
        <v>0</v>
      </c>
      <c r="FY26" s="120" t="e">
        <f si="10" t="shared"/>
        <v>#DIV/0!</v>
      </c>
      <c r="FZ26" s="126">
        <v>11.38</v>
      </c>
      <c r="GA26" s="142" t="e">
        <f si="11" t="shared"/>
        <v>#DIV/0!</v>
      </c>
      <c r="GB26" s="393"/>
      <c r="GC26" s="122">
        <f>CF50</f>
        <v>0</v>
      </c>
      <c r="GD26" s="123">
        <v>1524.6</v>
      </c>
      <c r="GE26" s="120">
        <f si="12" t="shared"/>
        <v>1524.6</v>
      </c>
      <c r="GF26" s="33"/>
      <c r="GG26" s="127" t="e">
        <f si="13" t="shared"/>
        <v>#DIV/0!</v>
      </c>
      <c r="GH26" s="126">
        <v>3.78</v>
      </c>
      <c r="GI26" s="144" t="e">
        <f si="14" t="shared"/>
        <v>#DIV/0!</v>
      </c>
      <c r="GJ26" s="393"/>
      <c r="GK26" s="122">
        <f>DU50</f>
        <v>0</v>
      </c>
      <c r="GL26" s="120">
        <v>11114</v>
      </c>
      <c r="GM26" s="33">
        <f si="15" t="shared"/>
        <v>11114</v>
      </c>
      <c r="GN26" s="169"/>
      <c r="GO26" s="128">
        <v>0.55000000000000004</v>
      </c>
      <c r="GP26" s="126">
        <v>0.4</v>
      </c>
      <c r="GQ26" s="225">
        <f si="16" t="shared"/>
        <v>-0.15000000000000002</v>
      </c>
      <c r="GR26" s="393"/>
      <c r="GS26" s="122">
        <f>AV50</f>
        <v>0</v>
      </c>
      <c r="GT26" s="123">
        <v>21299.8</v>
      </c>
      <c r="GU26" s="33">
        <f si="17" t="shared"/>
        <v>21299.8</v>
      </c>
      <c r="GV26" s="123">
        <f ref="GV26:GV33" si="86" t="shared">FH26</f>
        <v>0</v>
      </c>
      <c r="GW26" s="127" t="e">
        <f si="19" t="shared"/>
        <v>#DIV/0!</v>
      </c>
      <c r="GX26" s="123">
        <v>30.9</v>
      </c>
      <c r="GY26" s="144" t="e">
        <f si="20" t="shared"/>
        <v>#DIV/0!</v>
      </c>
      <c r="GZ26" s="141"/>
      <c r="HA26" s="125">
        <f si="21" t="shared"/>
        <v>0</v>
      </c>
      <c r="HB26" s="386">
        <v>53670.03</v>
      </c>
      <c r="HC26" s="31">
        <f si="22" t="shared"/>
        <v>53670.03</v>
      </c>
      <c r="HE26" s="23" t="s">
        <v>66</v>
      </c>
      <c r="HF26" s="46">
        <f si="84" t="shared"/>
        <v>74349.16</v>
      </c>
      <c r="HG26" s="23"/>
      <c r="HH26" s="24">
        <f si="85" t="shared"/>
        <v>74349.16</v>
      </c>
      <c r="HI26" s="20"/>
      <c r="HJ26" s="290"/>
      <c r="HO26" s="346">
        <v>42747</v>
      </c>
      <c r="HP26" s="590">
        <v>1203586</v>
      </c>
      <c r="HQ26" s="529">
        <f si="72" t="shared"/>
        <v>76.64</v>
      </c>
      <c r="HR26" s="541">
        <f>HQ26+HQ25</f>
        <v>101.04</v>
      </c>
      <c r="HS26" s="556">
        <v>52087</v>
      </c>
      <c r="HT26" s="347">
        <f si="73" t="shared"/>
        <v>33</v>
      </c>
      <c r="HU26" s="573">
        <f>HT26+HT25</f>
        <v>51</v>
      </c>
      <c r="HV26" s="556">
        <v>81091</v>
      </c>
      <c r="HW26" s="347">
        <f si="74" t="shared"/>
        <v>40</v>
      </c>
      <c r="HX26" s="573">
        <f>HW26+HW25</f>
        <v>52</v>
      </c>
      <c r="HY26" s="556">
        <v>3104</v>
      </c>
      <c r="HZ26" s="347">
        <f si="75" t="shared"/>
        <v>27</v>
      </c>
      <c r="IA26" s="573">
        <f>HZ26+HZ25</f>
        <v>37</v>
      </c>
      <c r="IB26" s="556">
        <v>135781</v>
      </c>
      <c r="IC26" s="493">
        <f si="76" t="shared"/>
        <v>19.8</v>
      </c>
      <c r="ID26" s="195">
        <f>IC26+IC25</f>
        <v>41.1</v>
      </c>
      <c r="IE26" s="556">
        <v>225757</v>
      </c>
      <c r="IF26" s="347">
        <f si="77" t="shared"/>
        <v>1704</v>
      </c>
      <c r="IG26" s="210">
        <f>IF26+IF25</f>
        <v>3192</v>
      </c>
    </row>
    <row customHeight="1" ht="16.5" r="27" spans="1:241" x14ac:dyDescent="0.25">
      <c r="A27" s="199">
        <v>23</v>
      </c>
      <c r="B27" s="346">
        <v>42747</v>
      </c>
      <c r="C27" s="594">
        <v>3195750</v>
      </c>
      <c r="D27" s="622">
        <v>3273951</v>
      </c>
      <c r="E27" s="599"/>
      <c r="F27" s="493">
        <f si="39" t="shared"/>
        <v>12926.4</v>
      </c>
      <c r="G27" s="354"/>
      <c r="H27" s="594">
        <v>2258612</v>
      </c>
      <c r="I27" s="622">
        <v>2173720</v>
      </c>
      <c r="J27" s="596"/>
      <c r="K27" s="493">
        <f si="40" t="shared"/>
        <v>13142.4</v>
      </c>
      <c r="L27" s="409"/>
      <c r="M27" s="354"/>
      <c r="N27" s="372">
        <v>738846</v>
      </c>
      <c r="O27" s="596">
        <v>1102497</v>
      </c>
      <c r="P27" s="493">
        <f si="41" t="shared"/>
        <v>1839.6000000000001</v>
      </c>
      <c r="Q27" s="508"/>
      <c r="R27" s="372">
        <v>74332</v>
      </c>
      <c r="S27" s="596">
        <v>38179</v>
      </c>
      <c r="T27" s="347">
        <f si="42" t="shared"/>
        <v>276</v>
      </c>
      <c r="U27" s="508"/>
      <c r="V27" s="372">
        <v>175336</v>
      </c>
      <c r="W27" s="596">
        <v>357621</v>
      </c>
      <c r="X27" s="347">
        <f si="43" t="shared"/>
        <v>1488</v>
      </c>
      <c r="Y27" s="409"/>
      <c r="Z27" s="210"/>
      <c r="AA27" s="354"/>
      <c r="AB27" s="372">
        <v>380757</v>
      </c>
      <c r="AC27" s="596">
        <v>179654</v>
      </c>
      <c r="AD27" s="493">
        <f si="44" t="shared"/>
        <v>610.20000000000005</v>
      </c>
      <c r="AE27" s="508"/>
      <c r="AF27" s="364"/>
      <c r="AG27" s="605">
        <v>64500</v>
      </c>
      <c r="AH27" s="358"/>
      <c r="AI27" s="347">
        <f si="45" t="shared"/>
        <v>10320</v>
      </c>
      <c r="AJ27" s="409"/>
      <c r="AK27" s="508"/>
      <c r="AL27" s="387">
        <v>29571</v>
      </c>
      <c r="AM27" s="388">
        <v>41092</v>
      </c>
      <c r="AN27" s="347">
        <f si="46" t="shared"/>
        <v>0</v>
      </c>
      <c r="AO27" s="217"/>
      <c r="AP27" s="387">
        <v>22329</v>
      </c>
      <c r="AQ27" s="388">
        <v>23340</v>
      </c>
      <c r="AR27" s="347">
        <f si="47" t="shared"/>
        <v>0</v>
      </c>
      <c r="AS27" s="409"/>
      <c r="AT27" s="409"/>
      <c r="AU27" s="210">
        <f si="28" t="shared"/>
        <v>10828.199999999999</v>
      </c>
      <c r="AV27" s="211"/>
      <c r="AW27" s="197">
        <v>10649.89</v>
      </c>
      <c r="AX27" s="196"/>
      <c r="AY27" s="196"/>
      <c r="AZ27" s="196">
        <f si="79" t="shared"/>
        <v>0</v>
      </c>
      <c r="BA27" s="196">
        <v>30.88</v>
      </c>
      <c r="BB27" s="196">
        <f si="48" t="shared"/>
        <v>0</v>
      </c>
      <c r="BC27" s="199">
        <v>23</v>
      </c>
      <c r="BD27" s="346">
        <v>42747</v>
      </c>
      <c r="BE27" s="594">
        <v>11869541</v>
      </c>
      <c r="BF27" s="369">
        <v>89351</v>
      </c>
      <c r="BG27" s="599">
        <v>5938753</v>
      </c>
      <c r="BH27" s="529">
        <f si="49" t="shared"/>
        <v>1544.52</v>
      </c>
      <c r="BI27" s="508"/>
      <c r="BJ27" s="583">
        <v>1017556</v>
      </c>
      <c r="BK27" s="371">
        <v>663488</v>
      </c>
      <c r="BL27" s="548">
        <f si="50" t="shared"/>
        <v>106.48</v>
      </c>
      <c r="BM27" s="409"/>
      <c r="BN27" s="409">
        <f si="30" t="shared"/>
        <v>1438.04</v>
      </c>
      <c r="BO27" s="483"/>
      <c r="BP27" s="195">
        <v>1668.2</v>
      </c>
      <c r="BQ27" s="196">
        <f si="51" t="shared"/>
        <v>230.16000000000008</v>
      </c>
      <c r="BR27" s="196">
        <v>301.44</v>
      </c>
      <c r="BS27" s="196">
        <f si="52" t="shared"/>
        <v>4.7705679405520165</v>
      </c>
      <c r="BT27" s="196">
        <v>4.84</v>
      </c>
      <c r="BU27" s="196">
        <f si="53" t="shared"/>
        <v>6.9432059447983363E-2</v>
      </c>
      <c r="BV27" s="199">
        <v>23</v>
      </c>
      <c r="BW27" s="346">
        <v>42747</v>
      </c>
      <c r="BX27" s="594">
        <v>1305282</v>
      </c>
      <c r="BY27" s="596">
        <v>66259</v>
      </c>
      <c r="BZ27" s="529">
        <f si="54" t="shared"/>
        <v>292.18</v>
      </c>
      <c r="CA27" s="196"/>
      <c r="CB27" s="292"/>
      <c r="CC27" s="213">
        <f si="31" t="shared"/>
        <v>106.48</v>
      </c>
      <c r="CD27" s="409"/>
      <c r="CE27" s="211">
        <f si="32" t="shared"/>
        <v>398.66</v>
      </c>
      <c r="CF27" s="211"/>
      <c r="CG27" s="195">
        <v>762.3</v>
      </c>
      <c r="CH27" s="210">
        <f si="33" t="shared"/>
        <v>363.63999999999993</v>
      </c>
      <c r="CI27" s="196"/>
      <c r="CJ27" s="196">
        <f si="55" t="shared"/>
        <v>0</v>
      </c>
      <c r="CK27" s="196">
        <v>3.78</v>
      </c>
      <c r="CL27" s="196">
        <f si="56" t="shared"/>
        <v>0</v>
      </c>
      <c r="CM27" s="199">
        <v>23</v>
      </c>
      <c r="CN27" s="346">
        <v>42747</v>
      </c>
      <c r="CO27" s="628">
        <v>11792028</v>
      </c>
      <c r="CP27" s="629">
        <v>7809827</v>
      </c>
      <c r="CQ27" s="529">
        <f si="57" t="shared"/>
        <v>1590.24</v>
      </c>
      <c r="CR27" s="409"/>
      <c r="CS27" s="210">
        <f si="0" t="shared"/>
        <v>175336</v>
      </c>
      <c r="CT27" s="210">
        <f si="0" t="shared"/>
        <v>357621</v>
      </c>
      <c r="CU27" s="409">
        <f si="0" t="shared"/>
        <v>1488</v>
      </c>
      <c r="CV27" s="508"/>
      <c r="CW27" s="379">
        <v>348076</v>
      </c>
      <c r="CX27" s="557">
        <f si="58" t="shared"/>
        <v>8.94</v>
      </c>
      <c r="CY27" s="409"/>
      <c r="CZ27" s="409">
        <f si="34" t="shared"/>
        <v>3087.18</v>
      </c>
      <c r="DA27" s="204"/>
      <c r="DB27" s="195">
        <v>3924.1</v>
      </c>
      <c r="DC27" s="397">
        <f si="59" t="shared"/>
        <v>836.92000000000007</v>
      </c>
      <c r="DD27" s="195">
        <v>361.89499999999998</v>
      </c>
      <c r="DE27" s="196">
        <f si="60" t="shared"/>
        <v>8.5305958910733768</v>
      </c>
      <c r="DF27" s="195">
        <v>11.38</v>
      </c>
      <c r="DG27" s="397">
        <f si="61" t="shared"/>
        <v>2.849404108926624</v>
      </c>
      <c r="DH27" s="199">
        <v>23</v>
      </c>
      <c r="DI27" s="346">
        <v>42747</v>
      </c>
      <c r="DJ27" s="637">
        <v>402402</v>
      </c>
      <c r="DK27" s="596">
        <v>327809</v>
      </c>
      <c r="DL27" s="493">
        <f si="62" t="shared"/>
        <v>1045.8</v>
      </c>
      <c r="DM27" s="508"/>
      <c r="DN27" s="583"/>
      <c r="DO27" s="576"/>
      <c r="DP27" s="576">
        <v>1863669</v>
      </c>
      <c r="DQ27" s="582"/>
      <c r="DR27" s="493">
        <f si="78" t="shared"/>
        <v>3326.4</v>
      </c>
      <c r="DS27" s="542"/>
      <c r="DT27" s="409">
        <f si="35" t="shared"/>
        <v>5236.2</v>
      </c>
      <c r="DU27" s="204"/>
      <c r="DV27" s="195">
        <v>5557</v>
      </c>
      <c r="DW27" s="409">
        <f si="36" t="shared"/>
        <v>320.80000000000018</v>
      </c>
      <c r="DX27" s="195">
        <v>14653</v>
      </c>
      <c r="DY27" s="431">
        <f si="64" t="shared"/>
        <v>0.35734661843990989</v>
      </c>
      <c r="DZ27" s="409">
        <v>0.39800000000000002</v>
      </c>
      <c r="EA27" s="431">
        <f si="37" t="shared"/>
        <v>4.0653381560090129E-2</v>
      </c>
      <c r="EB27" s="199">
        <v>23</v>
      </c>
      <c r="EC27" s="346">
        <v>42747</v>
      </c>
      <c r="ED27" s="594">
        <v>2210914</v>
      </c>
      <c r="EE27" s="252"/>
      <c r="EF27" s="595"/>
      <c r="EG27" s="493">
        <f si="65" t="shared"/>
        <v>3758.4</v>
      </c>
      <c r="EH27" s="542"/>
      <c r="EI27" s="370">
        <v>30070</v>
      </c>
      <c r="EJ27" s="582">
        <v>1907156</v>
      </c>
      <c r="EK27" s="529">
        <f si="66" t="shared"/>
        <v>445.84000000000003</v>
      </c>
      <c r="EL27" s="541"/>
      <c r="EM27" s="583">
        <v>3302337</v>
      </c>
      <c r="EN27" s="550"/>
      <c r="EO27" s="529">
        <f si="67" t="shared"/>
        <v>21.936</v>
      </c>
      <c r="EP27" s="541"/>
      <c r="EQ27" s="379">
        <v>402268</v>
      </c>
      <c r="ER27" s="529">
        <f si="68" t="shared"/>
        <v>8.120000000000001</v>
      </c>
      <c r="ES27" s="196"/>
      <c r="ET27" s="409">
        <f si="38" t="shared"/>
        <v>3788.4560000000001</v>
      </c>
      <c r="EU27" s="204"/>
      <c r="EV27" s="195">
        <v>4273.3999999999996</v>
      </c>
      <c r="EW27" s="195">
        <f si="69" t="shared"/>
        <v>484.94399999999951</v>
      </c>
      <c r="EX27" s="431">
        <v>361.89499999999998</v>
      </c>
      <c r="EY27" s="431">
        <f si="70" t="shared"/>
        <v>10.468384476160214</v>
      </c>
      <c r="EZ27" s="290">
        <v>12.3931</v>
      </c>
      <c r="FA27" s="432">
        <f si="71" t="shared"/>
        <v>1.9247155238397866</v>
      </c>
      <c r="FC27" s="293">
        <v>42818</v>
      </c>
      <c r="FD27" s="417">
        <v>42819</v>
      </c>
      <c r="FE27" s="130">
        <f>BO52</f>
        <v>0</v>
      </c>
      <c r="FF27" s="127">
        <v>3336.5</v>
      </c>
      <c r="FG27" s="127">
        <f si="1" t="shared"/>
        <v>3336.5</v>
      </c>
      <c r="FH27" s="146"/>
      <c r="FI27" s="123" t="e">
        <f si="2" t="shared"/>
        <v>#DIV/0!</v>
      </c>
      <c r="FJ27" s="126">
        <v>4.84</v>
      </c>
      <c r="FK27" s="131" t="e">
        <f si="3" t="shared"/>
        <v>#DIV/0!</v>
      </c>
      <c r="FL27" s="140">
        <f>HR52</f>
        <v>0</v>
      </c>
      <c r="FM27" s="296">
        <f>EU52</f>
        <v>0</v>
      </c>
      <c r="FN27" s="123">
        <v>8546.9</v>
      </c>
      <c r="FO27" s="32">
        <f si="4" t="shared"/>
        <v>8546.9</v>
      </c>
      <c r="FP27" s="120">
        <f si="5" t="shared"/>
        <v>0</v>
      </c>
      <c r="FQ27" s="123" t="e">
        <f si="6" t="shared"/>
        <v>#DIV/0!</v>
      </c>
      <c r="FR27" s="120">
        <v>12.39</v>
      </c>
      <c r="FS27" s="142" t="e">
        <f si="7" t="shared"/>
        <v>#DIV/0!</v>
      </c>
      <c r="FT27" s="141"/>
      <c r="FU27" s="130">
        <f>DA52</f>
        <v>0</v>
      </c>
      <c r="FV27" s="123">
        <v>7848.3</v>
      </c>
      <c r="FW27" s="32">
        <f si="8" t="shared"/>
        <v>7848.3</v>
      </c>
      <c r="FX27" s="120">
        <f si="9" t="shared"/>
        <v>0</v>
      </c>
      <c r="FY27" s="120" t="e">
        <f si="10" t="shared"/>
        <v>#DIV/0!</v>
      </c>
      <c r="FZ27" s="126">
        <v>11.38</v>
      </c>
      <c r="GA27" s="142" t="e">
        <f si="11" t="shared"/>
        <v>#DIV/0!</v>
      </c>
      <c r="GB27" s="393"/>
      <c r="GC27" s="122">
        <f>CF52</f>
        <v>0</v>
      </c>
      <c r="GD27" s="123">
        <v>1524.6</v>
      </c>
      <c r="GE27" s="120">
        <f si="12" t="shared"/>
        <v>1524.6</v>
      </c>
      <c r="GF27" s="33"/>
      <c r="GG27" s="127" t="e">
        <f si="13" t="shared"/>
        <v>#DIV/0!</v>
      </c>
      <c r="GH27" s="126">
        <v>3.78</v>
      </c>
      <c r="GI27" s="144" t="e">
        <f si="14" t="shared"/>
        <v>#DIV/0!</v>
      </c>
      <c r="GJ27" s="393"/>
      <c r="GK27" s="122">
        <f>DU52</f>
        <v>0</v>
      </c>
      <c r="GL27" s="120">
        <v>11114</v>
      </c>
      <c r="GM27" s="33">
        <f si="15" t="shared"/>
        <v>11114</v>
      </c>
      <c r="GN27" s="169"/>
      <c r="GO27" s="128">
        <v>0.55000000000000004</v>
      </c>
      <c r="GP27" s="126">
        <v>0.4</v>
      </c>
      <c r="GQ27" s="225">
        <f si="16" t="shared"/>
        <v>-0.15000000000000002</v>
      </c>
      <c r="GR27" s="393"/>
      <c r="GS27" s="122">
        <f>AV52</f>
        <v>0</v>
      </c>
      <c r="GT27" s="123">
        <v>21299.8</v>
      </c>
      <c r="GU27" s="33">
        <f si="17" t="shared"/>
        <v>21299.8</v>
      </c>
      <c r="GV27" s="123">
        <f si="86" t="shared"/>
        <v>0</v>
      </c>
      <c r="GW27" s="127" t="e">
        <f si="19" t="shared"/>
        <v>#DIV/0!</v>
      </c>
      <c r="GX27" s="123">
        <v>30.9</v>
      </c>
      <c r="GY27" s="144" t="e">
        <f si="20" t="shared"/>
        <v>#DIV/0!</v>
      </c>
      <c r="GZ27" s="141"/>
      <c r="HA27" s="125">
        <f si="21" t="shared"/>
        <v>0</v>
      </c>
      <c r="HB27" s="386">
        <v>53670.03</v>
      </c>
      <c r="HC27" s="31">
        <f si="22" t="shared"/>
        <v>53670.03</v>
      </c>
      <c r="HE27" s="23" t="s">
        <v>67</v>
      </c>
      <c r="HF27" s="46">
        <f si="84" t="shared"/>
        <v>8615.6999999999989</v>
      </c>
      <c r="HG27" s="23"/>
      <c r="HH27" s="24">
        <f si="85" t="shared"/>
        <v>8615.6999999999989</v>
      </c>
      <c r="HI27" s="20"/>
      <c r="HJ27" s="290"/>
      <c r="HO27" s="346">
        <v>42747</v>
      </c>
      <c r="HP27" s="590">
        <v>1204239</v>
      </c>
      <c r="HQ27" s="529">
        <f si="72" t="shared"/>
        <v>26.12</v>
      </c>
      <c r="HR27" s="541"/>
      <c r="HS27" s="379">
        <v>52107</v>
      </c>
      <c r="HT27" s="347">
        <f si="73" t="shared"/>
        <v>20</v>
      </c>
      <c r="HU27" s="573"/>
      <c r="HV27" s="379">
        <v>81097</v>
      </c>
      <c r="HW27" s="347">
        <f si="74" t="shared"/>
        <v>6</v>
      </c>
      <c r="HX27" s="573"/>
      <c r="HY27" s="379">
        <v>3112</v>
      </c>
      <c r="HZ27" s="347">
        <f si="75" t="shared"/>
        <v>8</v>
      </c>
      <c r="IA27" s="573"/>
      <c r="IB27" s="379">
        <v>135851</v>
      </c>
      <c r="IC27" s="493">
        <f si="76" t="shared"/>
        <v>21</v>
      </c>
      <c r="ID27" s="195"/>
      <c r="IE27" s="379">
        <v>225829</v>
      </c>
      <c r="IF27" s="347">
        <f si="77" t="shared"/>
        <v>864</v>
      </c>
      <c r="IG27" s="210"/>
    </row>
    <row customHeight="1" ht="16.5" r="28" spans="1:241" x14ac:dyDescent="0.25">
      <c r="A28" s="199">
        <v>24</v>
      </c>
      <c r="B28" s="346">
        <v>42748</v>
      </c>
      <c r="C28" s="594">
        <v>3196261</v>
      </c>
      <c r="D28" s="622">
        <v>3276279</v>
      </c>
      <c r="E28" s="599"/>
      <c r="F28" s="493">
        <f si="39" t="shared"/>
        <v>13627.199999999999</v>
      </c>
      <c r="G28" s="354">
        <f>F27+F28</f>
        <v>26553.599999999999</v>
      </c>
      <c r="H28" s="594">
        <v>2259124</v>
      </c>
      <c r="I28" s="622">
        <v>2176113</v>
      </c>
      <c r="J28" s="596"/>
      <c r="K28" s="493">
        <f si="40" t="shared"/>
        <v>13944</v>
      </c>
      <c r="L28" s="409">
        <f>K27+K28</f>
        <v>27086.400000000001</v>
      </c>
      <c r="M28" s="354">
        <f>L28-G28</f>
        <v>532.80000000000291</v>
      </c>
      <c r="N28" s="372">
        <v>739978</v>
      </c>
      <c r="O28" s="596">
        <v>1102497</v>
      </c>
      <c r="P28" s="493">
        <f si="41" t="shared"/>
        <v>2037.6000000000001</v>
      </c>
      <c r="Q28" s="508">
        <f>P28+P27</f>
        <v>3877.2000000000003</v>
      </c>
      <c r="R28" s="372">
        <v>74360</v>
      </c>
      <c r="S28" s="596">
        <v>38183</v>
      </c>
      <c r="T28" s="347">
        <f si="42" t="shared"/>
        <v>384</v>
      </c>
      <c r="U28" s="508">
        <f>T28+T27</f>
        <v>660</v>
      </c>
      <c r="V28" s="372">
        <v>175339</v>
      </c>
      <c r="W28" s="596">
        <v>357720</v>
      </c>
      <c r="X28" s="347">
        <f si="43" t="shared"/>
        <v>1632</v>
      </c>
      <c r="Y28" s="409">
        <f>X28+X27</f>
        <v>3120</v>
      </c>
      <c r="Z28" s="210">
        <f>Y28+U28</f>
        <v>3780</v>
      </c>
      <c r="AA28" s="354">
        <f>Q28-Z28</f>
        <v>97.200000000000273</v>
      </c>
      <c r="AB28" s="372">
        <v>380980</v>
      </c>
      <c r="AC28" s="596">
        <v>179760</v>
      </c>
      <c r="AD28" s="493">
        <f si="44" t="shared"/>
        <v>592.20000000000005</v>
      </c>
      <c r="AE28" s="508">
        <f>AD28+AD27</f>
        <v>1202.4000000000001</v>
      </c>
      <c r="AF28" s="364"/>
      <c r="AG28" s="605">
        <v>64546</v>
      </c>
      <c r="AH28" s="358"/>
      <c r="AI28" s="347">
        <f si="45" t="shared"/>
        <v>11040</v>
      </c>
      <c r="AJ28" s="409">
        <f>AI28+AI27</f>
        <v>21360</v>
      </c>
      <c r="AK28" s="508">
        <f>AJ28+U28</f>
        <v>22020</v>
      </c>
      <c r="AL28" s="387">
        <v>29571</v>
      </c>
      <c r="AM28" s="388">
        <v>41092</v>
      </c>
      <c r="AN28" s="347">
        <f si="46" t="shared"/>
        <v>0</v>
      </c>
      <c r="AO28" s="217">
        <f>AN28+AN27</f>
        <v>0</v>
      </c>
      <c r="AP28" s="387">
        <v>22329</v>
      </c>
      <c r="AQ28" s="388">
        <v>23340</v>
      </c>
      <c r="AR28" s="347">
        <f si="47" t="shared"/>
        <v>0</v>
      </c>
      <c r="AS28" s="409">
        <f>AR28+AR27</f>
        <v>0</v>
      </c>
      <c r="AT28" s="409">
        <f>(L28-Y28-AE28-AO28)+AS28</f>
        <v>22764</v>
      </c>
      <c r="AU28" s="210">
        <f si="28" t="shared"/>
        <v>11402.999999999998</v>
      </c>
      <c r="AV28" s="211">
        <f>(G28-Y28-AE28-AO28)+AS28</f>
        <v>22231.199999999997</v>
      </c>
      <c r="AW28" s="197">
        <v>10649.89</v>
      </c>
      <c r="AX28" s="196"/>
      <c r="AY28" s="196"/>
      <c r="AZ28" s="196">
        <f si="79" t="shared"/>
        <v>0</v>
      </c>
      <c r="BA28" s="196">
        <v>30.88</v>
      </c>
      <c r="BB28" s="196">
        <f si="48" t="shared"/>
        <v>0</v>
      </c>
      <c r="BC28" s="199">
        <v>24</v>
      </c>
      <c r="BD28" s="346">
        <v>42748</v>
      </c>
      <c r="BE28" s="594">
        <v>11871157</v>
      </c>
      <c r="BF28" s="369">
        <v>89448</v>
      </c>
      <c r="BG28" s="599">
        <v>5942667</v>
      </c>
      <c r="BH28" s="529">
        <f si="49" t="shared"/>
        <v>1827.6000000000001</v>
      </c>
      <c r="BI28" s="508">
        <f>BH28+BH27</f>
        <v>3372.12</v>
      </c>
      <c r="BJ28" s="583">
        <v>1018833</v>
      </c>
      <c r="BK28" s="371">
        <v>663488</v>
      </c>
      <c r="BL28" s="548">
        <f si="50" t="shared"/>
        <v>102.16</v>
      </c>
      <c r="BM28" s="409">
        <f>BL28+BL27</f>
        <v>208.64</v>
      </c>
      <c r="BN28" s="409">
        <f si="30" t="shared"/>
        <v>1725.44</v>
      </c>
      <c r="BO28" s="483">
        <f>BI28-BM28</f>
        <v>3163.48</v>
      </c>
      <c r="BP28" s="195">
        <v>1668.2</v>
      </c>
      <c r="BQ28" s="196">
        <f si="51" t="shared"/>
        <v>-57.240000000000009</v>
      </c>
      <c r="BR28" s="196">
        <v>301.44</v>
      </c>
      <c r="BS28" s="196">
        <f si="52" t="shared"/>
        <v>5.7239915074309984</v>
      </c>
      <c r="BT28" s="196">
        <v>4.84</v>
      </c>
      <c r="BU28" s="196">
        <f si="53" t="shared"/>
        <v>-0.88399150743099852</v>
      </c>
      <c r="BV28" s="199">
        <v>24</v>
      </c>
      <c r="BW28" s="346">
        <v>42748</v>
      </c>
      <c r="BX28" s="594">
        <v>1306159</v>
      </c>
      <c r="BY28" s="596">
        <v>66592</v>
      </c>
      <c r="BZ28" s="529">
        <f si="54" t="shared"/>
        <v>276.42</v>
      </c>
      <c r="CA28" s="196">
        <f>BZ27+BZ28</f>
        <v>568.6</v>
      </c>
      <c r="CB28" s="292"/>
      <c r="CC28" s="213">
        <f si="31" t="shared"/>
        <v>102.16</v>
      </c>
      <c r="CD28" s="409">
        <f>BM28</f>
        <v>208.64</v>
      </c>
      <c r="CE28" s="211">
        <f si="32" t="shared"/>
        <v>378.58000000000004</v>
      </c>
      <c r="CF28" s="211">
        <f>CA28+CD28</f>
        <v>777.24</v>
      </c>
      <c r="CG28" s="195">
        <v>762.3</v>
      </c>
      <c r="CH28" s="210">
        <f si="33" t="shared"/>
        <v>383.71999999999991</v>
      </c>
      <c r="CI28" s="196"/>
      <c r="CJ28" s="196">
        <f si="55" t="shared"/>
        <v>0</v>
      </c>
      <c r="CK28" s="196">
        <v>3.78</v>
      </c>
      <c r="CL28" s="196">
        <f si="56" t="shared"/>
        <v>0</v>
      </c>
      <c r="CM28" s="199">
        <v>24</v>
      </c>
      <c r="CN28" s="346">
        <v>42748</v>
      </c>
      <c r="CO28" s="628">
        <v>11799237</v>
      </c>
      <c r="CP28" s="629">
        <v>7812777</v>
      </c>
      <c r="CQ28" s="529">
        <f si="57" t="shared"/>
        <v>1219.08</v>
      </c>
      <c r="CR28" s="409">
        <f>CQ28+CQ27</f>
        <v>2809.3199999999997</v>
      </c>
      <c r="CS28" s="210">
        <f si="0" t="shared"/>
        <v>175339</v>
      </c>
      <c r="CT28" s="210">
        <f si="0" t="shared"/>
        <v>357720</v>
      </c>
      <c r="CU28" s="409">
        <f si="0" t="shared"/>
        <v>1632</v>
      </c>
      <c r="CV28" s="508">
        <f>Y28</f>
        <v>3120</v>
      </c>
      <c r="CW28" s="379">
        <v>348077</v>
      </c>
      <c r="CX28" s="557">
        <f si="58" t="shared"/>
        <v>0.06</v>
      </c>
      <c r="CY28" s="409">
        <f>CX28+CX27</f>
        <v>9</v>
      </c>
      <c r="CZ28" s="409">
        <f si="34" t="shared"/>
        <v>2851.14</v>
      </c>
      <c r="DA28" s="204">
        <f>CZ28+CZ27</f>
        <v>5938.32</v>
      </c>
      <c r="DB28" s="195">
        <v>3924.1</v>
      </c>
      <c r="DC28" s="397">
        <f si="59" t="shared"/>
        <v>1072.96</v>
      </c>
      <c r="DD28" s="195">
        <v>361.89499999999998</v>
      </c>
      <c r="DE28" s="196">
        <f si="60" t="shared"/>
        <v>7.8783625084623994</v>
      </c>
      <c r="DF28" s="195">
        <v>11.38</v>
      </c>
      <c r="DG28" s="397">
        <f si="61" t="shared"/>
        <v>3.5016374915376014</v>
      </c>
      <c r="DH28" s="199">
        <v>24</v>
      </c>
      <c r="DI28" s="346">
        <v>42748</v>
      </c>
      <c r="DJ28" s="637">
        <v>402937</v>
      </c>
      <c r="DK28" s="596">
        <v>327863</v>
      </c>
      <c r="DL28" s="493">
        <f si="62" t="shared"/>
        <v>1060.2</v>
      </c>
      <c r="DM28" s="508">
        <f>DL28+DL27</f>
        <v>2106</v>
      </c>
      <c r="DN28" s="583"/>
      <c r="DO28" s="576"/>
      <c r="DP28" s="576">
        <v>1865429</v>
      </c>
      <c r="DQ28" s="582"/>
      <c r="DR28" s="493">
        <f si="78" t="shared"/>
        <v>3168</v>
      </c>
      <c r="DS28" s="542">
        <f>DR28+DR27</f>
        <v>6494.4</v>
      </c>
      <c r="DT28" s="409">
        <f>DL28+DR28+IF28</f>
        <v>5584.2</v>
      </c>
      <c r="DU28" s="204">
        <f>DM28+DS28+IG28</f>
        <v>10820.4</v>
      </c>
      <c r="DV28" s="195">
        <v>5557</v>
      </c>
      <c r="DW28" s="409">
        <f si="36" t="shared"/>
        <v>-27.199999999999818</v>
      </c>
      <c r="DX28" s="195">
        <v>14653</v>
      </c>
      <c r="DY28" s="431">
        <f si="64" t="shared"/>
        <v>0.38109602129256809</v>
      </c>
      <c r="DZ28" s="409">
        <v>0.39800000000000002</v>
      </c>
      <c r="EA28" s="431">
        <f si="37" t="shared"/>
        <v>1.6903978707431933E-2</v>
      </c>
      <c r="EB28" s="199">
        <v>24</v>
      </c>
      <c r="EC28" s="346">
        <v>42748</v>
      </c>
      <c r="ED28" s="594">
        <v>2212877</v>
      </c>
      <c r="EE28" s="252"/>
      <c r="EF28" s="595"/>
      <c r="EG28" s="493">
        <f si="65" t="shared"/>
        <v>3533.4</v>
      </c>
      <c r="EH28" s="542">
        <f>EG28+EG27</f>
        <v>7291.8</v>
      </c>
      <c r="EI28" s="370">
        <v>30087</v>
      </c>
      <c r="EJ28" s="582">
        <v>1912377</v>
      </c>
      <c r="EK28" s="529">
        <f si="66" t="shared"/>
        <v>419.04</v>
      </c>
      <c r="EL28" s="541">
        <f>EK28+EK27</f>
        <v>864.88000000000011</v>
      </c>
      <c r="EM28" s="583">
        <v>3303999</v>
      </c>
      <c r="EN28" s="550"/>
      <c r="EO28" s="529">
        <f si="67" t="shared"/>
        <v>19.943999999999999</v>
      </c>
      <c r="EP28" s="541">
        <f>EO28+EO27</f>
        <v>41.879999999999995</v>
      </c>
      <c r="EQ28" s="379">
        <v>402467</v>
      </c>
      <c r="ER28" s="529">
        <f si="68" t="shared"/>
        <v>7.96</v>
      </c>
      <c r="ES28" s="196">
        <f>ER28+ER27</f>
        <v>16.080000000000002</v>
      </c>
      <c r="ET28" s="409">
        <f si="38" t="shared"/>
        <v>3561.3040000000001</v>
      </c>
      <c r="EU28" s="204">
        <f>EH28+EP28+ES28</f>
        <v>7349.76</v>
      </c>
      <c r="EV28" s="195">
        <v>4273.3999999999996</v>
      </c>
      <c r="EW28" s="195">
        <f si="69" t="shared"/>
        <v>712.09599999999955</v>
      </c>
      <c r="EX28" s="431">
        <v>361.89499999999998</v>
      </c>
      <c r="EY28" s="431">
        <f si="70" t="shared"/>
        <v>9.8407107033808163</v>
      </c>
      <c r="EZ28" s="290">
        <v>12.3931</v>
      </c>
      <c r="FA28" s="432">
        <f si="71" t="shared"/>
        <v>2.5523892966191841</v>
      </c>
      <c r="FC28" s="293">
        <v>42819</v>
      </c>
      <c r="FD28" s="417">
        <v>42820</v>
      </c>
      <c r="FE28" s="130">
        <f>BO54</f>
        <v>0</v>
      </c>
      <c r="FF28" s="127">
        <v>3336.5</v>
      </c>
      <c r="FG28" s="127">
        <f si="1" t="shared"/>
        <v>3336.5</v>
      </c>
      <c r="FH28" s="32"/>
      <c r="FI28" s="123" t="e">
        <f si="2" t="shared"/>
        <v>#DIV/0!</v>
      </c>
      <c r="FJ28" s="126">
        <v>4.84</v>
      </c>
      <c r="FK28" s="131" t="e">
        <f si="3" t="shared"/>
        <v>#DIV/0!</v>
      </c>
      <c r="FL28" s="140">
        <f>HR54</f>
        <v>0</v>
      </c>
      <c r="FM28" s="296">
        <f>EU54</f>
        <v>0</v>
      </c>
      <c r="FN28" s="123">
        <v>8546.9</v>
      </c>
      <c r="FO28" s="32">
        <f si="4" t="shared"/>
        <v>8546.9</v>
      </c>
      <c r="FP28" s="120">
        <f si="5" t="shared"/>
        <v>0</v>
      </c>
      <c r="FQ28" s="123" t="e">
        <f si="6" t="shared"/>
        <v>#DIV/0!</v>
      </c>
      <c r="FR28" s="120">
        <v>12.39</v>
      </c>
      <c r="FS28" s="142" t="e">
        <f si="7" t="shared"/>
        <v>#DIV/0!</v>
      </c>
      <c r="FT28" s="141"/>
      <c r="FU28" s="130">
        <f>DA54</f>
        <v>0</v>
      </c>
      <c r="FV28" s="123">
        <v>7848.3</v>
      </c>
      <c r="FW28" s="32">
        <f si="8" t="shared"/>
        <v>7848.3</v>
      </c>
      <c r="FX28" s="120">
        <f si="9" t="shared"/>
        <v>0</v>
      </c>
      <c r="FY28" s="120" t="e">
        <f si="10" t="shared"/>
        <v>#DIV/0!</v>
      </c>
      <c r="FZ28" s="126">
        <v>11.38</v>
      </c>
      <c r="GA28" s="142" t="e">
        <f si="11" t="shared"/>
        <v>#DIV/0!</v>
      </c>
      <c r="GB28" s="393"/>
      <c r="GC28" s="122">
        <f>CF54</f>
        <v>0</v>
      </c>
      <c r="GD28" s="123">
        <v>1524.6</v>
      </c>
      <c r="GE28" s="120">
        <f si="12" t="shared"/>
        <v>1524.6</v>
      </c>
      <c r="GF28" s="33"/>
      <c r="GG28" s="127" t="e">
        <f si="13" t="shared"/>
        <v>#DIV/0!</v>
      </c>
      <c r="GH28" s="126">
        <v>3.78</v>
      </c>
      <c r="GI28" s="144" t="e">
        <f si="14" t="shared"/>
        <v>#DIV/0!</v>
      </c>
      <c r="GJ28" s="393"/>
      <c r="GK28" s="122">
        <f>DU54</f>
        <v>0</v>
      </c>
      <c r="GL28" s="120">
        <v>11114</v>
      </c>
      <c r="GM28" s="33">
        <f si="15" t="shared"/>
        <v>11114</v>
      </c>
      <c r="GN28" s="169"/>
      <c r="GO28" s="128">
        <v>0.55000000000000004</v>
      </c>
      <c r="GP28" s="126">
        <v>0.4</v>
      </c>
      <c r="GQ28" s="225">
        <f si="16" t="shared"/>
        <v>-0.15000000000000002</v>
      </c>
      <c r="GR28" s="393"/>
      <c r="GS28" s="122">
        <f>AV54</f>
        <v>0</v>
      </c>
      <c r="GT28" s="123">
        <v>21299.8</v>
      </c>
      <c r="GU28" s="33">
        <f si="17" t="shared"/>
        <v>21299.8</v>
      </c>
      <c r="GV28" s="123">
        <f si="86" t="shared"/>
        <v>0</v>
      </c>
      <c r="GW28" s="127" t="e">
        <f si="19" t="shared"/>
        <v>#DIV/0!</v>
      </c>
      <c r="GX28" s="123">
        <v>30.9</v>
      </c>
      <c r="GY28" s="144" t="e">
        <f si="20" t="shared"/>
        <v>#DIV/0!</v>
      </c>
      <c r="GZ28" s="141"/>
      <c r="HA28" s="125">
        <f si="21" t="shared"/>
        <v>0</v>
      </c>
      <c r="HB28" s="386">
        <v>53670.03</v>
      </c>
      <c r="HC28" s="31">
        <f si="22" t="shared"/>
        <v>53670.03</v>
      </c>
      <c r="HE28" s="23" t="s">
        <v>68</v>
      </c>
      <c r="HF28" s="46">
        <f si="84" t="shared"/>
        <v>138112.95000000001</v>
      </c>
      <c r="HG28" s="23"/>
      <c r="HH28" s="24">
        <f si="85" t="shared"/>
        <v>138112.95000000001</v>
      </c>
      <c r="HI28" s="20"/>
      <c r="HJ28" s="290"/>
      <c r="HO28" s="346">
        <v>42748</v>
      </c>
      <c r="HP28" s="590">
        <v>1206037</v>
      </c>
      <c r="HQ28" s="529">
        <f si="72" t="shared"/>
        <v>71.92</v>
      </c>
      <c r="HR28" s="541">
        <f>HQ28+HQ27</f>
        <v>98.04</v>
      </c>
      <c r="HS28" s="379">
        <v>52143</v>
      </c>
      <c r="HT28" s="347">
        <f si="73" t="shared"/>
        <v>36</v>
      </c>
      <c r="HU28" s="573">
        <f>HT28+HT27</f>
        <v>56</v>
      </c>
      <c r="HV28" s="379">
        <v>81140</v>
      </c>
      <c r="HW28" s="347">
        <f si="74" t="shared"/>
        <v>43</v>
      </c>
      <c r="HX28" s="573">
        <f>HW28+HW27</f>
        <v>49</v>
      </c>
      <c r="HY28" s="379">
        <v>3141</v>
      </c>
      <c r="HZ28" s="347">
        <f si="75" t="shared"/>
        <v>29</v>
      </c>
      <c r="IA28" s="573">
        <f>HZ28+HZ27</f>
        <v>37</v>
      </c>
      <c r="IB28" s="379">
        <v>135899</v>
      </c>
      <c r="IC28" s="493">
        <f si="76" t="shared"/>
        <v>14.399999999999999</v>
      </c>
      <c r="ID28" s="195">
        <f>IC28+IC27</f>
        <v>35.4</v>
      </c>
      <c r="IE28" s="379">
        <v>225942</v>
      </c>
      <c r="IF28" s="347">
        <f si="77" t="shared"/>
        <v>1356</v>
      </c>
      <c r="IG28" s="210">
        <f>IF28+IF27</f>
        <v>2220</v>
      </c>
    </row>
    <row customHeight="1" ht="16.5" r="29" spans="1:241" thickBot="1" x14ac:dyDescent="0.3">
      <c r="A29" s="199">
        <v>25</v>
      </c>
      <c r="B29" s="346">
        <v>42748</v>
      </c>
      <c r="C29" s="594"/>
      <c r="D29" s="622" t="n">
        <v>1.5945286E7</v>
      </c>
      <c r="E29" s="599"/>
      <c r="F29" s="493">
        <f si="39" t="shared"/>
        <v>0</v>
      </c>
      <c r="G29" s="354"/>
      <c r="H29" s="594"/>
      <c r="I29" s="622"/>
      <c r="J29" s="596"/>
      <c r="K29" s="493">
        <f si="40" t="shared"/>
        <v>0</v>
      </c>
      <c r="L29" s="409"/>
      <c r="M29" s="354"/>
      <c r="N29" s="551"/>
      <c r="O29" s="595"/>
      <c r="P29" s="493">
        <f si="41" t="shared"/>
        <v>0</v>
      </c>
      <c r="Q29" s="508"/>
      <c r="R29" s="551"/>
      <c r="S29" s="595"/>
      <c r="T29" s="347">
        <f si="42" t="shared"/>
        <v>0</v>
      </c>
      <c r="U29" s="508"/>
      <c r="V29" s="551"/>
      <c r="W29" s="595"/>
      <c r="X29" s="347">
        <f si="43" t="shared"/>
        <v>0</v>
      </c>
      <c r="Y29" s="409"/>
      <c r="Z29" s="210"/>
      <c r="AA29" s="354"/>
      <c r="AB29" s="609"/>
      <c r="AC29" s="610"/>
      <c r="AD29" s="493">
        <f si="44" t="shared"/>
        <v>0</v>
      </c>
      <c r="AE29" s="508"/>
      <c r="AF29" s="364"/>
      <c r="AG29" s="605"/>
      <c r="AH29" s="358"/>
      <c r="AI29" s="347">
        <f si="45" t="shared"/>
        <v>0</v>
      </c>
      <c r="AJ29" s="409"/>
      <c r="AK29" s="508"/>
      <c r="AL29" s="387"/>
      <c r="AM29" s="388"/>
      <c r="AN29" s="347">
        <f si="46" t="shared"/>
        <v>0</v>
      </c>
      <c r="AO29" s="217"/>
      <c r="AP29" s="387"/>
      <c r="AQ29" s="388"/>
      <c r="AR29" s="347">
        <f si="47" t="shared"/>
        <v>0</v>
      </c>
      <c r="AS29" s="409"/>
      <c r="AT29" s="409"/>
      <c r="AU29" s="210">
        <f si="28" t="shared"/>
        <v>0</v>
      </c>
      <c r="AV29" s="211"/>
      <c r="AW29" s="197">
        <v>10649.89</v>
      </c>
      <c r="AX29" s="196"/>
      <c r="AY29" s="196"/>
      <c r="AZ29" s="196">
        <f si="79" t="shared"/>
        <v>0</v>
      </c>
      <c r="BA29" s="196">
        <v>30.88</v>
      </c>
      <c r="BB29" s="196">
        <f si="48" t="shared"/>
        <v>0</v>
      </c>
      <c r="BC29" s="199">
        <v>25</v>
      </c>
      <c r="BD29" s="346">
        <v>42748</v>
      </c>
      <c r="BE29" s="594"/>
      <c r="BF29" s="194"/>
      <c r="BG29" s="599"/>
      <c r="BH29" s="529">
        <f si="49" t="shared"/>
        <v>0</v>
      </c>
      <c r="BI29" s="508"/>
      <c r="BJ29" s="583"/>
      <c r="BK29" s="550"/>
      <c r="BL29" s="548">
        <f si="50" t="shared"/>
        <v>0</v>
      </c>
      <c r="BM29" s="409"/>
      <c r="BN29" s="409">
        <f si="30" t="shared"/>
        <v>0</v>
      </c>
      <c r="BO29" s="483"/>
      <c r="BP29" s="195">
        <v>1668.2</v>
      </c>
      <c r="BQ29" s="196">
        <f si="51" t="shared"/>
        <v>0</v>
      </c>
      <c r="BR29" s="196">
        <v>301.44</v>
      </c>
      <c r="BS29" s="196">
        <f si="52" t="shared"/>
        <v>0</v>
      </c>
      <c r="BT29" s="196">
        <v>4.84</v>
      </c>
      <c r="BU29" s="196">
        <f si="53" t="shared"/>
        <v>0</v>
      </c>
      <c r="BV29" s="199">
        <v>25</v>
      </c>
      <c r="BW29" s="346">
        <v>42748</v>
      </c>
      <c r="BX29" s="594"/>
      <c r="BY29" s="595"/>
      <c r="BZ29" s="529">
        <f si="54" t="shared"/>
        <v>0</v>
      </c>
      <c r="CA29" s="196"/>
      <c r="CB29" s="292"/>
      <c r="CC29" s="213">
        <f si="31" t="shared"/>
        <v>0</v>
      </c>
      <c r="CD29" s="409"/>
      <c r="CE29" s="211">
        <f si="32" t="shared"/>
        <v>0</v>
      </c>
      <c r="CF29" s="211"/>
      <c r="CG29" s="195">
        <v>762.3</v>
      </c>
      <c r="CH29" s="210">
        <f si="33" t="shared"/>
        <v>762.3</v>
      </c>
      <c r="CI29" s="196"/>
      <c r="CJ29" s="196">
        <f si="55" t="shared"/>
        <v>0</v>
      </c>
      <c r="CK29" s="196">
        <v>3.78</v>
      </c>
      <c r="CL29" s="196">
        <f si="56" t="shared"/>
        <v>0</v>
      </c>
      <c r="CM29" s="199">
        <v>25</v>
      </c>
      <c r="CN29" s="346">
        <v>42748</v>
      </c>
      <c r="CO29" s="628"/>
      <c r="CP29" s="629"/>
      <c r="CQ29" s="529">
        <f si="57" t="shared"/>
        <v>0</v>
      </c>
      <c r="CR29" s="409"/>
      <c r="CS29" s="210">
        <f si="0" t="shared"/>
        <v>0</v>
      </c>
      <c r="CT29" s="210">
        <f si="0" t="shared"/>
        <v>0</v>
      </c>
      <c r="CU29" s="409">
        <f si="0" t="shared"/>
        <v>0</v>
      </c>
      <c r="CV29" s="508"/>
      <c r="CW29" s="379"/>
      <c r="CX29" s="557">
        <f si="58" t="shared"/>
        <v>0</v>
      </c>
      <c r="CY29" s="409"/>
      <c r="CZ29" s="409">
        <f si="34" t="shared"/>
        <v>0</v>
      </c>
      <c r="DA29" s="204"/>
      <c r="DB29" s="195">
        <v>3924.1</v>
      </c>
      <c r="DC29" s="397">
        <f si="59" t="shared"/>
        <v>0</v>
      </c>
      <c r="DD29" s="195">
        <v>361.89499999999998</v>
      </c>
      <c r="DE29" s="196">
        <f si="60" t="shared"/>
        <v>0</v>
      </c>
      <c r="DF29" s="195">
        <v>11.38</v>
      </c>
      <c r="DG29" s="397">
        <f si="61" t="shared"/>
        <v>0</v>
      </c>
      <c r="DH29" s="199">
        <v>25</v>
      </c>
      <c r="DI29" s="346">
        <v>42748</v>
      </c>
      <c r="DJ29" s="632"/>
      <c r="DK29" s="633"/>
      <c r="DL29" s="493">
        <f si="62" t="shared"/>
        <v>0</v>
      </c>
      <c r="DM29" s="508"/>
      <c r="DN29" s="583"/>
      <c r="DO29" s="576"/>
      <c r="DP29" s="576"/>
      <c r="DQ29" s="582"/>
      <c r="DR29" s="493">
        <f si="78" t="shared"/>
        <v>0</v>
      </c>
      <c r="DS29" s="542"/>
      <c r="DT29" s="409">
        <f si="35" t="shared"/>
        <v>0</v>
      </c>
      <c r="DU29" s="204"/>
      <c r="DV29" s="195">
        <v>5557</v>
      </c>
      <c r="DW29" s="409">
        <f si="36" t="shared"/>
        <v>5557</v>
      </c>
      <c r="DX29" s="195">
        <v>14653</v>
      </c>
      <c r="DY29" s="431">
        <f si="64" t="shared"/>
        <v>0</v>
      </c>
      <c r="DZ29" s="409">
        <v>0.39800000000000002</v>
      </c>
      <c r="EA29" s="431">
        <f si="37" t="shared"/>
        <v>0.39800000000000002</v>
      </c>
      <c r="EB29" s="199">
        <v>25</v>
      </c>
      <c r="EC29" s="346">
        <v>42748</v>
      </c>
      <c r="ED29" s="594"/>
      <c r="EE29" s="252"/>
      <c r="EF29" s="595"/>
      <c r="EG29" s="493">
        <f si="65" t="shared"/>
        <v>0</v>
      </c>
      <c r="EH29" s="542"/>
      <c r="EI29" s="549"/>
      <c r="EJ29" s="582"/>
      <c r="EK29" s="529">
        <f si="66" t="shared"/>
        <v>0</v>
      </c>
      <c r="EL29" s="541"/>
      <c r="EM29" s="583"/>
      <c r="EN29" s="550"/>
      <c r="EO29" s="529">
        <f si="67" t="shared"/>
        <v>0</v>
      </c>
      <c r="EP29" s="541"/>
      <c r="EQ29" s="570"/>
      <c r="ER29" s="529">
        <f si="68" t="shared"/>
        <v>0</v>
      </c>
      <c r="ES29" s="196"/>
      <c r="ET29" s="409">
        <f si="38" t="shared"/>
        <v>0</v>
      </c>
      <c r="EU29" s="204"/>
      <c r="EV29" s="195">
        <v>4273.3999999999996</v>
      </c>
      <c r="EW29" s="195">
        <f si="69" t="shared"/>
        <v>0</v>
      </c>
      <c r="EX29" s="431">
        <v>361.89499999999998</v>
      </c>
      <c r="EY29" s="431">
        <f si="70" t="shared"/>
        <v>0</v>
      </c>
      <c r="EZ29" s="290">
        <v>12.3931</v>
      </c>
      <c r="FA29" s="432">
        <f si="71" t="shared"/>
        <v>0</v>
      </c>
      <c r="FC29" s="293">
        <v>42820</v>
      </c>
      <c r="FD29" s="417">
        <v>42821</v>
      </c>
      <c r="FE29" s="130">
        <f>BO56</f>
        <v>0</v>
      </c>
      <c r="FF29" s="127">
        <v>3336.5</v>
      </c>
      <c r="FG29" s="127">
        <f si="1" t="shared"/>
        <v>3336.5</v>
      </c>
      <c r="FH29" s="32"/>
      <c r="FI29" s="123" t="e">
        <f si="2" t="shared"/>
        <v>#DIV/0!</v>
      </c>
      <c r="FJ29" s="126">
        <v>4.84</v>
      </c>
      <c r="FK29" s="131" t="e">
        <f si="3" t="shared"/>
        <v>#DIV/0!</v>
      </c>
      <c r="FL29" s="140">
        <f>HR56</f>
        <v>0</v>
      </c>
      <c r="FM29" s="296">
        <f>EU56</f>
        <v>0</v>
      </c>
      <c r="FN29" s="123">
        <v>8546.9</v>
      </c>
      <c r="FO29" s="32">
        <f si="4" t="shared"/>
        <v>8546.9</v>
      </c>
      <c r="FP29" s="120">
        <f si="5" t="shared"/>
        <v>0</v>
      </c>
      <c r="FQ29" s="123" t="e">
        <f si="6" t="shared"/>
        <v>#DIV/0!</v>
      </c>
      <c r="FR29" s="120">
        <v>12.39</v>
      </c>
      <c r="FS29" s="142" t="e">
        <f si="7" t="shared"/>
        <v>#DIV/0!</v>
      </c>
      <c r="FT29" s="141"/>
      <c r="FU29" s="130">
        <f>DA56</f>
        <v>0</v>
      </c>
      <c r="FV29" s="123">
        <v>7848.3</v>
      </c>
      <c r="FW29" s="32">
        <f si="8" t="shared"/>
        <v>7848.3</v>
      </c>
      <c r="FX29" s="120">
        <f si="9" t="shared"/>
        <v>0</v>
      </c>
      <c r="FY29" s="120" t="e">
        <f si="10" t="shared"/>
        <v>#DIV/0!</v>
      </c>
      <c r="FZ29" s="126">
        <v>11.38</v>
      </c>
      <c r="GA29" s="142" t="e">
        <f si="11" t="shared"/>
        <v>#DIV/0!</v>
      </c>
      <c r="GB29" s="141"/>
      <c r="GC29" s="122">
        <f>CF56</f>
        <v>0</v>
      </c>
      <c r="GD29" s="123">
        <v>1524.6</v>
      </c>
      <c r="GE29" s="120">
        <f si="12" t="shared"/>
        <v>1524.6</v>
      </c>
      <c r="GF29" s="33"/>
      <c r="GG29" s="127" t="e">
        <f si="13" t="shared"/>
        <v>#DIV/0!</v>
      </c>
      <c r="GH29" s="126">
        <v>3.78</v>
      </c>
      <c r="GI29" s="148" t="e">
        <f si="14" t="shared"/>
        <v>#DIV/0!</v>
      </c>
      <c r="GJ29" s="141"/>
      <c r="GK29" s="122">
        <f>DU56</f>
        <v>0</v>
      </c>
      <c r="GL29" s="120">
        <v>11114</v>
      </c>
      <c r="GM29" s="33">
        <f si="15" t="shared"/>
        <v>11114</v>
      </c>
      <c r="GN29" s="169"/>
      <c r="GO29" s="128">
        <v>0.55000000000000004</v>
      </c>
      <c r="GP29" s="126">
        <v>0.4</v>
      </c>
      <c r="GQ29" s="225">
        <f si="16" t="shared"/>
        <v>-0.15000000000000002</v>
      </c>
      <c r="GR29" s="141"/>
      <c r="GS29" s="122">
        <f>AV56</f>
        <v>0</v>
      </c>
      <c r="GT29" s="123">
        <v>21299.8</v>
      </c>
      <c r="GU29" s="33">
        <f si="17" t="shared"/>
        <v>21299.8</v>
      </c>
      <c r="GV29" s="123">
        <f si="86" t="shared"/>
        <v>0</v>
      </c>
      <c r="GW29" s="127" t="e">
        <f si="19" t="shared"/>
        <v>#DIV/0!</v>
      </c>
      <c r="GX29" s="123">
        <v>30.9</v>
      </c>
      <c r="GY29" s="144" t="e">
        <f si="20" t="shared"/>
        <v>#DIV/0!</v>
      </c>
      <c r="GZ29" s="141"/>
      <c r="HA29" s="125">
        <f si="21" t="shared"/>
        <v>0</v>
      </c>
      <c r="HB29" s="386">
        <v>53670.03</v>
      </c>
      <c r="HC29" s="31">
        <f si="22" t="shared"/>
        <v>53670.03</v>
      </c>
      <c r="HE29" s="25" t="s">
        <v>69</v>
      </c>
      <c r="HF29" s="47">
        <f si="84" t="shared"/>
        <v>265388</v>
      </c>
      <c r="HG29" s="25"/>
      <c r="HH29" s="26">
        <f si="85" t="shared"/>
        <v>265388</v>
      </c>
      <c r="HI29" s="11"/>
      <c r="HJ29" s="5"/>
      <c r="HO29" s="346">
        <v>42748</v>
      </c>
      <c r="HP29" s="590"/>
      <c r="HQ29" s="529">
        <f si="72" t="shared"/>
        <v>0</v>
      </c>
      <c r="HR29" s="541"/>
      <c r="HS29" s="556"/>
      <c r="HT29" s="347">
        <f si="73" t="shared"/>
        <v>0</v>
      </c>
      <c r="HU29" s="573"/>
      <c r="HV29" s="556"/>
      <c r="HW29" s="347">
        <f si="74" t="shared"/>
        <v>0</v>
      </c>
      <c r="HX29" s="573"/>
      <c r="HY29" s="556"/>
      <c r="HZ29" s="347">
        <f si="75" t="shared"/>
        <v>0</v>
      </c>
      <c r="IA29" s="573"/>
      <c r="IB29" s="556"/>
      <c r="IC29" s="493">
        <f si="76" t="shared"/>
        <v>0</v>
      </c>
      <c r="ID29" s="195"/>
      <c r="IE29" s="556"/>
      <c r="IF29" s="347">
        <f si="77" t="shared"/>
        <v>0</v>
      </c>
      <c r="IG29" s="210"/>
    </row>
    <row customHeight="1" ht="16.5" r="30" spans="1:241" thickBot="1" x14ac:dyDescent="0.3">
      <c r="A30" s="199">
        <v>26</v>
      </c>
      <c r="B30" s="346">
        <v>42749</v>
      </c>
      <c r="C30" s="594"/>
      <c r="D30" s="622"/>
      <c r="E30" s="599"/>
      <c r="F30" s="493">
        <f si="39" t="shared"/>
        <v>0</v>
      </c>
      <c r="G30" s="354">
        <f>F29+F30</f>
        <v>0</v>
      </c>
      <c r="H30" s="594"/>
      <c r="I30" s="622"/>
      <c r="J30" s="596"/>
      <c r="K30" s="493">
        <f si="40" t="shared"/>
        <v>0</v>
      </c>
      <c r="L30" s="409">
        <f>K29+K30</f>
        <v>0</v>
      </c>
      <c r="M30" s="354">
        <f>L30-G30</f>
        <v>0</v>
      </c>
      <c r="N30" s="551"/>
      <c r="O30" s="595"/>
      <c r="P30" s="493">
        <f si="41" t="shared"/>
        <v>0</v>
      </c>
      <c r="Q30" s="508">
        <f>P30+P29</f>
        <v>0</v>
      </c>
      <c r="R30" s="551"/>
      <c r="S30" s="595"/>
      <c r="T30" s="347">
        <f si="42" t="shared"/>
        <v>0</v>
      </c>
      <c r="U30" s="508">
        <f>T30+T29</f>
        <v>0</v>
      </c>
      <c r="V30" s="551"/>
      <c r="W30" s="595"/>
      <c r="X30" s="347">
        <f si="43" t="shared"/>
        <v>0</v>
      </c>
      <c r="Y30" s="409">
        <f>X30+X29</f>
        <v>0</v>
      </c>
      <c r="Z30" s="210">
        <f>Y30+U30</f>
        <v>0</v>
      </c>
      <c r="AA30" s="466">
        <f>Q30-Z30</f>
        <v>0</v>
      </c>
      <c r="AB30" s="609"/>
      <c r="AC30" s="610"/>
      <c r="AD30" s="493">
        <f si="44" t="shared"/>
        <v>0</v>
      </c>
      <c r="AE30" s="508">
        <f>AD30+AD29</f>
        <v>0</v>
      </c>
      <c r="AF30" s="364"/>
      <c r="AG30" s="605"/>
      <c r="AH30" s="358"/>
      <c r="AI30" s="347">
        <f si="45" t="shared"/>
        <v>0</v>
      </c>
      <c r="AJ30" s="409">
        <f>AI30+AI29</f>
        <v>0</v>
      </c>
      <c r="AK30" s="508">
        <f>AJ30+U30</f>
        <v>0</v>
      </c>
      <c r="AL30" s="387"/>
      <c r="AM30" s="388"/>
      <c r="AN30" s="347">
        <f si="46" t="shared"/>
        <v>0</v>
      </c>
      <c r="AO30" s="217">
        <f>AN30+AN29</f>
        <v>0</v>
      </c>
      <c r="AP30" s="387"/>
      <c r="AQ30" s="388"/>
      <c r="AR30" s="347">
        <f si="47" t="shared"/>
        <v>0</v>
      </c>
      <c r="AS30" s="409">
        <f>AR30+AR29</f>
        <v>0</v>
      </c>
      <c r="AT30" s="409">
        <f>(L30-Y30-AE30-AO30)+AS30</f>
        <v>0</v>
      </c>
      <c r="AU30" s="210">
        <f si="28" t="shared"/>
        <v>0</v>
      </c>
      <c r="AV30" s="211">
        <f>(G30-Y30-AE30-AO30)+AS30</f>
        <v>0</v>
      </c>
      <c r="AW30" s="197">
        <v>10649.89</v>
      </c>
      <c r="AX30" s="196"/>
      <c r="AY30" s="196"/>
      <c r="AZ30" s="196">
        <f si="79" t="shared"/>
        <v>0</v>
      </c>
      <c r="BA30" s="196">
        <v>30.88</v>
      </c>
      <c r="BB30" s="196">
        <f si="48" t="shared"/>
        <v>0</v>
      </c>
      <c r="BC30" s="199">
        <v>26</v>
      </c>
      <c r="BD30" s="346">
        <v>42749</v>
      </c>
      <c r="BE30" s="594"/>
      <c r="BF30" s="194"/>
      <c r="BG30" s="599"/>
      <c r="BH30" s="529">
        <f si="49" t="shared"/>
        <v>0</v>
      </c>
      <c r="BI30" s="508">
        <f>BH30+BH29</f>
        <v>0</v>
      </c>
      <c r="BJ30" s="583"/>
      <c r="BK30" s="550"/>
      <c r="BL30" s="548">
        <f si="50" t="shared"/>
        <v>0</v>
      </c>
      <c r="BM30" s="409">
        <f>BL30+BL29</f>
        <v>0</v>
      </c>
      <c r="BN30" s="409">
        <f si="30" t="shared"/>
        <v>0</v>
      </c>
      <c r="BO30" s="483">
        <f>BI30-BM30</f>
        <v>0</v>
      </c>
      <c r="BP30" s="195">
        <v>1668.2</v>
      </c>
      <c r="BQ30" s="196">
        <f si="51" t="shared"/>
        <v>0</v>
      </c>
      <c r="BR30" s="196">
        <v>301.44</v>
      </c>
      <c r="BS30" s="196">
        <f si="52" t="shared"/>
        <v>0</v>
      </c>
      <c r="BT30" s="196">
        <v>4.84</v>
      </c>
      <c r="BU30" s="196">
        <f si="53" t="shared"/>
        <v>0</v>
      </c>
      <c r="BV30" s="199">
        <v>26</v>
      </c>
      <c r="BW30" s="346">
        <v>42749</v>
      </c>
      <c r="BX30" s="594"/>
      <c r="BY30" s="595"/>
      <c r="BZ30" s="529">
        <f si="54" t="shared"/>
        <v>0</v>
      </c>
      <c r="CA30" s="196">
        <f>BZ29+BZ30</f>
        <v>0</v>
      </c>
      <c r="CB30" s="292"/>
      <c r="CC30" s="213">
        <f si="31" t="shared"/>
        <v>0</v>
      </c>
      <c r="CD30" s="409">
        <f>BM30</f>
        <v>0</v>
      </c>
      <c r="CE30" s="211">
        <f si="32" t="shared"/>
        <v>0</v>
      </c>
      <c r="CF30" s="211">
        <f>CA30+CD30</f>
        <v>0</v>
      </c>
      <c r="CG30" s="195">
        <v>762.3</v>
      </c>
      <c r="CH30" s="210">
        <f si="33" t="shared"/>
        <v>762.3</v>
      </c>
      <c r="CI30" s="196"/>
      <c r="CJ30" s="196">
        <f si="55" t="shared"/>
        <v>0</v>
      </c>
      <c r="CK30" s="196">
        <v>3.78</v>
      </c>
      <c r="CL30" s="196">
        <f si="56" t="shared"/>
        <v>0</v>
      </c>
      <c r="CM30" s="199">
        <v>26</v>
      </c>
      <c r="CN30" s="346">
        <v>42749</v>
      </c>
      <c r="CO30" s="628"/>
      <c r="CP30" s="629"/>
      <c r="CQ30" s="529">
        <f si="57" t="shared"/>
        <v>0</v>
      </c>
      <c r="CR30" s="409">
        <f>CQ30+CQ29</f>
        <v>0</v>
      </c>
      <c r="CS30" s="210">
        <f si="0" t="shared"/>
        <v>0</v>
      </c>
      <c r="CT30" s="210">
        <f si="0" t="shared"/>
        <v>0</v>
      </c>
      <c r="CU30" s="409">
        <f si="0" t="shared"/>
        <v>0</v>
      </c>
      <c r="CV30" s="508">
        <f>Y30</f>
        <v>0</v>
      </c>
      <c r="CW30" s="379"/>
      <c r="CX30" s="557">
        <f si="58" t="shared"/>
        <v>0</v>
      </c>
      <c r="CY30" s="409">
        <f>CX30+CX29</f>
        <v>0</v>
      </c>
      <c r="CZ30" s="409">
        <f si="34" t="shared"/>
        <v>0</v>
      </c>
      <c r="DA30" s="204">
        <f>CZ30+CZ29</f>
        <v>0</v>
      </c>
      <c r="DB30" s="195">
        <v>3924.1</v>
      </c>
      <c r="DC30" s="397">
        <f si="59" t="shared"/>
        <v>0</v>
      </c>
      <c r="DD30" s="195">
        <v>361.89499999999998</v>
      </c>
      <c r="DE30" s="196">
        <f si="60" t="shared"/>
        <v>0</v>
      </c>
      <c r="DF30" s="195">
        <v>11.38</v>
      </c>
      <c r="DG30" s="397">
        <f si="61" t="shared"/>
        <v>0</v>
      </c>
      <c r="DH30" s="199">
        <v>26</v>
      </c>
      <c r="DI30" s="346">
        <v>42749</v>
      </c>
      <c r="DJ30" s="632"/>
      <c r="DK30" s="633"/>
      <c r="DL30" s="493">
        <f si="62" t="shared"/>
        <v>0</v>
      </c>
      <c r="DM30" s="508">
        <f>DL30+DL29</f>
        <v>0</v>
      </c>
      <c r="DN30" s="583"/>
      <c r="DO30" s="576"/>
      <c r="DP30" s="576"/>
      <c r="DQ30" s="582"/>
      <c r="DR30" s="493">
        <f si="78" t="shared"/>
        <v>0</v>
      </c>
      <c r="DS30" s="542">
        <f>DR30+DR29</f>
        <v>0</v>
      </c>
      <c r="DT30" s="409">
        <f si="35" t="shared"/>
        <v>0</v>
      </c>
      <c r="DU30" s="204">
        <f>DM30+DS30+IG30</f>
        <v>0</v>
      </c>
      <c r="DV30" s="195">
        <v>5557</v>
      </c>
      <c r="DW30" s="409">
        <f si="36" t="shared"/>
        <v>5557</v>
      </c>
      <c r="DX30" s="195">
        <v>14653</v>
      </c>
      <c r="DY30" s="431">
        <f si="64" t="shared"/>
        <v>0</v>
      </c>
      <c r="DZ30" s="409">
        <v>0.39800000000000002</v>
      </c>
      <c r="EA30" s="431">
        <f si="37" t="shared"/>
        <v>0.39800000000000002</v>
      </c>
      <c r="EB30" s="199">
        <v>26</v>
      </c>
      <c r="EC30" s="346">
        <v>42749</v>
      </c>
      <c r="ED30" s="594"/>
      <c r="EE30" s="252"/>
      <c r="EF30" s="595"/>
      <c r="EG30" s="493">
        <f si="65" t="shared"/>
        <v>0</v>
      </c>
      <c r="EH30" s="542">
        <f>EG30+EG29</f>
        <v>0</v>
      </c>
      <c r="EI30" s="549"/>
      <c r="EJ30" s="582"/>
      <c r="EK30" s="529">
        <f si="66" t="shared"/>
        <v>0</v>
      </c>
      <c r="EL30" s="541">
        <f>EK30+EK29</f>
        <v>0</v>
      </c>
      <c r="EM30" s="583"/>
      <c r="EN30" s="550"/>
      <c r="EO30" s="529">
        <f si="67" t="shared"/>
        <v>0</v>
      </c>
      <c r="EP30" s="541">
        <f>EO30+EO29</f>
        <v>0</v>
      </c>
      <c r="EQ30" s="570"/>
      <c r="ER30" s="529">
        <f si="68" t="shared"/>
        <v>0</v>
      </c>
      <c r="ES30" s="196">
        <f>ER30+ER29</f>
        <v>0</v>
      </c>
      <c r="ET30" s="409">
        <f si="38" t="shared"/>
        <v>0</v>
      </c>
      <c r="EU30" s="204">
        <f>EH30+EP30+ES30</f>
        <v>0</v>
      </c>
      <c r="EV30" s="195">
        <v>4273.3999999999996</v>
      </c>
      <c r="EW30" s="195">
        <f si="69" t="shared"/>
        <v>0</v>
      </c>
      <c r="EX30" s="431">
        <v>361.89499999999998</v>
      </c>
      <c r="EY30" s="431">
        <f si="70" t="shared"/>
        <v>0</v>
      </c>
      <c r="EZ30" s="290">
        <v>12.3931</v>
      </c>
      <c r="FA30" s="432">
        <f si="71" t="shared"/>
        <v>0</v>
      </c>
      <c r="FC30" s="293">
        <v>42821</v>
      </c>
      <c r="FD30" s="417">
        <v>42822</v>
      </c>
      <c r="FE30" s="130">
        <f>BO58</f>
        <v>0</v>
      </c>
      <c r="FF30" s="127">
        <v>3336.5</v>
      </c>
      <c r="FG30" s="127">
        <f si="1" t="shared"/>
        <v>3336.5</v>
      </c>
      <c r="FH30" s="32"/>
      <c r="FI30" s="123" t="e">
        <f si="2" t="shared"/>
        <v>#DIV/0!</v>
      </c>
      <c r="FJ30" s="126">
        <v>4.84</v>
      </c>
      <c r="FK30" s="131" t="e">
        <f si="3" t="shared"/>
        <v>#DIV/0!</v>
      </c>
      <c r="FL30" s="140">
        <f>HR58</f>
        <v>0</v>
      </c>
      <c r="FM30" s="296">
        <f>EU58</f>
        <v>0</v>
      </c>
      <c r="FN30" s="123">
        <v>8546.9</v>
      </c>
      <c r="FO30" s="32">
        <f si="4" t="shared"/>
        <v>8546.9</v>
      </c>
      <c r="FP30" s="120">
        <f si="5" t="shared"/>
        <v>0</v>
      </c>
      <c r="FQ30" s="123" t="e">
        <f si="6" t="shared"/>
        <v>#DIV/0!</v>
      </c>
      <c r="FR30" s="120">
        <v>12.39</v>
      </c>
      <c r="FS30" s="142" t="e">
        <f si="7" t="shared"/>
        <v>#DIV/0!</v>
      </c>
      <c r="FT30" s="141"/>
      <c r="FU30" s="130">
        <f>DA58</f>
        <v>0</v>
      </c>
      <c r="FV30" s="123">
        <v>7848.3</v>
      </c>
      <c r="FW30" s="32">
        <f si="8" t="shared"/>
        <v>7848.3</v>
      </c>
      <c r="FX30" s="120">
        <f si="9" t="shared"/>
        <v>0</v>
      </c>
      <c r="FY30" s="120" t="e">
        <f si="10" t="shared"/>
        <v>#DIV/0!</v>
      </c>
      <c r="FZ30" s="126">
        <v>11.38</v>
      </c>
      <c r="GA30" s="142" t="e">
        <f si="11" t="shared"/>
        <v>#DIV/0!</v>
      </c>
      <c r="GB30" s="141"/>
      <c r="GC30" s="122">
        <f>CF58</f>
        <v>0</v>
      </c>
      <c r="GD30" s="123">
        <v>1524.6</v>
      </c>
      <c r="GE30" s="120">
        <f si="12" t="shared"/>
        <v>1524.6</v>
      </c>
      <c r="GF30" s="33"/>
      <c r="GG30" s="127" t="e">
        <f si="13" t="shared"/>
        <v>#DIV/0!</v>
      </c>
      <c r="GH30" s="126">
        <v>3.78</v>
      </c>
      <c r="GI30" s="144" t="e">
        <f si="14" t="shared"/>
        <v>#DIV/0!</v>
      </c>
      <c r="GJ30" s="141"/>
      <c r="GK30" s="122">
        <f>DU58</f>
        <v>0</v>
      </c>
      <c r="GL30" s="120">
        <v>11114</v>
      </c>
      <c r="GM30" s="33">
        <f si="15" t="shared"/>
        <v>11114</v>
      </c>
      <c r="GN30" s="169"/>
      <c r="GO30" s="128">
        <v>0.55000000000000004</v>
      </c>
      <c r="GP30" s="126">
        <v>0.4</v>
      </c>
      <c r="GQ30" s="225">
        <f si="16" t="shared"/>
        <v>-0.15000000000000002</v>
      </c>
      <c r="GR30" s="141"/>
      <c r="GS30" s="122">
        <f>AV58</f>
        <v>0</v>
      </c>
      <c r="GT30" s="123">
        <v>21299.8</v>
      </c>
      <c r="GU30" s="33">
        <f si="17" t="shared"/>
        <v>21299.8</v>
      </c>
      <c r="GV30" s="123">
        <f si="86" t="shared"/>
        <v>0</v>
      </c>
      <c r="GW30" s="127" t="e">
        <f si="19" t="shared"/>
        <v>#DIV/0!</v>
      </c>
      <c r="GX30" s="123">
        <v>30.9</v>
      </c>
      <c r="GY30" s="144" t="e">
        <f si="20" t="shared"/>
        <v>#DIV/0!</v>
      </c>
      <c r="GZ30" s="141"/>
      <c r="HA30" s="125">
        <f si="21" t="shared"/>
        <v>0</v>
      </c>
      <c r="HB30" s="386">
        <v>53670.03</v>
      </c>
      <c r="HC30" s="31">
        <f si="22" t="shared"/>
        <v>53670.03</v>
      </c>
      <c r="HE30" s="27" t="s">
        <v>70</v>
      </c>
      <c r="HF30" s="48">
        <f si="84" t="shared"/>
        <v>620263.79800000007</v>
      </c>
      <c r="HG30" s="28">
        <v>0</v>
      </c>
      <c r="HH30" s="29">
        <f>SUM(HH24:HH29)</f>
        <v>620263.79800000007</v>
      </c>
      <c r="HI30" s="30"/>
      <c r="HJ30" s="21"/>
      <c r="HO30" s="346">
        <v>42749</v>
      </c>
      <c r="HP30" s="590"/>
      <c r="HQ30" s="529">
        <f si="72" t="shared"/>
        <v>0</v>
      </c>
      <c r="HR30" s="541">
        <f>HQ30+HQ29</f>
        <v>0</v>
      </c>
      <c r="HS30" s="556"/>
      <c r="HT30" s="347">
        <f si="73" t="shared"/>
        <v>0</v>
      </c>
      <c r="HU30" s="573">
        <f>HT30+HT29</f>
        <v>0</v>
      </c>
      <c r="HV30" s="556"/>
      <c r="HW30" s="347">
        <f si="74" t="shared"/>
        <v>0</v>
      </c>
      <c r="HX30" s="573">
        <f>HW30+HW29</f>
        <v>0</v>
      </c>
      <c r="HY30" s="556"/>
      <c r="HZ30" s="347">
        <f si="75" t="shared"/>
        <v>0</v>
      </c>
      <c r="IA30" s="573">
        <f>HZ30+HZ29</f>
        <v>0</v>
      </c>
      <c r="IB30" s="556"/>
      <c r="IC30" s="493">
        <f si="76" t="shared"/>
        <v>0</v>
      </c>
      <c r="ID30" s="195">
        <f>IC30+IC29</f>
        <v>0</v>
      </c>
      <c r="IE30" s="556"/>
      <c r="IF30" s="347">
        <f si="77" t="shared"/>
        <v>0</v>
      </c>
      <c r="IG30" s="210">
        <f>IF30+IF29</f>
        <v>0</v>
      </c>
    </row>
    <row customHeight="1" ht="16.5" r="31" spans="1:241" x14ac:dyDescent="0.25">
      <c r="A31" s="199">
        <v>27</v>
      </c>
      <c r="B31" s="346">
        <v>42749</v>
      </c>
      <c r="C31" s="594"/>
      <c r="D31" s="622"/>
      <c r="E31" s="599"/>
      <c r="F31" s="493">
        <f si="39" t="shared"/>
        <v>0</v>
      </c>
      <c r="G31" s="354"/>
      <c r="H31" s="594"/>
      <c r="I31" s="622"/>
      <c r="J31" s="596"/>
      <c r="K31" s="493">
        <f si="40" t="shared"/>
        <v>0</v>
      </c>
      <c r="L31" s="409"/>
      <c r="M31" s="354"/>
      <c r="N31" s="551"/>
      <c r="O31" s="595"/>
      <c r="P31" s="493">
        <f si="41" t="shared"/>
        <v>0</v>
      </c>
      <c r="Q31" s="508"/>
      <c r="R31" s="551"/>
      <c r="S31" s="595"/>
      <c r="T31" s="347">
        <f si="42" t="shared"/>
        <v>0</v>
      </c>
      <c r="U31" s="508"/>
      <c r="V31" s="551"/>
      <c r="W31" s="595"/>
      <c r="X31" s="347">
        <f si="43" t="shared"/>
        <v>0</v>
      </c>
      <c r="Y31" s="409"/>
      <c r="Z31" s="210"/>
      <c r="AA31" s="354"/>
      <c r="AB31" s="609"/>
      <c r="AC31" s="610"/>
      <c r="AD31" s="493">
        <f si="44" t="shared"/>
        <v>0</v>
      </c>
      <c r="AE31" s="508"/>
      <c r="AF31" s="364"/>
      <c r="AG31" s="605"/>
      <c r="AH31" s="358"/>
      <c r="AI31" s="347">
        <f si="45" t="shared"/>
        <v>0</v>
      </c>
      <c r="AJ31" s="409"/>
      <c r="AK31" s="508"/>
      <c r="AL31" s="387"/>
      <c r="AM31" s="388"/>
      <c r="AN31" s="347">
        <f si="46" t="shared"/>
        <v>0</v>
      </c>
      <c r="AO31" s="217"/>
      <c r="AP31" s="387"/>
      <c r="AQ31" s="388"/>
      <c r="AR31" s="347">
        <f si="47" t="shared"/>
        <v>0</v>
      </c>
      <c r="AS31" s="409"/>
      <c r="AT31" s="409"/>
      <c r="AU31" s="210">
        <f si="28" t="shared"/>
        <v>0</v>
      </c>
      <c r="AV31" s="211"/>
      <c r="AW31" s="197">
        <v>10649.89</v>
      </c>
      <c r="AX31" s="196"/>
      <c r="AY31" s="196"/>
      <c r="AZ31" s="196">
        <f si="79" t="shared"/>
        <v>0</v>
      </c>
      <c r="BA31" s="196">
        <v>30.88</v>
      </c>
      <c r="BB31" s="196">
        <f si="48" t="shared"/>
        <v>0</v>
      </c>
      <c r="BC31" s="199">
        <v>27</v>
      </c>
      <c r="BD31" s="346">
        <v>42749</v>
      </c>
      <c r="BE31" s="594"/>
      <c r="BF31" s="194"/>
      <c r="BG31" s="599"/>
      <c r="BH31" s="529">
        <f si="49" t="shared"/>
        <v>0</v>
      </c>
      <c r="BI31" s="508"/>
      <c r="BJ31" s="583"/>
      <c r="BK31" s="550"/>
      <c r="BL31" s="548">
        <f si="50" t="shared"/>
        <v>0</v>
      </c>
      <c r="BM31" s="409"/>
      <c r="BN31" s="409">
        <f si="30" t="shared"/>
        <v>0</v>
      </c>
      <c r="BO31" s="483"/>
      <c r="BP31" s="195">
        <v>1668.2</v>
      </c>
      <c r="BQ31" s="196">
        <f si="51" t="shared"/>
        <v>0</v>
      </c>
      <c r="BR31" s="196">
        <v>301.44</v>
      </c>
      <c r="BS31" s="196">
        <f si="52" t="shared"/>
        <v>0</v>
      </c>
      <c r="BT31" s="196">
        <v>4.84</v>
      </c>
      <c r="BU31" s="196">
        <f si="53" t="shared"/>
        <v>0</v>
      </c>
      <c r="BV31" s="199">
        <v>27</v>
      </c>
      <c r="BW31" s="346">
        <v>42749</v>
      </c>
      <c r="BX31" s="594"/>
      <c r="BY31" s="595"/>
      <c r="BZ31" s="529">
        <f si="54" t="shared"/>
        <v>0</v>
      </c>
      <c r="CA31" s="196"/>
      <c r="CB31" s="292"/>
      <c r="CC31" s="213">
        <f si="31" t="shared"/>
        <v>0</v>
      </c>
      <c r="CD31" s="409"/>
      <c r="CE31" s="211">
        <f si="32" t="shared"/>
        <v>0</v>
      </c>
      <c r="CF31" s="211"/>
      <c r="CG31" s="195">
        <v>762.3</v>
      </c>
      <c r="CH31" s="210">
        <f si="33" t="shared"/>
        <v>762.3</v>
      </c>
      <c r="CI31" s="196"/>
      <c r="CJ31" s="196">
        <f si="55" t="shared"/>
        <v>0</v>
      </c>
      <c r="CK31" s="196">
        <v>3.78</v>
      </c>
      <c r="CL31" s="196">
        <f si="56" t="shared"/>
        <v>0</v>
      </c>
      <c r="CM31" s="199">
        <v>27</v>
      </c>
      <c r="CN31" s="346">
        <v>42749</v>
      </c>
      <c r="CO31" s="628"/>
      <c r="CP31" s="629"/>
      <c r="CQ31" s="529">
        <f si="57" t="shared"/>
        <v>0</v>
      </c>
      <c r="CR31" s="409"/>
      <c r="CS31" s="210">
        <f si="0" t="shared"/>
        <v>0</v>
      </c>
      <c r="CT31" s="210">
        <f si="0" t="shared"/>
        <v>0</v>
      </c>
      <c r="CU31" s="409">
        <f si="0" t="shared"/>
        <v>0</v>
      </c>
      <c r="CV31" s="508"/>
      <c r="CW31" s="379"/>
      <c r="CX31" s="557">
        <f si="58" t="shared"/>
        <v>0</v>
      </c>
      <c r="CY31" s="409"/>
      <c r="CZ31" s="409">
        <f si="34" t="shared"/>
        <v>0</v>
      </c>
      <c r="DA31" s="204"/>
      <c r="DB31" s="195">
        <v>3924.1</v>
      </c>
      <c r="DC31" s="397">
        <f si="59" t="shared"/>
        <v>0</v>
      </c>
      <c r="DD31" s="195">
        <v>361.89499999999998</v>
      </c>
      <c r="DE31" s="196">
        <f si="60" t="shared"/>
        <v>0</v>
      </c>
      <c r="DF31" s="195">
        <v>11.38</v>
      </c>
      <c r="DG31" s="397">
        <f si="61" t="shared"/>
        <v>0</v>
      </c>
      <c r="DH31" s="199">
        <v>27</v>
      </c>
      <c r="DI31" s="346">
        <v>42749</v>
      </c>
      <c r="DJ31" s="632"/>
      <c r="DK31" s="633"/>
      <c r="DL31" s="493">
        <f si="62" t="shared"/>
        <v>0</v>
      </c>
      <c r="DM31" s="508"/>
      <c r="DN31" s="583"/>
      <c r="DO31" s="576"/>
      <c r="DP31" s="576"/>
      <c r="DQ31" s="582"/>
      <c r="DR31" s="493">
        <f si="78" t="shared"/>
        <v>0</v>
      </c>
      <c r="DS31" s="542"/>
      <c r="DT31" s="409">
        <f si="35" t="shared"/>
        <v>0</v>
      </c>
      <c r="DU31" s="204"/>
      <c r="DV31" s="195">
        <v>5557</v>
      </c>
      <c r="DW31" s="409">
        <f si="36" t="shared"/>
        <v>5557</v>
      </c>
      <c r="DX31" s="195">
        <v>14653</v>
      </c>
      <c r="DY31" s="431">
        <f si="64" t="shared"/>
        <v>0</v>
      </c>
      <c r="DZ31" s="409">
        <v>0.39800000000000002</v>
      </c>
      <c r="EA31" s="431">
        <f si="37" t="shared"/>
        <v>0.39800000000000002</v>
      </c>
      <c r="EB31" s="199">
        <v>27</v>
      </c>
      <c r="EC31" s="346">
        <v>42749</v>
      </c>
      <c r="ED31" s="594"/>
      <c r="EE31" s="252"/>
      <c r="EF31" s="595"/>
      <c r="EG31" s="493">
        <f si="65" t="shared"/>
        <v>0</v>
      </c>
      <c r="EH31" s="542"/>
      <c r="EI31" s="549"/>
      <c r="EJ31" s="582"/>
      <c r="EK31" s="529">
        <f si="66" t="shared"/>
        <v>0</v>
      </c>
      <c r="EL31" s="541"/>
      <c r="EM31" s="583"/>
      <c r="EN31" s="550"/>
      <c r="EO31" s="529">
        <f si="67" t="shared"/>
        <v>0</v>
      </c>
      <c r="EP31" s="541"/>
      <c r="EQ31" s="570"/>
      <c r="ER31" s="529">
        <f si="68" t="shared"/>
        <v>0</v>
      </c>
      <c r="ES31" s="196"/>
      <c r="ET31" s="409">
        <f si="38" t="shared"/>
        <v>0</v>
      </c>
      <c r="EU31" s="204"/>
      <c r="EV31" s="195">
        <v>4273.3999999999996</v>
      </c>
      <c r="EW31" s="195">
        <f si="69" t="shared"/>
        <v>0</v>
      </c>
      <c r="EX31" s="431">
        <v>361.89499999999998</v>
      </c>
      <c r="EY31" s="431">
        <f si="70" t="shared"/>
        <v>0</v>
      </c>
      <c r="EZ31" s="290">
        <v>12.3931</v>
      </c>
      <c r="FA31" s="432">
        <f si="71" t="shared"/>
        <v>0</v>
      </c>
      <c r="FC31" s="293">
        <v>42822</v>
      </c>
      <c r="FD31" s="417">
        <v>42823</v>
      </c>
      <c r="FE31" s="130">
        <f>BO60</f>
        <v>0</v>
      </c>
      <c r="FF31" s="127">
        <v>3336.5</v>
      </c>
      <c r="FG31" s="127">
        <f si="1" t="shared"/>
        <v>3336.5</v>
      </c>
      <c r="FH31" s="32"/>
      <c r="FI31" s="123" t="e">
        <f si="2" t="shared"/>
        <v>#DIV/0!</v>
      </c>
      <c r="FJ31" s="126">
        <v>4.84</v>
      </c>
      <c r="FK31" s="131" t="e">
        <f si="3" t="shared"/>
        <v>#DIV/0!</v>
      </c>
      <c r="FL31" s="140">
        <f>HR60</f>
        <v>0</v>
      </c>
      <c r="FM31" s="296">
        <f>EU60</f>
        <v>0</v>
      </c>
      <c r="FN31" s="123">
        <v>8546.9</v>
      </c>
      <c r="FO31" s="32">
        <f si="4" t="shared"/>
        <v>8546.9</v>
      </c>
      <c r="FP31" s="120">
        <f si="5" t="shared"/>
        <v>0</v>
      </c>
      <c r="FQ31" s="123" t="e">
        <f si="6" t="shared"/>
        <v>#DIV/0!</v>
      </c>
      <c r="FR31" s="120">
        <v>12.39</v>
      </c>
      <c r="FS31" s="142" t="e">
        <f si="7" t="shared"/>
        <v>#DIV/0!</v>
      </c>
      <c r="FT31" s="141"/>
      <c r="FU31" s="130">
        <f>DA60</f>
        <v>0</v>
      </c>
      <c r="FV31" s="123">
        <v>7848.3</v>
      </c>
      <c r="FW31" s="32">
        <f si="8" t="shared"/>
        <v>7848.3</v>
      </c>
      <c r="FX31" s="120">
        <f si="9" t="shared"/>
        <v>0</v>
      </c>
      <c r="FY31" s="120" t="e">
        <f si="10" t="shared"/>
        <v>#DIV/0!</v>
      </c>
      <c r="FZ31" s="126">
        <v>11.38</v>
      </c>
      <c r="GA31" s="142" t="e">
        <f si="11" t="shared"/>
        <v>#DIV/0!</v>
      </c>
      <c r="GB31" s="141"/>
      <c r="GC31" s="122">
        <f>CF60</f>
        <v>0</v>
      </c>
      <c r="GD31" s="123">
        <v>1524.6</v>
      </c>
      <c r="GE31" s="120">
        <f si="12" t="shared"/>
        <v>1524.6</v>
      </c>
      <c r="GF31" s="33"/>
      <c r="GG31" s="127" t="e">
        <f si="13" t="shared"/>
        <v>#DIV/0!</v>
      </c>
      <c r="GH31" s="126">
        <v>3.78</v>
      </c>
      <c r="GI31" s="144" t="e">
        <f si="14" t="shared"/>
        <v>#DIV/0!</v>
      </c>
      <c r="GJ31" s="141"/>
      <c r="GK31" s="122">
        <f>DU60</f>
        <v>0</v>
      </c>
      <c r="GL31" s="120">
        <v>11114</v>
      </c>
      <c r="GM31" s="33">
        <f si="15" t="shared"/>
        <v>11114</v>
      </c>
      <c r="GN31" s="169"/>
      <c r="GO31" s="128">
        <v>0.55000000000000004</v>
      </c>
      <c r="GP31" s="126">
        <v>0.4</v>
      </c>
      <c r="GQ31" s="225">
        <f si="16" t="shared"/>
        <v>-0.15000000000000002</v>
      </c>
      <c r="GR31" s="141"/>
      <c r="GS31" s="122">
        <f>AV60</f>
        <v>0</v>
      </c>
      <c r="GT31" s="123">
        <v>21299.8</v>
      </c>
      <c r="GU31" s="33">
        <f si="17" t="shared"/>
        <v>21299.8</v>
      </c>
      <c r="GV31" s="123">
        <f si="86" t="shared"/>
        <v>0</v>
      </c>
      <c r="GW31" s="127" t="e">
        <f si="19" t="shared"/>
        <v>#DIV/0!</v>
      </c>
      <c r="GX31" s="123">
        <v>30.9</v>
      </c>
      <c r="GY31" s="144" t="e">
        <f si="20" t="shared"/>
        <v>#DIV/0!</v>
      </c>
      <c r="GZ31" s="141"/>
      <c r="HA31" s="125">
        <f si="21" t="shared"/>
        <v>0</v>
      </c>
      <c r="HB31" s="386">
        <v>53670.03</v>
      </c>
      <c r="HC31" s="31">
        <f si="22" t="shared"/>
        <v>53670.03</v>
      </c>
      <c r="HE31" s="7"/>
      <c r="HF31" s="44"/>
      <c r="HG31" s="12"/>
      <c r="HH31" s="7"/>
      <c r="HI31" s="9"/>
      <c r="HJ31" s="15"/>
      <c r="HO31" s="346">
        <v>42749</v>
      </c>
      <c r="HP31" s="590"/>
      <c r="HQ31" s="529">
        <f si="72" t="shared"/>
        <v>0</v>
      </c>
      <c r="HR31" s="541"/>
      <c r="HS31" s="556"/>
      <c r="HT31" s="347">
        <f si="73" t="shared"/>
        <v>0</v>
      </c>
      <c r="HU31" s="573"/>
      <c r="HV31" s="556"/>
      <c r="HW31" s="347">
        <f si="74" t="shared"/>
        <v>0</v>
      </c>
      <c r="HX31" s="573"/>
      <c r="HY31" s="556"/>
      <c r="HZ31" s="347">
        <f si="75" t="shared"/>
        <v>0</v>
      </c>
      <c r="IA31" s="573"/>
      <c r="IB31" s="556"/>
      <c r="IC31" s="493">
        <f si="76" t="shared"/>
        <v>0</v>
      </c>
      <c r="ID31" s="195"/>
      <c r="IE31" s="556"/>
      <c r="IF31" s="347">
        <f si="77" t="shared"/>
        <v>0</v>
      </c>
      <c r="IG31" s="210"/>
    </row>
    <row customHeight="1" ht="16.5" r="32" spans="1:241" x14ac:dyDescent="0.25">
      <c r="A32" s="199">
        <v>28</v>
      </c>
      <c r="B32" s="346">
        <v>42809</v>
      </c>
      <c r="C32" s="594"/>
      <c r="D32" s="622"/>
      <c r="E32" s="599"/>
      <c r="F32" s="493">
        <f si="39" t="shared"/>
        <v>0</v>
      </c>
      <c r="G32" s="354">
        <f>F31+F32</f>
        <v>0</v>
      </c>
      <c r="H32" s="594"/>
      <c r="I32" s="622"/>
      <c r="J32" s="596"/>
      <c r="K32" s="493">
        <f si="40" t="shared"/>
        <v>0</v>
      </c>
      <c r="L32" s="409">
        <f>K31+K32</f>
        <v>0</v>
      </c>
      <c r="M32" s="354">
        <f>L32-G32</f>
        <v>0</v>
      </c>
      <c r="N32" s="551"/>
      <c r="O32" s="595"/>
      <c r="P32" s="493">
        <f si="41" t="shared"/>
        <v>0</v>
      </c>
      <c r="Q32" s="508">
        <f>P32+P31</f>
        <v>0</v>
      </c>
      <c r="R32" s="551"/>
      <c r="S32" s="595"/>
      <c r="T32" s="347">
        <f si="42" t="shared"/>
        <v>0</v>
      </c>
      <c r="U32" s="508">
        <f>T32+T31</f>
        <v>0</v>
      </c>
      <c r="V32" s="551"/>
      <c r="W32" s="595"/>
      <c r="X32" s="347">
        <f si="43" t="shared"/>
        <v>0</v>
      </c>
      <c r="Y32" s="409">
        <f>X32+X31</f>
        <v>0</v>
      </c>
      <c r="Z32" s="210">
        <f>Y32+U32</f>
        <v>0</v>
      </c>
      <c r="AA32" s="466">
        <f>Q32-Z32</f>
        <v>0</v>
      </c>
      <c r="AB32" s="609"/>
      <c r="AC32" s="610"/>
      <c r="AD32" s="493">
        <f si="44" t="shared"/>
        <v>0</v>
      </c>
      <c r="AE32" s="508">
        <f>AD32+AD31</f>
        <v>0</v>
      </c>
      <c r="AF32" s="364"/>
      <c r="AG32" s="605"/>
      <c r="AH32" s="358"/>
      <c r="AI32" s="347">
        <f si="45" t="shared"/>
        <v>0</v>
      </c>
      <c r="AJ32" s="409">
        <f>AI32+AI31</f>
        <v>0</v>
      </c>
      <c r="AK32" s="508">
        <f>AJ32+U32</f>
        <v>0</v>
      </c>
      <c r="AL32" s="387"/>
      <c r="AM32" s="388"/>
      <c r="AN32" s="347">
        <f si="46" t="shared"/>
        <v>0</v>
      </c>
      <c r="AO32" s="217">
        <f>AN32+AN31</f>
        <v>0</v>
      </c>
      <c r="AP32" s="387"/>
      <c r="AQ32" s="388"/>
      <c r="AR32" s="347">
        <f si="47" t="shared"/>
        <v>0</v>
      </c>
      <c r="AS32" s="409">
        <f>AR32+AR31</f>
        <v>0</v>
      </c>
      <c r="AT32" s="409">
        <f>(L32-Y32-AE32-AO32)+AS32</f>
        <v>0</v>
      </c>
      <c r="AU32" s="210">
        <f si="28" t="shared"/>
        <v>0</v>
      </c>
      <c r="AV32" s="211">
        <f>(G32-Y32-AE32-AO32)+AS32</f>
        <v>0</v>
      </c>
      <c r="AW32" s="197">
        <v>10649.89</v>
      </c>
      <c r="AX32" s="196"/>
      <c r="AY32" s="196"/>
      <c r="AZ32" s="196">
        <f si="79" t="shared"/>
        <v>0</v>
      </c>
      <c r="BA32" s="196">
        <v>30.88</v>
      </c>
      <c r="BB32" s="196">
        <f si="48" t="shared"/>
        <v>0</v>
      </c>
      <c r="BC32" s="199">
        <v>28</v>
      </c>
      <c r="BD32" s="346">
        <v>42809</v>
      </c>
      <c r="BE32" s="594"/>
      <c r="BF32" s="194"/>
      <c r="BG32" s="599"/>
      <c r="BH32" s="529">
        <f si="49" t="shared"/>
        <v>0</v>
      </c>
      <c r="BI32" s="508">
        <f>BH32+BH31</f>
        <v>0</v>
      </c>
      <c r="BJ32" s="583"/>
      <c r="BK32" s="550"/>
      <c r="BL32" s="548">
        <f si="50" t="shared"/>
        <v>0</v>
      </c>
      <c r="BM32" s="409">
        <f>BL32+BL31</f>
        <v>0</v>
      </c>
      <c r="BN32" s="409">
        <f si="30" t="shared"/>
        <v>0</v>
      </c>
      <c r="BO32" s="483">
        <f>BI32-BM32</f>
        <v>0</v>
      </c>
      <c r="BP32" s="195">
        <v>1668.2</v>
      </c>
      <c r="BQ32" s="196">
        <f si="51" t="shared"/>
        <v>0</v>
      </c>
      <c r="BR32" s="196">
        <v>301.44</v>
      </c>
      <c r="BS32" s="196">
        <f si="52" t="shared"/>
        <v>0</v>
      </c>
      <c r="BT32" s="196">
        <v>4.84</v>
      </c>
      <c r="BU32" s="196">
        <f si="53" t="shared"/>
        <v>0</v>
      </c>
      <c r="BV32" s="199">
        <v>28</v>
      </c>
      <c r="BW32" s="346">
        <v>42809</v>
      </c>
      <c r="BX32" s="594"/>
      <c r="BY32" s="595"/>
      <c r="BZ32" s="529">
        <f si="54" t="shared"/>
        <v>0</v>
      </c>
      <c r="CA32" s="196">
        <f>BZ31+BZ32</f>
        <v>0</v>
      </c>
      <c r="CB32" s="292"/>
      <c r="CC32" s="213">
        <f si="31" t="shared"/>
        <v>0</v>
      </c>
      <c r="CD32" s="409">
        <f>BM32</f>
        <v>0</v>
      </c>
      <c r="CE32" s="211">
        <f si="32" t="shared"/>
        <v>0</v>
      </c>
      <c r="CF32" s="211">
        <f>CA32+CD32</f>
        <v>0</v>
      </c>
      <c r="CG32" s="195">
        <v>762.3</v>
      </c>
      <c r="CH32" s="210">
        <f si="33" t="shared"/>
        <v>762.3</v>
      </c>
      <c r="CI32" s="196"/>
      <c r="CJ32" s="196">
        <f si="55" t="shared"/>
        <v>0</v>
      </c>
      <c r="CK32" s="196">
        <v>3.78</v>
      </c>
      <c r="CL32" s="196">
        <f si="56" t="shared"/>
        <v>0</v>
      </c>
      <c r="CM32" s="199">
        <v>28</v>
      </c>
      <c r="CN32" s="346">
        <v>42809</v>
      </c>
      <c r="CO32" s="628"/>
      <c r="CP32" s="629"/>
      <c r="CQ32" s="529">
        <f si="57" t="shared"/>
        <v>0</v>
      </c>
      <c r="CR32" s="409">
        <f>CQ32+CQ31</f>
        <v>0</v>
      </c>
      <c r="CS32" s="210">
        <f si="0" t="shared"/>
        <v>0</v>
      </c>
      <c r="CT32" s="210">
        <f si="0" t="shared"/>
        <v>0</v>
      </c>
      <c r="CU32" s="409">
        <f si="0" t="shared"/>
        <v>0</v>
      </c>
      <c r="CV32" s="508">
        <f>Y32</f>
        <v>0</v>
      </c>
      <c r="CW32" s="379"/>
      <c r="CX32" s="557">
        <f si="58" t="shared"/>
        <v>0</v>
      </c>
      <c r="CY32" s="409">
        <f>CX32+CX31</f>
        <v>0</v>
      </c>
      <c r="CZ32" s="409">
        <f si="34" t="shared"/>
        <v>0</v>
      </c>
      <c r="DA32" s="204">
        <f>CZ32+CZ31</f>
        <v>0</v>
      </c>
      <c r="DB32" s="195">
        <v>3924.1</v>
      </c>
      <c r="DC32" s="397">
        <f si="59" t="shared"/>
        <v>0</v>
      </c>
      <c r="DD32" s="195">
        <v>361.89499999999998</v>
      </c>
      <c r="DE32" s="196">
        <f si="60" t="shared"/>
        <v>0</v>
      </c>
      <c r="DF32" s="195">
        <v>11.38</v>
      </c>
      <c r="DG32" s="397">
        <f si="61" t="shared"/>
        <v>0</v>
      </c>
      <c r="DH32" s="199">
        <v>28</v>
      </c>
      <c r="DI32" s="346">
        <v>42809</v>
      </c>
      <c r="DJ32" s="632"/>
      <c r="DK32" s="633"/>
      <c r="DL32" s="493">
        <f si="62" t="shared"/>
        <v>0</v>
      </c>
      <c r="DM32" s="508">
        <f>DL32+DL31</f>
        <v>0</v>
      </c>
      <c r="DN32" s="583"/>
      <c r="DO32" s="576"/>
      <c r="DP32" s="576"/>
      <c r="DQ32" s="582"/>
      <c r="DR32" s="493">
        <f si="78" t="shared"/>
        <v>0</v>
      </c>
      <c r="DS32" s="542">
        <f>DR32+DR31</f>
        <v>0</v>
      </c>
      <c r="DT32" s="409">
        <f si="35" t="shared"/>
        <v>0</v>
      </c>
      <c r="DU32" s="204">
        <f>DM32+DS32+IG32</f>
        <v>0</v>
      </c>
      <c r="DV32" s="195">
        <v>5557</v>
      </c>
      <c r="DW32" s="409">
        <f si="36" t="shared"/>
        <v>5557</v>
      </c>
      <c r="DX32" s="195">
        <v>14653</v>
      </c>
      <c r="DY32" s="431">
        <f si="64" t="shared"/>
        <v>0</v>
      </c>
      <c r="DZ32" s="409">
        <v>0.39800000000000002</v>
      </c>
      <c r="EA32" s="431">
        <f si="37" t="shared"/>
        <v>0.39800000000000002</v>
      </c>
      <c r="EB32" s="199">
        <v>28</v>
      </c>
      <c r="EC32" s="346">
        <v>42809</v>
      </c>
      <c r="ED32" s="594"/>
      <c r="EE32" s="252"/>
      <c r="EF32" s="595"/>
      <c r="EG32" s="493">
        <f si="65" t="shared"/>
        <v>0</v>
      </c>
      <c r="EH32" s="542">
        <f>EG32+EG31</f>
        <v>0</v>
      </c>
      <c r="EI32" s="549"/>
      <c r="EJ32" s="582"/>
      <c r="EK32" s="529">
        <f si="66" t="shared"/>
        <v>0</v>
      </c>
      <c r="EL32" s="541">
        <f>EK32+EK31</f>
        <v>0</v>
      </c>
      <c r="EM32" s="583"/>
      <c r="EN32" s="550"/>
      <c r="EO32" s="529">
        <f si="67" t="shared"/>
        <v>0</v>
      </c>
      <c r="EP32" s="541">
        <f>EO32+EO31</f>
        <v>0</v>
      </c>
      <c r="EQ32" s="570"/>
      <c r="ER32" s="529">
        <f si="68" t="shared"/>
        <v>0</v>
      </c>
      <c r="ES32" s="196">
        <f>ER32+ER31</f>
        <v>0</v>
      </c>
      <c r="ET32" s="409">
        <f si="38" t="shared"/>
        <v>0</v>
      </c>
      <c r="EU32" s="204">
        <f>EH32+EP32+ES32</f>
        <v>0</v>
      </c>
      <c r="EV32" s="195">
        <v>4273.3999999999996</v>
      </c>
      <c r="EW32" s="195">
        <f si="69" t="shared"/>
        <v>0</v>
      </c>
      <c r="EX32" s="431">
        <v>361.89499999999998</v>
      </c>
      <c r="EY32" s="431">
        <f si="70" t="shared"/>
        <v>0</v>
      </c>
      <c r="EZ32" s="290">
        <v>12.3931</v>
      </c>
      <c r="FA32" s="432">
        <f si="71" t="shared"/>
        <v>0</v>
      </c>
      <c r="FC32" s="293">
        <v>42823</v>
      </c>
      <c r="FD32" s="417">
        <v>42824</v>
      </c>
      <c r="FE32" s="130">
        <f>BO62</f>
        <v>0</v>
      </c>
      <c r="FF32" s="127">
        <v>3336.5</v>
      </c>
      <c r="FG32" s="127">
        <f si="1" t="shared"/>
        <v>3336.5</v>
      </c>
      <c r="FH32" s="32"/>
      <c r="FI32" s="123" t="e">
        <f si="2" t="shared"/>
        <v>#DIV/0!</v>
      </c>
      <c r="FJ32" s="126">
        <v>4.84</v>
      </c>
      <c r="FK32" s="131" t="e">
        <f si="3" t="shared"/>
        <v>#DIV/0!</v>
      </c>
      <c r="FL32" s="140">
        <f>HR61</f>
        <v>0</v>
      </c>
      <c r="FM32" s="296">
        <f>EU62</f>
        <v>0</v>
      </c>
      <c r="FN32" s="123">
        <v>8546.9</v>
      </c>
      <c r="FO32" s="32">
        <f si="4" t="shared"/>
        <v>8546.9</v>
      </c>
      <c r="FP32" s="120">
        <f si="5" t="shared"/>
        <v>0</v>
      </c>
      <c r="FQ32" s="123" t="e">
        <f si="6" t="shared"/>
        <v>#DIV/0!</v>
      </c>
      <c r="FR32" s="120">
        <v>12.39</v>
      </c>
      <c r="FS32" s="142" t="e">
        <f si="7" t="shared"/>
        <v>#DIV/0!</v>
      </c>
      <c r="FT32" s="141"/>
      <c r="FU32" s="130">
        <f>DA62</f>
        <v>0</v>
      </c>
      <c r="FV32" s="123">
        <v>7848.3</v>
      </c>
      <c r="FW32" s="32">
        <f si="8" t="shared"/>
        <v>7848.3</v>
      </c>
      <c r="FX32" s="120">
        <f si="9" t="shared"/>
        <v>0</v>
      </c>
      <c r="FY32" s="120" t="e">
        <f si="10" t="shared"/>
        <v>#DIV/0!</v>
      </c>
      <c r="FZ32" s="126">
        <v>11.38</v>
      </c>
      <c r="GA32" s="142" t="e">
        <f si="11" t="shared"/>
        <v>#DIV/0!</v>
      </c>
      <c r="GB32" s="141"/>
      <c r="GC32" s="122">
        <f>CF62</f>
        <v>0</v>
      </c>
      <c r="GD32" s="123">
        <v>1524.6</v>
      </c>
      <c r="GE32" s="120">
        <f si="12" t="shared"/>
        <v>1524.6</v>
      </c>
      <c r="GF32" s="33"/>
      <c r="GG32" s="127" t="e">
        <f si="13" t="shared"/>
        <v>#DIV/0!</v>
      </c>
      <c r="GH32" s="126">
        <v>3.78</v>
      </c>
      <c r="GI32" s="144" t="e">
        <f si="14" t="shared"/>
        <v>#DIV/0!</v>
      </c>
      <c r="GJ32" s="141"/>
      <c r="GK32" s="122">
        <f>DU62</f>
        <v>0</v>
      </c>
      <c r="GL32" s="120">
        <v>11114</v>
      </c>
      <c r="GM32" s="33">
        <f si="15" t="shared"/>
        <v>11114</v>
      </c>
      <c r="GN32" s="169"/>
      <c r="GO32" s="128">
        <v>1.55</v>
      </c>
      <c r="GP32" s="126">
        <v>0.4</v>
      </c>
      <c r="GQ32" s="225">
        <f si="16" t="shared"/>
        <v>-1.1499999999999999</v>
      </c>
      <c r="GR32" s="141"/>
      <c r="GS32" s="122">
        <f>AV61</f>
        <v>0</v>
      </c>
      <c r="GT32" s="123">
        <v>21299.8</v>
      </c>
      <c r="GU32" s="33">
        <f si="17" t="shared"/>
        <v>21299.8</v>
      </c>
      <c r="GV32" s="123">
        <f si="86" t="shared"/>
        <v>0</v>
      </c>
      <c r="GW32" s="127" t="e">
        <f si="19" t="shared"/>
        <v>#DIV/0!</v>
      </c>
      <c r="GX32" s="123">
        <v>30.9</v>
      </c>
      <c r="GY32" s="144" t="e">
        <f si="20" t="shared"/>
        <v>#DIV/0!</v>
      </c>
      <c r="GZ32" s="141"/>
      <c r="HA32" s="125">
        <f si="21" t="shared"/>
        <v>0</v>
      </c>
      <c r="HB32" s="386">
        <v>53670.03</v>
      </c>
      <c r="HC32" s="31">
        <f si="22" t="shared"/>
        <v>53670.03</v>
      </c>
      <c r="HE32" s="10"/>
      <c r="HF32" s="662" t="s">
        <v>159</v>
      </c>
      <c r="HG32" s="663"/>
      <c r="HH32" s="9"/>
      <c r="HI32" s="10"/>
      <c r="HO32" s="346">
        <v>42750</v>
      </c>
      <c r="HP32" s="590"/>
      <c r="HQ32" s="529">
        <f si="72" t="shared"/>
        <v>0</v>
      </c>
      <c r="HR32" s="541">
        <f>HQ32+HQ31</f>
        <v>0</v>
      </c>
      <c r="HS32" s="556"/>
      <c r="HT32" s="347">
        <f si="73" t="shared"/>
        <v>0</v>
      </c>
      <c r="HU32" s="573">
        <f>HT32+HT31</f>
        <v>0</v>
      </c>
      <c r="HV32" s="556"/>
      <c r="HW32" s="347">
        <f si="74" t="shared"/>
        <v>0</v>
      </c>
      <c r="HX32" s="573">
        <f>HW32+HW31</f>
        <v>0</v>
      </c>
      <c r="HY32" s="556"/>
      <c r="HZ32" s="347">
        <f si="75" t="shared"/>
        <v>0</v>
      </c>
      <c r="IA32" s="573">
        <f>HZ32+HZ31</f>
        <v>0</v>
      </c>
      <c r="IB32" s="556"/>
      <c r="IC32" s="493">
        <f si="76" t="shared"/>
        <v>0</v>
      </c>
      <c r="ID32" s="195">
        <f>IC32+IC31</f>
        <v>0</v>
      </c>
      <c r="IE32" s="556"/>
      <c r="IF32" s="347">
        <f si="77" t="shared"/>
        <v>0</v>
      </c>
      <c r="IG32" s="210">
        <f>IF32+IF31</f>
        <v>0</v>
      </c>
    </row>
    <row customHeight="1" ht="16.5" r="33" spans="1:241" x14ac:dyDescent="0.25">
      <c r="A33" s="199">
        <v>29</v>
      </c>
      <c r="B33" s="346">
        <v>42809</v>
      </c>
      <c r="C33" s="594"/>
      <c r="D33" s="622"/>
      <c r="E33" s="599"/>
      <c r="F33" s="493">
        <f si="39" t="shared"/>
        <v>0</v>
      </c>
      <c r="G33" s="354"/>
      <c r="H33" s="594"/>
      <c r="I33" s="622"/>
      <c r="J33" s="596"/>
      <c r="K33" s="493">
        <f si="40" t="shared"/>
        <v>0</v>
      </c>
      <c r="L33" s="409"/>
      <c r="M33" s="354"/>
      <c r="N33" s="551"/>
      <c r="O33" s="595"/>
      <c r="P33" s="493">
        <f si="41" t="shared"/>
        <v>0</v>
      </c>
      <c r="Q33" s="508"/>
      <c r="R33" s="551"/>
      <c r="S33" s="595"/>
      <c r="T33" s="347">
        <f si="42" t="shared"/>
        <v>0</v>
      </c>
      <c r="U33" s="508"/>
      <c r="V33" s="551"/>
      <c r="W33" s="595"/>
      <c r="X33" s="347">
        <f si="43" t="shared"/>
        <v>0</v>
      </c>
      <c r="Y33" s="409"/>
      <c r="Z33" s="210"/>
      <c r="AA33" s="354"/>
      <c r="AB33" s="609"/>
      <c r="AC33" s="610"/>
      <c r="AD33" s="493">
        <f si="44" t="shared"/>
        <v>0</v>
      </c>
      <c r="AE33" s="508"/>
      <c r="AF33" s="364"/>
      <c r="AG33" s="605"/>
      <c r="AH33" s="358"/>
      <c r="AI33" s="347">
        <f si="45" t="shared"/>
        <v>0</v>
      </c>
      <c r="AJ33" s="409"/>
      <c r="AK33" s="508"/>
      <c r="AL33" s="387"/>
      <c r="AM33" s="388"/>
      <c r="AN33" s="347">
        <f si="46" t="shared"/>
        <v>0</v>
      </c>
      <c r="AO33" s="217"/>
      <c r="AP33" s="387"/>
      <c r="AQ33" s="388"/>
      <c r="AR33" s="347">
        <f si="47" t="shared"/>
        <v>0</v>
      </c>
      <c r="AS33" s="409"/>
      <c r="AT33" s="409"/>
      <c r="AU33" s="210">
        <f si="28" t="shared"/>
        <v>0</v>
      </c>
      <c r="AV33" s="211"/>
      <c r="AW33" s="197">
        <v>10649.89</v>
      </c>
      <c r="AX33" s="196"/>
      <c r="AY33" s="196"/>
      <c r="AZ33" s="196">
        <f si="79" t="shared"/>
        <v>0</v>
      </c>
      <c r="BA33" s="196">
        <v>30.88</v>
      </c>
      <c r="BB33" s="196">
        <f si="48" t="shared"/>
        <v>0</v>
      </c>
      <c r="BC33" s="199">
        <v>29</v>
      </c>
      <c r="BD33" s="346">
        <v>42809</v>
      </c>
      <c r="BE33" s="594"/>
      <c r="BF33" s="194"/>
      <c r="BG33" s="599"/>
      <c r="BH33" s="529">
        <f si="49" t="shared"/>
        <v>0</v>
      </c>
      <c r="BI33" s="508"/>
      <c r="BJ33" s="583"/>
      <c r="BK33" s="550"/>
      <c r="BL33" s="548">
        <f si="50" t="shared"/>
        <v>0</v>
      </c>
      <c r="BM33" s="409"/>
      <c r="BN33" s="409">
        <f si="30" t="shared"/>
        <v>0</v>
      </c>
      <c r="BO33" s="483"/>
      <c r="BP33" s="195">
        <v>1668.2</v>
      </c>
      <c r="BQ33" s="196">
        <f si="51" t="shared"/>
        <v>0</v>
      </c>
      <c r="BR33" s="196">
        <v>301.44</v>
      </c>
      <c r="BS33" s="196">
        <f si="52" t="shared"/>
        <v>0</v>
      </c>
      <c r="BT33" s="196">
        <v>4.84</v>
      </c>
      <c r="BU33" s="196">
        <f si="53" t="shared"/>
        <v>0</v>
      </c>
      <c r="BV33" s="199">
        <v>29</v>
      </c>
      <c r="BW33" s="346">
        <v>42809</v>
      </c>
      <c r="BX33" s="594"/>
      <c r="BY33" s="595"/>
      <c r="BZ33" s="529">
        <f si="54" t="shared"/>
        <v>0</v>
      </c>
      <c r="CA33" s="196"/>
      <c r="CB33" s="292"/>
      <c r="CC33" s="213">
        <f si="31" t="shared"/>
        <v>0</v>
      </c>
      <c r="CD33" s="409"/>
      <c r="CE33" s="211">
        <f si="32" t="shared"/>
        <v>0</v>
      </c>
      <c r="CF33" s="211"/>
      <c r="CG33" s="195">
        <v>762.3</v>
      </c>
      <c r="CH33" s="210">
        <f si="33" t="shared"/>
        <v>762.3</v>
      </c>
      <c r="CI33" s="196"/>
      <c r="CJ33" s="196">
        <f si="55" t="shared"/>
        <v>0</v>
      </c>
      <c r="CK33" s="196">
        <v>3.78</v>
      </c>
      <c r="CL33" s="196">
        <f si="56" t="shared"/>
        <v>0</v>
      </c>
      <c r="CM33" s="199">
        <v>29</v>
      </c>
      <c r="CN33" s="346">
        <v>42809</v>
      </c>
      <c r="CO33" s="628"/>
      <c r="CP33" s="629"/>
      <c r="CQ33" s="529">
        <f si="57" t="shared"/>
        <v>0</v>
      </c>
      <c r="CR33" s="409"/>
      <c r="CS33" s="210">
        <f si="0" t="shared"/>
        <v>0</v>
      </c>
      <c r="CT33" s="210">
        <f si="0" t="shared"/>
        <v>0</v>
      </c>
      <c r="CU33" s="409">
        <f si="0" t="shared"/>
        <v>0</v>
      </c>
      <c r="CV33" s="508"/>
      <c r="CW33" s="379"/>
      <c r="CX33" s="557">
        <f si="58" t="shared"/>
        <v>0</v>
      </c>
      <c r="CY33" s="409"/>
      <c r="CZ33" s="409">
        <f si="34" t="shared"/>
        <v>0</v>
      </c>
      <c r="DA33" s="204"/>
      <c r="DB33" s="195">
        <v>3924.1</v>
      </c>
      <c r="DC33" s="397">
        <f si="59" t="shared"/>
        <v>0</v>
      </c>
      <c r="DD33" s="195">
        <v>361.89499999999998</v>
      </c>
      <c r="DE33" s="196">
        <f si="60" t="shared"/>
        <v>0</v>
      </c>
      <c r="DF33" s="195">
        <v>11.38</v>
      </c>
      <c r="DG33" s="397">
        <f si="61" t="shared"/>
        <v>0</v>
      </c>
      <c r="DH33" s="199">
        <v>29</v>
      </c>
      <c r="DI33" s="346">
        <v>42809</v>
      </c>
      <c r="DJ33" s="632"/>
      <c r="DK33" s="633"/>
      <c r="DL33" s="493">
        <f si="62" t="shared"/>
        <v>0</v>
      </c>
      <c r="DM33" s="508"/>
      <c r="DN33" s="583"/>
      <c r="DO33" s="576"/>
      <c r="DP33" s="576"/>
      <c r="DQ33" s="582"/>
      <c r="DR33" s="493">
        <f si="78" t="shared"/>
        <v>0</v>
      </c>
      <c r="DS33" s="542"/>
      <c r="DT33" s="409">
        <f si="35" t="shared"/>
        <v>0</v>
      </c>
      <c r="DU33" s="204"/>
      <c r="DV33" s="195">
        <v>5557</v>
      </c>
      <c r="DW33" s="409">
        <f si="36" t="shared"/>
        <v>5557</v>
      </c>
      <c r="DX33" s="195">
        <v>14653</v>
      </c>
      <c r="DY33" s="431">
        <f si="64" t="shared"/>
        <v>0</v>
      </c>
      <c r="DZ33" s="409">
        <v>0.39800000000000002</v>
      </c>
      <c r="EA33" s="431">
        <f si="37" t="shared"/>
        <v>0.39800000000000002</v>
      </c>
      <c r="EB33" s="199">
        <v>29</v>
      </c>
      <c r="EC33" s="346">
        <v>42809</v>
      </c>
      <c r="ED33" s="594"/>
      <c r="EE33" s="252"/>
      <c r="EF33" s="595"/>
      <c r="EG33" s="493">
        <f si="65" t="shared"/>
        <v>0</v>
      </c>
      <c r="EH33" s="542"/>
      <c r="EI33" s="549"/>
      <c r="EJ33" s="582"/>
      <c r="EK33" s="529">
        <f si="66" t="shared"/>
        <v>0</v>
      </c>
      <c r="EL33" s="541"/>
      <c r="EM33" s="583"/>
      <c r="EN33" s="550"/>
      <c r="EO33" s="529">
        <f si="67" t="shared"/>
        <v>0</v>
      </c>
      <c r="EP33" s="541"/>
      <c r="EQ33" s="570"/>
      <c r="ER33" s="529">
        <f si="68" t="shared"/>
        <v>0</v>
      </c>
      <c r="ES33" s="196"/>
      <c r="ET33" s="409">
        <f si="38" t="shared"/>
        <v>0</v>
      </c>
      <c r="EU33" s="204"/>
      <c r="EV33" s="195">
        <v>4273.3999999999996</v>
      </c>
      <c r="EW33" s="195">
        <f si="69" t="shared"/>
        <v>0</v>
      </c>
      <c r="EX33" s="431">
        <v>361.89499999999998</v>
      </c>
      <c r="EY33" s="431">
        <f si="70" t="shared"/>
        <v>0</v>
      </c>
      <c r="EZ33" s="290">
        <v>12.3931</v>
      </c>
      <c r="FA33" s="432">
        <f si="71" t="shared"/>
        <v>0</v>
      </c>
      <c r="FC33" s="293">
        <v>42824</v>
      </c>
      <c r="FD33" s="417">
        <v>42825</v>
      </c>
      <c r="FE33" s="130">
        <f>BO64</f>
        <v>0</v>
      </c>
      <c r="FF33" s="127">
        <v>3336.5</v>
      </c>
      <c r="FG33" s="127">
        <f si="1" t="shared"/>
        <v>3336.5</v>
      </c>
      <c r="FH33" s="32"/>
      <c r="FI33" s="123" t="e">
        <f si="2" t="shared"/>
        <v>#DIV/0!</v>
      </c>
      <c r="FJ33" s="126">
        <v>4.84</v>
      </c>
      <c r="FK33" s="131" t="e">
        <f si="3" t="shared"/>
        <v>#DIV/0!</v>
      </c>
      <c r="FL33" s="140">
        <f>HR62</f>
        <v>0</v>
      </c>
      <c r="FM33" s="296">
        <f>EU64</f>
        <v>0</v>
      </c>
      <c r="FN33" s="123">
        <v>8546.9</v>
      </c>
      <c r="FO33" s="32">
        <f si="4" t="shared"/>
        <v>8546.9</v>
      </c>
      <c r="FP33" s="120">
        <f si="5" t="shared"/>
        <v>0</v>
      </c>
      <c r="FQ33" s="123" t="e">
        <f si="6" t="shared"/>
        <v>#DIV/0!</v>
      </c>
      <c r="FR33" s="120">
        <v>12.39</v>
      </c>
      <c r="FS33" s="142" t="e">
        <f si="7" t="shared"/>
        <v>#DIV/0!</v>
      </c>
      <c r="FT33" s="141"/>
      <c r="FU33" s="130">
        <f>DA64</f>
        <v>0</v>
      </c>
      <c r="FV33" s="123">
        <v>7848.3</v>
      </c>
      <c r="FW33" s="32">
        <f si="8" t="shared"/>
        <v>7848.3</v>
      </c>
      <c r="FX33" s="120">
        <f si="9" t="shared"/>
        <v>0</v>
      </c>
      <c r="FY33" s="120" t="e">
        <f si="10" t="shared"/>
        <v>#DIV/0!</v>
      </c>
      <c r="FZ33" s="126">
        <v>11.38</v>
      </c>
      <c r="GA33" s="142" t="e">
        <f si="11" t="shared"/>
        <v>#DIV/0!</v>
      </c>
      <c r="GB33" s="141"/>
      <c r="GC33" s="122">
        <f>CF64</f>
        <v>0</v>
      </c>
      <c r="GD33" s="123">
        <v>1524.6</v>
      </c>
      <c r="GE33" s="120">
        <f si="12" t="shared"/>
        <v>1524.6</v>
      </c>
      <c r="GF33" s="33"/>
      <c r="GG33" s="127" t="e">
        <f si="13" t="shared"/>
        <v>#DIV/0!</v>
      </c>
      <c r="GH33" s="126">
        <v>3.78</v>
      </c>
      <c r="GI33" s="144" t="e">
        <f si="14" t="shared"/>
        <v>#DIV/0!</v>
      </c>
      <c r="GJ33" s="141"/>
      <c r="GK33" s="122">
        <f>DU64</f>
        <v>0</v>
      </c>
      <c r="GL33" s="120">
        <v>11114</v>
      </c>
      <c r="GM33" s="33">
        <f si="15" t="shared"/>
        <v>11114</v>
      </c>
      <c r="GN33" s="169"/>
      <c r="GO33" s="128">
        <v>2.5499999999999998</v>
      </c>
      <c r="GP33" s="126">
        <v>0.4</v>
      </c>
      <c r="GQ33" s="225">
        <f si="16" t="shared"/>
        <v>-2.15</v>
      </c>
      <c r="GR33" s="141"/>
      <c r="GS33" s="122">
        <f>AV62</f>
        <v>0</v>
      </c>
      <c r="GT33" s="123">
        <v>21299.8</v>
      </c>
      <c r="GU33" s="33">
        <f si="17" t="shared"/>
        <v>21299.8</v>
      </c>
      <c r="GV33" s="123">
        <f si="86" t="shared"/>
        <v>0</v>
      </c>
      <c r="GW33" s="127" t="e">
        <f si="19" t="shared"/>
        <v>#DIV/0!</v>
      </c>
      <c r="GX33" s="123">
        <v>30.9</v>
      </c>
      <c r="GY33" s="144" t="e">
        <f si="20" t="shared"/>
        <v>#DIV/0!</v>
      </c>
      <c r="GZ33" s="141"/>
      <c r="HA33" s="125">
        <f si="21" t="shared"/>
        <v>0</v>
      </c>
      <c r="HB33" s="386">
        <v>53670.03</v>
      </c>
      <c r="HC33" s="31">
        <f si="22" t="shared"/>
        <v>53670.03</v>
      </c>
      <c r="HE33" s="10"/>
      <c r="HF33" s="46" t="s">
        <v>65</v>
      </c>
      <c r="HG33" s="14">
        <v>101226.7175</v>
      </c>
      <c r="HH33" s="9"/>
      <c r="HI33" s="10"/>
      <c r="HO33" s="346">
        <v>42750</v>
      </c>
      <c r="HP33" s="590"/>
      <c r="HQ33" s="529">
        <f si="72" t="shared"/>
        <v>0</v>
      </c>
      <c r="HR33" s="541"/>
      <c r="HS33" s="556"/>
      <c r="HT33" s="347">
        <f si="73" t="shared"/>
        <v>0</v>
      </c>
      <c r="HU33" s="573"/>
      <c r="HV33" s="556"/>
      <c r="HW33" s="347">
        <f si="74" t="shared"/>
        <v>0</v>
      </c>
      <c r="HX33" s="573"/>
      <c r="HY33" s="556"/>
      <c r="HZ33" s="347">
        <f si="75" t="shared"/>
        <v>0</v>
      </c>
      <c r="IA33" s="573"/>
      <c r="IB33" s="556"/>
      <c r="IC33" s="493">
        <f si="76" t="shared"/>
        <v>0</v>
      </c>
      <c r="ID33" s="195"/>
      <c r="IE33" s="556"/>
      <c r="IF33" s="347">
        <f si="77" t="shared"/>
        <v>0</v>
      </c>
      <c r="IG33" s="210"/>
    </row>
    <row customHeight="1" ht="16.5" r="34" spans="1:241" thickBot="1" x14ac:dyDescent="0.3">
      <c r="A34" s="199">
        <v>30</v>
      </c>
      <c r="B34" s="346">
        <v>42810</v>
      </c>
      <c r="C34" s="594"/>
      <c r="D34" s="622"/>
      <c r="E34" s="599"/>
      <c r="F34" s="493">
        <f si="39" t="shared"/>
        <v>0</v>
      </c>
      <c r="G34" s="354">
        <f>F33+F34</f>
        <v>0</v>
      </c>
      <c r="H34" s="594"/>
      <c r="I34" s="622"/>
      <c r="J34" s="596"/>
      <c r="K34" s="493">
        <f si="40" t="shared"/>
        <v>0</v>
      </c>
      <c r="L34" s="409">
        <f>K33+K34</f>
        <v>0</v>
      </c>
      <c r="M34" s="354">
        <f>L34-G34</f>
        <v>0</v>
      </c>
      <c r="N34" s="551"/>
      <c r="O34" s="595"/>
      <c r="P34" s="493">
        <f si="41" t="shared"/>
        <v>0</v>
      </c>
      <c r="Q34" s="508">
        <f>P34+P33</f>
        <v>0</v>
      </c>
      <c r="R34" s="551"/>
      <c r="S34" s="595"/>
      <c r="T34" s="347">
        <f si="42" t="shared"/>
        <v>0</v>
      </c>
      <c r="U34" s="508">
        <f>T34+T33</f>
        <v>0</v>
      </c>
      <c r="V34" s="551"/>
      <c r="W34" s="595"/>
      <c r="X34" s="347">
        <f si="43" t="shared"/>
        <v>0</v>
      </c>
      <c r="Y34" s="409">
        <f>X34+X33</f>
        <v>0</v>
      </c>
      <c r="Z34" s="210">
        <f>Y34+U34</f>
        <v>0</v>
      </c>
      <c r="AA34" s="354">
        <f>Q34-Z34</f>
        <v>0</v>
      </c>
      <c r="AB34" s="609"/>
      <c r="AC34" s="610"/>
      <c r="AD34" s="493">
        <f si="44" t="shared"/>
        <v>0</v>
      </c>
      <c r="AE34" s="508">
        <f>AD34+AD33</f>
        <v>0</v>
      </c>
      <c r="AF34" s="364"/>
      <c r="AG34" s="605"/>
      <c r="AH34" s="358"/>
      <c r="AI34" s="347">
        <f si="45" t="shared"/>
        <v>0</v>
      </c>
      <c r="AJ34" s="409">
        <f>AI34+AI33</f>
        <v>0</v>
      </c>
      <c r="AK34" s="508">
        <f>AJ34+U34</f>
        <v>0</v>
      </c>
      <c r="AL34" s="387"/>
      <c r="AM34" s="388"/>
      <c r="AN34" s="347">
        <f si="46" t="shared"/>
        <v>0</v>
      </c>
      <c r="AO34" s="217">
        <f>AN34+AN33</f>
        <v>0</v>
      </c>
      <c r="AP34" s="387"/>
      <c r="AQ34" s="388"/>
      <c r="AR34" s="347">
        <f si="47" t="shared"/>
        <v>0</v>
      </c>
      <c r="AS34" s="409">
        <f>AR34+AR33</f>
        <v>0</v>
      </c>
      <c r="AT34" s="409">
        <f>(L34-Y34-AE34-AO34)+AS34</f>
        <v>0</v>
      </c>
      <c r="AU34" s="210">
        <f si="28" t="shared"/>
        <v>0</v>
      </c>
      <c r="AV34" s="211">
        <f>(G34-Y34-AE34-AO34)+AS34</f>
        <v>0</v>
      </c>
      <c r="AW34" s="197">
        <v>10649.89</v>
      </c>
      <c r="AX34" s="196"/>
      <c r="AY34" s="196"/>
      <c r="AZ34" s="196">
        <f si="79" t="shared"/>
        <v>0</v>
      </c>
      <c r="BA34" s="196">
        <v>30.88</v>
      </c>
      <c r="BB34" s="196">
        <f si="48" t="shared"/>
        <v>0</v>
      </c>
      <c r="BC34" s="199">
        <v>30</v>
      </c>
      <c r="BD34" s="346">
        <v>42810</v>
      </c>
      <c r="BE34" s="594"/>
      <c r="BF34" s="194"/>
      <c r="BG34" s="599"/>
      <c r="BH34" s="529">
        <f si="49" t="shared"/>
        <v>0</v>
      </c>
      <c r="BI34" s="508">
        <f>BH34+BH33</f>
        <v>0</v>
      </c>
      <c r="BJ34" s="583"/>
      <c r="BK34" s="550"/>
      <c r="BL34" s="548">
        <f si="50" t="shared"/>
        <v>0</v>
      </c>
      <c r="BM34" s="409">
        <f>BL34+BL33</f>
        <v>0</v>
      </c>
      <c r="BN34" s="409">
        <f si="30" t="shared"/>
        <v>0</v>
      </c>
      <c r="BO34" s="483">
        <f>BI34-BM34</f>
        <v>0</v>
      </c>
      <c r="BP34" s="195">
        <v>1668.2</v>
      </c>
      <c r="BQ34" s="196">
        <f si="51" t="shared"/>
        <v>0</v>
      </c>
      <c r="BR34" s="196">
        <v>301.44</v>
      </c>
      <c r="BS34" s="196">
        <f si="52" t="shared"/>
        <v>0</v>
      </c>
      <c r="BT34" s="196">
        <v>4.84</v>
      </c>
      <c r="BU34" s="196">
        <f si="53" t="shared"/>
        <v>0</v>
      </c>
      <c r="BV34" s="199">
        <v>30</v>
      </c>
      <c r="BW34" s="346">
        <v>42810</v>
      </c>
      <c r="BX34" s="594"/>
      <c r="BY34" s="595"/>
      <c r="BZ34" s="529">
        <f si="54" t="shared"/>
        <v>0</v>
      </c>
      <c r="CA34" s="196">
        <f>BZ33+BZ34</f>
        <v>0</v>
      </c>
      <c r="CB34" s="292"/>
      <c r="CC34" s="213">
        <f si="31" t="shared"/>
        <v>0</v>
      </c>
      <c r="CD34" s="409">
        <f>BM34</f>
        <v>0</v>
      </c>
      <c r="CE34" s="211">
        <f si="32" t="shared"/>
        <v>0</v>
      </c>
      <c r="CF34" s="211">
        <f>CA34+CD34</f>
        <v>0</v>
      </c>
      <c r="CG34" s="195">
        <v>762.3</v>
      </c>
      <c r="CH34" s="210">
        <f si="33" t="shared"/>
        <v>762.3</v>
      </c>
      <c r="CI34" s="196"/>
      <c r="CJ34" s="196">
        <f si="55" t="shared"/>
        <v>0</v>
      </c>
      <c r="CK34" s="196">
        <v>3.78</v>
      </c>
      <c r="CL34" s="196">
        <f si="56" t="shared"/>
        <v>0</v>
      </c>
      <c r="CM34" s="199">
        <v>30</v>
      </c>
      <c r="CN34" s="346">
        <v>42810</v>
      </c>
      <c r="CO34" s="628"/>
      <c r="CP34" s="629"/>
      <c r="CQ34" s="529">
        <f si="57" t="shared"/>
        <v>0</v>
      </c>
      <c r="CR34" s="409">
        <f>CQ34+CQ33</f>
        <v>0</v>
      </c>
      <c r="CS34" s="210">
        <f si="0" t="shared"/>
        <v>0</v>
      </c>
      <c r="CT34" s="210">
        <f si="0" t="shared"/>
        <v>0</v>
      </c>
      <c r="CU34" s="409">
        <f si="0" t="shared"/>
        <v>0</v>
      </c>
      <c r="CV34" s="508">
        <f>Y34</f>
        <v>0</v>
      </c>
      <c r="CW34" s="379"/>
      <c r="CX34" s="557">
        <f si="58" t="shared"/>
        <v>0</v>
      </c>
      <c r="CY34" s="409">
        <f>CX34+CX33</f>
        <v>0</v>
      </c>
      <c r="CZ34" s="409">
        <f si="34" t="shared"/>
        <v>0</v>
      </c>
      <c r="DA34" s="204">
        <f>CZ34+CZ33</f>
        <v>0</v>
      </c>
      <c r="DB34" s="195">
        <v>3924.1</v>
      </c>
      <c r="DC34" s="397">
        <f si="59" t="shared"/>
        <v>0</v>
      </c>
      <c r="DD34" s="195">
        <v>361.89499999999998</v>
      </c>
      <c r="DE34" s="196">
        <f si="60" t="shared"/>
        <v>0</v>
      </c>
      <c r="DF34" s="195">
        <v>11.38</v>
      </c>
      <c r="DG34" s="397">
        <f si="61" t="shared"/>
        <v>0</v>
      </c>
      <c r="DH34" s="199">
        <v>30</v>
      </c>
      <c r="DI34" s="346">
        <v>42810</v>
      </c>
      <c r="DJ34" s="632"/>
      <c r="DK34" s="633"/>
      <c r="DL34" s="493">
        <f si="62" t="shared"/>
        <v>0</v>
      </c>
      <c r="DM34" s="508">
        <f>DL34+DL33</f>
        <v>0</v>
      </c>
      <c r="DN34" s="583"/>
      <c r="DO34" s="576"/>
      <c r="DP34" s="576"/>
      <c r="DQ34" s="582"/>
      <c r="DR34" s="493">
        <f si="78" t="shared"/>
        <v>0</v>
      </c>
      <c r="DS34" s="542">
        <f>DR34+DR33</f>
        <v>0</v>
      </c>
      <c r="DT34" s="409">
        <f si="35" t="shared"/>
        <v>0</v>
      </c>
      <c r="DU34" s="204">
        <f>DM34+DS34+IG34</f>
        <v>0</v>
      </c>
      <c r="DV34" s="195">
        <v>5557</v>
      </c>
      <c r="DW34" s="409">
        <f si="36" t="shared"/>
        <v>5557</v>
      </c>
      <c r="DX34" s="195">
        <v>14653</v>
      </c>
      <c r="DY34" s="431">
        <f si="64" t="shared"/>
        <v>0</v>
      </c>
      <c r="DZ34" s="409">
        <v>0.39800000000000002</v>
      </c>
      <c r="EA34" s="431">
        <f si="37" t="shared"/>
        <v>0.39800000000000002</v>
      </c>
      <c r="EB34" s="199">
        <v>30</v>
      </c>
      <c r="EC34" s="346">
        <v>42810</v>
      </c>
      <c r="ED34" s="594"/>
      <c r="EE34" s="252"/>
      <c r="EF34" s="595"/>
      <c r="EG34" s="493">
        <f si="65" t="shared"/>
        <v>0</v>
      </c>
      <c r="EH34" s="542">
        <f>EG34+EG33</f>
        <v>0</v>
      </c>
      <c r="EI34" s="549"/>
      <c r="EJ34" s="582"/>
      <c r="EK34" s="529">
        <f si="66" t="shared"/>
        <v>0</v>
      </c>
      <c r="EL34" s="541">
        <f>EK34+EK33</f>
        <v>0</v>
      </c>
      <c r="EM34" s="583"/>
      <c r="EN34" s="550"/>
      <c r="EO34" s="529">
        <f si="67" t="shared"/>
        <v>0</v>
      </c>
      <c r="EP34" s="541">
        <f>EO34+EO33</f>
        <v>0</v>
      </c>
      <c r="EQ34" s="570"/>
      <c r="ER34" s="529">
        <f si="68" t="shared"/>
        <v>0</v>
      </c>
      <c r="ES34" s="196">
        <f>ER34+ER33</f>
        <v>0</v>
      </c>
      <c r="ET34" s="409">
        <f si="38" t="shared"/>
        <v>0</v>
      </c>
      <c r="EU34" s="204">
        <f>EH34+EP34+ES34</f>
        <v>0</v>
      </c>
      <c r="EV34" s="195">
        <v>4273.3999999999996</v>
      </c>
      <c r="EW34" s="195">
        <f si="69" t="shared"/>
        <v>0</v>
      </c>
      <c r="EX34" s="431">
        <v>361.89499999999998</v>
      </c>
      <c r="EY34" s="431">
        <f si="70" t="shared"/>
        <v>0</v>
      </c>
      <c r="EZ34" s="290">
        <v>12.3931</v>
      </c>
      <c r="FA34" s="432">
        <f si="71" t="shared"/>
        <v>0</v>
      </c>
      <c r="FC34" s="293"/>
      <c r="FD34" s="418"/>
      <c r="FE34" s="130"/>
      <c r="FF34" s="127"/>
      <c r="FG34" s="32"/>
      <c r="FH34" s="132"/>
      <c r="FI34" s="123"/>
      <c r="FJ34" s="126"/>
      <c r="FK34" s="121"/>
      <c r="FL34" s="140"/>
      <c r="FM34" s="296"/>
      <c r="FN34" s="123"/>
      <c r="FO34" s="32"/>
      <c r="FP34" s="120"/>
      <c r="FQ34" s="123"/>
      <c r="FR34" s="120"/>
      <c r="FS34" s="142"/>
      <c r="FT34" s="295"/>
      <c r="FU34" s="130"/>
      <c r="FV34" s="123"/>
      <c r="FW34" s="32"/>
      <c r="FX34" s="120"/>
      <c r="FY34" s="120"/>
      <c r="FZ34" s="126"/>
      <c r="GA34" s="143"/>
      <c r="GB34" s="295"/>
      <c r="GC34" s="122"/>
      <c r="GD34" s="123"/>
      <c r="GE34" s="120"/>
      <c r="GF34" s="33"/>
      <c r="GG34" s="127"/>
      <c r="GH34" s="123"/>
      <c r="GI34" s="144"/>
      <c r="GJ34" s="295"/>
      <c r="GK34" s="122"/>
      <c r="GL34" s="120"/>
      <c r="GM34" s="33"/>
      <c r="GN34" s="169"/>
      <c r="GO34" s="128"/>
      <c r="GP34" s="126"/>
      <c r="GQ34" s="225"/>
      <c r="GR34" s="295"/>
      <c r="GS34" s="122"/>
      <c r="GT34" s="123"/>
      <c r="GU34" s="33"/>
      <c r="GV34" s="123"/>
      <c r="GW34" s="127"/>
      <c r="GX34" s="123"/>
      <c r="GY34" s="144"/>
      <c r="GZ34" s="295"/>
      <c r="HA34" s="125"/>
      <c r="HB34" s="386"/>
      <c r="HC34" s="31"/>
      <c r="HE34" s="10"/>
      <c r="HF34" s="46" t="s">
        <v>41</v>
      </c>
      <c r="HG34" s="14">
        <v>268250.20750000002</v>
      </c>
      <c r="HH34" s="9"/>
      <c r="HI34" s="10"/>
      <c r="HO34" s="346">
        <v>42751</v>
      </c>
      <c r="HP34" s="590"/>
      <c r="HQ34" s="529">
        <f si="72" t="shared"/>
        <v>0</v>
      </c>
      <c r="HR34" s="541">
        <f>HQ34+HQ33</f>
        <v>0</v>
      </c>
      <c r="HS34" s="556"/>
      <c r="HT34" s="347">
        <f si="73" t="shared"/>
        <v>0</v>
      </c>
      <c r="HU34" s="573">
        <f>HT34+HT33</f>
        <v>0</v>
      </c>
      <c r="HV34" s="556"/>
      <c r="HW34" s="347">
        <f si="74" t="shared"/>
        <v>0</v>
      </c>
      <c r="HX34" s="573">
        <f>HW34+HW33</f>
        <v>0</v>
      </c>
      <c r="HY34" s="556"/>
      <c r="HZ34" s="347">
        <f si="75" t="shared"/>
        <v>0</v>
      </c>
      <c r="IA34" s="573">
        <f>HZ34+HZ33</f>
        <v>0</v>
      </c>
      <c r="IB34" s="556"/>
      <c r="IC34" s="493">
        <f si="76" t="shared"/>
        <v>0</v>
      </c>
      <c r="ID34" s="195">
        <f>IC34+IC33</f>
        <v>0</v>
      </c>
      <c r="IE34" s="556"/>
      <c r="IF34" s="347">
        <f si="77" t="shared"/>
        <v>0</v>
      </c>
      <c r="IG34" s="210">
        <f>IF34+IF33</f>
        <v>0</v>
      </c>
    </row>
    <row customHeight="1" ht="16.5" r="35" spans="1:241" thickBot="1" x14ac:dyDescent="0.3">
      <c r="A35" s="199">
        <v>31</v>
      </c>
      <c r="B35" s="346">
        <v>42810</v>
      </c>
      <c r="C35" s="594"/>
      <c r="D35" s="622"/>
      <c r="E35" s="599"/>
      <c r="F35" s="493">
        <f si="39" t="shared"/>
        <v>0</v>
      </c>
      <c r="G35" s="354"/>
      <c r="H35" s="594"/>
      <c r="I35" s="622"/>
      <c r="J35" s="596"/>
      <c r="K35" s="493">
        <f si="40" t="shared"/>
        <v>0</v>
      </c>
      <c r="L35" s="409"/>
      <c r="M35" s="354"/>
      <c r="N35" s="551"/>
      <c r="O35" s="595"/>
      <c r="P35" s="493">
        <f si="41" t="shared"/>
        <v>0</v>
      </c>
      <c r="Q35" s="508"/>
      <c r="R35" s="551"/>
      <c r="S35" s="595"/>
      <c r="T35" s="347">
        <f si="42" t="shared"/>
        <v>0</v>
      </c>
      <c r="U35" s="508"/>
      <c r="V35" s="551"/>
      <c r="W35" s="595"/>
      <c r="X35" s="347">
        <f si="43" t="shared"/>
        <v>0</v>
      </c>
      <c r="Y35" s="409"/>
      <c r="Z35" s="210"/>
      <c r="AA35" s="354"/>
      <c r="AB35" s="609"/>
      <c r="AC35" s="610"/>
      <c r="AD35" s="493">
        <f si="44" t="shared"/>
        <v>0</v>
      </c>
      <c r="AE35" s="508"/>
      <c r="AF35" s="364"/>
      <c r="AG35" s="605"/>
      <c r="AH35" s="358"/>
      <c r="AI35" s="347">
        <f si="45" t="shared"/>
        <v>0</v>
      </c>
      <c r="AJ35" s="409"/>
      <c r="AK35" s="508"/>
      <c r="AL35" s="387"/>
      <c r="AM35" s="388"/>
      <c r="AN35" s="347">
        <f si="46" t="shared"/>
        <v>0</v>
      </c>
      <c r="AO35" s="217"/>
      <c r="AP35" s="387"/>
      <c r="AQ35" s="388"/>
      <c r="AR35" s="347">
        <f si="47" t="shared"/>
        <v>0</v>
      </c>
      <c r="AS35" s="409"/>
      <c r="AT35" s="409"/>
      <c r="AU35" s="210">
        <f si="28" t="shared"/>
        <v>0</v>
      </c>
      <c r="AV35" s="211"/>
      <c r="AW35" s="197">
        <v>10649.89</v>
      </c>
      <c r="AX35" s="196"/>
      <c r="AY35" s="196"/>
      <c r="AZ35" s="196">
        <f si="79" t="shared"/>
        <v>0</v>
      </c>
      <c r="BA35" s="196">
        <v>30.88</v>
      </c>
      <c r="BB35" s="196">
        <f si="48" t="shared"/>
        <v>0</v>
      </c>
      <c r="BC35" s="199">
        <v>31</v>
      </c>
      <c r="BD35" s="346">
        <v>42810</v>
      </c>
      <c r="BE35" s="594"/>
      <c r="BF35" s="194"/>
      <c r="BG35" s="599"/>
      <c r="BH35" s="529">
        <f si="49" t="shared"/>
        <v>0</v>
      </c>
      <c r="BI35" s="508"/>
      <c r="BJ35" s="583"/>
      <c r="BK35" s="550"/>
      <c r="BL35" s="548">
        <f si="50" t="shared"/>
        <v>0</v>
      </c>
      <c r="BM35" s="409"/>
      <c r="BN35" s="409">
        <f si="30" t="shared"/>
        <v>0</v>
      </c>
      <c r="BO35" s="483"/>
      <c r="BP35" s="195">
        <v>1668.2</v>
      </c>
      <c r="BQ35" s="196">
        <f si="51" t="shared"/>
        <v>0</v>
      </c>
      <c r="BR35" s="196">
        <v>301.44</v>
      </c>
      <c r="BS35" s="196">
        <f si="52" t="shared"/>
        <v>0</v>
      </c>
      <c r="BT35" s="196">
        <v>4.84</v>
      </c>
      <c r="BU35" s="196">
        <f si="53" t="shared"/>
        <v>0</v>
      </c>
      <c r="BV35" s="199">
        <v>31</v>
      </c>
      <c r="BW35" s="346">
        <v>42810</v>
      </c>
      <c r="BX35" s="594"/>
      <c r="BY35" s="595"/>
      <c r="BZ35" s="529">
        <f si="54" t="shared"/>
        <v>0</v>
      </c>
      <c r="CA35" s="196"/>
      <c r="CB35" s="292"/>
      <c r="CC35" s="213">
        <f si="31" t="shared"/>
        <v>0</v>
      </c>
      <c r="CD35" s="409"/>
      <c r="CE35" s="211">
        <f si="32" t="shared"/>
        <v>0</v>
      </c>
      <c r="CF35" s="211"/>
      <c r="CG35" s="195">
        <v>762.3</v>
      </c>
      <c r="CH35" s="210">
        <f si="33" t="shared"/>
        <v>762.3</v>
      </c>
      <c r="CI35" s="196"/>
      <c r="CJ35" s="196">
        <f si="55" t="shared"/>
        <v>0</v>
      </c>
      <c r="CK35" s="196">
        <v>3.78</v>
      </c>
      <c r="CL35" s="196">
        <f si="56" t="shared"/>
        <v>0</v>
      </c>
      <c r="CM35" s="199">
        <v>31</v>
      </c>
      <c r="CN35" s="346">
        <v>42810</v>
      </c>
      <c r="CO35" s="628"/>
      <c r="CP35" s="629"/>
      <c r="CQ35" s="529">
        <f si="57" t="shared"/>
        <v>0</v>
      </c>
      <c r="CR35" s="409"/>
      <c r="CS35" s="210">
        <f si="0" t="shared"/>
        <v>0</v>
      </c>
      <c r="CT35" s="210">
        <f si="0" t="shared"/>
        <v>0</v>
      </c>
      <c r="CU35" s="409">
        <f si="0" t="shared"/>
        <v>0</v>
      </c>
      <c r="CV35" s="508"/>
      <c r="CW35" s="379"/>
      <c r="CX35" s="557">
        <f si="58" t="shared"/>
        <v>0</v>
      </c>
      <c r="CY35" s="409"/>
      <c r="CZ35" s="409">
        <f si="34" t="shared"/>
        <v>0</v>
      </c>
      <c r="DA35" s="204"/>
      <c r="DB35" s="195">
        <v>3924.1</v>
      </c>
      <c r="DC35" s="397">
        <f si="59" t="shared"/>
        <v>0</v>
      </c>
      <c r="DD35" s="195">
        <v>361.89499999999998</v>
      </c>
      <c r="DE35" s="196">
        <f si="60" t="shared"/>
        <v>0</v>
      </c>
      <c r="DF35" s="195">
        <v>11.38</v>
      </c>
      <c r="DG35" s="397">
        <f si="61" t="shared"/>
        <v>0</v>
      </c>
      <c r="DH35" s="199">
        <v>31</v>
      </c>
      <c r="DI35" s="346">
        <v>42810</v>
      </c>
      <c r="DJ35" s="632"/>
      <c r="DK35" s="633"/>
      <c r="DL35" s="493">
        <f si="62" t="shared"/>
        <v>0</v>
      </c>
      <c r="DM35" s="508"/>
      <c r="DN35" s="583"/>
      <c r="DO35" s="576"/>
      <c r="DP35" s="576"/>
      <c r="DQ35" s="582"/>
      <c r="DR35" s="493">
        <f si="78" t="shared"/>
        <v>0</v>
      </c>
      <c r="DS35" s="542"/>
      <c r="DT35" s="409">
        <f>DL35+DR35+IF35</f>
        <v>0</v>
      </c>
      <c r="DU35" s="204"/>
      <c r="DV35" s="195">
        <v>5557</v>
      </c>
      <c r="DW35" s="409">
        <f si="36" t="shared"/>
        <v>5557</v>
      </c>
      <c r="DX35" s="195">
        <v>14653</v>
      </c>
      <c r="DY35" s="431">
        <f si="64" t="shared"/>
        <v>0</v>
      </c>
      <c r="DZ35" s="409">
        <v>0.39800000000000002</v>
      </c>
      <c r="EA35" s="431">
        <f si="37" t="shared"/>
        <v>0.39800000000000002</v>
      </c>
      <c r="EB35" s="199">
        <v>31</v>
      </c>
      <c r="EC35" s="346">
        <v>42810</v>
      </c>
      <c r="ED35" s="594"/>
      <c r="EE35" s="252"/>
      <c r="EF35" s="595"/>
      <c r="EG35" s="493">
        <f si="65" t="shared"/>
        <v>0</v>
      </c>
      <c r="EH35" s="542"/>
      <c r="EI35" s="549"/>
      <c r="EJ35" s="582"/>
      <c r="EK35" s="529">
        <f si="66" t="shared"/>
        <v>0</v>
      </c>
      <c r="EL35" s="541"/>
      <c r="EM35" s="583"/>
      <c r="EN35" s="550"/>
      <c r="EO35" s="529">
        <f si="67" t="shared"/>
        <v>0</v>
      </c>
      <c r="EP35" s="541"/>
      <c r="EQ35" s="570"/>
      <c r="ER35" s="529">
        <f si="68" t="shared"/>
        <v>0</v>
      </c>
      <c r="ES35" s="196"/>
      <c r="ET35" s="409">
        <f si="38" t="shared"/>
        <v>0</v>
      </c>
      <c r="EU35" s="204"/>
      <c r="EV35" s="195">
        <v>4273.3999999999996</v>
      </c>
      <c r="EW35" s="195">
        <f si="69" t="shared"/>
        <v>0</v>
      </c>
      <c r="EX35" s="431">
        <v>361.89499999999998</v>
      </c>
      <c r="EY35" s="431">
        <f si="70" t="shared"/>
        <v>0</v>
      </c>
      <c r="EZ35" s="290">
        <v>12.3931</v>
      </c>
      <c r="FA35" s="432">
        <f si="71" t="shared"/>
        <v>0</v>
      </c>
      <c r="FC35" s="199"/>
      <c r="FD35" s="198" t="s">
        <v>70</v>
      </c>
      <c r="FE35" s="414">
        <f>SUM(FE4:FE34)</f>
        <v>40826.68</v>
      </c>
      <c r="FF35" s="133"/>
      <c r="FG35" s="134"/>
      <c r="FH35" s="135"/>
      <c r="FI35" s="133"/>
      <c r="FJ35" s="133"/>
      <c r="FK35" s="135"/>
      <c r="FL35" s="147">
        <f>SUM(FL5:FL34)</f>
        <v>1107.92</v>
      </c>
      <c r="FM35" s="414">
        <f>SUM(FM4:FM34)</f>
        <v>92971.308000000019</v>
      </c>
      <c r="FN35" s="133"/>
      <c r="FO35" s="134"/>
      <c r="FP35" s="135"/>
      <c r="FQ35" s="133"/>
      <c r="FR35" s="133"/>
      <c r="FS35" s="135"/>
      <c r="FT35" s="294">
        <f>SUM(FT5:FT34)</f>
        <v>0</v>
      </c>
      <c r="FU35" s="414">
        <f>SUM(FU4:FU34)</f>
        <v>74349.16</v>
      </c>
      <c r="FV35" s="133"/>
      <c r="FW35" s="134"/>
      <c r="FX35" s="135"/>
      <c r="FY35" s="133"/>
      <c r="FZ35" s="133"/>
      <c r="GA35" s="135"/>
      <c r="GB35" s="294">
        <f>SUM(GB5:GB34)</f>
        <v>0</v>
      </c>
      <c r="GC35" s="414">
        <f>SUM(GC4:GC34)</f>
        <v>8615.6999999999989</v>
      </c>
      <c r="GD35" s="133"/>
      <c r="GE35" s="134"/>
      <c r="GF35" s="135"/>
      <c r="GG35" s="133"/>
      <c r="GH35" s="135"/>
      <c r="GI35" s="135"/>
      <c r="GJ35" s="294">
        <f>SUM(GJ5:GJ34)</f>
        <v>0</v>
      </c>
      <c r="GK35" s="414">
        <f>SUM(GK4:GK34)</f>
        <v>138112.95000000001</v>
      </c>
      <c r="GL35" s="133"/>
      <c r="GM35" s="134"/>
      <c r="GN35" s="135"/>
      <c r="GO35" s="133"/>
      <c r="GP35" s="135"/>
      <c r="GQ35" s="135"/>
      <c r="GR35" s="294">
        <f>SUM(GR5:GR34)</f>
        <v>41.5</v>
      </c>
      <c r="GS35" s="414">
        <f>SUM(GS4:GS34)</f>
        <v>265388</v>
      </c>
      <c r="GT35" s="133"/>
      <c r="GU35" s="133"/>
      <c r="GV35" s="133"/>
      <c r="GW35" s="145"/>
      <c r="GX35" s="135"/>
      <c r="GY35" s="145"/>
      <c r="GZ35" s="294">
        <f>SUM(GZ5:GZ34)</f>
        <v>0</v>
      </c>
      <c r="HA35" s="414">
        <f>SUM(HA4:HA34)</f>
        <v>620263.79800000007</v>
      </c>
      <c r="HB35" s="415">
        <f>SUM(HB4:HB34)</f>
        <v>1610100.9022580651</v>
      </c>
      <c r="HC35" s="136"/>
      <c r="HE35" s="10"/>
      <c r="HF35" s="46" t="s">
        <v>66</v>
      </c>
      <c r="HG35" s="20">
        <v>227382.52</v>
      </c>
      <c r="HH35" s="9"/>
      <c r="HI35" s="10"/>
      <c r="HO35" s="346">
        <v>42751</v>
      </c>
      <c r="HP35" s="590"/>
      <c r="HQ35" s="529">
        <f si="72" t="shared"/>
        <v>0</v>
      </c>
      <c r="HR35" s="541"/>
      <c r="HS35" s="556"/>
      <c r="HT35" s="347">
        <f si="73" t="shared"/>
        <v>0</v>
      </c>
      <c r="HU35" s="573"/>
      <c r="HV35" s="556"/>
      <c r="HW35" s="347">
        <f si="74" t="shared"/>
        <v>0</v>
      </c>
      <c r="HX35" s="573"/>
      <c r="HY35" s="556"/>
      <c r="HZ35" s="347">
        <f si="75" t="shared"/>
        <v>0</v>
      </c>
      <c r="IA35" s="573"/>
      <c r="IB35" s="556"/>
      <c r="IC35" s="493">
        <f si="76" t="shared"/>
        <v>0</v>
      </c>
      <c r="ID35" s="195"/>
      <c r="IE35" s="556"/>
      <c r="IF35" s="347">
        <f si="77" t="shared"/>
        <v>0</v>
      </c>
      <c r="IG35" s="210"/>
    </row>
    <row customHeight="1" ht="16.5" r="36" spans="1:241" x14ac:dyDescent="0.25">
      <c r="A36" s="199">
        <v>32</v>
      </c>
      <c r="B36" s="346">
        <v>42811</v>
      </c>
      <c r="C36" s="594"/>
      <c r="D36" s="622"/>
      <c r="E36" s="599"/>
      <c r="F36" s="493">
        <f si="39" t="shared"/>
        <v>0</v>
      </c>
      <c r="G36" s="354">
        <f>F35+F36</f>
        <v>0</v>
      </c>
      <c r="H36" s="594"/>
      <c r="I36" s="622"/>
      <c r="J36" s="596"/>
      <c r="K36" s="493">
        <f si="40" t="shared"/>
        <v>0</v>
      </c>
      <c r="L36" s="409">
        <f>K35+K36</f>
        <v>0</v>
      </c>
      <c r="M36" s="354">
        <f>L36-G36</f>
        <v>0</v>
      </c>
      <c r="N36" s="551"/>
      <c r="O36" s="595"/>
      <c r="P36" s="493">
        <f si="41" t="shared"/>
        <v>0</v>
      </c>
      <c r="Q36" s="508">
        <f>P36+P35</f>
        <v>0</v>
      </c>
      <c r="R36" s="551"/>
      <c r="S36" s="595"/>
      <c r="T36" s="347">
        <f si="42" t="shared"/>
        <v>0</v>
      </c>
      <c r="U36" s="508">
        <f>T36+T35</f>
        <v>0</v>
      </c>
      <c r="V36" s="551"/>
      <c r="W36" s="595"/>
      <c r="X36" s="347">
        <f si="43" t="shared"/>
        <v>0</v>
      </c>
      <c r="Y36" s="409">
        <f>X36+X35</f>
        <v>0</v>
      </c>
      <c r="Z36" s="210">
        <f>Y36+U36</f>
        <v>0</v>
      </c>
      <c r="AA36" s="354">
        <f>Q36-Z36</f>
        <v>0</v>
      </c>
      <c r="AB36" s="609"/>
      <c r="AC36" s="610"/>
      <c r="AD36" s="493">
        <f si="44" t="shared"/>
        <v>0</v>
      </c>
      <c r="AE36" s="508">
        <f>AD36+AD35</f>
        <v>0</v>
      </c>
      <c r="AF36" s="364"/>
      <c r="AG36" s="605"/>
      <c r="AH36" s="358"/>
      <c r="AI36" s="347">
        <f si="45" t="shared"/>
        <v>0</v>
      </c>
      <c r="AJ36" s="409">
        <f>AI36+AI35</f>
        <v>0</v>
      </c>
      <c r="AK36" s="508">
        <f>AJ36+U36</f>
        <v>0</v>
      </c>
      <c r="AL36" s="387"/>
      <c r="AM36" s="388"/>
      <c r="AN36" s="347">
        <f si="46" t="shared"/>
        <v>0</v>
      </c>
      <c r="AO36" s="217">
        <f>AN36+AN35</f>
        <v>0</v>
      </c>
      <c r="AP36" s="387"/>
      <c r="AQ36" s="388"/>
      <c r="AR36" s="347">
        <f si="47" t="shared"/>
        <v>0</v>
      </c>
      <c r="AS36" s="409">
        <f>AR36+AR35</f>
        <v>0</v>
      </c>
      <c r="AT36" s="409">
        <f>(L36-Y36-AE36-AO36)+AS36</f>
        <v>0</v>
      </c>
      <c r="AU36" s="210">
        <f si="28" t="shared"/>
        <v>0</v>
      </c>
      <c r="AV36" s="211">
        <f>(G36-Y36-AE36-AO36)+AS36</f>
        <v>0</v>
      </c>
      <c r="AW36" s="197">
        <v>10649.89</v>
      </c>
      <c r="AX36" s="196"/>
      <c r="AY36" s="196"/>
      <c r="AZ36" s="196">
        <f si="79" t="shared"/>
        <v>0</v>
      </c>
      <c r="BA36" s="196">
        <v>30.88</v>
      </c>
      <c r="BB36" s="196">
        <f si="48" t="shared"/>
        <v>0</v>
      </c>
      <c r="BC36" s="199">
        <v>32</v>
      </c>
      <c r="BD36" s="346">
        <v>42811</v>
      </c>
      <c r="BE36" s="594"/>
      <c r="BF36" s="194"/>
      <c r="BG36" s="599"/>
      <c r="BH36" s="529">
        <f si="49" t="shared"/>
        <v>0</v>
      </c>
      <c r="BI36" s="508">
        <f>BH36+BH35</f>
        <v>0</v>
      </c>
      <c r="BJ36" s="583"/>
      <c r="BK36" s="550"/>
      <c r="BL36" s="548">
        <f si="50" t="shared"/>
        <v>0</v>
      </c>
      <c r="BM36" s="409">
        <f>BL36+BL35</f>
        <v>0</v>
      </c>
      <c r="BN36" s="409">
        <f si="30" t="shared"/>
        <v>0</v>
      </c>
      <c r="BO36" s="483">
        <f>BI36-BM36</f>
        <v>0</v>
      </c>
      <c r="BP36" s="195">
        <v>1668.2</v>
      </c>
      <c r="BQ36" s="196">
        <f si="51" t="shared"/>
        <v>0</v>
      </c>
      <c r="BR36" s="196">
        <v>301.44</v>
      </c>
      <c r="BS36" s="196">
        <f si="52" t="shared"/>
        <v>0</v>
      </c>
      <c r="BT36" s="196">
        <v>4.84</v>
      </c>
      <c r="BU36" s="196">
        <f si="53" t="shared"/>
        <v>0</v>
      </c>
      <c r="BV36" s="199">
        <v>32</v>
      </c>
      <c r="BW36" s="346">
        <v>42811</v>
      </c>
      <c r="BX36" s="594"/>
      <c r="BY36" s="595"/>
      <c r="BZ36" s="529">
        <f si="54" t="shared"/>
        <v>0</v>
      </c>
      <c r="CA36" s="196">
        <f>BZ35+BZ36</f>
        <v>0</v>
      </c>
      <c r="CB36" s="292"/>
      <c r="CC36" s="213">
        <f si="31" t="shared"/>
        <v>0</v>
      </c>
      <c r="CD36" s="409">
        <f>BM36</f>
        <v>0</v>
      </c>
      <c r="CE36" s="211">
        <f si="32" t="shared"/>
        <v>0</v>
      </c>
      <c r="CF36" s="211">
        <f>CA36+CD36</f>
        <v>0</v>
      </c>
      <c r="CG36" s="195">
        <v>762.3</v>
      </c>
      <c r="CH36" s="210">
        <f si="33" t="shared"/>
        <v>762.3</v>
      </c>
      <c r="CI36" s="196"/>
      <c r="CJ36" s="196">
        <f si="55" t="shared"/>
        <v>0</v>
      </c>
      <c r="CK36" s="196">
        <v>3.78</v>
      </c>
      <c r="CL36" s="196">
        <f si="56" t="shared"/>
        <v>0</v>
      </c>
      <c r="CM36" s="199">
        <v>32</v>
      </c>
      <c r="CN36" s="346">
        <v>42811</v>
      </c>
      <c r="CO36" s="628"/>
      <c r="CP36" s="629"/>
      <c r="CQ36" s="529">
        <f si="57" t="shared"/>
        <v>0</v>
      </c>
      <c r="CR36" s="409">
        <f>CQ36+CQ35</f>
        <v>0</v>
      </c>
      <c r="CS36" s="210">
        <f ref="CS36:CU66" si="87" t="shared">V36</f>
        <v>0</v>
      </c>
      <c r="CT36" s="210">
        <f si="87" t="shared"/>
        <v>0</v>
      </c>
      <c r="CU36" s="409">
        <f si="87" t="shared"/>
        <v>0</v>
      </c>
      <c r="CV36" s="508">
        <f>Y36</f>
        <v>0</v>
      </c>
      <c r="CW36" s="379"/>
      <c r="CX36" s="557">
        <f si="58" t="shared"/>
        <v>0</v>
      </c>
      <c r="CY36" s="409">
        <f>CX36+CX35</f>
        <v>0</v>
      </c>
      <c r="CZ36" s="409">
        <f si="34" t="shared"/>
        <v>0</v>
      </c>
      <c r="DA36" s="204">
        <f>CZ36+CZ35</f>
        <v>0</v>
      </c>
      <c r="DB36" s="195">
        <v>3924.1</v>
      </c>
      <c r="DC36" s="397">
        <f si="59" t="shared"/>
        <v>0</v>
      </c>
      <c r="DD36" s="195">
        <v>361.89499999999998</v>
      </c>
      <c r="DE36" s="196">
        <f si="60" t="shared"/>
        <v>0</v>
      </c>
      <c r="DF36" s="195">
        <v>11.38</v>
      </c>
      <c r="DG36" s="397">
        <f si="61" t="shared"/>
        <v>0</v>
      </c>
      <c r="DH36" s="199">
        <v>32</v>
      </c>
      <c r="DI36" s="346">
        <v>42811</v>
      </c>
      <c r="DJ36" s="632"/>
      <c r="DK36" s="633"/>
      <c r="DL36" s="493">
        <f si="62" t="shared"/>
        <v>0</v>
      </c>
      <c r="DM36" s="508">
        <f>DL36+DL35</f>
        <v>0</v>
      </c>
      <c r="DN36" s="583"/>
      <c r="DO36" s="576"/>
      <c r="DP36" s="576"/>
      <c r="DQ36" s="582"/>
      <c r="DR36" s="493">
        <f si="78" t="shared"/>
        <v>0</v>
      </c>
      <c r="DS36" s="542">
        <f>DR36+DR35</f>
        <v>0</v>
      </c>
      <c r="DT36" s="409">
        <f si="35" t="shared"/>
        <v>0</v>
      </c>
      <c r="DU36" s="204">
        <f>DM36+DS36+IG36</f>
        <v>0</v>
      </c>
      <c r="DV36" s="195">
        <v>5557</v>
      </c>
      <c r="DW36" s="409">
        <f si="36" t="shared"/>
        <v>5557</v>
      </c>
      <c r="DX36" s="195">
        <v>14653</v>
      </c>
      <c r="DY36" s="431">
        <f si="64" t="shared"/>
        <v>0</v>
      </c>
      <c r="DZ36" s="409">
        <v>0.39800000000000002</v>
      </c>
      <c r="EA36" s="431">
        <f si="37" t="shared"/>
        <v>0.39800000000000002</v>
      </c>
      <c r="EB36" s="199">
        <v>32</v>
      </c>
      <c r="EC36" s="346">
        <v>42811</v>
      </c>
      <c r="ED36" s="594"/>
      <c r="EE36" s="595"/>
      <c r="EF36" s="595"/>
      <c r="EG36" s="493">
        <f si="65" t="shared"/>
        <v>0</v>
      </c>
      <c r="EH36" s="542">
        <f>EG36+EG35</f>
        <v>0</v>
      </c>
      <c r="EI36" s="549"/>
      <c r="EJ36" s="582"/>
      <c r="EK36" s="529">
        <f si="66" t="shared"/>
        <v>0</v>
      </c>
      <c r="EL36" s="541">
        <f>EK36+EK35</f>
        <v>0</v>
      </c>
      <c r="EM36" s="583"/>
      <c r="EN36" s="550"/>
      <c r="EO36" s="529">
        <f si="67" t="shared"/>
        <v>0</v>
      </c>
      <c r="EP36" s="541">
        <f>EO36+EO35</f>
        <v>0</v>
      </c>
      <c r="EQ36" s="570"/>
      <c r="ER36" s="529">
        <f si="68" t="shared"/>
        <v>0</v>
      </c>
      <c r="ES36" s="196">
        <f>ER36+ER35</f>
        <v>0</v>
      </c>
      <c r="ET36" s="409">
        <f si="38" t="shared"/>
        <v>0</v>
      </c>
      <c r="EU36" s="204">
        <f>EH36+EP36+ES36</f>
        <v>0</v>
      </c>
      <c r="EV36" s="195">
        <v>4273.3999999999996</v>
      </c>
      <c r="EW36" s="195">
        <f si="69" t="shared"/>
        <v>0</v>
      </c>
      <c r="EX36" s="431">
        <v>361.89499999999998</v>
      </c>
      <c r="EY36" s="431">
        <f si="70" t="shared"/>
        <v>0</v>
      </c>
      <c r="EZ36" s="290">
        <v>12.3931</v>
      </c>
      <c r="FA36" s="432">
        <f si="71" t="shared"/>
        <v>0</v>
      </c>
      <c r="FD36" s="6"/>
      <c r="HE36" s="10"/>
      <c r="HF36" s="46" t="s">
        <v>67</v>
      </c>
      <c r="HG36" s="20">
        <v>22548.16</v>
      </c>
      <c r="HH36" s="9"/>
      <c r="HI36" s="10"/>
      <c r="HO36" s="346">
        <v>42752</v>
      </c>
      <c r="HP36" s="590"/>
      <c r="HQ36" s="529">
        <f si="72" t="shared"/>
        <v>0</v>
      </c>
      <c r="HR36" s="541">
        <f>HQ36+HQ35</f>
        <v>0</v>
      </c>
      <c r="HS36" s="556"/>
      <c r="HT36" s="347">
        <f si="73" t="shared"/>
        <v>0</v>
      </c>
      <c r="HU36" s="573">
        <f>HT36+HT35</f>
        <v>0</v>
      </c>
      <c r="HV36" s="556"/>
      <c r="HW36" s="347">
        <f si="74" t="shared"/>
        <v>0</v>
      </c>
      <c r="HX36" s="573">
        <f>HW36+HW35</f>
        <v>0</v>
      </c>
      <c r="HY36" s="556"/>
      <c r="HZ36" s="347">
        <f si="75" t="shared"/>
        <v>0</v>
      </c>
      <c r="IA36" s="573">
        <f>HZ36+HZ35</f>
        <v>0</v>
      </c>
      <c r="IB36" s="556"/>
      <c r="IC36" s="493">
        <f si="76" t="shared"/>
        <v>0</v>
      </c>
      <c r="ID36" s="195">
        <f>IC36+IC35</f>
        <v>0</v>
      </c>
      <c r="IE36" s="556"/>
      <c r="IF36" s="347">
        <f si="77" t="shared"/>
        <v>0</v>
      </c>
      <c r="IG36" s="210">
        <f>IF36+IF35</f>
        <v>0</v>
      </c>
    </row>
    <row customHeight="1" ht="16.5" r="37" spans="1:241" x14ac:dyDescent="0.25">
      <c r="A37" s="199">
        <v>33</v>
      </c>
      <c r="B37" s="346">
        <v>42811</v>
      </c>
      <c r="C37" s="594"/>
      <c r="D37" s="622"/>
      <c r="E37" s="599"/>
      <c r="F37" s="493">
        <f si="39" t="shared"/>
        <v>0</v>
      </c>
      <c r="G37" s="354"/>
      <c r="H37" s="594"/>
      <c r="I37" s="622"/>
      <c r="J37" s="596"/>
      <c r="K37" s="493">
        <f si="40" t="shared"/>
        <v>0</v>
      </c>
      <c r="L37" s="409"/>
      <c r="M37" s="354"/>
      <c r="N37" s="551"/>
      <c r="O37" s="595"/>
      <c r="P37" s="493">
        <f si="41" t="shared"/>
        <v>0</v>
      </c>
      <c r="Q37" s="508"/>
      <c r="R37" s="551"/>
      <c r="S37" s="595"/>
      <c r="T37" s="347">
        <f si="42" t="shared"/>
        <v>0</v>
      </c>
      <c r="U37" s="508"/>
      <c r="V37" s="551"/>
      <c r="W37" s="595"/>
      <c r="X37" s="347">
        <f si="43" t="shared"/>
        <v>0</v>
      </c>
      <c r="Y37" s="409"/>
      <c r="Z37" s="210"/>
      <c r="AA37" s="354"/>
      <c r="AB37" s="609"/>
      <c r="AC37" s="610"/>
      <c r="AD37" s="493">
        <f si="44" t="shared"/>
        <v>0</v>
      </c>
      <c r="AE37" s="508"/>
      <c r="AF37" s="364"/>
      <c r="AG37" s="194"/>
      <c r="AH37" s="381"/>
      <c r="AI37" s="347">
        <f si="45" t="shared"/>
        <v>0</v>
      </c>
      <c r="AJ37" s="409"/>
      <c r="AK37" s="508"/>
      <c r="AL37" s="387"/>
      <c r="AM37" s="388"/>
      <c r="AN37" s="347">
        <f si="46" t="shared"/>
        <v>0</v>
      </c>
      <c r="AO37" s="217"/>
      <c r="AP37" s="387"/>
      <c r="AQ37" s="388"/>
      <c r="AR37" s="347">
        <f si="47" t="shared"/>
        <v>0</v>
      </c>
      <c r="AS37" s="409"/>
      <c r="AT37" s="409"/>
      <c r="AU37" s="210">
        <f si="28" t="shared"/>
        <v>0</v>
      </c>
      <c r="AV37" s="211"/>
      <c r="AW37" s="197">
        <v>10649.89</v>
      </c>
      <c r="AX37" s="196"/>
      <c r="AY37" s="196"/>
      <c r="AZ37" s="196">
        <f si="79" t="shared"/>
        <v>0</v>
      </c>
      <c r="BA37" s="196">
        <v>30.88</v>
      </c>
      <c r="BB37" s="196">
        <f si="48" t="shared"/>
        <v>0</v>
      </c>
      <c r="BC37" s="199">
        <v>33</v>
      </c>
      <c r="BD37" s="346">
        <v>42811</v>
      </c>
      <c r="BE37" s="594"/>
      <c r="BF37" s="194"/>
      <c r="BG37" s="599"/>
      <c r="BH37" s="529">
        <f si="49" t="shared"/>
        <v>0</v>
      </c>
      <c r="BI37" s="508"/>
      <c r="BJ37" s="583"/>
      <c r="BK37" s="550"/>
      <c r="BL37" s="548">
        <f si="50" t="shared"/>
        <v>0</v>
      </c>
      <c r="BM37" s="409"/>
      <c r="BN37" s="409">
        <f si="30" t="shared"/>
        <v>0</v>
      </c>
      <c r="BO37" s="483"/>
      <c r="BP37" s="195">
        <v>1668.2</v>
      </c>
      <c r="BQ37" s="196">
        <f si="51" t="shared"/>
        <v>0</v>
      </c>
      <c r="BR37" s="196">
        <v>301.44</v>
      </c>
      <c r="BS37" s="196">
        <f si="52" t="shared"/>
        <v>0</v>
      </c>
      <c r="BT37" s="196">
        <v>4.84</v>
      </c>
      <c r="BU37" s="196">
        <f si="53" t="shared"/>
        <v>0</v>
      </c>
      <c r="BV37" s="199">
        <v>33</v>
      </c>
      <c r="BW37" s="346">
        <v>42811</v>
      </c>
      <c r="BX37" s="594"/>
      <c r="BY37" s="595"/>
      <c r="BZ37" s="529">
        <f si="54" t="shared"/>
        <v>0</v>
      </c>
      <c r="CA37" s="196"/>
      <c r="CB37" s="292"/>
      <c r="CC37" s="213">
        <f si="31" t="shared"/>
        <v>0</v>
      </c>
      <c r="CD37" s="409"/>
      <c r="CE37" s="211">
        <f si="32" t="shared"/>
        <v>0</v>
      </c>
      <c r="CF37" s="211"/>
      <c r="CG37" s="195">
        <v>762.3</v>
      </c>
      <c r="CH37" s="210">
        <f si="33" t="shared"/>
        <v>762.3</v>
      </c>
      <c r="CI37" s="196"/>
      <c r="CJ37" s="196">
        <f si="55" t="shared"/>
        <v>0</v>
      </c>
      <c r="CK37" s="196">
        <v>3.78</v>
      </c>
      <c r="CL37" s="196">
        <f si="56" t="shared"/>
        <v>0</v>
      </c>
      <c r="CM37" s="199">
        <v>33</v>
      </c>
      <c r="CN37" s="346">
        <v>42811</v>
      </c>
      <c r="CO37" s="628"/>
      <c r="CP37" s="629"/>
      <c r="CQ37" s="529">
        <f si="57" t="shared"/>
        <v>0</v>
      </c>
      <c r="CR37" s="409"/>
      <c r="CS37" s="210">
        <f si="87" t="shared"/>
        <v>0</v>
      </c>
      <c r="CT37" s="210">
        <f si="87" t="shared"/>
        <v>0</v>
      </c>
      <c r="CU37" s="409">
        <f si="87" t="shared"/>
        <v>0</v>
      </c>
      <c r="CV37" s="508"/>
      <c r="CW37" s="379"/>
      <c r="CX37" s="557">
        <f si="58" t="shared"/>
        <v>0</v>
      </c>
      <c r="CY37" s="409"/>
      <c r="CZ37" s="409">
        <f si="34" t="shared"/>
        <v>0</v>
      </c>
      <c r="DA37" s="204"/>
      <c r="DB37" s="195">
        <v>3924.1</v>
      </c>
      <c r="DC37" s="397">
        <f si="59" t="shared"/>
        <v>0</v>
      </c>
      <c r="DD37" s="195">
        <v>361.89499999999998</v>
      </c>
      <c r="DE37" s="196">
        <f si="60" t="shared"/>
        <v>0</v>
      </c>
      <c r="DF37" s="195">
        <v>11.38</v>
      </c>
      <c r="DG37" s="397">
        <f si="61" t="shared"/>
        <v>0</v>
      </c>
      <c r="DH37" s="199">
        <v>33</v>
      </c>
      <c r="DI37" s="346">
        <v>42811</v>
      </c>
      <c r="DJ37" s="632"/>
      <c r="DK37" s="633"/>
      <c r="DL37" s="493">
        <f si="62" t="shared"/>
        <v>0</v>
      </c>
      <c r="DM37" s="508"/>
      <c r="DN37" s="583"/>
      <c r="DO37" s="576"/>
      <c r="DP37" s="576"/>
      <c r="DQ37" s="582"/>
      <c r="DR37" s="493">
        <f si="78" t="shared"/>
        <v>0</v>
      </c>
      <c r="DS37" s="542"/>
      <c r="DT37" s="409">
        <f si="35" t="shared"/>
        <v>0</v>
      </c>
      <c r="DU37" s="204"/>
      <c r="DV37" s="195">
        <v>5557</v>
      </c>
      <c r="DW37" s="409">
        <f si="36" t="shared"/>
        <v>5557</v>
      </c>
      <c r="DX37" s="195">
        <v>14653</v>
      </c>
      <c r="DY37" s="431">
        <f si="64" t="shared"/>
        <v>0</v>
      </c>
      <c r="DZ37" s="409">
        <v>0.39800000000000002</v>
      </c>
      <c r="EA37" s="431">
        <f si="37" t="shared"/>
        <v>0.39800000000000002</v>
      </c>
      <c r="EB37" s="199">
        <v>33</v>
      </c>
      <c r="EC37" s="346">
        <v>42811</v>
      </c>
      <c r="ED37" s="594"/>
      <c r="EE37" s="252"/>
      <c r="EF37" s="595"/>
      <c r="EG37" s="493">
        <f si="65" t="shared"/>
        <v>0</v>
      </c>
      <c r="EH37" s="542"/>
      <c r="EI37" s="549"/>
      <c r="EJ37" s="582"/>
      <c r="EK37" s="529">
        <f si="66" t="shared"/>
        <v>0</v>
      </c>
      <c r="EL37" s="541"/>
      <c r="EM37" s="583"/>
      <c r="EN37" s="550"/>
      <c r="EO37" s="529">
        <f si="67" t="shared"/>
        <v>0</v>
      </c>
      <c r="EP37" s="541"/>
      <c r="EQ37" s="570"/>
      <c r="ER37" s="529">
        <f si="68" t="shared"/>
        <v>0</v>
      </c>
      <c r="ES37" s="196"/>
      <c r="ET37" s="409">
        <f si="38" t="shared"/>
        <v>0</v>
      </c>
      <c r="EU37" s="204"/>
      <c r="EV37" s="195">
        <v>4273.3999999999996</v>
      </c>
      <c r="EW37" s="195">
        <f si="69" t="shared"/>
        <v>0</v>
      </c>
      <c r="EX37" s="431">
        <v>361.89499999999998</v>
      </c>
      <c r="EY37" s="431">
        <f si="70" t="shared"/>
        <v>0</v>
      </c>
      <c r="EZ37" s="290">
        <v>12.3931</v>
      </c>
      <c r="FA37" s="432">
        <f si="71" t="shared"/>
        <v>0</v>
      </c>
      <c r="FE37" s="241">
        <v>864.69600000000003</v>
      </c>
      <c r="FF37" s="241">
        <v>704.85599999999999</v>
      </c>
      <c r="FG37" s="241">
        <v>724.87199999999996</v>
      </c>
      <c r="FH37" s="241">
        <v>742.75199999999995</v>
      </c>
      <c r="FI37" s="241">
        <v>763.2</v>
      </c>
      <c r="FJ37" s="241">
        <v>749.904</v>
      </c>
      <c r="FK37" s="241">
        <v>749.23199999999997</v>
      </c>
      <c r="FL37" s="241">
        <v>739.75199999999995</v>
      </c>
      <c r="FM37" s="241">
        <v>739.53599999999994</v>
      </c>
      <c r="FN37" s="241">
        <v>766.87199999999996</v>
      </c>
      <c r="FO37" s="241">
        <v>789.33600000000001</v>
      </c>
      <c r="FP37" s="241">
        <v>796.84799999999996</v>
      </c>
      <c r="FQ37" s="241">
        <v>787.41600000000005</v>
      </c>
      <c r="FR37" s="241">
        <v>787.70399999999995</v>
      </c>
      <c r="FS37" s="241">
        <v>633.43200000000002</v>
      </c>
      <c r="FT37" s="241">
        <v>703.05600000000004</v>
      </c>
      <c r="HE37" s="10"/>
      <c r="HF37" s="46" t="s">
        <v>68</v>
      </c>
      <c r="HG37" s="20">
        <v>373249.3</v>
      </c>
      <c r="HH37" s="9"/>
      <c r="HI37" s="10"/>
      <c r="HO37" s="346">
        <v>42752</v>
      </c>
      <c r="HP37" s="590"/>
      <c r="HQ37" s="529">
        <f si="72" t="shared"/>
        <v>0</v>
      </c>
      <c r="HR37" s="541"/>
      <c r="HS37" s="556"/>
      <c r="HT37" s="347">
        <f si="73" t="shared"/>
        <v>0</v>
      </c>
      <c r="HU37" s="573"/>
      <c r="HV37" s="556"/>
      <c r="HW37" s="347">
        <f si="74" t="shared"/>
        <v>0</v>
      </c>
      <c r="HX37" s="573"/>
      <c r="HY37" s="556"/>
      <c r="HZ37" s="347">
        <f si="75" t="shared"/>
        <v>0</v>
      </c>
      <c r="IA37" s="573"/>
      <c r="IB37" s="556"/>
      <c r="IC37" s="493">
        <f si="76" t="shared"/>
        <v>0</v>
      </c>
      <c r="ID37" s="195"/>
      <c r="IE37" s="556"/>
      <c r="IF37" s="347">
        <f si="77" t="shared"/>
        <v>0</v>
      </c>
      <c r="IG37" s="210"/>
    </row>
    <row customHeight="1" ht="16.5" r="38" spans="1:241" x14ac:dyDescent="0.25">
      <c r="A38" s="199">
        <v>34</v>
      </c>
      <c r="B38" s="346">
        <v>42812</v>
      </c>
      <c r="C38" s="594"/>
      <c r="D38" s="622"/>
      <c r="E38" s="599"/>
      <c r="F38" s="493">
        <f si="39" t="shared"/>
        <v>0</v>
      </c>
      <c r="G38" s="354">
        <f>F37+F38</f>
        <v>0</v>
      </c>
      <c r="H38" s="594"/>
      <c r="I38" s="622"/>
      <c r="J38" s="596"/>
      <c r="K38" s="493">
        <f si="40" t="shared"/>
        <v>0</v>
      </c>
      <c r="L38" s="409">
        <f>K37+K38</f>
        <v>0</v>
      </c>
      <c r="M38" s="466">
        <f>L38-G38</f>
        <v>0</v>
      </c>
      <c r="N38" s="551"/>
      <c r="O38" s="595"/>
      <c r="P38" s="493">
        <f si="41" t="shared"/>
        <v>0</v>
      </c>
      <c r="Q38" s="508">
        <f>P38+P37</f>
        <v>0</v>
      </c>
      <c r="R38" s="551"/>
      <c r="S38" s="595"/>
      <c r="T38" s="347">
        <f si="42" t="shared"/>
        <v>0</v>
      </c>
      <c r="U38" s="508">
        <f>T38+T37</f>
        <v>0</v>
      </c>
      <c r="V38" s="551"/>
      <c r="W38" s="595"/>
      <c r="X38" s="347">
        <f si="43" t="shared"/>
        <v>0</v>
      </c>
      <c r="Y38" s="409">
        <f>X38+X37</f>
        <v>0</v>
      </c>
      <c r="Z38" s="210">
        <f>Y38+U38</f>
        <v>0</v>
      </c>
      <c r="AA38" s="354">
        <f>Q38-Z38</f>
        <v>0</v>
      </c>
      <c r="AB38" s="609"/>
      <c r="AC38" s="610"/>
      <c r="AD38" s="493">
        <f si="44" t="shared"/>
        <v>0</v>
      </c>
      <c r="AE38" s="508">
        <f>AD38+AD37</f>
        <v>0</v>
      </c>
      <c r="AF38" s="364"/>
      <c r="AG38" s="194"/>
      <c r="AH38" s="381"/>
      <c r="AI38" s="347">
        <f si="45" t="shared"/>
        <v>0</v>
      </c>
      <c r="AJ38" s="409">
        <f>AI38+AI37</f>
        <v>0</v>
      </c>
      <c r="AK38" s="508">
        <f>AJ38+U38</f>
        <v>0</v>
      </c>
      <c r="AL38" s="387"/>
      <c r="AM38" s="388"/>
      <c r="AN38" s="347">
        <f si="46" t="shared"/>
        <v>0</v>
      </c>
      <c r="AO38" s="217">
        <f>AN38+AN37</f>
        <v>0</v>
      </c>
      <c r="AP38" s="387"/>
      <c r="AQ38" s="388"/>
      <c r="AR38" s="347">
        <f si="47" t="shared"/>
        <v>0</v>
      </c>
      <c r="AS38" s="409">
        <f>AR38+AR37</f>
        <v>0</v>
      </c>
      <c r="AT38" s="409">
        <f>(L38-Y38-AE38-AO38)+AS38</f>
        <v>0</v>
      </c>
      <c r="AU38" s="210">
        <f si="28" t="shared"/>
        <v>0</v>
      </c>
      <c r="AV38" s="211">
        <f>(G38-Y38-AE38-AO38)+AS38</f>
        <v>0</v>
      </c>
      <c r="AW38" s="197">
        <v>10649.89</v>
      </c>
      <c r="AX38" s="196"/>
      <c r="AY38" s="196"/>
      <c r="AZ38" s="196">
        <f si="79" t="shared"/>
        <v>0</v>
      </c>
      <c r="BA38" s="196">
        <v>30.88</v>
      </c>
      <c r="BB38" s="196">
        <f si="48" t="shared"/>
        <v>0</v>
      </c>
      <c r="BC38" s="199">
        <v>34</v>
      </c>
      <c r="BD38" s="346">
        <v>42812</v>
      </c>
      <c r="BE38" s="594"/>
      <c r="BF38" s="194"/>
      <c r="BG38" s="599"/>
      <c r="BH38" s="529">
        <f si="49" t="shared"/>
        <v>0</v>
      </c>
      <c r="BI38" s="508">
        <f>BH38+BH37</f>
        <v>0</v>
      </c>
      <c r="BJ38" s="583"/>
      <c r="BK38" s="550"/>
      <c r="BL38" s="548">
        <f si="50" t="shared"/>
        <v>0</v>
      </c>
      <c r="BM38" s="409">
        <f>BL38+BL37</f>
        <v>0</v>
      </c>
      <c r="BN38" s="409">
        <f si="30" t="shared"/>
        <v>0</v>
      </c>
      <c r="BO38" s="483">
        <f>BI38-BM38</f>
        <v>0</v>
      </c>
      <c r="BP38" s="195">
        <v>1668.2</v>
      </c>
      <c r="BQ38" s="196">
        <f si="51" t="shared"/>
        <v>0</v>
      </c>
      <c r="BR38" s="196">
        <v>301.44</v>
      </c>
      <c r="BS38" s="196">
        <f si="52" t="shared"/>
        <v>0</v>
      </c>
      <c r="BT38" s="196">
        <v>4.84</v>
      </c>
      <c r="BU38" s="196">
        <f si="53" t="shared"/>
        <v>0</v>
      </c>
      <c r="BV38" s="199">
        <v>34</v>
      </c>
      <c r="BW38" s="346">
        <v>42812</v>
      </c>
      <c r="BX38" s="594"/>
      <c r="BY38" s="595"/>
      <c r="BZ38" s="529">
        <f si="54" t="shared"/>
        <v>0</v>
      </c>
      <c r="CA38" s="196">
        <f>BZ37+BZ38</f>
        <v>0</v>
      </c>
      <c r="CB38" s="292"/>
      <c r="CC38" s="213">
        <f si="31" t="shared"/>
        <v>0</v>
      </c>
      <c r="CD38" s="409">
        <f>BM38</f>
        <v>0</v>
      </c>
      <c r="CE38" s="211">
        <f si="32" t="shared"/>
        <v>0</v>
      </c>
      <c r="CF38" s="211">
        <f>CA38+CD38</f>
        <v>0</v>
      </c>
      <c r="CG38" s="195">
        <v>762.3</v>
      </c>
      <c r="CH38" s="210">
        <f si="33" t="shared"/>
        <v>762.3</v>
      </c>
      <c r="CI38" s="196"/>
      <c r="CJ38" s="196">
        <f si="55" t="shared"/>
        <v>0</v>
      </c>
      <c r="CK38" s="196">
        <v>3.78</v>
      </c>
      <c r="CL38" s="196">
        <f si="56" t="shared"/>
        <v>0</v>
      </c>
      <c r="CM38" s="199">
        <v>34</v>
      </c>
      <c r="CN38" s="346">
        <v>42812</v>
      </c>
      <c r="CO38" s="628"/>
      <c r="CP38" s="629"/>
      <c r="CQ38" s="529">
        <f si="57" t="shared"/>
        <v>0</v>
      </c>
      <c r="CR38" s="409">
        <f>CQ38+CQ37</f>
        <v>0</v>
      </c>
      <c r="CS38" s="210">
        <f si="87" t="shared"/>
        <v>0</v>
      </c>
      <c r="CT38" s="210">
        <f si="87" t="shared"/>
        <v>0</v>
      </c>
      <c r="CU38" s="409">
        <f si="87" t="shared"/>
        <v>0</v>
      </c>
      <c r="CV38" s="508">
        <f>Y38</f>
        <v>0</v>
      </c>
      <c r="CW38" s="379"/>
      <c r="CX38" s="557">
        <f si="58" t="shared"/>
        <v>0</v>
      </c>
      <c r="CY38" s="409">
        <f>CX38+CX37</f>
        <v>0</v>
      </c>
      <c r="CZ38" s="409">
        <f si="34" t="shared"/>
        <v>0</v>
      </c>
      <c r="DA38" s="204">
        <f>CZ38+CZ37</f>
        <v>0</v>
      </c>
      <c r="DB38" s="195">
        <v>3924.1</v>
      </c>
      <c r="DC38" s="397">
        <f si="59" t="shared"/>
        <v>0</v>
      </c>
      <c r="DD38" s="195">
        <v>361.89499999999998</v>
      </c>
      <c r="DE38" s="196">
        <f si="60" t="shared"/>
        <v>0</v>
      </c>
      <c r="DF38" s="195">
        <v>11.38</v>
      </c>
      <c r="DG38" s="397">
        <f si="61" t="shared"/>
        <v>0</v>
      </c>
      <c r="DH38" s="199">
        <v>34</v>
      </c>
      <c r="DI38" s="346">
        <v>42812</v>
      </c>
      <c r="DJ38" s="632"/>
      <c r="DK38" s="633"/>
      <c r="DL38" s="493">
        <f si="62" t="shared"/>
        <v>0</v>
      </c>
      <c r="DM38" s="508">
        <f>DL38+DL37</f>
        <v>0</v>
      </c>
      <c r="DN38" s="583"/>
      <c r="DO38" s="576"/>
      <c r="DP38" s="576"/>
      <c r="DQ38" s="582"/>
      <c r="DR38" s="493">
        <f si="78" t="shared"/>
        <v>0</v>
      </c>
      <c r="DS38" s="542">
        <f>DR38+DR37</f>
        <v>0</v>
      </c>
      <c r="DT38" s="409">
        <f si="35" t="shared"/>
        <v>0</v>
      </c>
      <c r="DU38" s="204">
        <f>DM38+DS38+IG38</f>
        <v>0</v>
      </c>
      <c r="DV38" s="195">
        <v>5557</v>
      </c>
      <c r="DW38" s="409">
        <f si="36" t="shared"/>
        <v>5557</v>
      </c>
      <c r="DX38" s="195">
        <v>14653</v>
      </c>
      <c r="DY38" s="431">
        <f si="64" t="shared"/>
        <v>0</v>
      </c>
      <c r="DZ38" s="409">
        <v>0.39800000000000002</v>
      </c>
      <c r="EA38" s="431">
        <f si="37" t="shared"/>
        <v>0.39800000000000002</v>
      </c>
      <c r="EB38" s="199">
        <v>34</v>
      </c>
      <c r="EC38" s="346">
        <v>42812</v>
      </c>
      <c r="ED38" s="594"/>
      <c r="EE38" s="252"/>
      <c r="EF38" s="595"/>
      <c r="EG38" s="493">
        <f si="65" t="shared"/>
        <v>0</v>
      </c>
      <c r="EH38" s="542">
        <f>EG38+EG37</f>
        <v>0</v>
      </c>
      <c r="EI38" s="549"/>
      <c r="EJ38" s="582"/>
      <c r="EK38" s="529">
        <f si="66" t="shared"/>
        <v>0</v>
      </c>
      <c r="EL38" s="541">
        <f>EK38+EK37</f>
        <v>0</v>
      </c>
      <c r="EM38" s="583"/>
      <c r="EN38" s="550"/>
      <c r="EO38" s="529">
        <f si="67" t="shared"/>
        <v>0</v>
      </c>
      <c r="EP38" s="541">
        <f>EO38+EO37</f>
        <v>0</v>
      </c>
      <c r="EQ38" s="570"/>
      <c r="ER38" s="529">
        <f si="68" t="shared"/>
        <v>0</v>
      </c>
      <c r="ES38" s="196">
        <f>ER38+ER37</f>
        <v>0</v>
      </c>
      <c r="ET38" s="409">
        <f si="38" t="shared"/>
        <v>0</v>
      </c>
      <c r="EU38" s="204">
        <f>EH38+EP38+ES38</f>
        <v>0</v>
      </c>
      <c r="EV38" s="195">
        <v>4273.3999999999996</v>
      </c>
      <c r="EW38" s="195">
        <f si="69" t="shared"/>
        <v>0</v>
      </c>
      <c r="EX38" s="431">
        <v>361.89499999999998</v>
      </c>
      <c r="EY38" s="431">
        <f si="70" t="shared"/>
        <v>0</v>
      </c>
      <c r="EZ38" s="290">
        <v>12.3931</v>
      </c>
      <c r="FA38" s="432">
        <f si="71" t="shared"/>
        <v>0</v>
      </c>
      <c r="HE38" s="10"/>
      <c r="HF38" s="46" t="s">
        <v>69</v>
      </c>
      <c r="HG38" s="20">
        <v>709826.43700000003</v>
      </c>
      <c r="HH38" s="9"/>
      <c r="HI38" s="10"/>
      <c r="HO38" s="346">
        <v>42753</v>
      </c>
      <c r="HP38" s="590"/>
      <c r="HQ38" s="529">
        <f si="72" t="shared"/>
        <v>0</v>
      </c>
      <c r="HR38" s="541">
        <f>HQ38+HQ37</f>
        <v>0</v>
      </c>
      <c r="HS38" s="556"/>
      <c r="HT38" s="347">
        <f si="73" t="shared"/>
        <v>0</v>
      </c>
      <c r="HU38" s="573">
        <f>HT38+HT37</f>
        <v>0</v>
      </c>
      <c r="HV38" s="556"/>
      <c r="HW38" s="347">
        <f si="74" t="shared"/>
        <v>0</v>
      </c>
      <c r="HX38" s="573">
        <f>HW38+HW37</f>
        <v>0</v>
      </c>
      <c r="HY38" s="556"/>
      <c r="HZ38" s="347">
        <f si="75" t="shared"/>
        <v>0</v>
      </c>
      <c r="IA38" s="573">
        <f>HZ38+HZ37</f>
        <v>0</v>
      </c>
      <c r="IB38" s="556"/>
      <c r="IC38" s="493">
        <f si="76" t="shared"/>
        <v>0</v>
      </c>
      <c r="ID38" s="195">
        <f>IC38+IC37</f>
        <v>0</v>
      </c>
      <c r="IE38" s="556"/>
      <c r="IF38" s="347">
        <f si="77" t="shared"/>
        <v>0</v>
      </c>
      <c r="IG38" s="210">
        <f>IF38+IF37</f>
        <v>0</v>
      </c>
    </row>
    <row customHeight="1" ht="16.5" r="39" spans="1:241" x14ac:dyDescent="0.25">
      <c r="A39" s="199">
        <v>35</v>
      </c>
      <c r="B39" s="346">
        <v>42812</v>
      </c>
      <c r="C39" s="594"/>
      <c r="D39" s="622"/>
      <c r="E39" s="599"/>
      <c r="F39" s="493">
        <f si="39" t="shared"/>
        <v>0</v>
      </c>
      <c r="G39" s="354"/>
      <c r="H39" s="594"/>
      <c r="I39" s="622"/>
      <c r="J39" s="596"/>
      <c r="K39" s="493">
        <f si="40" t="shared"/>
        <v>0</v>
      </c>
      <c r="L39" s="409"/>
      <c r="M39" s="354"/>
      <c r="N39" s="551"/>
      <c r="O39" s="595"/>
      <c r="P39" s="493">
        <f si="41" t="shared"/>
        <v>0</v>
      </c>
      <c r="Q39" s="508"/>
      <c r="R39" s="551"/>
      <c r="S39" s="595"/>
      <c r="T39" s="347">
        <f si="42" t="shared"/>
        <v>0</v>
      </c>
      <c r="U39" s="508"/>
      <c r="V39" s="551"/>
      <c r="W39" s="595"/>
      <c r="X39" s="347">
        <f si="43" t="shared"/>
        <v>0</v>
      </c>
      <c r="Y39" s="409"/>
      <c r="Z39" s="210"/>
      <c r="AA39" s="354"/>
      <c r="AB39" s="609"/>
      <c r="AC39" s="610"/>
      <c r="AD39" s="493">
        <f si="44" t="shared"/>
        <v>0</v>
      </c>
      <c r="AE39" s="508"/>
      <c r="AF39" s="365"/>
      <c r="AG39" s="194"/>
      <c r="AH39" s="381"/>
      <c r="AI39" s="347">
        <f si="45" t="shared"/>
        <v>0</v>
      </c>
      <c r="AJ39" s="409"/>
      <c r="AK39" s="508"/>
      <c r="AL39" s="387"/>
      <c r="AM39" s="388"/>
      <c r="AN39" s="347">
        <f si="46" t="shared"/>
        <v>0</v>
      </c>
      <c r="AO39" s="217"/>
      <c r="AP39" s="387"/>
      <c r="AQ39" s="388"/>
      <c r="AR39" s="347">
        <f si="47" t="shared"/>
        <v>0</v>
      </c>
      <c r="AS39" s="409"/>
      <c r="AT39" s="409"/>
      <c r="AU39" s="210">
        <f si="28" t="shared"/>
        <v>0</v>
      </c>
      <c r="AV39" s="211"/>
      <c r="AW39" s="197">
        <v>10649.89</v>
      </c>
      <c r="AX39" s="196"/>
      <c r="AY39" s="196"/>
      <c r="AZ39" s="196">
        <f si="79" t="shared"/>
        <v>0</v>
      </c>
      <c r="BA39" s="196">
        <v>30.88</v>
      </c>
      <c r="BB39" s="196">
        <f si="48" t="shared"/>
        <v>0</v>
      </c>
      <c r="BC39" s="199">
        <v>35</v>
      </c>
      <c r="BD39" s="346">
        <v>42812</v>
      </c>
      <c r="BE39" s="594"/>
      <c r="BF39" s="194"/>
      <c r="BG39" s="599"/>
      <c r="BH39" s="529">
        <f si="49" t="shared"/>
        <v>0</v>
      </c>
      <c r="BI39" s="508"/>
      <c r="BJ39" s="583"/>
      <c r="BK39" s="550"/>
      <c r="BL39" s="548">
        <f si="50" t="shared"/>
        <v>0</v>
      </c>
      <c r="BM39" s="409"/>
      <c r="BN39" s="409">
        <f si="30" t="shared"/>
        <v>0</v>
      </c>
      <c r="BO39" s="483"/>
      <c r="BP39" s="195">
        <v>1668.2</v>
      </c>
      <c r="BQ39" s="196">
        <f si="51" t="shared"/>
        <v>0</v>
      </c>
      <c r="BR39" s="196">
        <v>301.44</v>
      </c>
      <c r="BS39" s="196">
        <f si="52" t="shared"/>
        <v>0</v>
      </c>
      <c r="BT39" s="196">
        <v>4.84</v>
      </c>
      <c r="BU39" s="196">
        <f si="53" t="shared"/>
        <v>0</v>
      </c>
      <c r="BV39" s="199">
        <v>35</v>
      </c>
      <c r="BW39" s="346">
        <v>42812</v>
      </c>
      <c r="BX39" s="594"/>
      <c r="BY39" s="595"/>
      <c r="BZ39" s="529">
        <f si="54" t="shared"/>
        <v>0</v>
      </c>
      <c r="CA39" s="196"/>
      <c r="CB39" s="292"/>
      <c r="CC39" s="213">
        <f si="31" t="shared"/>
        <v>0</v>
      </c>
      <c r="CD39" s="409"/>
      <c r="CE39" s="211">
        <f si="32" t="shared"/>
        <v>0</v>
      </c>
      <c r="CF39" s="211"/>
      <c r="CG39" s="195">
        <v>762.3</v>
      </c>
      <c r="CH39" s="210">
        <f si="33" t="shared"/>
        <v>762.3</v>
      </c>
      <c r="CI39" s="196"/>
      <c r="CJ39" s="196">
        <f si="55" t="shared"/>
        <v>0</v>
      </c>
      <c r="CK39" s="196">
        <v>3.78</v>
      </c>
      <c r="CL39" s="196">
        <f si="56" t="shared"/>
        <v>0</v>
      </c>
      <c r="CM39" s="199">
        <v>35</v>
      </c>
      <c r="CN39" s="346">
        <v>42812</v>
      </c>
      <c r="CO39" s="628"/>
      <c r="CP39" s="629"/>
      <c r="CQ39" s="529">
        <f si="57" t="shared"/>
        <v>0</v>
      </c>
      <c r="CR39" s="409"/>
      <c r="CS39" s="210">
        <f si="87" t="shared"/>
        <v>0</v>
      </c>
      <c r="CT39" s="210">
        <f si="87" t="shared"/>
        <v>0</v>
      </c>
      <c r="CU39" s="409">
        <f si="87" t="shared"/>
        <v>0</v>
      </c>
      <c r="CV39" s="508"/>
      <c r="CW39" s="379"/>
      <c r="CX39" s="557">
        <f si="58" t="shared"/>
        <v>0</v>
      </c>
      <c r="CY39" s="409"/>
      <c r="CZ39" s="409">
        <f si="34" t="shared"/>
        <v>0</v>
      </c>
      <c r="DA39" s="204"/>
      <c r="DB39" s="195">
        <v>3924.1</v>
      </c>
      <c r="DC39" s="397">
        <f si="59" t="shared"/>
        <v>0</v>
      </c>
      <c r="DD39" s="195">
        <v>361.89499999999998</v>
      </c>
      <c r="DE39" s="196">
        <f si="60" t="shared"/>
        <v>0</v>
      </c>
      <c r="DF39" s="195">
        <v>11.38</v>
      </c>
      <c r="DG39" s="397">
        <f si="61" t="shared"/>
        <v>0</v>
      </c>
      <c r="DH39" s="199">
        <v>35</v>
      </c>
      <c r="DI39" s="346">
        <v>42812</v>
      </c>
      <c r="DJ39" s="632"/>
      <c r="DK39" s="633"/>
      <c r="DL39" s="493">
        <f si="62" t="shared"/>
        <v>0</v>
      </c>
      <c r="DM39" s="508"/>
      <c r="DN39" s="583"/>
      <c r="DO39" s="576"/>
      <c r="DP39" s="576"/>
      <c r="DQ39" s="582"/>
      <c r="DR39" s="493">
        <f si="78" t="shared"/>
        <v>0</v>
      </c>
      <c r="DS39" s="542"/>
      <c r="DT39" s="409">
        <f si="35" t="shared"/>
        <v>0</v>
      </c>
      <c r="DU39" s="204"/>
      <c r="DV39" s="195">
        <v>5557</v>
      </c>
      <c r="DW39" s="409">
        <f si="36" t="shared"/>
        <v>5557</v>
      </c>
      <c r="DX39" s="195">
        <v>14653</v>
      </c>
      <c r="DY39" s="431">
        <f si="64" t="shared"/>
        <v>0</v>
      </c>
      <c r="DZ39" s="409">
        <v>0.39800000000000002</v>
      </c>
      <c r="EA39" s="431">
        <f si="37" t="shared"/>
        <v>0.39800000000000002</v>
      </c>
      <c r="EB39" s="199">
        <v>35</v>
      </c>
      <c r="EC39" s="346">
        <v>42812</v>
      </c>
      <c r="ED39" s="594"/>
      <c r="EE39" s="252"/>
      <c r="EF39" s="595"/>
      <c r="EG39" s="493">
        <f si="65" t="shared"/>
        <v>0</v>
      </c>
      <c r="EH39" s="542"/>
      <c r="EI39" s="549"/>
      <c r="EJ39" s="582"/>
      <c r="EK39" s="529">
        <f si="66" t="shared"/>
        <v>0</v>
      </c>
      <c r="EL39" s="541"/>
      <c r="EM39" s="583"/>
      <c r="EN39" s="550"/>
      <c r="EO39" s="529">
        <f si="67" t="shared"/>
        <v>0</v>
      </c>
      <c r="EP39" s="541"/>
      <c r="EQ39" s="570"/>
      <c r="ER39" s="529">
        <f si="68" t="shared"/>
        <v>0</v>
      </c>
      <c r="ES39" s="196"/>
      <c r="ET39" s="409">
        <f si="38" t="shared"/>
        <v>0</v>
      </c>
      <c r="EU39" s="204"/>
      <c r="EV39" s="195">
        <v>4273.3999999999996</v>
      </c>
      <c r="EW39" s="195">
        <f si="69" t="shared"/>
        <v>0</v>
      </c>
      <c r="EX39" s="431">
        <v>361.89499999999998</v>
      </c>
      <c r="EY39" s="431">
        <f si="70" t="shared"/>
        <v>0</v>
      </c>
      <c r="EZ39" s="290">
        <v>12.3931</v>
      </c>
      <c r="FA39" s="432">
        <f si="71" t="shared"/>
        <v>0</v>
      </c>
      <c r="HE39" s="10"/>
      <c r="HF39" s="36"/>
      <c r="HG39" s="20">
        <f>SUM(HG33:HG38)</f>
        <v>1702483.3420000002</v>
      </c>
      <c r="HH39" s="9"/>
      <c r="HI39" s="10"/>
      <c r="HO39" s="346">
        <v>42753</v>
      </c>
      <c r="HP39" s="590"/>
      <c r="HQ39" s="529">
        <f si="72" t="shared"/>
        <v>0</v>
      </c>
      <c r="HR39" s="541"/>
      <c r="HS39" s="556"/>
      <c r="HT39" s="347">
        <f si="73" t="shared"/>
        <v>0</v>
      </c>
      <c r="HU39" s="573"/>
      <c r="HV39" s="556"/>
      <c r="HW39" s="347">
        <f si="74" t="shared"/>
        <v>0</v>
      </c>
      <c r="HX39" s="573"/>
      <c r="HY39" s="556"/>
      <c r="HZ39" s="347">
        <f si="75" t="shared"/>
        <v>0</v>
      </c>
      <c r="IA39" s="573"/>
      <c r="IB39" s="556"/>
      <c r="IC39" s="493">
        <f si="76" t="shared"/>
        <v>0</v>
      </c>
      <c r="ID39" s="195"/>
      <c r="IE39" s="556"/>
      <c r="IF39" s="347">
        <f si="77" t="shared"/>
        <v>0</v>
      </c>
      <c r="IG39" s="210"/>
    </row>
    <row customHeight="1" ht="16.5" r="40" spans="1:241" x14ac:dyDescent="0.25">
      <c r="A40" s="199">
        <v>36</v>
      </c>
      <c r="B40" s="346">
        <v>42813</v>
      </c>
      <c r="C40" s="594"/>
      <c r="D40" s="622"/>
      <c r="E40" s="599"/>
      <c r="F40" s="493">
        <f si="39" t="shared"/>
        <v>0</v>
      </c>
      <c r="G40" s="354">
        <f>F39+F40</f>
        <v>0</v>
      </c>
      <c r="H40" s="594"/>
      <c r="I40" s="622"/>
      <c r="J40" s="596"/>
      <c r="K40" s="493">
        <f si="40" t="shared"/>
        <v>0</v>
      </c>
      <c r="L40" s="409">
        <f>K39+K40</f>
        <v>0</v>
      </c>
      <c r="M40" s="466">
        <f>L40-G40</f>
        <v>0</v>
      </c>
      <c r="N40" s="551"/>
      <c r="O40" s="595"/>
      <c r="P40" s="493">
        <f si="41" t="shared"/>
        <v>0</v>
      </c>
      <c r="Q40" s="508">
        <f>P40+P39</f>
        <v>0</v>
      </c>
      <c r="R40" s="551"/>
      <c r="S40" s="595"/>
      <c r="T40" s="347">
        <f si="42" t="shared"/>
        <v>0</v>
      </c>
      <c r="U40" s="508">
        <f>T40+T39</f>
        <v>0</v>
      </c>
      <c r="V40" s="551"/>
      <c r="W40" s="595"/>
      <c r="X40" s="347">
        <f si="43" t="shared"/>
        <v>0</v>
      </c>
      <c r="Y40" s="409">
        <f>X40+X39</f>
        <v>0</v>
      </c>
      <c r="Z40" s="210">
        <f>Y40+U40</f>
        <v>0</v>
      </c>
      <c r="AA40" s="354">
        <f>Q40-Z40</f>
        <v>0</v>
      </c>
      <c r="AB40" s="609"/>
      <c r="AC40" s="610"/>
      <c r="AD40" s="493">
        <f si="44" t="shared"/>
        <v>0</v>
      </c>
      <c r="AE40" s="508">
        <f>AD40+AD39</f>
        <v>0</v>
      </c>
      <c r="AF40" s="364"/>
      <c r="AG40" s="194"/>
      <c r="AH40" s="381"/>
      <c r="AI40" s="347">
        <f si="45" t="shared"/>
        <v>0</v>
      </c>
      <c r="AJ40" s="409">
        <f>AI40+AI39</f>
        <v>0</v>
      </c>
      <c r="AK40" s="508">
        <f>AJ40+U40</f>
        <v>0</v>
      </c>
      <c r="AL40" s="387"/>
      <c r="AM40" s="388"/>
      <c r="AN40" s="347">
        <f si="46" t="shared"/>
        <v>0</v>
      </c>
      <c r="AO40" s="217">
        <f>AN40+AN39</f>
        <v>0</v>
      </c>
      <c r="AP40" s="387"/>
      <c r="AQ40" s="388"/>
      <c r="AR40" s="347">
        <f si="47" t="shared"/>
        <v>0</v>
      </c>
      <c r="AS40" s="409">
        <f>AR40+AR39</f>
        <v>0</v>
      </c>
      <c r="AT40" s="409">
        <f>(L40-Y40-AE40-AO40)+AS40</f>
        <v>0</v>
      </c>
      <c r="AU40" s="210">
        <f si="28" t="shared"/>
        <v>0</v>
      </c>
      <c r="AV40" s="211">
        <f>(G40-Y40-AE40-AO40)+AS40</f>
        <v>0</v>
      </c>
      <c r="AW40" s="197">
        <v>10649.89</v>
      </c>
      <c r="AX40" s="196"/>
      <c r="AY40" s="196"/>
      <c r="AZ40" s="196">
        <f si="79" t="shared"/>
        <v>0</v>
      </c>
      <c r="BA40" s="196">
        <v>30.88</v>
      </c>
      <c r="BB40" s="196">
        <f si="48" t="shared"/>
        <v>0</v>
      </c>
      <c r="BC40" s="199">
        <v>36</v>
      </c>
      <c r="BD40" s="346">
        <v>42813</v>
      </c>
      <c r="BE40" s="594"/>
      <c r="BF40" s="194"/>
      <c r="BG40" s="599"/>
      <c r="BH40" s="529">
        <f si="49" t="shared"/>
        <v>0</v>
      </c>
      <c r="BI40" s="508">
        <f>BH40+BH39</f>
        <v>0</v>
      </c>
      <c r="BJ40" s="583"/>
      <c r="BK40" s="550"/>
      <c r="BL40" s="548">
        <f si="50" t="shared"/>
        <v>0</v>
      </c>
      <c r="BM40" s="409">
        <f>BL40+BL39</f>
        <v>0</v>
      </c>
      <c r="BN40" s="409">
        <f si="30" t="shared"/>
        <v>0</v>
      </c>
      <c r="BO40" s="483">
        <f>BI40-BM40</f>
        <v>0</v>
      </c>
      <c r="BP40" s="195">
        <v>1668.2</v>
      </c>
      <c r="BQ40" s="196">
        <f si="51" t="shared"/>
        <v>0</v>
      </c>
      <c r="BR40" s="196">
        <v>301.44</v>
      </c>
      <c r="BS40" s="196">
        <f si="52" t="shared"/>
        <v>0</v>
      </c>
      <c r="BT40" s="196">
        <v>4.84</v>
      </c>
      <c r="BU40" s="196">
        <f si="53" t="shared"/>
        <v>0</v>
      </c>
      <c r="BV40" s="199">
        <v>36</v>
      </c>
      <c r="BW40" s="346">
        <v>42813</v>
      </c>
      <c r="BX40" s="594"/>
      <c r="BY40" s="595"/>
      <c r="BZ40" s="529">
        <f si="54" t="shared"/>
        <v>0</v>
      </c>
      <c r="CA40" s="196">
        <f>BZ39+BZ40</f>
        <v>0</v>
      </c>
      <c r="CB40" s="292"/>
      <c r="CC40" s="213">
        <f si="31" t="shared"/>
        <v>0</v>
      </c>
      <c r="CD40" s="409">
        <f>BM40</f>
        <v>0</v>
      </c>
      <c r="CE40" s="211">
        <f si="32" t="shared"/>
        <v>0</v>
      </c>
      <c r="CF40" s="211">
        <f>CA40+CD40</f>
        <v>0</v>
      </c>
      <c r="CG40" s="195">
        <v>762.3</v>
      </c>
      <c r="CH40" s="210">
        <f si="33" t="shared"/>
        <v>762.3</v>
      </c>
      <c r="CI40" s="196"/>
      <c r="CJ40" s="196">
        <f si="55" t="shared"/>
        <v>0</v>
      </c>
      <c r="CK40" s="196">
        <v>3.78</v>
      </c>
      <c r="CL40" s="196">
        <f si="56" t="shared"/>
        <v>0</v>
      </c>
      <c r="CM40" s="199">
        <v>36</v>
      </c>
      <c r="CN40" s="346">
        <v>42813</v>
      </c>
      <c r="CO40" s="628"/>
      <c r="CP40" s="629"/>
      <c r="CQ40" s="529">
        <f si="57" t="shared"/>
        <v>0</v>
      </c>
      <c r="CR40" s="409">
        <f>CQ40+CQ39</f>
        <v>0</v>
      </c>
      <c r="CS40" s="210">
        <f si="87" t="shared"/>
        <v>0</v>
      </c>
      <c r="CT40" s="210">
        <f si="87" t="shared"/>
        <v>0</v>
      </c>
      <c r="CU40" s="409">
        <f si="87" t="shared"/>
        <v>0</v>
      </c>
      <c r="CV40" s="508">
        <f>Y40</f>
        <v>0</v>
      </c>
      <c r="CW40" s="379"/>
      <c r="CX40" s="557">
        <f si="58" t="shared"/>
        <v>0</v>
      </c>
      <c r="CY40" s="409">
        <f>CX40+CX39</f>
        <v>0</v>
      </c>
      <c r="CZ40" s="409">
        <f si="34" t="shared"/>
        <v>0</v>
      </c>
      <c r="DA40" s="204">
        <f>CZ40+CZ39</f>
        <v>0</v>
      </c>
      <c r="DB40" s="195">
        <v>3924.1</v>
      </c>
      <c r="DC40" s="397">
        <f si="59" t="shared"/>
        <v>0</v>
      </c>
      <c r="DD40" s="195">
        <v>361.89499999999998</v>
      </c>
      <c r="DE40" s="196">
        <f si="60" t="shared"/>
        <v>0</v>
      </c>
      <c r="DF40" s="195">
        <v>11.38</v>
      </c>
      <c r="DG40" s="397">
        <f si="61" t="shared"/>
        <v>0</v>
      </c>
      <c r="DH40" s="199">
        <v>36</v>
      </c>
      <c r="DI40" s="346">
        <v>42813</v>
      </c>
      <c r="DJ40" s="632"/>
      <c r="DK40" s="633"/>
      <c r="DL40" s="493">
        <f si="62" t="shared"/>
        <v>0</v>
      </c>
      <c r="DM40" s="508">
        <f>DL40+DL39</f>
        <v>0</v>
      </c>
      <c r="DN40" s="583"/>
      <c r="DO40" s="576"/>
      <c r="DP40" s="576"/>
      <c r="DQ40" s="582"/>
      <c r="DR40" s="493">
        <f si="78" t="shared"/>
        <v>0</v>
      </c>
      <c r="DS40" s="542">
        <f>DR40+DR39</f>
        <v>0</v>
      </c>
      <c r="DT40" s="409">
        <f si="35" t="shared"/>
        <v>0</v>
      </c>
      <c r="DU40" s="204">
        <f>DM40+DS40+IG40</f>
        <v>0</v>
      </c>
      <c r="DV40" s="195">
        <v>5557</v>
      </c>
      <c r="DW40" s="409">
        <f si="36" t="shared"/>
        <v>5557</v>
      </c>
      <c r="DX40" s="195">
        <v>14653</v>
      </c>
      <c r="DY40" s="431">
        <f si="64" t="shared"/>
        <v>0</v>
      </c>
      <c r="DZ40" s="409">
        <v>0.39800000000000002</v>
      </c>
      <c r="EA40" s="431">
        <f si="37" t="shared"/>
        <v>0.39800000000000002</v>
      </c>
      <c r="EB40" s="199">
        <v>36</v>
      </c>
      <c r="EC40" s="346">
        <v>42813</v>
      </c>
      <c r="ED40" s="594"/>
      <c r="EE40" s="252"/>
      <c r="EF40" s="595"/>
      <c r="EG40" s="493">
        <f si="65" t="shared"/>
        <v>0</v>
      </c>
      <c r="EH40" s="542">
        <f>EG40+EG39</f>
        <v>0</v>
      </c>
      <c r="EI40" s="549"/>
      <c r="EJ40" s="582"/>
      <c r="EK40" s="529">
        <f si="66" t="shared"/>
        <v>0</v>
      </c>
      <c r="EL40" s="541">
        <f>EK40+EK39</f>
        <v>0</v>
      </c>
      <c r="EM40" s="583"/>
      <c r="EN40" s="550"/>
      <c r="EO40" s="529">
        <f si="67" t="shared"/>
        <v>0</v>
      </c>
      <c r="EP40" s="541">
        <f>EO40+EO39</f>
        <v>0</v>
      </c>
      <c r="EQ40" s="570"/>
      <c r="ER40" s="529">
        <f si="68" t="shared"/>
        <v>0</v>
      </c>
      <c r="ES40" s="196">
        <f>ER40+ER39</f>
        <v>0</v>
      </c>
      <c r="ET40" s="409">
        <f si="38" t="shared"/>
        <v>0</v>
      </c>
      <c r="EU40" s="204">
        <f>EH40+EP40+ES40</f>
        <v>0</v>
      </c>
      <c r="EV40" s="195">
        <v>4273.3999999999996</v>
      </c>
      <c r="EW40" s="195">
        <f si="69" t="shared"/>
        <v>0</v>
      </c>
      <c r="EX40" s="431">
        <v>361.89499999999998</v>
      </c>
      <c r="EY40" s="431">
        <f si="70" t="shared"/>
        <v>0</v>
      </c>
      <c r="EZ40" s="290">
        <v>12.3931</v>
      </c>
      <c r="FA40" s="432">
        <f si="71" t="shared"/>
        <v>0</v>
      </c>
      <c r="HO40" s="346">
        <v>42754</v>
      </c>
      <c r="HP40" s="590"/>
      <c r="HQ40" s="529">
        <f si="72" t="shared"/>
        <v>0</v>
      </c>
      <c r="HR40" s="541">
        <f>HQ40+HQ39</f>
        <v>0</v>
      </c>
      <c r="HS40" s="556"/>
      <c r="HT40" s="347">
        <f si="73" t="shared"/>
        <v>0</v>
      </c>
      <c r="HU40" s="573">
        <f>HT40+HT39</f>
        <v>0</v>
      </c>
      <c r="HV40" s="556"/>
      <c r="HW40" s="347">
        <f si="74" t="shared"/>
        <v>0</v>
      </c>
      <c r="HX40" s="573">
        <f>HW40+HW39</f>
        <v>0</v>
      </c>
      <c r="HY40" s="556"/>
      <c r="HZ40" s="347">
        <f si="75" t="shared"/>
        <v>0</v>
      </c>
      <c r="IA40" s="573">
        <f>HZ40+HZ39</f>
        <v>0</v>
      </c>
      <c r="IB40" s="556"/>
      <c r="IC40" s="493">
        <f si="76" t="shared"/>
        <v>0</v>
      </c>
      <c r="ID40" s="195">
        <f>IC40+IC39</f>
        <v>0</v>
      </c>
      <c r="IE40" s="556"/>
      <c r="IF40" s="347">
        <f si="77" t="shared"/>
        <v>0</v>
      </c>
      <c r="IG40" s="210">
        <f>IF40+IF39</f>
        <v>0</v>
      </c>
    </row>
    <row customHeight="1" ht="16.5" r="41" spans="1:241" x14ac:dyDescent="0.25">
      <c r="A41" s="199">
        <v>37</v>
      </c>
      <c r="B41" s="346">
        <v>42813</v>
      </c>
      <c r="C41" s="594"/>
      <c r="D41" s="622"/>
      <c r="E41" s="599"/>
      <c r="F41" s="493">
        <f si="39" t="shared"/>
        <v>0</v>
      </c>
      <c r="G41" s="354"/>
      <c r="H41" s="594"/>
      <c r="I41" s="622"/>
      <c r="J41" s="596"/>
      <c r="K41" s="493">
        <f si="40" t="shared"/>
        <v>0</v>
      </c>
      <c r="L41" s="409"/>
      <c r="M41" s="354"/>
      <c r="N41" s="551"/>
      <c r="O41" s="595"/>
      <c r="P41" s="493">
        <f si="41" t="shared"/>
        <v>0</v>
      </c>
      <c r="Q41" s="508"/>
      <c r="R41" s="551"/>
      <c r="S41" s="595"/>
      <c r="T41" s="347">
        <f si="42" t="shared"/>
        <v>0</v>
      </c>
      <c r="U41" s="508"/>
      <c r="V41" s="551"/>
      <c r="W41" s="595"/>
      <c r="X41" s="347">
        <f si="43" t="shared"/>
        <v>0</v>
      </c>
      <c r="Y41" s="409"/>
      <c r="Z41" s="210"/>
      <c r="AA41" s="354"/>
      <c r="AB41" s="609"/>
      <c r="AC41" s="610"/>
      <c r="AD41" s="493">
        <f si="44" t="shared"/>
        <v>0</v>
      </c>
      <c r="AE41" s="508"/>
      <c r="AF41" s="364"/>
      <c r="AG41" s="194"/>
      <c r="AH41" s="381"/>
      <c r="AI41" s="347">
        <f si="45" t="shared"/>
        <v>0</v>
      </c>
      <c r="AJ41" s="409"/>
      <c r="AK41" s="508"/>
      <c r="AL41" s="387"/>
      <c r="AM41" s="388"/>
      <c r="AN41" s="347">
        <f si="46" t="shared"/>
        <v>0</v>
      </c>
      <c r="AO41" s="217"/>
      <c r="AP41" s="387"/>
      <c r="AQ41" s="388"/>
      <c r="AR41" s="347">
        <f si="47" t="shared"/>
        <v>0</v>
      </c>
      <c r="AS41" s="409"/>
      <c r="AT41" s="409"/>
      <c r="AU41" s="210">
        <f si="28" t="shared"/>
        <v>0</v>
      </c>
      <c r="AV41" s="211"/>
      <c r="AW41" s="197">
        <v>10649.89</v>
      </c>
      <c r="AX41" s="196"/>
      <c r="AY41" s="196"/>
      <c r="AZ41" s="196">
        <f si="79" t="shared"/>
        <v>0</v>
      </c>
      <c r="BA41" s="196">
        <v>30.88</v>
      </c>
      <c r="BB41" s="196">
        <f si="48" t="shared"/>
        <v>0</v>
      </c>
      <c r="BC41" s="199">
        <v>37</v>
      </c>
      <c r="BD41" s="346">
        <v>42813</v>
      </c>
      <c r="BE41" s="594"/>
      <c r="BF41" s="194"/>
      <c r="BG41" s="599"/>
      <c r="BH41" s="529">
        <f si="49" t="shared"/>
        <v>0</v>
      </c>
      <c r="BI41" s="508"/>
      <c r="BJ41" s="583"/>
      <c r="BK41" s="550"/>
      <c r="BL41" s="548">
        <f si="50" t="shared"/>
        <v>0</v>
      </c>
      <c r="BM41" s="409"/>
      <c r="BN41" s="409">
        <f si="30" t="shared"/>
        <v>0</v>
      </c>
      <c r="BO41" s="483"/>
      <c r="BP41" s="195">
        <v>1668.2</v>
      </c>
      <c r="BQ41" s="196">
        <f si="51" t="shared"/>
        <v>0</v>
      </c>
      <c r="BR41" s="196">
        <v>301.44</v>
      </c>
      <c r="BS41" s="196">
        <f si="52" t="shared"/>
        <v>0</v>
      </c>
      <c r="BT41" s="196">
        <v>4.84</v>
      </c>
      <c r="BU41" s="196">
        <f si="53" t="shared"/>
        <v>0</v>
      </c>
      <c r="BV41" s="199">
        <v>37</v>
      </c>
      <c r="BW41" s="346">
        <v>42813</v>
      </c>
      <c r="BX41" s="594"/>
      <c r="BY41" s="595"/>
      <c r="BZ41" s="529">
        <f si="54" t="shared"/>
        <v>0</v>
      </c>
      <c r="CA41" s="196"/>
      <c r="CB41" s="292"/>
      <c r="CC41" s="213">
        <f si="31" t="shared"/>
        <v>0</v>
      </c>
      <c r="CD41" s="409"/>
      <c r="CE41" s="211">
        <f si="32" t="shared"/>
        <v>0</v>
      </c>
      <c r="CF41" s="211"/>
      <c r="CG41" s="195">
        <v>762.3</v>
      </c>
      <c r="CH41" s="210">
        <f si="33" t="shared"/>
        <v>762.3</v>
      </c>
      <c r="CI41" s="196"/>
      <c r="CJ41" s="196">
        <f si="55" t="shared"/>
        <v>0</v>
      </c>
      <c r="CK41" s="196">
        <v>3.78</v>
      </c>
      <c r="CL41" s="196">
        <f si="56" t="shared"/>
        <v>0</v>
      </c>
      <c r="CM41" s="199">
        <v>37</v>
      </c>
      <c r="CN41" s="346">
        <v>42813</v>
      </c>
      <c r="CO41" s="628"/>
      <c r="CP41" s="629"/>
      <c r="CQ41" s="529">
        <f si="57" t="shared"/>
        <v>0</v>
      </c>
      <c r="CR41" s="409"/>
      <c r="CS41" s="210">
        <f si="87" t="shared"/>
        <v>0</v>
      </c>
      <c r="CT41" s="210">
        <f si="87" t="shared"/>
        <v>0</v>
      </c>
      <c r="CU41" s="409">
        <f si="87" t="shared"/>
        <v>0</v>
      </c>
      <c r="CV41" s="508"/>
      <c r="CW41" s="379"/>
      <c r="CX41" s="557">
        <f si="58" t="shared"/>
        <v>0</v>
      </c>
      <c r="CY41" s="409"/>
      <c r="CZ41" s="409">
        <f si="34" t="shared"/>
        <v>0</v>
      </c>
      <c r="DA41" s="204"/>
      <c r="DB41" s="195">
        <v>3924.1</v>
      </c>
      <c r="DC41" s="397">
        <f si="59" t="shared"/>
        <v>0</v>
      </c>
      <c r="DD41" s="195">
        <v>361.89499999999998</v>
      </c>
      <c r="DE41" s="196">
        <f si="60" t="shared"/>
        <v>0</v>
      </c>
      <c r="DF41" s="195">
        <v>11.38</v>
      </c>
      <c r="DG41" s="397">
        <f si="61" t="shared"/>
        <v>0</v>
      </c>
      <c r="DH41" s="199">
        <v>37</v>
      </c>
      <c r="DI41" s="346">
        <v>42813</v>
      </c>
      <c r="DJ41" s="632"/>
      <c r="DK41" s="633"/>
      <c r="DL41" s="493">
        <f si="62" t="shared"/>
        <v>0</v>
      </c>
      <c r="DM41" s="508"/>
      <c r="DN41" s="583"/>
      <c r="DO41" s="576"/>
      <c r="DP41" s="576"/>
      <c r="DQ41" s="582"/>
      <c r="DR41" s="493">
        <f si="78" t="shared"/>
        <v>0</v>
      </c>
      <c r="DS41" s="542"/>
      <c r="DT41" s="409">
        <f si="35" t="shared"/>
        <v>0</v>
      </c>
      <c r="DU41" s="204"/>
      <c r="DV41" s="195">
        <v>5557</v>
      </c>
      <c r="DW41" s="409">
        <f si="36" t="shared"/>
        <v>5557</v>
      </c>
      <c r="DX41" s="195">
        <v>14653</v>
      </c>
      <c r="DY41" s="431">
        <f si="64" t="shared"/>
        <v>0</v>
      </c>
      <c r="DZ41" s="409">
        <v>0.39800000000000002</v>
      </c>
      <c r="EA41" s="431">
        <f si="37" t="shared"/>
        <v>0.39800000000000002</v>
      </c>
      <c r="EB41" s="199">
        <v>37</v>
      </c>
      <c r="EC41" s="346">
        <v>42813</v>
      </c>
      <c r="ED41" s="594"/>
      <c r="EE41" s="252"/>
      <c r="EF41" s="595"/>
      <c r="EG41" s="493">
        <f si="65" t="shared"/>
        <v>0</v>
      </c>
      <c r="EH41" s="542"/>
      <c r="EI41" s="549"/>
      <c r="EJ41" s="582"/>
      <c r="EK41" s="529">
        <f si="66" t="shared"/>
        <v>0</v>
      </c>
      <c r="EL41" s="541"/>
      <c r="EM41" s="583"/>
      <c r="EN41" s="550"/>
      <c r="EO41" s="529">
        <f si="67" t="shared"/>
        <v>0</v>
      </c>
      <c r="EP41" s="541"/>
      <c r="EQ41" s="570"/>
      <c r="ER41" s="529">
        <f si="68" t="shared"/>
        <v>0</v>
      </c>
      <c r="ES41" s="196"/>
      <c r="ET41" s="409">
        <f si="38" t="shared"/>
        <v>0</v>
      </c>
      <c r="EU41" s="204"/>
      <c r="EV41" s="195">
        <v>4273.3999999999996</v>
      </c>
      <c r="EW41" s="195">
        <f si="69" t="shared"/>
        <v>0</v>
      </c>
      <c r="EX41" s="431">
        <v>361.89499999999998</v>
      </c>
      <c r="EY41" s="431">
        <f si="70" t="shared"/>
        <v>0</v>
      </c>
      <c r="EZ41" s="290">
        <v>12.3931</v>
      </c>
      <c r="FA41" s="432">
        <f si="71" t="shared"/>
        <v>0</v>
      </c>
      <c r="HO41" s="346">
        <v>42754</v>
      </c>
      <c r="HP41" s="590"/>
      <c r="HQ41" s="529">
        <f si="72" t="shared"/>
        <v>0</v>
      </c>
      <c r="HR41" s="541"/>
      <c r="HS41" s="556"/>
      <c r="HT41" s="347">
        <f si="73" t="shared"/>
        <v>0</v>
      </c>
      <c r="HU41" s="573"/>
      <c r="HV41" s="556"/>
      <c r="HW41" s="347">
        <f si="74" t="shared"/>
        <v>0</v>
      </c>
      <c r="HX41" s="573"/>
      <c r="HY41" s="556"/>
      <c r="HZ41" s="347">
        <f si="75" t="shared"/>
        <v>0</v>
      </c>
      <c r="IA41" s="573"/>
      <c r="IB41" s="556"/>
      <c r="IC41" s="493">
        <f si="76" t="shared"/>
        <v>0</v>
      </c>
      <c r="ID41" s="195"/>
      <c r="IE41" s="556"/>
      <c r="IF41" s="347">
        <f si="77" t="shared"/>
        <v>0</v>
      </c>
      <c r="IG41" s="210"/>
    </row>
    <row customHeight="1" ht="16.5" r="42" spans="1:241" x14ac:dyDescent="0.25">
      <c r="A42" s="199">
        <v>38</v>
      </c>
      <c r="B42" s="346">
        <v>42814</v>
      </c>
      <c r="C42" s="594"/>
      <c r="D42" s="622"/>
      <c r="E42" s="599"/>
      <c r="F42" s="493">
        <f si="39" t="shared"/>
        <v>0</v>
      </c>
      <c r="G42" s="354">
        <f>F41+F42</f>
        <v>0</v>
      </c>
      <c r="H42" s="594"/>
      <c r="I42" s="622"/>
      <c r="J42" s="596"/>
      <c r="K42" s="493">
        <f si="40" t="shared"/>
        <v>0</v>
      </c>
      <c r="L42" s="409">
        <f>K41+K42</f>
        <v>0</v>
      </c>
      <c r="M42" s="466">
        <f>L42-G42</f>
        <v>0</v>
      </c>
      <c r="N42" s="551"/>
      <c r="O42" s="595"/>
      <c r="P42" s="493">
        <f si="41" t="shared"/>
        <v>0</v>
      </c>
      <c r="Q42" s="508">
        <f>P42+P41</f>
        <v>0</v>
      </c>
      <c r="R42" s="551"/>
      <c r="S42" s="595"/>
      <c r="T42" s="347">
        <f si="42" t="shared"/>
        <v>0</v>
      </c>
      <c r="U42" s="508">
        <f>T42+T41</f>
        <v>0</v>
      </c>
      <c r="V42" s="551"/>
      <c r="W42" s="595"/>
      <c r="X42" s="347">
        <f si="43" t="shared"/>
        <v>0</v>
      </c>
      <c r="Y42" s="409">
        <f>X42+X41</f>
        <v>0</v>
      </c>
      <c r="Z42" s="210">
        <f>Y42+U42</f>
        <v>0</v>
      </c>
      <c r="AA42" s="354">
        <f>Q42-Z42</f>
        <v>0</v>
      </c>
      <c r="AB42" s="609"/>
      <c r="AC42" s="610"/>
      <c r="AD42" s="493">
        <f si="44" t="shared"/>
        <v>0</v>
      </c>
      <c r="AE42" s="508">
        <f>AD42+AD41</f>
        <v>0</v>
      </c>
      <c r="AF42" s="364"/>
      <c r="AG42" s="194"/>
      <c r="AH42" s="381"/>
      <c r="AI42" s="347">
        <f si="45" t="shared"/>
        <v>0</v>
      </c>
      <c r="AJ42" s="409">
        <f>AI42+AI41</f>
        <v>0</v>
      </c>
      <c r="AK42" s="508">
        <f>AJ42+U42</f>
        <v>0</v>
      </c>
      <c r="AL42" s="387"/>
      <c r="AM42" s="388"/>
      <c r="AN42" s="347">
        <f si="46" t="shared"/>
        <v>0</v>
      </c>
      <c r="AO42" s="217">
        <f>AN42+AN41</f>
        <v>0</v>
      </c>
      <c r="AP42" s="387"/>
      <c r="AQ42" s="388"/>
      <c r="AR42" s="347">
        <f si="47" t="shared"/>
        <v>0</v>
      </c>
      <c r="AS42" s="409">
        <f>AR42+AR41</f>
        <v>0</v>
      </c>
      <c r="AT42" s="409">
        <f>(L42-Y42-AE42-AO42)+AS42</f>
        <v>0</v>
      </c>
      <c r="AU42" s="210">
        <f si="28" t="shared"/>
        <v>0</v>
      </c>
      <c r="AV42" s="211">
        <f>(G42-Y42-AE42-AO42)+AS42</f>
        <v>0</v>
      </c>
      <c r="AW42" s="197">
        <v>10649.89</v>
      </c>
      <c r="AX42" s="196"/>
      <c r="AY42" s="196"/>
      <c r="AZ42" s="196">
        <f si="79" t="shared"/>
        <v>0</v>
      </c>
      <c r="BA42" s="196">
        <v>30.88</v>
      </c>
      <c r="BB42" s="196">
        <f si="48" t="shared"/>
        <v>0</v>
      </c>
      <c r="BC42" s="199">
        <v>38</v>
      </c>
      <c r="BD42" s="346">
        <v>42814</v>
      </c>
      <c r="BE42" s="594"/>
      <c r="BF42" s="194"/>
      <c r="BG42" s="599"/>
      <c r="BH42" s="529">
        <f si="49" t="shared"/>
        <v>0</v>
      </c>
      <c r="BI42" s="508">
        <f>BH42+BH41</f>
        <v>0</v>
      </c>
      <c r="BJ42" s="583"/>
      <c r="BK42" s="550"/>
      <c r="BL42" s="548">
        <f si="50" t="shared"/>
        <v>0</v>
      </c>
      <c r="BM42" s="409">
        <f>BL42+BL41</f>
        <v>0</v>
      </c>
      <c r="BN42" s="409">
        <f si="30" t="shared"/>
        <v>0</v>
      </c>
      <c r="BO42" s="483">
        <f>BI42-BM42</f>
        <v>0</v>
      </c>
      <c r="BP42" s="195">
        <v>1668.2</v>
      </c>
      <c r="BQ42" s="196">
        <f si="51" t="shared"/>
        <v>0</v>
      </c>
      <c r="BR42" s="196">
        <v>301.44</v>
      </c>
      <c r="BS42" s="196">
        <f si="52" t="shared"/>
        <v>0</v>
      </c>
      <c r="BT42" s="196">
        <v>4.84</v>
      </c>
      <c r="BU42" s="196">
        <f si="53" t="shared"/>
        <v>0</v>
      </c>
      <c r="BV42" s="199">
        <v>38</v>
      </c>
      <c r="BW42" s="346">
        <v>42814</v>
      </c>
      <c r="BX42" s="594"/>
      <c r="BY42" s="595"/>
      <c r="BZ42" s="529">
        <f si="54" t="shared"/>
        <v>0</v>
      </c>
      <c r="CA42" s="196">
        <f>BZ41+BZ42</f>
        <v>0</v>
      </c>
      <c r="CB42" s="292"/>
      <c r="CC42" s="213">
        <f si="31" t="shared"/>
        <v>0</v>
      </c>
      <c r="CD42" s="409">
        <f>BM42</f>
        <v>0</v>
      </c>
      <c r="CE42" s="211">
        <f si="32" t="shared"/>
        <v>0</v>
      </c>
      <c r="CF42" s="211">
        <f>CA42+CD42</f>
        <v>0</v>
      </c>
      <c r="CG42" s="195">
        <v>762.3</v>
      </c>
      <c r="CH42" s="210">
        <f si="33" t="shared"/>
        <v>762.3</v>
      </c>
      <c r="CI42" s="196"/>
      <c r="CJ42" s="196">
        <f si="55" t="shared"/>
        <v>0</v>
      </c>
      <c r="CK42" s="196">
        <v>3.78</v>
      </c>
      <c r="CL42" s="196">
        <f si="56" t="shared"/>
        <v>0</v>
      </c>
      <c r="CM42" s="199">
        <v>38</v>
      </c>
      <c r="CN42" s="346">
        <v>42814</v>
      </c>
      <c r="CO42" s="628"/>
      <c r="CP42" s="629"/>
      <c r="CQ42" s="529">
        <f si="57" t="shared"/>
        <v>0</v>
      </c>
      <c r="CR42" s="409">
        <f>CQ42+CQ41</f>
        <v>0</v>
      </c>
      <c r="CS42" s="210">
        <f si="87" t="shared"/>
        <v>0</v>
      </c>
      <c r="CT42" s="210">
        <f si="87" t="shared"/>
        <v>0</v>
      </c>
      <c r="CU42" s="409">
        <f si="87" t="shared"/>
        <v>0</v>
      </c>
      <c r="CV42" s="508">
        <f>Y42</f>
        <v>0</v>
      </c>
      <c r="CW42" s="379"/>
      <c r="CX42" s="557">
        <f si="58" t="shared"/>
        <v>0</v>
      </c>
      <c r="CY42" s="409">
        <f>CX42+CX41</f>
        <v>0</v>
      </c>
      <c r="CZ42" s="409">
        <f si="34" t="shared"/>
        <v>0</v>
      </c>
      <c r="DA42" s="204">
        <f>CZ42+CZ41</f>
        <v>0</v>
      </c>
      <c r="DB42" s="195">
        <v>3924.1</v>
      </c>
      <c r="DC42" s="397">
        <f si="59" t="shared"/>
        <v>0</v>
      </c>
      <c r="DD42" s="195">
        <v>361.89499999999998</v>
      </c>
      <c r="DE42" s="196">
        <f si="60" t="shared"/>
        <v>0</v>
      </c>
      <c r="DF42" s="195">
        <v>11.38</v>
      </c>
      <c r="DG42" s="397">
        <f si="61" t="shared"/>
        <v>0</v>
      </c>
      <c r="DH42" s="199">
        <v>38</v>
      </c>
      <c r="DI42" s="346">
        <v>42814</v>
      </c>
      <c r="DJ42" s="632"/>
      <c r="DK42" s="633"/>
      <c r="DL42" s="493">
        <f si="62" t="shared"/>
        <v>0</v>
      </c>
      <c r="DM42" s="508">
        <f>DL42+DL41</f>
        <v>0</v>
      </c>
      <c r="DN42" s="583"/>
      <c r="DO42" s="576"/>
      <c r="DP42" s="576"/>
      <c r="DQ42" s="582"/>
      <c r="DR42" s="493">
        <f si="78" t="shared"/>
        <v>0</v>
      </c>
      <c r="DS42" s="542">
        <f>DR42+DR41</f>
        <v>0</v>
      </c>
      <c r="DT42" s="409">
        <f si="35" t="shared"/>
        <v>0</v>
      </c>
      <c r="DU42" s="204">
        <f>DM42+DS42+IG42</f>
        <v>0</v>
      </c>
      <c r="DV42" s="195">
        <v>5557</v>
      </c>
      <c r="DW42" s="409">
        <f si="36" t="shared"/>
        <v>5557</v>
      </c>
      <c r="DX42" s="195">
        <v>14653</v>
      </c>
      <c r="DY42" s="431">
        <f si="64" t="shared"/>
        <v>0</v>
      </c>
      <c r="DZ42" s="409">
        <v>0.39800000000000002</v>
      </c>
      <c r="EA42" s="431">
        <f si="37" t="shared"/>
        <v>0.39800000000000002</v>
      </c>
      <c r="EB42" s="199">
        <v>38</v>
      </c>
      <c r="EC42" s="346">
        <v>42814</v>
      </c>
      <c r="ED42" s="594"/>
      <c r="EE42" s="252"/>
      <c r="EF42" s="595"/>
      <c r="EG42" s="493">
        <f si="65" t="shared"/>
        <v>0</v>
      </c>
      <c r="EH42" s="542">
        <f>EG42+EG41</f>
        <v>0</v>
      </c>
      <c r="EI42" s="549"/>
      <c r="EJ42" s="582"/>
      <c r="EK42" s="529">
        <f si="66" t="shared"/>
        <v>0</v>
      </c>
      <c r="EL42" s="541">
        <f>EK42+EK41</f>
        <v>0</v>
      </c>
      <c r="EM42" s="583"/>
      <c r="EN42" s="550"/>
      <c r="EO42" s="529">
        <f si="67" t="shared"/>
        <v>0</v>
      </c>
      <c r="EP42" s="541">
        <f>EO42+EO41</f>
        <v>0</v>
      </c>
      <c r="EQ42" s="570"/>
      <c r="ER42" s="529">
        <f si="68" t="shared"/>
        <v>0</v>
      </c>
      <c r="ES42" s="196">
        <f>ER42+ER41</f>
        <v>0</v>
      </c>
      <c r="ET42" s="409">
        <f si="38" t="shared"/>
        <v>0</v>
      </c>
      <c r="EU42" s="204">
        <f>EH42+EP42+ES42</f>
        <v>0</v>
      </c>
      <c r="EV42" s="195">
        <v>4273.3999999999996</v>
      </c>
      <c r="EW42" s="195">
        <f si="69" t="shared"/>
        <v>0</v>
      </c>
      <c r="EX42" s="431">
        <v>361.89499999999998</v>
      </c>
      <c r="EY42" s="431">
        <f si="70" t="shared"/>
        <v>0</v>
      </c>
      <c r="EZ42" s="290">
        <v>12.3931</v>
      </c>
      <c r="FA42" s="432">
        <f si="71" t="shared"/>
        <v>0</v>
      </c>
      <c r="HO42" s="346">
        <v>42755</v>
      </c>
      <c r="HP42" s="590"/>
      <c r="HQ42" s="529">
        <f si="72" t="shared"/>
        <v>0</v>
      </c>
      <c r="HR42" s="541">
        <f>HQ42+HQ41</f>
        <v>0</v>
      </c>
      <c r="HS42" s="556"/>
      <c r="HT42" s="347">
        <f si="73" t="shared"/>
        <v>0</v>
      </c>
      <c r="HU42" s="573">
        <f>HT42+HT41</f>
        <v>0</v>
      </c>
      <c r="HV42" s="556"/>
      <c r="HW42" s="347">
        <f si="74" t="shared"/>
        <v>0</v>
      </c>
      <c r="HX42" s="573">
        <f>HW42+HW41</f>
        <v>0</v>
      </c>
      <c r="HY42" s="556"/>
      <c r="HZ42" s="347">
        <f si="75" t="shared"/>
        <v>0</v>
      </c>
      <c r="IA42" s="573">
        <f>HZ42+HZ41</f>
        <v>0</v>
      </c>
      <c r="IB42" s="556"/>
      <c r="IC42" s="493">
        <f si="76" t="shared"/>
        <v>0</v>
      </c>
      <c r="ID42" s="195">
        <f>IC42+IC41</f>
        <v>0</v>
      </c>
      <c r="IE42" s="556"/>
      <c r="IF42" s="347">
        <f si="77" t="shared"/>
        <v>0</v>
      </c>
      <c r="IG42" s="210">
        <f>IF42+IF41</f>
        <v>0</v>
      </c>
    </row>
    <row customHeight="1" ht="16.5" r="43" spans="1:241" x14ac:dyDescent="0.25">
      <c r="A43" s="199">
        <v>39</v>
      </c>
      <c r="B43" s="346">
        <v>42814</v>
      </c>
      <c r="C43" s="594"/>
      <c r="D43" s="622"/>
      <c r="E43" s="599"/>
      <c r="F43" s="493">
        <f si="39" t="shared"/>
        <v>0</v>
      </c>
      <c r="G43" s="354"/>
      <c r="H43" s="594"/>
      <c r="I43" s="622"/>
      <c r="J43" s="596"/>
      <c r="K43" s="493">
        <f si="40" t="shared"/>
        <v>0</v>
      </c>
      <c r="L43" s="409"/>
      <c r="M43" s="354"/>
      <c r="N43" s="551"/>
      <c r="O43" s="595"/>
      <c r="P43" s="493">
        <f si="41" t="shared"/>
        <v>0</v>
      </c>
      <c r="Q43" s="508"/>
      <c r="R43" s="551"/>
      <c r="S43" s="595"/>
      <c r="T43" s="347">
        <f si="42" t="shared"/>
        <v>0</v>
      </c>
      <c r="U43" s="508"/>
      <c r="V43" s="551"/>
      <c r="W43" s="595"/>
      <c r="X43" s="347">
        <f si="43" t="shared"/>
        <v>0</v>
      </c>
      <c r="Y43" s="409"/>
      <c r="Z43" s="210"/>
      <c r="AA43" s="354"/>
      <c r="AB43" s="609"/>
      <c r="AC43" s="610"/>
      <c r="AD43" s="493">
        <f si="44" t="shared"/>
        <v>0</v>
      </c>
      <c r="AE43" s="508"/>
      <c r="AF43" s="364"/>
      <c r="AG43" s="605"/>
      <c r="AH43" s="358"/>
      <c r="AI43" s="347">
        <f si="45" t="shared"/>
        <v>0</v>
      </c>
      <c r="AJ43" s="409"/>
      <c r="AK43" s="508"/>
      <c r="AL43" s="387"/>
      <c r="AM43" s="388"/>
      <c r="AN43" s="347">
        <f si="46" t="shared"/>
        <v>0</v>
      </c>
      <c r="AO43" s="217"/>
      <c r="AP43" s="387"/>
      <c r="AQ43" s="388"/>
      <c r="AR43" s="347">
        <f si="47" t="shared"/>
        <v>0</v>
      </c>
      <c r="AS43" s="409"/>
      <c r="AT43" s="409"/>
      <c r="AU43" s="210">
        <f si="28" t="shared"/>
        <v>0</v>
      </c>
      <c r="AV43" s="211"/>
      <c r="AW43" s="197">
        <v>10649.89</v>
      </c>
      <c r="AX43" s="196"/>
      <c r="AY43" s="196"/>
      <c r="AZ43" s="196">
        <f si="79" t="shared"/>
        <v>0</v>
      </c>
      <c r="BA43" s="196">
        <v>30.88</v>
      </c>
      <c r="BB43" s="196">
        <f si="48" t="shared"/>
        <v>0</v>
      </c>
      <c r="BC43" s="199">
        <v>39</v>
      </c>
      <c r="BD43" s="346">
        <v>42814</v>
      </c>
      <c r="BE43" s="594"/>
      <c r="BF43" s="194"/>
      <c r="BG43" s="599"/>
      <c r="BH43" s="529">
        <f si="49" t="shared"/>
        <v>0</v>
      </c>
      <c r="BI43" s="508"/>
      <c r="BJ43" s="583"/>
      <c r="BK43" s="550"/>
      <c r="BL43" s="548">
        <f si="50" t="shared"/>
        <v>0</v>
      </c>
      <c r="BM43" s="409"/>
      <c r="BN43" s="409">
        <f>BH43-BL43</f>
        <v>0</v>
      </c>
      <c r="BO43" s="204"/>
      <c r="BP43" s="195">
        <v>1668.2</v>
      </c>
      <c r="BQ43" s="196">
        <f si="51" t="shared"/>
        <v>0</v>
      </c>
      <c r="BR43" s="196">
        <v>301.44</v>
      </c>
      <c r="BS43" s="196">
        <f si="52" t="shared"/>
        <v>0</v>
      </c>
      <c r="BT43" s="196">
        <v>4.84</v>
      </c>
      <c r="BU43" s="196">
        <f si="53" t="shared"/>
        <v>0</v>
      </c>
      <c r="BV43" s="199">
        <v>39</v>
      </c>
      <c r="BW43" s="346">
        <v>42814</v>
      </c>
      <c r="BX43" s="594"/>
      <c r="BY43" s="595"/>
      <c r="BZ43" s="529">
        <f si="54" t="shared"/>
        <v>0</v>
      </c>
      <c r="CA43" s="196"/>
      <c r="CB43" s="292"/>
      <c r="CC43" s="213">
        <f si="31" t="shared"/>
        <v>0</v>
      </c>
      <c r="CD43" s="409"/>
      <c r="CE43" s="211">
        <f si="32" t="shared"/>
        <v>0</v>
      </c>
      <c r="CF43" s="211"/>
      <c r="CG43" s="195">
        <v>762.3</v>
      </c>
      <c r="CH43" s="210">
        <f si="33" t="shared"/>
        <v>762.3</v>
      </c>
      <c r="CI43" s="196"/>
      <c r="CJ43" s="196">
        <f si="55" t="shared"/>
        <v>0</v>
      </c>
      <c r="CK43" s="196">
        <v>3.78</v>
      </c>
      <c r="CL43" s="196">
        <f si="56" t="shared"/>
        <v>0</v>
      </c>
      <c r="CM43" s="199">
        <v>39</v>
      </c>
      <c r="CN43" s="346">
        <v>42814</v>
      </c>
      <c r="CO43" s="628"/>
      <c r="CP43" s="629"/>
      <c r="CQ43" s="529">
        <f si="57" t="shared"/>
        <v>0</v>
      </c>
      <c r="CR43" s="409"/>
      <c r="CS43" s="210">
        <f si="87" t="shared"/>
        <v>0</v>
      </c>
      <c r="CT43" s="210">
        <f si="87" t="shared"/>
        <v>0</v>
      </c>
      <c r="CU43" s="409">
        <f si="87" t="shared"/>
        <v>0</v>
      </c>
      <c r="CV43" s="508"/>
      <c r="CW43" s="379"/>
      <c r="CX43" s="557">
        <f si="58" t="shared"/>
        <v>0</v>
      </c>
      <c r="CY43" s="409"/>
      <c r="CZ43" s="409">
        <f si="34" t="shared"/>
        <v>0</v>
      </c>
      <c r="DA43" s="204"/>
      <c r="DB43" s="195">
        <v>3924.1</v>
      </c>
      <c r="DC43" s="397">
        <f si="59" t="shared"/>
        <v>0</v>
      </c>
      <c r="DD43" s="195">
        <v>361.89499999999998</v>
      </c>
      <c r="DE43" s="196">
        <f si="60" t="shared"/>
        <v>0</v>
      </c>
      <c r="DF43" s="195">
        <v>11.38</v>
      </c>
      <c r="DG43" s="397">
        <f si="61" t="shared"/>
        <v>0</v>
      </c>
      <c r="DH43" s="199">
        <v>39</v>
      </c>
      <c r="DI43" s="346">
        <v>42814</v>
      </c>
      <c r="DJ43" s="632"/>
      <c r="DK43" s="636"/>
      <c r="DL43" s="493">
        <f si="62" t="shared"/>
        <v>0</v>
      </c>
      <c r="DM43" s="508"/>
      <c r="DN43" s="583"/>
      <c r="DO43" s="576"/>
      <c r="DP43" s="576"/>
      <c r="DQ43" s="582"/>
      <c r="DR43" s="493">
        <f si="78" t="shared"/>
        <v>0</v>
      </c>
      <c r="DS43" s="542"/>
      <c r="DT43" s="409">
        <f>DL43+DR43+IF43</f>
        <v>0</v>
      </c>
      <c r="DU43" s="204"/>
      <c r="DV43" s="195">
        <v>5557</v>
      </c>
      <c r="DW43" s="409">
        <f si="36" t="shared"/>
        <v>5557</v>
      </c>
      <c r="DX43" s="195">
        <v>14653</v>
      </c>
      <c r="DY43" s="431">
        <f si="64" t="shared"/>
        <v>0</v>
      </c>
      <c r="DZ43" s="409">
        <v>0.39800000000000002</v>
      </c>
      <c r="EA43" s="431">
        <f si="37" t="shared"/>
        <v>0.39800000000000002</v>
      </c>
      <c r="EB43" s="199">
        <v>39</v>
      </c>
      <c r="EC43" s="346">
        <v>42814</v>
      </c>
      <c r="ED43" s="594"/>
      <c r="EE43" s="252"/>
      <c r="EF43" s="595"/>
      <c r="EG43" s="493">
        <f si="65" t="shared"/>
        <v>0</v>
      </c>
      <c r="EH43" s="542"/>
      <c r="EI43" s="549"/>
      <c r="EJ43" s="582"/>
      <c r="EK43" s="529">
        <f si="66" t="shared"/>
        <v>0</v>
      </c>
      <c r="EL43" s="541"/>
      <c r="EM43" s="583"/>
      <c r="EN43" s="550"/>
      <c r="EO43" s="529">
        <f si="67" t="shared"/>
        <v>0</v>
      </c>
      <c r="EP43" s="541"/>
      <c r="EQ43" s="570"/>
      <c r="ER43" s="529">
        <f si="68" t="shared"/>
        <v>0</v>
      </c>
      <c r="ES43" s="196"/>
      <c r="ET43" s="409">
        <f si="38" t="shared"/>
        <v>0</v>
      </c>
      <c r="EU43" s="204"/>
      <c r="EV43" s="195">
        <v>4273.3999999999996</v>
      </c>
      <c r="EW43" s="195">
        <f si="69" t="shared"/>
        <v>0</v>
      </c>
      <c r="EX43" s="431">
        <v>361.89499999999998</v>
      </c>
      <c r="EY43" s="431">
        <f si="70" t="shared"/>
        <v>0</v>
      </c>
      <c r="EZ43" s="290">
        <v>12.3931</v>
      </c>
      <c r="FA43" s="432">
        <f si="71" t="shared"/>
        <v>0</v>
      </c>
      <c r="HO43" s="346">
        <v>42755</v>
      </c>
      <c r="HP43" s="590"/>
      <c r="HQ43" s="529">
        <f si="72" t="shared"/>
        <v>0</v>
      </c>
      <c r="HR43" s="541"/>
      <c r="HS43" s="556"/>
      <c r="HT43" s="347">
        <f si="73" t="shared"/>
        <v>0</v>
      </c>
      <c r="HU43" s="573"/>
      <c r="HV43" s="556"/>
      <c r="HW43" s="347">
        <f si="74" t="shared"/>
        <v>0</v>
      </c>
      <c r="HX43" s="573"/>
      <c r="HY43" s="556"/>
      <c r="HZ43" s="347">
        <f si="75" t="shared"/>
        <v>0</v>
      </c>
      <c r="IA43" s="573"/>
      <c r="IB43" s="556"/>
      <c r="IC43" s="493">
        <f si="76" t="shared"/>
        <v>0</v>
      </c>
      <c r="ID43" s="195"/>
      <c r="IE43" s="556"/>
      <c r="IF43" s="347">
        <f si="77" t="shared"/>
        <v>0</v>
      </c>
      <c r="IG43" s="210"/>
    </row>
    <row customHeight="1" ht="16.5" r="44" spans="1:241" x14ac:dyDescent="0.25">
      <c r="A44" s="199">
        <v>40</v>
      </c>
      <c r="B44" s="346">
        <v>42815</v>
      </c>
      <c r="C44" s="594"/>
      <c r="D44" s="622"/>
      <c r="E44" s="599"/>
      <c r="F44" s="493">
        <f si="39" t="shared"/>
        <v>0</v>
      </c>
      <c r="G44" s="354">
        <f>F43+F44</f>
        <v>0</v>
      </c>
      <c r="H44" s="594"/>
      <c r="I44" s="622"/>
      <c r="J44" s="596"/>
      <c r="K44" s="493">
        <f si="40" t="shared"/>
        <v>0</v>
      </c>
      <c r="L44" s="409">
        <f>K43+K44</f>
        <v>0</v>
      </c>
      <c r="M44" s="354">
        <f>L44-G44</f>
        <v>0</v>
      </c>
      <c r="N44" s="551"/>
      <c r="O44" s="595"/>
      <c r="P44" s="493">
        <f si="41" t="shared"/>
        <v>0</v>
      </c>
      <c r="Q44" s="508">
        <f>P44+P43</f>
        <v>0</v>
      </c>
      <c r="R44" s="551"/>
      <c r="S44" s="595"/>
      <c r="T44" s="347">
        <f si="42" t="shared"/>
        <v>0</v>
      </c>
      <c r="U44" s="508">
        <f>T44+T43</f>
        <v>0</v>
      </c>
      <c r="V44" s="613"/>
      <c r="W44" s="614"/>
      <c r="X44" s="347">
        <f si="43" t="shared"/>
        <v>0</v>
      </c>
      <c r="Y44" s="409">
        <f>X44+X43</f>
        <v>0</v>
      </c>
      <c r="Z44" s="210">
        <f>Y44+U44</f>
        <v>0</v>
      </c>
      <c r="AA44" s="466">
        <f>Q44-Z44</f>
        <v>0</v>
      </c>
      <c r="AB44" s="609"/>
      <c r="AC44" s="610"/>
      <c r="AD44" s="493">
        <f si="44" t="shared"/>
        <v>0</v>
      </c>
      <c r="AE44" s="508">
        <f>AD44+AD43</f>
        <v>0</v>
      </c>
      <c r="AF44" s="364"/>
      <c r="AG44" s="605"/>
      <c r="AH44" s="358"/>
      <c r="AI44" s="347">
        <f si="45" t="shared"/>
        <v>0</v>
      </c>
      <c r="AJ44" s="409">
        <f>AI44+AI43</f>
        <v>0</v>
      </c>
      <c r="AK44" s="508">
        <f>AJ44+U44</f>
        <v>0</v>
      </c>
      <c r="AL44" s="387"/>
      <c r="AM44" s="388"/>
      <c r="AN44" s="347">
        <f si="46" t="shared"/>
        <v>0</v>
      </c>
      <c r="AO44" s="217">
        <f>AN44+AN43</f>
        <v>0</v>
      </c>
      <c r="AP44" s="387"/>
      <c r="AQ44" s="388"/>
      <c r="AR44" s="347">
        <f si="47" t="shared"/>
        <v>0</v>
      </c>
      <c r="AS44" s="409">
        <f>AR44+AR43</f>
        <v>0</v>
      </c>
      <c r="AT44" s="409">
        <f>(L44-Y44-AE44-AO44)+AS44</f>
        <v>0</v>
      </c>
      <c r="AU44" s="210">
        <f si="28" t="shared"/>
        <v>0</v>
      </c>
      <c r="AV44" s="211">
        <f>(G44-Y44-AE44-AO44)+AS44</f>
        <v>0</v>
      </c>
      <c r="AW44" s="197">
        <v>10649.89</v>
      </c>
      <c r="AX44" s="196"/>
      <c r="AY44" s="196"/>
      <c r="AZ44" s="196">
        <f si="79" t="shared"/>
        <v>0</v>
      </c>
      <c r="BA44" s="196">
        <v>30.88</v>
      </c>
      <c r="BB44" s="196">
        <f si="48" t="shared"/>
        <v>0</v>
      </c>
      <c r="BC44" s="199">
        <v>40</v>
      </c>
      <c r="BD44" s="346">
        <v>42815</v>
      </c>
      <c r="BE44" s="594"/>
      <c r="BF44" s="194"/>
      <c r="BG44" s="599"/>
      <c r="BH44" s="529">
        <f si="49" t="shared"/>
        <v>0</v>
      </c>
      <c r="BI44" s="508">
        <f>BH44+BH43</f>
        <v>0</v>
      </c>
      <c r="BJ44" s="583"/>
      <c r="BK44" s="550"/>
      <c r="BL44" s="548">
        <f si="50" t="shared"/>
        <v>0</v>
      </c>
      <c r="BM44" s="409">
        <f>BL44+BL43</f>
        <v>0</v>
      </c>
      <c r="BN44" s="409">
        <f si="30" t="shared"/>
        <v>0</v>
      </c>
      <c r="BO44" s="204">
        <f>BI44-BM44</f>
        <v>0</v>
      </c>
      <c r="BP44" s="195">
        <v>1668.2</v>
      </c>
      <c r="BQ44" s="196">
        <f si="51" t="shared"/>
        <v>0</v>
      </c>
      <c r="BR44" s="196">
        <v>301.44</v>
      </c>
      <c r="BS44" s="196">
        <f si="52" t="shared"/>
        <v>0</v>
      </c>
      <c r="BT44" s="196">
        <v>4.84</v>
      </c>
      <c r="BU44" s="196">
        <f si="53" t="shared"/>
        <v>0</v>
      </c>
      <c r="BV44" s="199">
        <v>40</v>
      </c>
      <c r="BW44" s="346">
        <v>42815</v>
      </c>
      <c r="BX44" s="594"/>
      <c r="BY44" s="595"/>
      <c r="BZ44" s="529">
        <f si="54" t="shared"/>
        <v>0</v>
      </c>
      <c r="CA44" s="196">
        <f>BZ43+BZ44</f>
        <v>0</v>
      </c>
      <c r="CB44" s="292"/>
      <c r="CC44" s="213">
        <f si="31" t="shared"/>
        <v>0</v>
      </c>
      <c r="CD44" s="409">
        <f>BM44</f>
        <v>0</v>
      </c>
      <c r="CE44" s="211">
        <f si="32" t="shared"/>
        <v>0</v>
      </c>
      <c r="CF44" s="211">
        <f>CA44+CD44</f>
        <v>0</v>
      </c>
      <c r="CG44" s="195">
        <v>762.3</v>
      </c>
      <c r="CH44" s="210">
        <f si="33" t="shared"/>
        <v>762.3</v>
      </c>
      <c r="CI44" s="196"/>
      <c r="CJ44" s="196">
        <f si="55" t="shared"/>
        <v>0</v>
      </c>
      <c r="CK44" s="196">
        <v>3.78</v>
      </c>
      <c r="CL44" s="196">
        <f si="56" t="shared"/>
        <v>0</v>
      </c>
      <c r="CM44" s="199">
        <v>40</v>
      </c>
      <c r="CN44" s="346">
        <v>42815</v>
      </c>
      <c r="CO44" s="628"/>
      <c r="CP44" s="629"/>
      <c r="CQ44" s="529">
        <f si="57" t="shared"/>
        <v>0</v>
      </c>
      <c r="CR44" s="409">
        <f>CQ44+CQ43</f>
        <v>0</v>
      </c>
      <c r="CS44" s="210">
        <f si="87" t="shared"/>
        <v>0</v>
      </c>
      <c r="CT44" s="210">
        <f si="87" t="shared"/>
        <v>0</v>
      </c>
      <c r="CU44" s="409">
        <f si="87" t="shared"/>
        <v>0</v>
      </c>
      <c r="CV44" s="508">
        <f>Y44</f>
        <v>0</v>
      </c>
      <c r="CW44" s="379"/>
      <c r="CX44" s="557">
        <f si="58" t="shared"/>
        <v>0</v>
      </c>
      <c r="CY44" s="409">
        <f>CX44+CX43</f>
        <v>0</v>
      </c>
      <c r="CZ44" s="409">
        <f si="34" t="shared"/>
        <v>0</v>
      </c>
      <c r="DA44" s="204">
        <f>CZ44+CZ43</f>
        <v>0</v>
      </c>
      <c r="DB44" s="195">
        <v>3924.1</v>
      </c>
      <c r="DC44" s="397">
        <f si="59" t="shared"/>
        <v>0</v>
      </c>
      <c r="DD44" s="195">
        <v>361.89499999999998</v>
      </c>
      <c r="DE44" s="196">
        <f si="60" t="shared"/>
        <v>0</v>
      </c>
      <c r="DF44" s="195">
        <v>11.38</v>
      </c>
      <c r="DG44" s="397">
        <f si="61" t="shared"/>
        <v>0</v>
      </c>
      <c r="DH44" s="199">
        <v>40</v>
      </c>
      <c r="DI44" s="346">
        <v>42815</v>
      </c>
      <c r="DJ44" s="632"/>
      <c r="DK44" s="636"/>
      <c r="DL44" s="493">
        <f si="62" t="shared"/>
        <v>0</v>
      </c>
      <c r="DM44" s="508">
        <f>DL44+DL43</f>
        <v>0</v>
      </c>
      <c r="DN44" s="583"/>
      <c r="DO44" s="576"/>
      <c r="DP44" s="576"/>
      <c r="DQ44" s="582"/>
      <c r="DR44" s="493">
        <f si="78" t="shared"/>
        <v>0</v>
      </c>
      <c r="DS44" s="542">
        <f>DR44+DR43</f>
        <v>0</v>
      </c>
      <c r="DT44" s="409">
        <f si="35" t="shared"/>
        <v>0</v>
      </c>
      <c r="DU44" s="204">
        <f>DM44+DS44+IG44</f>
        <v>0</v>
      </c>
      <c r="DV44" s="195">
        <v>5557</v>
      </c>
      <c r="DW44" s="409">
        <f si="36" t="shared"/>
        <v>5557</v>
      </c>
      <c r="DX44" s="195">
        <v>14653</v>
      </c>
      <c r="DY44" s="431">
        <f si="64" t="shared"/>
        <v>0</v>
      </c>
      <c r="DZ44" s="409">
        <v>0.39800000000000002</v>
      </c>
      <c r="EA44" s="431">
        <f si="37" t="shared"/>
        <v>0.39800000000000002</v>
      </c>
      <c r="EB44" s="199">
        <v>40</v>
      </c>
      <c r="EC44" s="346">
        <v>42815</v>
      </c>
      <c r="ED44" s="594"/>
      <c r="EE44" s="252"/>
      <c r="EF44" s="595"/>
      <c r="EG44" s="493">
        <f si="65" t="shared"/>
        <v>0</v>
      </c>
      <c r="EH44" s="542">
        <f>EG44+EG43</f>
        <v>0</v>
      </c>
      <c r="EI44" s="549"/>
      <c r="EJ44" s="582"/>
      <c r="EK44" s="529">
        <f si="66" t="shared"/>
        <v>0</v>
      </c>
      <c r="EL44" s="541">
        <f>EK44+EK43</f>
        <v>0</v>
      </c>
      <c r="EM44" s="583"/>
      <c r="EN44" s="550"/>
      <c r="EO44" s="529">
        <f si="67" t="shared"/>
        <v>0</v>
      </c>
      <c r="EP44" s="541">
        <f>EO44+EO43</f>
        <v>0</v>
      </c>
      <c r="EQ44" s="570"/>
      <c r="ER44" s="529">
        <f si="68" t="shared"/>
        <v>0</v>
      </c>
      <c r="ES44" s="196">
        <f>ER44+ER43</f>
        <v>0</v>
      </c>
      <c r="ET44" s="409">
        <f si="38" t="shared"/>
        <v>0</v>
      </c>
      <c r="EU44" s="204">
        <f>EH44+EP44+ES44</f>
        <v>0</v>
      </c>
      <c r="EV44" s="195">
        <v>4273.3999999999996</v>
      </c>
      <c r="EW44" s="195">
        <f si="69" t="shared"/>
        <v>0</v>
      </c>
      <c r="EX44" s="431">
        <v>361.89499999999998</v>
      </c>
      <c r="EY44" s="431">
        <f si="70" t="shared"/>
        <v>0</v>
      </c>
      <c r="EZ44" s="290">
        <v>12.3931</v>
      </c>
      <c r="FA44" s="432">
        <f si="71" t="shared"/>
        <v>0</v>
      </c>
      <c r="HO44" s="346">
        <v>42756</v>
      </c>
      <c r="HP44" s="590"/>
      <c r="HQ44" s="529">
        <f si="72" t="shared"/>
        <v>0</v>
      </c>
      <c r="HR44" s="541">
        <f>HQ44+HQ43</f>
        <v>0</v>
      </c>
      <c r="HS44" s="556"/>
      <c r="HT44" s="347">
        <f si="73" t="shared"/>
        <v>0</v>
      </c>
      <c r="HU44" s="573">
        <f>HT44+HT43</f>
        <v>0</v>
      </c>
      <c r="HV44" s="556"/>
      <c r="HW44" s="347">
        <f si="74" t="shared"/>
        <v>0</v>
      </c>
      <c r="HX44" s="573">
        <f>HW44+HW43</f>
        <v>0</v>
      </c>
      <c r="HY44" s="556"/>
      <c r="HZ44" s="347">
        <f si="75" t="shared"/>
        <v>0</v>
      </c>
      <c r="IA44" s="573">
        <f>HZ44+HZ43</f>
        <v>0</v>
      </c>
      <c r="IB44" s="556"/>
      <c r="IC44" s="493">
        <f si="76" t="shared"/>
        <v>0</v>
      </c>
      <c r="ID44" s="195">
        <f>IC44+IC43</f>
        <v>0</v>
      </c>
      <c r="IE44" s="556"/>
      <c r="IF44" s="347">
        <f si="77" t="shared"/>
        <v>0</v>
      </c>
      <c r="IG44" s="210">
        <f>IF44+IF43</f>
        <v>0</v>
      </c>
    </row>
    <row customHeight="1" ht="16.5" r="45" spans="1:241" x14ac:dyDescent="0.25">
      <c r="A45" s="199">
        <v>41</v>
      </c>
      <c r="B45" s="346">
        <v>42815</v>
      </c>
      <c r="C45" s="594"/>
      <c r="D45" s="622"/>
      <c r="E45" s="599"/>
      <c r="F45" s="493">
        <f si="39" t="shared"/>
        <v>0</v>
      </c>
      <c r="G45" s="354"/>
      <c r="H45" s="594"/>
      <c r="I45" s="622"/>
      <c r="J45" s="596"/>
      <c r="K45" s="493">
        <f si="40" t="shared"/>
        <v>0</v>
      </c>
      <c r="L45" s="409"/>
      <c r="M45" s="354"/>
      <c r="N45" s="551"/>
      <c r="O45" s="595"/>
      <c r="P45" s="493">
        <f si="41" t="shared"/>
        <v>0</v>
      </c>
      <c r="Q45" s="508"/>
      <c r="R45" s="551"/>
      <c r="S45" s="595"/>
      <c r="T45" s="347">
        <f si="42" t="shared"/>
        <v>0</v>
      </c>
      <c r="U45" s="508"/>
      <c r="V45" s="551"/>
      <c r="W45" s="595"/>
      <c r="X45" s="347">
        <f si="43" t="shared"/>
        <v>0</v>
      </c>
      <c r="Y45" s="409"/>
      <c r="Z45" s="210"/>
      <c r="AA45" s="354"/>
      <c r="AB45" s="609"/>
      <c r="AC45" s="610"/>
      <c r="AD45" s="493">
        <f si="44" t="shared"/>
        <v>0</v>
      </c>
      <c r="AE45" s="508"/>
      <c r="AF45" s="364"/>
      <c r="AG45" s="605"/>
      <c r="AH45" s="358"/>
      <c r="AI45" s="347">
        <f si="45" t="shared"/>
        <v>0</v>
      </c>
      <c r="AJ45" s="409"/>
      <c r="AK45" s="508"/>
      <c r="AL45" s="387"/>
      <c r="AM45" s="388"/>
      <c r="AN45" s="347">
        <f si="46" t="shared"/>
        <v>0</v>
      </c>
      <c r="AO45" s="217"/>
      <c r="AP45" s="387"/>
      <c r="AQ45" s="388"/>
      <c r="AR45" s="347">
        <f si="47" t="shared"/>
        <v>0</v>
      </c>
      <c r="AS45" s="409"/>
      <c r="AT45" s="409"/>
      <c r="AU45" s="210">
        <f si="28" t="shared"/>
        <v>0</v>
      </c>
      <c r="AV45" s="211"/>
      <c r="AW45" s="197">
        <v>10649.89</v>
      </c>
      <c r="AX45" s="196"/>
      <c r="AY45" s="196"/>
      <c r="AZ45" s="196">
        <f si="79" t="shared"/>
        <v>0</v>
      </c>
      <c r="BA45" s="196">
        <v>30.88</v>
      </c>
      <c r="BB45" s="196">
        <f si="48" t="shared"/>
        <v>0</v>
      </c>
      <c r="BC45" s="199">
        <v>41</v>
      </c>
      <c r="BD45" s="346">
        <v>42815</v>
      </c>
      <c r="BE45" s="594"/>
      <c r="BF45" s="194"/>
      <c r="BG45" s="599"/>
      <c r="BH45" s="529">
        <f si="49" t="shared"/>
        <v>0</v>
      </c>
      <c r="BI45" s="508"/>
      <c r="BJ45" s="583"/>
      <c r="BK45" s="550"/>
      <c r="BL45" s="548">
        <f si="50" t="shared"/>
        <v>0</v>
      </c>
      <c r="BM45" s="409"/>
      <c r="BN45" s="409">
        <f si="30" t="shared"/>
        <v>0</v>
      </c>
      <c r="BO45" s="204"/>
      <c r="BP45" s="195">
        <v>1668.2</v>
      </c>
      <c r="BQ45" s="196">
        <f si="51" t="shared"/>
        <v>0</v>
      </c>
      <c r="BR45" s="196">
        <v>301.44</v>
      </c>
      <c r="BS45" s="196">
        <f si="52" t="shared"/>
        <v>0</v>
      </c>
      <c r="BT45" s="196">
        <v>4.84</v>
      </c>
      <c r="BU45" s="196">
        <f si="53" t="shared"/>
        <v>0</v>
      </c>
      <c r="BV45" s="199">
        <v>41</v>
      </c>
      <c r="BW45" s="346">
        <v>42815</v>
      </c>
      <c r="BX45" s="594"/>
      <c r="BY45" s="595"/>
      <c r="BZ45" s="529">
        <f si="54" t="shared"/>
        <v>0</v>
      </c>
      <c r="CA45" s="196"/>
      <c r="CB45" s="292"/>
      <c r="CC45" s="213">
        <f si="31" t="shared"/>
        <v>0</v>
      </c>
      <c r="CD45" s="409"/>
      <c r="CE45" s="211">
        <f si="32" t="shared"/>
        <v>0</v>
      </c>
      <c r="CF45" s="211"/>
      <c r="CG45" s="195">
        <v>762.3</v>
      </c>
      <c r="CH45" s="210">
        <f si="33" t="shared"/>
        <v>762.3</v>
      </c>
      <c r="CI45" s="196"/>
      <c r="CJ45" s="196">
        <f si="55" t="shared"/>
        <v>0</v>
      </c>
      <c r="CK45" s="196">
        <v>3.78</v>
      </c>
      <c r="CL45" s="196">
        <f si="56" t="shared"/>
        <v>0</v>
      </c>
      <c r="CM45" s="199">
        <v>41</v>
      </c>
      <c r="CN45" s="346">
        <v>42815</v>
      </c>
      <c r="CO45" s="628"/>
      <c r="CP45" s="629"/>
      <c r="CQ45" s="529">
        <f si="57" t="shared"/>
        <v>0</v>
      </c>
      <c r="CR45" s="409"/>
      <c r="CS45" s="210">
        <f si="87" t="shared"/>
        <v>0</v>
      </c>
      <c r="CT45" s="210">
        <f si="87" t="shared"/>
        <v>0</v>
      </c>
      <c r="CU45" s="409">
        <f si="87" t="shared"/>
        <v>0</v>
      </c>
      <c r="CV45" s="508"/>
      <c r="CW45" s="379"/>
      <c r="CX45" s="557">
        <f si="58" t="shared"/>
        <v>0</v>
      </c>
      <c r="CY45" s="409"/>
      <c r="CZ45" s="409">
        <f si="34" t="shared"/>
        <v>0</v>
      </c>
      <c r="DA45" s="204"/>
      <c r="DB45" s="195">
        <v>3924.1</v>
      </c>
      <c r="DC45" s="397">
        <f si="59" t="shared"/>
        <v>0</v>
      </c>
      <c r="DD45" s="195">
        <v>361.89499999999998</v>
      </c>
      <c r="DE45" s="196">
        <f si="60" t="shared"/>
        <v>0</v>
      </c>
      <c r="DF45" s="195">
        <v>11.38</v>
      </c>
      <c r="DG45" s="397">
        <f si="61" t="shared"/>
        <v>0</v>
      </c>
      <c r="DH45" s="199">
        <v>41</v>
      </c>
      <c r="DI45" s="346">
        <v>42815</v>
      </c>
      <c r="DJ45" s="632"/>
      <c r="DK45" s="633"/>
      <c r="DL45" s="493">
        <f si="62" t="shared"/>
        <v>0</v>
      </c>
      <c r="DM45" s="508"/>
      <c r="DN45" s="583"/>
      <c r="DO45" s="576"/>
      <c r="DP45" s="576"/>
      <c r="DQ45" s="582"/>
      <c r="DR45" s="493">
        <f si="78" t="shared"/>
        <v>0</v>
      </c>
      <c r="DS45" s="542"/>
      <c r="DT45" s="409">
        <f si="35" t="shared"/>
        <v>0</v>
      </c>
      <c r="DU45" s="204"/>
      <c r="DV45" s="195">
        <v>5557</v>
      </c>
      <c r="DW45" s="409">
        <f si="36" t="shared"/>
        <v>5557</v>
      </c>
      <c r="DX45" s="195">
        <v>14653</v>
      </c>
      <c r="DY45" s="431">
        <f si="64" t="shared"/>
        <v>0</v>
      </c>
      <c r="DZ45" s="409">
        <v>0.39800000000000002</v>
      </c>
      <c r="EA45" s="431">
        <f si="37" t="shared"/>
        <v>0.39800000000000002</v>
      </c>
      <c r="EB45" s="199">
        <v>41</v>
      </c>
      <c r="EC45" s="346">
        <v>42815</v>
      </c>
      <c r="ED45" s="594"/>
      <c r="EE45" s="252"/>
      <c r="EF45" s="595"/>
      <c r="EG45" s="493">
        <f si="65" t="shared"/>
        <v>0</v>
      </c>
      <c r="EH45" s="542"/>
      <c r="EI45" s="549"/>
      <c r="EJ45" s="582"/>
      <c r="EK45" s="529">
        <f si="66" t="shared"/>
        <v>0</v>
      </c>
      <c r="EL45" s="541"/>
      <c r="EM45" s="583"/>
      <c r="EN45" s="550"/>
      <c r="EO45" s="529">
        <f si="67" t="shared"/>
        <v>0</v>
      </c>
      <c r="EP45" s="541"/>
      <c r="EQ45" s="570"/>
      <c r="ER45" s="529">
        <f si="68" t="shared"/>
        <v>0</v>
      </c>
      <c r="ES45" s="196"/>
      <c r="ET45" s="409">
        <f si="38" t="shared"/>
        <v>0</v>
      </c>
      <c r="EU45" s="204"/>
      <c r="EV45" s="195">
        <v>4273.3999999999996</v>
      </c>
      <c r="EW45" s="195">
        <f si="69" t="shared"/>
        <v>0</v>
      </c>
      <c r="EX45" s="431">
        <v>361.89499999999998</v>
      </c>
      <c r="EY45" s="431">
        <f si="70" t="shared"/>
        <v>0</v>
      </c>
      <c r="EZ45" s="290">
        <v>12.3931</v>
      </c>
      <c r="FA45" s="432">
        <f si="71" t="shared"/>
        <v>0</v>
      </c>
      <c r="HO45" s="346">
        <v>42756</v>
      </c>
      <c r="HP45" s="590"/>
      <c r="HQ45" s="529">
        <f si="72" t="shared"/>
        <v>0</v>
      </c>
      <c r="HR45" s="541"/>
      <c r="HS45" s="556"/>
      <c r="HT45" s="347">
        <f si="73" t="shared"/>
        <v>0</v>
      </c>
      <c r="HU45" s="573"/>
      <c r="HV45" s="556"/>
      <c r="HW45" s="347">
        <f si="74" t="shared"/>
        <v>0</v>
      </c>
      <c r="HX45" s="573"/>
      <c r="HY45" s="556"/>
      <c r="HZ45" s="347">
        <f si="75" t="shared"/>
        <v>0</v>
      </c>
      <c r="IA45" s="573"/>
      <c r="IB45" s="556"/>
      <c r="IC45" s="493">
        <f si="76" t="shared"/>
        <v>0</v>
      </c>
      <c r="ID45" s="195"/>
      <c r="IE45" s="556"/>
      <c r="IF45" s="347">
        <f si="77" t="shared"/>
        <v>0</v>
      </c>
      <c r="IG45" s="210"/>
    </row>
    <row customHeight="1" ht="16.5" r="46" spans="1:241" x14ac:dyDescent="0.25">
      <c r="A46" s="199">
        <v>42</v>
      </c>
      <c r="B46" s="346">
        <v>42816</v>
      </c>
      <c r="C46" s="594"/>
      <c r="D46" s="622"/>
      <c r="E46" s="599"/>
      <c r="F46" s="493">
        <f si="39" t="shared"/>
        <v>0</v>
      </c>
      <c r="G46" s="354">
        <f>F45+F46</f>
        <v>0</v>
      </c>
      <c r="H46" s="594"/>
      <c r="I46" s="622"/>
      <c r="J46" s="596"/>
      <c r="K46" s="493">
        <f si="40" t="shared"/>
        <v>0</v>
      </c>
      <c r="L46" s="409">
        <f>K45+K46</f>
        <v>0</v>
      </c>
      <c r="M46" s="466">
        <f>L46-G46</f>
        <v>0</v>
      </c>
      <c r="N46" s="551"/>
      <c r="O46" s="595"/>
      <c r="P46" s="493">
        <f si="41" t="shared"/>
        <v>0</v>
      </c>
      <c r="Q46" s="508">
        <f>P46+P45</f>
        <v>0</v>
      </c>
      <c r="R46" s="551"/>
      <c r="S46" s="595"/>
      <c r="T46" s="347">
        <f si="42" t="shared"/>
        <v>0</v>
      </c>
      <c r="U46" s="508">
        <f>T46+T45</f>
        <v>0</v>
      </c>
      <c r="V46" s="551"/>
      <c r="W46" s="595"/>
      <c r="X46" s="347">
        <f si="43" t="shared"/>
        <v>0</v>
      </c>
      <c r="Y46" s="409">
        <f>X46+X45</f>
        <v>0</v>
      </c>
      <c r="Z46" s="210">
        <f>Y46+U46</f>
        <v>0</v>
      </c>
      <c r="AA46" s="354">
        <f>Q46-Z46</f>
        <v>0</v>
      </c>
      <c r="AB46" s="609"/>
      <c r="AC46" s="610"/>
      <c r="AD46" s="493">
        <f si="44" t="shared"/>
        <v>0</v>
      </c>
      <c r="AE46" s="508">
        <f>AD46+AD45</f>
        <v>0</v>
      </c>
      <c r="AF46" s="364"/>
      <c r="AG46" s="605"/>
      <c r="AH46" s="358"/>
      <c r="AI46" s="347">
        <f si="45" t="shared"/>
        <v>0</v>
      </c>
      <c r="AJ46" s="409">
        <f>AI46+AI45</f>
        <v>0</v>
      </c>
      <c r="AK46" s="508">
        <f>AJ46+U46</f>
        <v>0</v>
      </c>
      <c r="AL46" s="387"/>
      <c r="AM46" s="388"/>
      <c r="AN46" s="347">
        <f si="46" t="shared"/>
        <v>0</v>
      </c>
      <c r="AO46" s="217">
        <f>AN46+AN45</f>
        <v>0</v>
      </c>
      <c r="AP46" s="387"/>
      <c r="AQ46" s="388"/>
      <c r="AR46" s="347">
        <f si="47" t="shared"/>
        <v>0</v>
      </c>
      <c r="AS46" s="409">
        <f>AR46+AR45</f>
        <v>0</v>
      </c>
      <c r="AT46" s="409">
        <f>(L46-Y46-AE46-AO46)+AS46</f>
        <v>0</v>
      </c>
      <c r="AU46" s="210">
        <f si="28" t="shared"/>
        <v>0</v>
      </c>
      <c r="AV46" s="211">
        <f>(G46-Y46-AE46-AO46)+AS46</f>
        <v>0</v>
      </c>
      <c r="AW46" s="197">
        <v>10649.89</v>
      </c>
      <c r="AX46" s="196"/>
      <c r="AY46" s="196"/>
      <c r="AZ46" s="196">
        <f si="79" t="shared"/>
        <v>0</v>
      </c>
      <c r="BA46" s="196">
        <v>30.88</v>
      </c>
      <c r="BB46" s="196">
        <f si="48" t="shared"/>
        <v>0</v>
      </c>
      <c r="BC46" s="199">
        <v>42</v>
      </c>
      <c r="BD46" s="346">
        <v>42816</v>
      </c>
      <c r="BE46" s="594"/>
      <c r="BF46" s="194"/>
      <c r="BG46" s="599"/>
      <c r="BH46" s="529">
        <f si="49" t="shared"/>
        <v>0</v>
      </c>
      <c r="BI46" s="508">
        <f>BH46+BH45</f>
        <v>0</v>
      </c>
      <c r="BJ46" s="583"/>
      <c r="BK46" s="550"/>
      <c r="BL46" s="548">
        <f si="50" t="shared"/>
        <v>0</v>
      </c>
      <c r="BM46" s="409">
        <f>BL46+BL45</f>
        <v>0</v>
      </c>
      <c r="BN46" s="409">
        <f si="30" t="shared"/>
        <v>0</v>
      </c>
      <c r="BO46" s="204">
        <f>BI46-BM46</f>
        <v>0</v>
      </c>
      <c r="BP46" s="195">
        <v>1668.2</v>
      </c>
      <c r="BQ46" s="196">
        <f si="51" t="shared"/>
        <v>0</v>
      </c>
      <c r="BR46" s="196">
        <v>301.44</v>
      </c>
      <c r="BS46" s="196">
        <f si="52" t="shared"/>
        <v>0</v>
      </c>
      <c r="BT46" s="196">
        <v>4.84</v>
      </c>
      <c r="BU46" s="196">
        <f si="53" t="shared"/>
        <v>0</v>
      </c>
      <c r="BV46" s="199">
        <v>42</v>
      </c>
      <c r="BW46" s="346">
        <v>42816</v>
      </c>
      <c r="BX46" s="594"/>
      <c r="BY46" s="595"/>
      <c r="BZ46" s="529">
        <f si="54" t="shared"/>
        <v>0</v>
      </c>
      <c r="CA46" s="196">
        <f>BZ45+BZ46</f>
        <v>0</v>
      </c>
      <c r="CB46" s="292"/>
      <c r="CC46" s="213">
        <f si="31" t="shared"/>
        <v>0</v>
      </c>
      <c r="CD46" s="409">
        <f>BM46</f>
        <v>0</v>
      </c>
      <c r="CE46" s="211">
        <f si="32" t="shared"/>
        <v>0</v>
      </c>
      <c r="CF46" s="211">
        <f>CA46+CD46</f>
        <v>0</v>
      </c>
      <c r="CG46" s="195">
        <v>762.3</v>
      </c>
      <c r="CH46" s="210">
        <f si="33" t="shared"/>
        <v>762.3</v>
      </c>
      <c r="CI46" s="196"/>
      <c r="CJ46" s="196">
        <f si="55" t="shared"/>
        <v>0</v>
      </c>
      <c r="CK46" s="196">
        <v>3.78</v>
      </c>
      <c r="CL46" s="196">
        <f si="56" t="shared"/>
        <v>0</v>
      </c>
      <c r="CM46" s="199">
        <v>42</v>
      </c>
      <c r="CN46" s="346">
        <v>42816</v>
      </c>
      <c r="CO46" s="628"/>
      <c r="CP46" s="629"/>
      <c r="CQ46" s="529">
        <f si="57" t="shared"/>
        <v>0</v>
      </c>
      <c r="CR46" s="409">
        <f>CQ46+CQ45</f>
        <v>0</v>
      </c>
      <c r="CS46" s="210">
        <f si="87" t="shared"/>
        <v>0</v>
      </c>
      <c r="CT46" s="210">
        <f si="87" t="shared"/>
        <v>0</v>
      </c>
      <c r="CU46" s="409">
        <f si="87" t="shared"/>
        <v>0</v>
      </c>
      <c r="CV46" s="508">
        <f>Y46</f>
        <v>0</v>
      </c>
      <c r="CW46" s="379"/>
      <c r="CX46" s="557">
        <f si="58" t="shared"/>
        <v>0</v>
      </c>
      <c r="CY46" s="409">
        <f>CX46+CX45</f>
        <v>0</v>
      </c>
      <c r="CZ46" s="409">
        <f si="34" t="shared"/>
        <v>0</v>
      </c>
      <c r="DA46" s="204">
        <f>CZ46+CZ45</f>
        <v>0</v>
      </c>
      <c r="DB46" s="195">
        <v>3924.1</v>
      </c>
      <c r="DC46" s="397">
        <f si="59" t="shared"/>
        <v>0</v>
      </c>
      <c r="DD46" s="195">
        <v>361.89499999999998</v>
      </c>
      <c r="DE46" s="196">
        <f si="60" t="shared"/>
        <v>0</v>
      </c>
      <c r="DF46" s="195">
        <v>11.38</v>
      </c>
      <c r="DG46" s="397">
        <f si="61" t="shared"/>
        <v>0</v>
      </c>
      <c r="DH46" s="199">
        <v>42</v>
      </c>
      <c r="DI46" s="346">
        <v>42816</v>
      </c>
      <c r="DJ46" s="632"/>
      <c r="DK46" s="633"/>
      <c r="DL46" s="493">
        <f si="62" t="shared"/>
        <v>0</v>
      </c>
      <c r="DM46" s="508">
        <f>DL46+DL45</f>
        <v>0</v>
      </c>
      <c r="DN46" s="583"/>
      <c r="DO46" s="576"/>
      <c r="DP46" s="576"/>
      <c r="DQ46" s="582"/>
      <c r="DR46" s="493">
        <f si="78" t="shared"/>
        <v>0</v>
      </c>
      <c r="DS46" s="542">
        <f>DR46+DR45</f>
        <v>0</v>
      </c>
      <c r="DT46" s="409">
        <f si="35" t="shared"/>
        <v>0</v>
      </c>
      <c r="DU46" s="204">
        <f>DM46+DS46+IG46</f>
        <v>0</v>
      </c>
      <c r="DV46" s="195">
        <v>5557</v>
      </c>
      <c r="DW46" s="409">
        <f si="36" t="shared"/>
        <v>5557</v>
      </c>
      <c r="DX46" s="195">
        <v>14653</v>
      </c>
      <c r="DY46" s="431">
        <f si="64" t="shared"/>
        <v>0</v>
      </c>
      <c r="DZ46" s="409">
        <v>0.39800000000000002</v>
      </c>
      <c r="EA46" s="431">
        <f si="37" t="shared"/>
        <v>0.39800000000000002</v>
      </c>
      <c r="EB46" s="199">
        <v>42</v>
      </c>
      <c r="EC46" s="346">
        <v>42816</v>
      </c>
      <c r="ED46" s="594"/>
      <c r="EE46" s="252"/>
      <c r="EF46" s="595"/>
      <c r="EG46" s="493">
        <f si="65" t="shared"/>
        <v>0</v>
      </c>
      <c r="EH46" s="542">
        <f>EG46+EG45</f>
        <v>0</v>
      </c>
      <c r="EI46" s="549"/>
      <c r="EJ46" s="582"/>
      <c r="EK46" s="529">
        <f si="66" t="shared"/>
        <v>0</v>
      </c>
      <c r="EL46" s="541">
        <f>EK46+EK45</f>
        <v>0</v>
      </c>
      <c r="EM46" s="583"/>
      <c r="EN46" s="550"/>
      <c r="EO46" s="529">
        <f si="67" t="shared"/>
        <v>0</v>
      </c>
      <c r="EP46" s="541">
        <f>EO46+EO45</f>
        <v>0</v>
      </c>
      <c r="EQ46" s="570"/>
      <c r="ER46" s="529">
        <f si="68" t="shared"/>
        <v>0</v>
      </c>
      <c r="ES46" s="196">
        <f>ER46+ER45</f>
        <v>0</v>
      </c>
      <c r="ET46" s="409">
        <f si="38" t="shared"/>
        <v>0</v>
      </c>
      <c r="EU46" s="204">
        <f>EH46+EP46+ES46</f>
        <v>0</v>
      </c>
      <c r="EV46" s="195">
        <v>4273.3999999999996</v>
      </c>
      <c r="EW46" s="195">
        <f si="69" t="shared"/>
        <v>0</v>
      </c>
      <c r="EX46" s="431">
        <v>361.89499999999998</v>
      </c>
      <c r="EY46" s="431">
        <f si="70" t="shared"/>
        <v>0</v>
      </c>
      <c r="EZ46" s="290">
        <v>12.3931</v>
      </c>
      <c r="FA46" s="432">
        <f si="71" t="shared"/>
        <v>0</v>
      </c>
      <c r="HO46" s="346">
        <v>42757</v>
      </c>
      <c r="HP46" s="590"/>
      <c r="HQ46" s="529">
        <f si="72" t="shared"/>
        <v>0</v>
      </c>
      <c r="HR46" s="541">
        <f>HQ46+HQ45</f>
        <v>0</v>
      </c>
      <c r="HS46" s="556"/>
      <c r="HT46" s="347">
        <f si="73" t="shared"/>
        <v>0</v>
      </c>
      <c r="HU46" s="573">
        <f>HT46+HT45</f>
        <v>0</v>
      </c>
      <c r="HV46" s="556"/>
      <c r="HW46" s="347">
        <f si="74" t="shared"/>
        <v>0</v>
      </c>
      <c r="HX46" s="573">
        <f>HW46+HW45</f>
        <v>0</v>
      </c>
      <c r="HY46" s="556"/>
      <c r="HZ46" s="347">
        <f si="75" t="shared"/>
        <v>0</v>
      </c>
      <c r="IA46" s="573">
        <f>HZ46+HZ45</f>
        <v>0</v>
      </c>
      <c r="IB46" s="556"/>
      <c r="IC46" s="493">
        <f si="76" t="shared"/>
        <v>0</v>
      </c>
      <c r="ID46" s="195">
        <f>IC46+IC45</f>
        <v>0</v>
      </c>
      <c r="IE46" s="556"/>
      <c r="IF46" s="347">
        <f si="77" t="shared"/>
        <v>0</v>
      </c>
      <c r="IG46" s="210">
        <f>IF46+IF45</f>
        <v>0</v>
      </c>
    </row>
    <row customHeight="1" ht="16.5" r="47" spans="1:241" x14ac:dyDescent="0.25">
      <c r="A47" s="199">
        <v>43</v>
      </c>
      <c r="B47" s="346">
        <v>42816</v>
      </c>
      <c r="C47" s="594"/>
      <c r="D47" s="622"/>
      <c r="E47" s="599"/>
      <c r="F47" s="493">
        <f si="39" t="shared"/>
        <v>0</v>
      </c>
      <c r="G47" s="354"/>
      <c r="H47" s="594"/>
      <c r="I47" s="622"/>
      <c r="J47" s="596"/>
      <c r="K47" s="493">
        <f si="40" t="shared"/>
        <v>0</v>
      </c>
      <c r="L47" s="409"/>
      <c r="M47" s="354"/>
      <c r="N47" s="551"/>
      <c r="O47" s="595"/>
      <c r="P47" s="493">
        <f si="41" t="shared"/>
        <v>0</v>
      </c>
      <c r="Q47" s="508"/>
      <c r="R47" s="551"/>
      <c r="S47" s="595"/>
      <c r="T47" s="347">
        <f si="42" t="shared"/>
        <v>0</v>
      </c>
      <c r="U47" s="508"/>
      <c r="V47" s="551"/>
      <c r="W47" s="595"/>
      <c r="X47" s="347">
        <f si="43" t="shared"/>
        <v>0</v>
      </c>
      <c r="Y47" s="409"/>
      <c r="Z47" s="210"/>
      <c r="AA47" s="354"/>
      <c r="AB47" s="609"/>
      <c r="AC47" s="610"/>
      <c r="AD47" s="493">
        <f si="44" t="shared"/>
        <v>0</v>
      </c>
      <c r="AE47" s="508"/>
      <c r="AF47" s="364"/>
      <c r="AG47" s="605"/>
      <c r="AH47" s="358"/>
      <c r="AI47" s="347">
        <f si="45" t="shared"/>
        <v>0</v>
      </c>
      <c r="AJ47" s="409"/>
      <c r="AK47" s="508"/>
      <c r="AL47" s="387"/>
      <c r="AM47" s="388"/>
      <c r="AN47" s="347">
        <f si="46" t="shared"/>
        <v>0</v>
      </c>
      <c r="AO47" s="217"/>
      <c r="AP47" s="387"/>
      <c r="AQ47" s="388"/>
      <c r="AR47" s="347">
        <f si="47" t="shared"/>
        <v>0</v>
      </c>
      <c r="AS47" s="409"/>
      <c r="AT47" s="409"/>
      <c r="AU47" s="210">
        <f si="28" t="shared"/>
        <v>0</v>
      </c>
      <c r="AV47" s="211"/>
      <c r="AW47" s="197">
        <v>10649.89</v>
      </c>
      <c r="AX47" s="196"/>
      <c r="AY47" s="196"/>
      <c r="AZ47" s="196">
        <f si="79" t="shared"/>
        <v>0</v>
      </c>
      <c r="BA47" s="196">
        <v>30.88</v>
      </c>
      <c r="BB47" s="196">
        <f si="48" t="shared"/>
        <v>0</v>
      </c>
      <c r="BC47" s="199">
        <v>43</v>
      </c>
      <c r="BD47" s="346">
        <v>42816</v>
      </c>
      <c r="BE47" s="594"/>
      <c r="BF47" s="194"/>
      <c r="BG47" s="599"/>
      <c r="BH47" s="529">
        <f si="49" t="shared"/>
        <v>0</v>
      </c>
      <c r="BI47" s="508"/>
      <c r="BJ47" s="583"/>
      <c r="BK47" s="550"/>
      <c r="BL47" s="548">
        <f si="50" t="shared"/>
        <v>0</v>
      </c>
      <c r="BM47" s="409"/>
      <c r="BN47" s="409">
        <f si="30" t="shared"/>
        <v>0</v>
      </c>
      <c r="BO47" s="204"/>
      <c r="BP47" s="195">
        <v>1668.2</v>
      </c>
      <c r="BQ47" s="196">
        <f si="51" t="shared"/>
        <v>0</v>
      </c>
      <c r="BR47" s="196">
        <v>301.44</v>
      </c>
      <c r="BS47" s="196">
        <f si="52" t="shared"/>
        <v>0</v>
      </c>
      <c r="BT47" s="196">
        <v>4.84</v>
      </c>
      <c r="BU47" s="196">
        <f si="53" t="shared"/>
        <v>0</v>
      </c>
      <c r="BV47" s="199">
        <v>43</v>
      </c>
      <c r="BW47" s="346">
        <v>42816</v>
      </c>
      <c r="BX47" s="594"/>
      <c r="BY47" s="595"/>
      <c r="BZ47" s="529">
        <f si="54" t="shared"/>
        <v>0</v>
      </c>
      <c r="CA47" s="196"/>
      <c r="CB47" s="292"/>
      <c r="CC47" s="213">
        <f si="31" t="shared"/>
        <v>0</v>
      </c>
      <c r="CD47" s="409"/>
      <c r="CE47" s="211">
        <f si="32" t="shared"/>
        <v>0</v>
      </c>
      <c r="CF47" s="211"/>
      <c r="CG47" s="195">
        <v>762.3</v>
      </c>
      <c r="CH47" s="210">
        <f si="33" t="shared"/>
        <v>762.3</v>
      </c>
      <c r="CI47" s="196"/>
      <c r="CJ47" s="196">
        <f si="55" t="shared"/>
        <v>0</v>
      </c>
      <c r="CK47" s="196">
        <v>3.78</v>
      </c>
      <c r="CL47" s="196">
        <f si="56" t="shared"/>
        <v>0</v>
      </c>
      <c r="CM47" s="199">
        <v>43</v>
      </c>
      <c r="CN47" s="346">
        <v>42816</v>
      </c>
      <c r="CO47" s="628"/>
      <c r="CP47" s="629"/>
      <c r="CQ47" s="529">
        <f si="57" t="shared"/>
        <v>0</v>
      </c>
      <c r="CR47" s="409"/>
      <c r="CS47" s="210">
        <f si="87" t="shared"/>
        <v>0</v>
      </c>
      <c r="CT47" s="210">
        <f si="87" t="shared"/>
        <v>0</v>
      </c>
      <c r="CU47" s="409">
        <f si="87" t="shared"/>
        <v>0</v>
      </c>
      <c r="CV47" s="508"/>
      <c r="CW47" s="379"/>
      <c r="CX47" s="557">
        <f si="58" t="shared"/>
        <v>0</v>
      </c>
      <c r="CY47" s="409"/>
      <c r="CZ47" s="409">
        <f si="34" t="shared"/>
        <v>0</v>
      </c>
      <c r="DA47" s="204"/>
      <c r="DB47" s="195">
        <v>3924.1</v>
      </c>
      <c r="DC47" s="397">
        <f si="59" t="shared"/>
        <v>0</v>
      </c>
      <c r="DD47" s="195">
        <v>361.89499999999998</v>
      </c>
      <c r="DE47" s="196">
        <f si="60" t="shared"/>
        <v>0</v>
      </c>
      <c r="DF47" s="195">
        <v>11.38</v>
      </c>
      <c r="DG47" s="397">
        <f si="61" t="shared"/>
        <v>0</v>
      </c>
      <c r="DH47" s="199">
        <v>43</v>
      </c>
      <c r="DI47" s="346">
        <v>42816</v>
      </c>
      <c r="DJ47" s="632"/>
      <c r="DK47" s="633"/>
      <c r="DL47" s="493">
        <f si="62" t="shared"/>
        <v>0</v>
      </c>
      <c r="DM47" s="508"/>
      <c r="DN47" s="583"/>
      <c r="DO47" s="576"/>
      <c r="DP47" s="576"/>
      <c r="DQ47" s="582"/>
      <c r="DR47" s="493">
        <f si="78" t="shared"/>
        <v>0</v>
      </c>
      <c r="DS47" s="542"/>
      <c r="DT47" s="409">
        <f si="35" t="shared"/>
        <v>0</v>
      </c>
      <c r="DU47" s="204"/>
      <c r="DV47" s="195">
        <v>5557</v>
      </c>
      <c r="DW47" s="409">
        <f si="36" t="shared"/>
        <v>5557</v>
      </c>
      <c r="DX47" s="195">
        <v>14653</v>
      </c>
      <c r="DY47" s="431">
        <f si="64" t="shared"/>
        <v>0</v>
      </c>
      <c r="DZ47" s="409">
        <v>0.39800000000000002</v>
      </c>
      <c r="EA47" s="431">
        <f si="37" t="shared"/>
        <v>0.39800000000000002</v>
      </c>
      <c r="EB47" s="199">
        <v>43</v>
      </c>
      <c r="EC47" s="346">
        <v>42816</v>
      </c>
      <c r="ED47" s="594"/>
      <c r="EE47" s="252"/>
      <c r="EF47" s="595"/>
      <c r="EG47" s="493">
        <f si="65" t="shared"/>
        <v>0</v>
      </c>
      <c r="EH47" s="542"/>
      <c r="EI47" s="549"/>
      <c r="EJ47" s="582"/>
      <c r="EK47" s="529">
        <f si="66" t="shared"/>
        <v>0</v>
      </c>
      <c r="EL47" s="541"/>
      <c r="EM47" s="583"/>
      <c r="EN47" s="550"/>
      <c r="EO47" s="529">
        <f si="67" t="shared"/>
        <v>0</v>
      </c>
      <c r="EP47" s="541"/>
      <c r="EQ47" s="570"/>
      <c r="ER47" s="529">
        <f si="68" t="shared"/>
        <v>0</v>
      </c>
      <c r="ES47" s="196"/>
      <c r="ET47" s="409">
        <f si="38" t="shared"/>
        <v>0</v>
      </c>
      <c r="EU47" s="204"/>
      <c r="EV47" s="195">
        <v>4273.3999999999996</v>
      </c>
      <c r="EW47" s="195">
        <f si="69" t="shared"/>
        <v>0</v>
      </c>
      <c r="EX47" s="431">
        <v>361.89499999999998</v>
      </c>
      <c r="EY47" s="431">
        <f si="70" t="shared"/>
        <v>0</v>
      </c>
      <c r="EZ47" s="290">
        <v>12.3931</v>
      </c>
      <c r="FA47" s="432">
        <f si="71" t="shared"/>
        <v>0</v>
      </c>
      <c r="HO47" s="346">
        <v>42757</v>
      </c>
      <c r="HP47" s="590"/>
      <c r="HQ47" s="529">
        <f si="72" t="shared"/>
        <v>0</v>
      </c>
      <c r="HR47" s="541"/>
      <c r="HS47" s="556"/>
      <c r="HT47" s="347">
        <f si="73" t="shared"/>
        <v>0</v>
      </c>
      <c r="HU47" s="573"/>
      <c r="HV47" s="556"/>
      <c r="HW47" s="347">
        <f si="74" t="shared"/>
        <v>0</v>
      </c>
      <c r="HX47" s="573"/>
      <c r="HY47" s="556"/>
      <c r="HZ47" s="347">
        <f si="75" t="shared"/>
        <v>0</v>
      </c>
      <c r="IA47" s="573"/>
      <c r="IB47" s="556"/>
      <c r="IC47" s="493">
        <f si="76" t="shared"/>
        <v>0</v>
      </c>
      <c r="ID47" s="195"/>
      <c r="IE47" s="556"/>
      <c r="IF47" s="347">
        <f si="77" t="shared"/>
        <v>0</v>
      </c>
      <c r="IG47" s="210"/>
    </row>
    <row customHeight="1" ht="16.5" r="48" spans="1:241" x14ac:dyDescent="0.25">
      <c r="A48" s="199">
        <v>44</v>
      </c>
      <c r="B48" s="346">
        <v>42817</v>
      </c>
      <c r="C48" s="594"/>
      <c r="D48" s="622"/>
      <c r="E48" s="599"/>
      <c r="F48" s="493">
        <f si="39" t="shared"/>
        <v>0</v>
      </c>
      <c r="G48" s="354">
        <f>F47+F48</f>
        <v>0</v>
      </c>
      <c r="H48" s="594"/>
      <c r="I48" s="622"/>
      <c r="J48" s="596"/>
      <c r="K48" s="493">
        <f si="40" t="shared"/>
        <v>0</v>
      </c>
      <c r="L48" s="409">
        <f>K47+K48</f>
        <v>0</v>
      </c>
      <c r="M48" s="354">
        <f>L48-G48</f>
        <v>0</v>
      </c>
      <c r="N48" s="551"/>
      <c r="O48" s="595"/>
      <c r="P48" s="493">
        <f si="41" t="shared"/>
        <v>0</v>
      </c>
      <c r="Q48" s="508">
        <f>P48+P47</f>
        <v>0</v>
      </c>
      <c r="R48" s="551"/>
      <c r="S48" s="595"/>
      <c r="T48" s="347">
        <f si="42" t="shared"/>
        <v>0</v>
      </c>
      <c r="U48" s="508">
        <f>T48+T47</f>
        <v>0</v>
      </c>
      <c r="V48" s="551"/>
      <c r="W48" s="595"/>
      <c r="X48" s="347">
        <f si="43" t="shared"/>
        <v>0</v>
      </c>
      <c r="Y48" s="409">
        <f>X48+X47</f>
        <v>0</v>
      </c>
      <c r="Z48" s="210">
        <f>Y48+U48</f>
        <v>0</v>
      </c>
      <c r="AA48" s="354">
        <f>Q48-Z48</f>
        <v>0</v>
      </c>
      <c r="AB48" s="609"/>
      <c r="AC48" s="610"/>
      <c r="AD48" s="493">
        <f si="44" t="shared"/>
        <v>0</v>
      </c>
      <c r="AE48" s="508">
        <f>AD48+AD47</f>
        <v>0</v>
      </c>
      <c r="AF48" s="364"/>
      <c r="AG48" s="605"/>
      <c r="AH48" s="358"/>
      <c r="AI48" s="347">
        <f si="45" t="shared"/>
        <v>0</v>
      </c>
      <c r="AJ48" s="409">
        <f>AI48+AI47</f>
        <v>0</v>
      </c>
      <c r="AK48" s="508">
        <f>AJ48+U48</f>
        <v>0</v>
      </c>
      <c r="AL48" s="387"/>
      <c r="AM48" s="388"/>
      <c r="AN48" s="347">
        <f si="46" t="shared"/>
        <v>0</v>
      </c>
      <c r="AO48" s="217">
        <f>AN48+AN47</f>
        <v>0</v>
      </c>
      <c r="AP48" s="387"/>
      <c r="AQ48" s="388"/>
      <c r="AR48" s="347">
        <f si="47" t="shared"/>
        <v>0</v>
      </c>
      <c r="AS48" s="409">
        <f>AR48+AR47</f>
        <v>0</v>
      </c>
      <c r="AT48" s="409">
        <f>(L48-Y48-AE48-AO48)+AS48</f>
        <v>0</v>
      </c>
      <c r="AU48" s="210">
        <f si="28" t="shared"/>
        <v>0</v>
      </c>
      <c r="AV48" s="211">
        <f>(G48-Y48-AE48-AO48)+AS48</f>
        <v>0</v>
      </c>
      <c r="AW48" s="197">
        <v>10649.89</v>
      </c>
      <c r="AX48" s="196"/>
      <c r="AY48" s="196"/>
      <c r="AZ48" s="196">
        <f si="79" t="shared"/>
        <v>0</v>
      </c>
      <c r="BA48" s="196">
        <v>30.88</v>
      </c>
      <c r="BB48" s="196">
        <f si="48" t="shared"/>
        <v>0</v>
      </c>
      <c r="BC48" s="199">
        <v>44</v>
      </c>
      <c r="BD48" s="346">
        <v>42817</v>
      </c>
      <c r="BE48" s="594"/>
      <c r="BF48" s="194"/>
      <c r="BG48" s="599"/>
      <c r="BH48" s="529">
        <f si="49" t="shared"/>
        <v>0</v>
      </c>
      <c r="BI48" s="508">
        <f>BH48+BH47</f>
        <v>0</v>
      </c>
      <c r="BJ48" s="583"/>
      <c r="BK48" s="550"/>
      <c r="BL48" s="548">
        <f si="50" t="shared"/>
        <v>0</v>
      </c>
      <c r="BM48" s="409">
        <f>BL48+BL47</f>
        <v>0</v>
      </c>
      <c r="BN48" s="409">
        <f si="30" t="shared"/>
        <v>0</v>
      </c>
      <c r="BO48" s="204">
        <f>BI48-BM48</f>
        <v>0</v>
      </c>
      <c r="BP48" s="195">
        <v>1668.2</v>
      </c>
      <c r="BQ48" s="196">
        <f si="51" t="shared"/>
        <v>0</v>
      </c>
      <c r="BR48" s="196">
        <v>301.44</v>
      </c>
      <c r="BS48" s="196">
        <f si="52" t="shared"/>
        <v>0</v>
      </c>
      <c r="BT48" s="196">
        <v>4.84</v>
      </c>
      <c r="BU48" s="196">
        <f si="53" t="shared"/>
        <v>0</v>
      </c>
      <c r="BV48" s="199">
        <v>44</v>
      </c>
      <c r="BW48" s="346">
        <v>42817</v>
      </c>
      <c r="BX48" s="594"/>
      <c r="BY48" s="595"/>
      <c r="BZ48" s="529">
        <f si="54" t="shared"/>
        <v>0</v>
      </c>
      <c r="CA48" s="196">
        <f>BZ47+BZ48</f>
        <v>0</v>
      </c>
      <c r="CB48" s="292"/>
      <c r="CC48" s="213">
        <f si="31" t="shared"/>
        <v>0</v>
      </c>
      <c r="CD48" s="409">
        <f>BM48</f>
        <v>0</v>
      </c>
      <c r="CE48" s="211">
        <f si="32" t="shared"/>
        <v>0</v>
      </c>
      <c r="CF48" s="211">
        <f>CA48+CD48</f>
        <v>0</v>
      </c>
      <c r="CG48" s="195">
        <v>762.3</v>
      </c>
      <c r="CH48" s="210">
        <f si="33" t="shared"/>
        <v>762.3</v>
      </c>
      <c r="CI48" s="196"/>
      <c r="CJ48" s="196">
        <f si="55" t="shared"/>
        <v>0</v>
      </c>
      <c r="CK48" s="196">
        <v>3.78</v>
      </c>
      <c r="CL48" s="196">
        <f si="56" t="shared"/>
        <v>0</v>
      </c>
      <c r="CM48" s="199">
        <v>44</v>
      </c>
      <c r="CN48" s="346">
        <v>42817</v>
      </c>
      <c r="CO48" s="628"/>
      <c r="CP48" s="629"/>
      <c r="CQ48" s="529">
        <f si="57" t="shared"/>
        <v>0</v>
      </c>
      <c r="CR48" s="409">
        <f>CQ48+CQ47</f>
        <v>0</v>
      </c>
      <c r="CS48" s="210">
        <f si="87" t="shared"/>
        <v>0</v>
      </c>
      <c r="CT48" s="210">
        <f si="87" t="shared"/>
        <v>0</v>
      </c>
      <c r="CU48" s="409">
        <f si="87" t="shared"/>
        <v>0</v>
      </c>
      <c r="CV48" s="508">
        <f>Y48</f>
        <v>0</v>
      </c>
      <c r="CW48" s="379"/>
      <c r="CX48" s="557">
        <f si="58" t="shared"/>
        <v>0</v>
      </c>
      <c r="CY48" s="409">
        <f>CX48+CX47</f>
        <v>0</v>
      </c>
      <c r="CZ48" s="409">
        <f si="34" t="shared"/>
        <v>0</v>
      </c>
      <c r="DA48" s="204">
        <f>CZ48+CZ47</f>
        <v>0</v>
      </c>
      <c r="DB48" s="195">
        <v>3924.1</v>
      </c>
      <c r="DC48" s="397">
        <f si="59" t="shared"/>
        <v>0</v>
      </c>
      <c r="DD48" s="195">
        <v>361.89499999999998</v>
      </c>
      <c r="DE48" s="196">
        <f si="60" t="shared"/>
        <v>0</v>
      </c>
      <c r="DF48" s="195">
        <v>11.38</v>
      </c>
      <c r="DG48" s="397">
        <f si="61" t="shared"/>
        <v>0</v>
      </c>
      <c r="DH48" s="199">
        <v>44</v>
      </c>
      <c r="DI48" s="346">
        <v>42817</v>
      </c>
      <c r="DJ48" s="632"/>
      <c r="DK48" s="633"/>
      <c r="DL48" s="493">
        <f si="62" t="shared"/>
        <v>0</v>
      </c>
      <c r="DM48" s="508">
        <f>DL48+DL47</f>
        <v>0</v>
      </c>
      <c r="DN48" s="583"/>
      <c r="DO48" s="576"/>
      <c r="DP48" s="576"/>
      <c r="DQ48" s="582"/>
      <c r="DR48" s="493">
        <f si="78" t="shared"/>
        <v>0</v>
      </c>
      <c r="DS48" s="542">
        <f>DR48+DR47</f>
        <v>0</v>
      </c>
      <c r="DT48" s="409">
        <f si="35" t="shared"/>
        <v>0</v>
      </c>
      <c r="DU48" s="204">
        <f>DM48+DS48+IG48</f>
        <v>0</v>
      </c>
      <c r="DV48" s="195">
        <v>5557</v>
      </c>
      <c r="DW48" s="409">
        <f si="36" t="shared"/>
        <v>5557</v>
      </c>
      <c r="DX48" s="195">
        <v>14653</v>
      </c>
      <c r="DY48" s="431">
        <f si="64" t="shared"/>
        <v>0</v>
      </c>
      <c r="DZ48" s="409">
        <v>0.39800000000000002</v>
      </c>
      <c r="EA48" s="431">
        <f si="37" t="shared"/>
        <v>0.39800000000000002</v>
      </c>
      <c r="EB48" s="199">
        <v>44</v>
      </c>
      <c r="EC48" s="346">
        <v>42817</v>
      </c>
      <c r="ED48" s="594"/>
      <c r="EE48" s="252"/>
      <c r="EF48" s="595"/>
      <c r="EG48" s="493">
        <f si="65" t="shared"/>
        <v>0</v>
      </c>
      <c r="EH48" s="542">
        <f>EG48+EG47</f>
        <v>0</v>
      </c>
      <c r="EI48" s="549"/>
      <c r="EJ48" s="582"/>
      <c r="EK48" s="529">
        <f si="66" t="shared"/>
        <v>0</v>
      </c>
      <c r="EL48" s="541">
        <f>EK48+EK47</f>
        <v>0</v>
      </c>
      <c r="EM48" s="583"/>
      <c r="EN48" s="550"/>
      <c r="EO48" s="529">
        <f si="67" t="shared"/>
        <v>0</v>
      </c>
      <c r="EP48" s="541">
        <f>EO48+EO47</f>
        <v>0</v>
      </c>
      <c r="EQ48" s="570"/>
      <c r="ER48" s="529">
        <f si="68" t="shared"/>
        <v>0</v>
      </c>
      <c r="ES48" s="196">
        <f>ER48+ER47</f>
        <v>0</v>
      </c>
      <c r="ET48" s="409">
        <f si="38" t="shared"/>
        <v>0</v>
      </c>
      <c r="EU48" s="204">
        <f>EH48+EP48+ES48</f>
        <v>0</v>
      </c>
      <c r="EV48" s="195">
        <v>4273.3999999999996</v>
      </c>
      <c r="EW48" s="195">
        <f si="69" t="shared"/>
        <v>0</v>
      </c>
      <c r="EX48" s="431">
        <v>361.89499999999998</v>
      </c>
      <c r="EY48" s="431">
        <f si="70" t="shared"/>
        <v>0</v>
      </c>
      <c r="EZ48" s="290">
        <v>12.3931</v>
      </c>
      <c r="FA48" s="432">
        <f si="71" t="shared"/>
        <v>0</v>
      </c>
      <c r="HO48" s="346">
        <v>42758</v>
      </c>
      <c r="HP48" s="590"/>
      <c r="HQ48" s="529">
        <f si="72" t="shared"/>
        <v>0</v>
      </c>
      <c r="HR48" s="541">
        <f>HQ48+HQ47</f>
        <v>0</v>
      </c>
      <c r="HS48" s="556"/>
      <c r="HT48" s="347">
        <f si="73" t="shared"/>
        <v>0</v>
      </c>
      <c r="HU48" s="573">
        <f>HT48+HT47</f>
        <v>0</v>
      </c>
      <c r="HV48" s="556"/>
      <c r="HW48" s="347">
        <f si="74" t="shared"/>
        <v>0</v>
      </c>
      <c r="HX48" s="573">
        <f>HW48+HW47</f>
        <v>0</v>
      </c>
      <c r="HY48" s="556"/>
      <c r="HZ48" s="347">
        <f si="75" t="shared"/>
        <v>0</v>
      </c>
      <c r="IA48" s="573">
        <f>HZ48+HZ47</f>
        <v>0</v>
      </c>
      <c r="IB48" s="556"/>
      <c r="IC48" s="493">
        <f si="76" t="shared"/>
        <v>0</v>
      </c>
      <c r="ID48" s="195">
        <f>IC48+IC47</f>
        <v>0</v>
      </c>
      <c r="IE48" s="556"/>
      <c r="IF48" s="347">
        <f si="77" t="shared"/>
        <v>0</v>
      </c>
      <c r="IG48" s="210">
        <f>IF48+IF47</f>
        <v>0</v>
      </c>
    </row>
    <row customHeight="1" ht="16.5" r="49" spans="1:241" x14ac:dyDescent="0.25">
      <c r="A49" s="199">
        <v>45</v>
      </c>
      <c r="B49" s="346">
        <v>42817</v>
      </c>
      <c r="C49" s="594"/>
      <c r="D49" s="622"/>
      <c r="E49" s="599"/>
      <c r="F49" s="493">
        <f si="39" t="shared"/>
        <v>0</v>
      </c>
      <c r="G49" s="354"/>
      <c r="H49" s="594"/>
      <c r="I49" s="622"/>
      <c r="J49" s="596"/>
      <c r="K49" s="493">
        <f si="40" t="shared"/>
        <v>0</v>
      </c>
      <c r="L49" s="409"/>
      <c r="M49" s="354"/>
      <c r="N49" s="551"/>
      <c r="O49" s="595"/>
      <c r="P49" s="493">
        <f si="41" t="shared"/>
        <v>0</v>
      </c>
      <c r="Q49" s="508"/>
      <c r="R49" s="551"/>
      <c r="S49" s="595"/>
      <c r="T49" s="347">
        <f si="42" t="shared"/>
        <v>0</v>
      </c>
      <c r="U49" s="508"/>
      <c r="V49" s="551"/>
      <c r="W49" s="595"/>
      <c r="X49" s="347">
        <f si="43" t="shared"/>
        <v>0</v>
      </c>
      <c r="Y49" s="409"/>
      <c r="Z49" s="210"/>
      <c r="AA49" s="354"/>
      <c r="AB49" s="609"/>
      <c r="AC49" s="610"/>
      <c r="AD49" s="493">
        <f si="44" t="shared"/>
        <v>0</v>
      </c>
      <c r="AE49" s="508"/>
      <c r="AF49" s="364"/>
      <c r="AG49" s="605"/>
      <c r="AH49" s="358"/>
      <c r="AI49" s="347">
        <f si="45" t="shared"/>
        <v>0</v>
      </c>
      <c r="AJ49" s="409"/>
      <c r="AK49" s="508"/>
      <c r="AL49" s="387"/>
      <c r="AM49" s="388"/>
      <c r="AN49" s="347">
        <f si="46" t="shared"/>
        <v>0</v>
      </c>
      <c r="AO49" s="217"/>
      <c r="AP49" s="387"/>
      <c r="AQ49" s="388"/>
      <c r="AR49" s="347">
        <f si="47" t="shared"/>
        <v>0</v>
      </c>
      <c r="AS49" s="409"/>
      <c r="AT49" s="409"/>
      <c r="AU49" s="210">
        <f si="28" t="shared"/>
        <v>0</v>
      </c>
      <c r="AV49" s="211"/>
      <c r="AW49" s="197">
        <v>10649.89</v>
      </c>
      <c r="AX49" s="196"/>
      <c r="AY49" s="196"/>
      <c r="AZ49" s="196">
        <f si="79" t="shared"/>
        <v>0</v>
      </c>
      <c r="BA49" s="196">
        <v>30.88</v>
      </c>
      <c r="BB49" s="196">
        <f si="48" t="shared"/>
        <v>0</v>
      </c>
      <c r="BC49" s="199">
        <v>45</v>
      </c>
      <c r="BD49" s="346">
        <v>42817</v>
      </c>
      <c r="BE49" s="594"/>
      <c r="BF49" s="194"/>
      <c r="BG49" s="599"/>
      <c r="BH49" s="529">
        <f si="49" t="shared"/>
        <v>0</v>
      </c>
      <c r="BI49" s="508"/>
      <c r="BJ49" s="583"/>
      <c r="BK49" s="550"/>
      <c r="BL49" s="548">
        <f si="50" t="shared"/>
        <v>0</v>
      </c>
      <c r="BM49" s="409"/>
      <c r="BN49" s="409">
        <f si="30" t="shared"/>
        <v>0</v>
      </c>
      <c r="BO49" s="204"/>
      <c r="BP49" s="195">
        <v>1668.2</v>
      </c>
      <c r="BQ49" s="196">
        <f si="51" t="shared"/>
        <v>0</v>
      </c>
      <c r="BR49" s="196">
        <v>301.44</v>
      </c>
      <c r="BS49" s="196">
        <f si="52" t="shared"/>
        <v>0</v>
      </c>
      <c r="BT49" s="196">
        <v>4.84</v>
      </c>
      <c r="BU49" s="196">
        <f si="53" t="shared"/>
        <v>0</v>
      </c>
      <c r="BV49" s="199">
        <v>45</v>
      </c>
      <c r="BW49" s="346">
        <v>42817</v>
      </c>
      <c r="BX49" s="594"/>
      <c r="BY49" s="595"/>
      <c r="BZ49" s="529">
        <f si="54" t="shared"/>
        <v>0</v>
      </c>
      <c r="CA49" s="196"/>
      <c r="CB49" s="292"/>
      <c r="CC49" s="213">
        <f si="31" t="shared"/>
        <v>0</v>
      </c>
      <c r="CD49" s="409"/>
      <c r="CE49" s="211">
        <f si="32" t="shared"/>
        <v>0</v>
      </c>
      <c r="CF49" s="211"/>
      <c r="CG49" s="195">
        <v>762.3</v>
      </c>
      <c r="CH49" s="210">
        <f si="33" t="shared"/>
        <v>762.3</v>
      </c>
      <c r="CI49" s="196"/>
      <c r="CJ49" s="196">
        <f si="55" t="shared"/>
        <v>0</v>
      </c>
      <c r="CK49" s="196">
        <v>3.78</v>
      </c>
      <c r="CL49" s="196">
        <f si="56" t="shared"/>
        <v>0</v>
      </c>
      <c r="CM49" s="199">
        <v>45</v>
      </c>
      <c r="CN49" s="346">
        <v>42817</v>
      </c>
      <c r="CO49" s="628"/>
      <c r="CP49" s="629"/>
      <c r="CQ49" s="529">
        <f si="57" t="shared"/>
        <v>0</v>
      </c>
      <c r="CR49" s="409"/>
      <c r="CS49" s="210">
        <f si="87" t="shared"/>
        <v>0</v>
      </c>
      <c r="CT49" s="210">
        <f si="87" t="shared"/>
        <v>0</v>
      </c>
      <c r="CU49" s="409">
        <f si="87" t="shared"/>
        <v>0</v>
      </c>
      <c r="CV49" s="508"/>
      <c r="CW49" s="379"/>
      <c r="CX49" s="557">
        <f si="58" t="shared"/>
        <v>0</v>
      </c>
      <c r="CY49" s="409"/>
      <c r="CZ49" s="409">
        <f si="34" t="shared"/>
        <v>0</v>
      </c>
      <c r="DA49" s="204"/>
      <c r="DB49" s="195">
        <v>3924.1</v>
      </c>
      <c r="DC49" s="397">
        <f si="59" t="shared"/>
        <v>0</v>
      </c>
      <c r="DD49" s="195">
        <v>361.89499999999998</v>
      </c>
      <c r="DE49" s="196">
        <f si="60" t="shared"/>
        <v>0</v>
      </c>
      <c r="DF49" s="195">
        <v>11.38</v>
      </c>
      <c r="DG49" s="397">
        <f si="61" t="shared"/>
        <v>0</v>
      </c>
      <c r="DH49" s="199">
        <v>45</v>
      </c>
      <c r="DI49" s="346">
        <v>42817</v>
      </c>
      <c r="DJ49" s="632"/>
      <c r="DK49" s="633"/>
      <c r="DL49" s="493">
        <f si="62" t="shared"/>
        <v>0</v>
      </c>
      <c r="DM49" s="508"/>
      <c r="DN49" s="583"/>
      <c r="DO49" s="576"/>
      <c r="DP49" s="576"/>
      <c r="DQ49" s="582"/>
      <c r="DR49" s="493">
        <f si="78" t="shared"/>
        <v>0</v>
      </c>
      <c r="DS49" s="542"/>
      <c r="DT49" s="409">
        <f si="35" t="shared"/>
        <v>0</v>
      </c>
      <c r="DU49" s="204"/>
      <c r="DV49" s="195">
        <v>5557</v>
      </c>
      <c r="DW49" s="409">
        <f si="36" t="shared"/>
        <v>5557</v>
      </c>
      <c r="DX49" s="195">
        <v>14653</v>
      </c>
      <c r="DY49" s="431">
        <f si="64" t="shared"/>
        <v>0</v>
      </c>
      <c r="DZ49" s="409">
        <v>0.39800000000000002</v>
      </c>
      <c r="EA49" s="431">
        <f si="37" t="shared"/>
        <v>0.39800000000000002</v>
      </c>
      <c r="EB49" s="199">
        <v>45</v>
      </c>
      <c r="EC49" s="346">
        <v>42817</v>
      </c>
      <c r="ED49" s="594"/>
      <c r="EE49" s="252"/>
      <c r="EF49" s="595"/>
      <c r="EG49" s="493">
        <f si="65" t="shared"/>
        <v>0</v>
      </c>
      <c r="EH49" s="542"/>
      <c r="EI49" s="549"/>
      <c r="EJ49" s="582"/>
      <c r="EK49" s="529">
        <f si="66" t="shared"/>
        <v>0</v>
      </c>
      <c r="EL49" s="541"/>
      <c r="EM49" s="583"/>
      <c r="EN49" s="550"/>
      <c r="EO49" s="529">
        <f si="67" t="shared"/>
        <v>0</v>
      </c>
      <c r="EP49" s="541"/>
      <c r="EQ49" s="570"/>
      <c r="ER49" s="529">
        <f si="68" t="shared"/>
        <v>0</v>
      </c>
      <c r="ES49" s="196"/>
      <c r="ET49" s="409">
        <f si="38" t="shared"/>
        <v>0</v>
      </c>
      <c r="EU49" s="204"/>
      <c r="EV49" s="195">
        <v>4273.3999999999996</v>
      </c>
      <c r="EW49" s="195">
        <f si="69" t="shared"/>
        <v>0</v>
      </c>
      <c r="EX49" s="431">
        <v>361.89499999999998</v>
      </c>
      <c r="EY49" s="431">
        <f si="70" t="shared"/>
        <v>0</v>
      </c>
      <c r="EZ49" s="290">
        <v>12.3931</v>
      </c>
      <c r="FA49" s="432">
        <f si="71" t="shared"/>
        <v>0</v>
      </c>
      <c r="HO49" s="346">
        <v>42758</v>
      </c>
      <c r="HP49" s="590"/>
      <c r="HQ49" s="529">
        <f si="72" t="shared"/>
        <v>0</v>
      </c>
      <c r="HR49" s="541"/>
      <c r="HS49" s="556"/>
      <c r="HT49" s="347">
        <f si="73" t="shared"/>
        <v>0</v>
      </c>
      <c r="HU49" s="573"/>
      <c r="HV49" s="556"/>
      <c r="HW49" s="347">
        <f si="74" t="shared"/>
        <v>0</v>
      </c>
      <c r="HX49" s="573"/>
      <c r="HY49" s="556"/>
      <c r="HZ49" s="347">
        <f si="75" t="shared"/>
        <v>0</v>
      </c>
      <c r="IA49" s="573"/>
      <c r="IB49" s="556"/>
      <c r="IC49" s="493">
        <f si="76" t="shared"/>
        <v>0</v>
      </c>
      <c r="ID49" s="195"/>
      <c r="IE49" s="556"/>
      <c r="IF49" s="347">
        <f si="77" t="shared"/>
        <v>0</v>
      </c>
      <c r="IG49" s="210"/>
    </row>
    <row customHeight="1" ht="16.5" r="50" spans="1:241" x14ac:dyDescent="0.25">
      <c r="A50" s="199">
        <v>46</v>
      </c>
      <c r="B50" s="346">
        <v>42818</v>
      </c>
      <c r="C50" s="594"/>
      <c r="D50" s="622"/>
      <c r="E50" s="599"/>
      <c r="F50" s="493">
        <f si="39" t="shared"/>
        <v>0</v>
      </c>
      <c r="G50" s="354">
        <f>F49+F50</f>
        <v>0</v>
      </c>
      <c r="H50" s="594"/>
      <c r="I50" s="594"/>
      <c r="J50" s="596"/>
      <c r="K50" s="493">
        <f si="40" t="shared"/>
        <v>0</v>
      </c>
      <c r="L50" s="409">
        <f>K49+K50</f>
        <v>0</v>
      </c>
      <c r="M50" s="466">
        <f>L50-G50</f>
        <v>0</v>
      </c>
      <c r="N50" s="551"/>
      <c r="O50" s="595"/>
      <c r="P50" s="493">
        <f si="41" t="shared"/>
        <v>0</v>
      </c>
      <c r="Q50" s="508">
        <f>P50+P49</f>
        <v>0</v>
      </c>
      <c r="R50" s="551"/>
      <c r="S50" s="595"/>
      <c r="T50" s="347">
        <f si="42" t="shared"/>
        <v>0</v>
      </c>
      <c r="U50" s="508">
        <f>T50+T49</f>
        <v>0</v>
      </c>
      <c r="V50" s="551"/>
      <c r="W50" s="595"/>
      <c r="X50" s="347">
        <f si="43" t="shared"/>
        <v>0</v>
      </c>
      <c r="Y50" s="409">
        <f>X50+X49</f>
        <v>0</v>
      </c>
      <c r="Z50" s="210">
        <f>Y50+U50</f>
        <v>0</v>
      </c>
      <c r="AA50" s="354">
        <f>Q50-Z50</f>
        <v>0</v>
      </c>
      <c r="AB50" s="609"/>
      <c r="AC50" s="610"/>
      <c r="AD50" s="493">
        <f si="44" t="shared"/>
        <v>0</v>
      </c>
      <c r="AE50" s="508">
        <f>AD50+AD49</f>
        <v>0</v>
      </c>
      <c r="AF50" s="364"/>
      <c r="AG50" s="605"/>
      <c r="AH50" s="358"/>
      <c r="AI50" s="347">
        <f si="45" t="shared"/>
        <v>0</v>
      </c>
      <c r="AJ50" s="409">
        <f>AI50+AI49</f>
        <v>0</v>
      </c>
      <c r="AK50" s="508">
        <f>AJ50+U50</f>
        <v>0</v>
      </c>
      <c r="AL50" s="387"/>
      <c r="AM50" s="388"/>
      <c r="AN50" s="347">
        <f si="46" t="shared"/>
        <v>0</v>
      </c>
      <c r="AO50" s="217">
        <f>AN50+AN49</f>
        <v>0</v>
      </c>
      <c r="AP50" s="387"/>
      <c r="AQ50" s="388"/>
      <c r="AR50" s="347">
        <f si="47" t="shared"/>
        <v>0</v>
      </c>
      <c r="AS50" s="409">
        <f>AR50+AR49</f>
        <v>0</v>
      </c>
      <c r="AT50" s="409">
        <f>(L50-Y50-AE50-AO50)+AS50</f>
        <v>0</v>
      </c>
      <c r="AU50" s="210">
        <f si="28" t="shared"/>
        <v>0</v>
      </c>
      <c r="AV50" s="211">
        <f>(G50-Y50-AE50-AO50)+AS50</f>
        <v>0</v>
      </c>
      <c r="AW50" s="197">
        <v>10649.89</v>
      </c>
      <c r="AX50" s="196"/>
      <c r="AY50" s="196"/>
      <c r="AZ50" s="196">
        <f si="79" t="shared"/>
        <v>0</v>
      </c>
      <c r="BA50" s="196">
        <v>30.88</v>
      </c>
      <c r="BB50" s="196">
        <f si="48" t="shared"/>
        <v>0</v>
      </c>
      <c r="BC50" s="199">
        <v>46</v>
      </c>
      <c r="BD50" s="346">
        <v>42818</v>
      </c>
      <c r="BE50" s="594"/>
      <c r="BF50" s="194"/>
      <c r="BG50" s="599"/>
      <c r="BH50" s="529">
        <f si="49" t="shared"/>
        <v>0</v>
      </c>
      <c r="BI50" s="508">
        <f>BH50+BH49</f>
        <v>0</v>
      </c>
      <c r="BJ50" s="583"/>
      <c r="BK50" s="550"/>
      <c r="BL50" s="548">
        <f si="50" t="shared"/>
        <v>0</v>
      </c>
      <c r="BM50" s="409">
        <f>BL50+BL49</f>
        <v>0</v>
      </c>
      <c r="BN50" s="409">
        <f si="30" t="shared"/>
        <v>0</v>
      </c>
      <c r="BO50" s="204">
        <f>BI50-BM50</f>
        <v>0</v>
      </c>
      <c r="BP50" s="195">
        <v>1668.2</v>
      </c>
      <c r="BQ50" s="196">
        <f si="51" t="shared"/>
        <v>0</v>
      </c>
      <c r="BR50" s="196">
        <v>301.44</v>
      </c>
      <c r="BS50" s="196">
        <f si="52" t="shared"/>
        <v>0</v>
      </c>
      <c r="BT50" s="196">
        <v>4.84</v>
      </c>
      <c r="BU50" s="196">
        <f si="53" t="shared"/>
        <v>0</v>
      </c>
      <c r="BV50" s="199">
        <v>46</v>
      </c>
      <c r="BW50" s="346">
        <v>42818</v>
      </c>
      <c r="BX50" s="594"/>
      <c r="BY50" s="595"/>
      <c r="BZ50" s="529">
        <f si="54" t="shared"/>
        <v>0</v>
      </c>
      <c r="CA50" s="196">
        <f>BZ49+BZ50</f>
        <v>0</v>
      </c>
      <c r="CB50" s="292"/>
      <c r="CC50" s="213">
        <f si="31" t="shared"/>
        <v>0</v>
      </c>
      <c r="CD50" s="409">
        <f>BM50</f>
        <v>0</v>
      </c>
      <c r="CE50" s="211">
        <f si="32" t="shared"/>
        <v>0</v>
      </c>
      <c r="CF50" s="211">
        <f>CA50+CD50</f>
        <v>0</v>
      </c>
      <c r="CG50" s="195">
        <v>762.3</v>
      </c>
      <c r="CH50" s="210">
        <f si="33" t="shared"/>
        <v>762.3</v>
      </c>
      <c r="CI50" s="196"/>
      <c r="CJ50" s="196">
        <f si="55" t="shared"/>
        <v>0</v>
      </c>
      <c r="CK50" s="196">
        <v>3.78</v>
      </c>
      <c r="CL50" s="196">
        <f si="56" t="shared"/>
        <v>0</v>
      </c>
      <c r="CM50" s="199">
        <v>46</v>
      </c>
      <c r="CN50" s="346">
        <v>42818</v>
      </c>
      <c r="CO50" s="628"/>
      <c r="CP50" s="629"/>
      <c r="CQ50" s="529">
        <f si="57" t="shared"/>
        <v>0</v>
      </c>
      <c r="CR50" s="409">
        <f>CQ50+CQ49</f>
        <v>0</v>
      </c>
      <c r="CS50" s="210">
        <f si="87" t="shared"/>
        <v>0</v>
      </c>
      <c r="CT50" s="210">
        <f si="87" t="shared"/>
        <v>0</v>
      </c>
      <c r="CU50" s="409">
        <f si="87" t="shared"/>
        <v>0</v>
      </c>
      <c r="CV50" s="508">
        <f>Y50</f>
        <v>0</v>
      </c>
      <c r="CW50" s="379"/>
      <c r="CX50" s="557">
        <f si="58" t="shared"/>
        <v>0</v>
      </c>
      <c r="CY50" s="409">
        <f>CX50+CX49</f>
        <v>0</v>
      </c>
      <c r="CZ50" s="409">
        <f si="34" t="shared"/>
        <v>0</v>
      </c>
      <c r="DA50" s="204">
        <f>CZ50+CZ49</f>
        <v>0</v>
      </c>
      <c r="DB50" s="195">
        <v>3924.1</v>
      </c>
      <c r="DC50" s="397">
        <f si="59" t="shared"/>
        <v>0</v>
      </c>
      <c r="DD50" s="195">
        <v>361.89499999999998</v>
      </c>
      <c r="DE50" s="196">
        <f si="60" t="shared"/>
        <v>0</v>
      </c>
      <c r="DF50" s="195">
        <v>11.38</v>
      </c>
      <c r="DG50" s="397">
        <f si="61" t="shared"/>
        <v>0</v>
      </c>
      <c r="DH50" s="199">
        <v>46</v>
      </c>
      <c r="DI50" s="346">
        <v>42818</v>
      </c>
      <c r="DJ50" s="632"/>
      <c r="DK50" s="633"/>
      <c r="DL50" s="493">
        <f si="62" t="shared"/>
        <v>0</v>
      </c>
      <c r="DM50" s="508">
        <f>DL50+DL49</f>
        <v>0</v>
      </c>
      <c r="DN50" s="583"/>
      <c r="DO50" s="576"/>
      <c r="DP50" s="576"/>
      <c r="DQ50" s="582"/>
      <c r="DR50" s="493">
        <f si="78" t="shared"/>
        <v>0</v>
      </c>
      <c r="DS50" s="542">
        <f>DR50+DR49</f>
        <v>0</v>
      </c>
      <c r="DT50" s="409">
        <f si="35" t="shared"/>
        <v>0</v>
      </c>
      <c r="DU50" s="204">
        <f>DM50+DS50+IG50</f>
        <v>0</v>
      </c>
      <c r="DV50" s="195">
        <v>5557</v>
      </c>
      <c r="DW50" s="409">
        <f si="36" t="shared"/>
        <v>5557</v>
      </c>
      <c r="DX50" s="195">
        <v>14653</v>
      </c>
      <c r="DY50" s="431">
        <f si="64" t="shared"/>
        <v>0</v>
      </c>
      <c r="DZ50" s="409">
        <v>0.39800000000000002</v>
      </c>
      <c r="EA50" s="431">
        <f si="37" t="shared"/>
        <v>0.39800000000000002</v>
      </c>
      <c r="EB50" s="199">
        <v>46</v>
      </c>
      <c r="EC50" s="346">
        <v>42818</v>
      </c>
      <c r="ED50" s="594"/>
      <c r="EE50" s="252"/>
      <c r="EF50" s="595"/>
      <c r="EG50" s="493">
        <f si="65" t="shared"/>
        <v>0</v>
      </c>
      <c r="EH50" s="542">
        <f>EG50+EG49</f>
        <v>0</v>
      </c>
      <c r="EI50" s="549"/>
      <c r="EJ50" s="582"/>
      <c r="EK50" s="529">
        <f si="66" t="shared"/>
        <v>0</v>
      </c>
      <c r="EL50" s="541">
        <f>EK50+EK49</f>
        <v>0</v>
      </c>
      <c r="EM50" s="583"/>
      <c r="EN50" s="550"/>
      <c r="EO50" s="529">
        <f si="67" t="shared"/>
        <v>0</v>
      </c>
      <c r="EP50" s="541">
        <f>EO50+EO49</f>
        <v>0</v>
      </c>
      <c r="EQ50" s="570"/>
      <c r="ER50" s="529">
        <f si="68" t="shared"/>
        <v>0</v>
      </c>
      <c r="ES50" s="196">
        <f>ER50+ER49</f>
        <v>0</v>
      </c>
      <c r="ET50" s="409">
        <f si="38" t="shared"/>
        <v>0</v>
      </c>
      <c r="EU50" s="204">
        <f>EH50+EP50+ES50</f>
        <v>0</v>
      </c>
      <c r="EV50" s="195">
        <v>4273.3999999999996</v>
      </c>
      <c r="EW50" s="195">
        <f si="69" t="shared"/>
        <v>0</v>
      </c>
      <c r="EX50" s="431">
        <v>361.89499999999998</v>
      </c>
      <c r="EY50" s="431">
        <f si="70" t="shared"/>
        <v>0</v>
      </c>
      <c r="EZ50" s="290">
        <v>12.3931</v>
      </c>
      <c r="FA50" s="432">
        <f si="71" t="shared"/>
        <v>0</v>
      </c>
      <c r="HO50" s="346">
        <v>42759</v>
      </c>
      <c r="HP50" s="590"/>
      <c r="HQ50" s="529">
        <f si="72" t="shared"/>
        <v>0</v>
      </c>
      <c r="HR50" s="541">
        <f>HQ50+HQ49</f>
        <v>0</v>
      </c>
      <c r="HS50" s="556"/>
      <c r="HT50" s="347">
        <f si="73" t="shared"/>
        <v>0</v>
      </c>
      <c r="HU50" s="573">
        <f>HT50+HT49</f>
        <v>0</v>
      </c>
      <c r="HV50" s="556"/>
      <c r="HW50" s="347">
        <f si="74" t="shared"/>
        <v>0</v>
      </c>
      <c r="HX50" s="573">
        <f>HW50+HW49</f>
        <v>0</v>
      </c>
      <c r="HY50" s="556"/>
      <c r="HZ50" s="347">
        <f si="75" t="shared"/>
        <v>0</v>
      </c>
      <c r="IA50" s="573">
        <f>HZ50+HZ49</f>
        <v>0</v>
      </c>
      <c r="IB50" s="556"/>
      <c r="IC50" s="493">
        <f si="76" t="shared"/>
        <v>0</v>
      </c>
      <c r="ID50" s="195">
        <f>IC50+IC49</f>
        <v>0</v>
      </c>
      <c r="IE50" s="556"/>
      <c r="IF50" s="347">
        <f si="77" t="shared"/>
        <v>0</v>
      </c>
      <c r="IG50" s="210">
        <f>IF50+IF49</f>
        <v>0</v>
      </c>
    </row>
    <row customHeight="1" ht="16.5" r="51" spans="1:241" x14ac:dyDescent="0.25">
      <c r="A51" s="199">
        <v>47</v>
      </c>
      <c r="B51" s="346">
        <v>42818</v>
      </c>
      <c r="C51" s="594"/>
      <c r="D51" s="622"/>
      <c r="E51" s="599"/>
      <c r="F51" s="493">
        <f si="39" t="shared"/>
        <v>0</v>
      </c>
      <c r="G51" s="354"/>
      <c r="H51" s="594"/>
      <c r="I51" s="622"/>
      <c r="J51" s="596"/>
      <c r="K51" s="493">
        <f si="40" t="shared"/>
        <v>0</v>
      </c>
      <c r="L51" s="409"/>
      <c r="M51" s="354"/>
      <c r="N51" s="551"/>
      <c r="O51" s="595"/>
      <c r="P51" s="493">
        <f si="41" t="shared"/>
        <v>0</v>
      </c>
      <c r="Q51" s="508"/>
      <c r="R51" s="551"/>
      <c r="S51" s="595"/>
      <c r="T51" s="347">
        <f si="42" t="shared"/>
        <v>0</v>
      </c>
      <c r="U51" s="508"/>
      <c r="V51" s="551"/>
      <c r="W51" s="595"/>
      <c r="X51" s="347">
        <f si="43" t="shared"/>
        <v>0</v>
      </c>
      <c r="Y51" s="409"/>
      <c r="Z51" s="210"/>
      <c r="AA51" s="354"/>
      <c r="AB51" s="609"/>
      <c r="AC51" s="610"/>
      <c r="AD51" s="493">
        <f si="44" t="shared"/>
        <v>0</v>
      </c>
      <c r="AE51" s="508"/>
      <c r="AF51" s="364"/>
      <c r="AG51" s="605"/>
      <c r="AH51" s="358"/>
      <c r="AI51" s="347">
        <f si="45" t="shared"/>
        <v>0</v>
      </c>
      <c r="AJ51" s="409"/>
      <c r="AK51" s="508"/>
      <c r="AL51" s="387"/>
      <c r="AM51" s="388"/>
      <c r="AN51" s="347">
        <f si="46" t="shared"/>
        <v>0</v>
      </c>
      <c r="AO51" s="217"/>
      <c r="AP51" s="387"/>
      <c r="AQ51" s="388"/>
      <c r="AR51" s="347">
        <f si="47" t="shared"/>
        <v>0</v>
      </c>
      <c r="AS51" s="409"/>
      <c r="AT51" s="409"/>
      <c r="AU51" s="210">
        <f si="28" t="shared"/>
        <v>0</v>
      </c>
      <c r="AV51" s="211"/>
      <c r="AW51" s="197">
        <v>10649.89</v>
      </c>
      <c r="AX51" s="196"/>
      <c r="AY51" s="196"/>
      <c r="AZ51" s="196">
        <f si="79" t="shared"/>
        <v>0</v>
      </c>
      <c r="BA51" s="196">
        <v>30.88</v>
      </c>
      <c r="BB51" s="196">
        <f si="48" t="shared"/>
        <v>0</v>
      </c>
      <c r="BC51" s="199">
        <v>47</v>
      </c>
      <c r="BD51" s="346">
        <v>42818</v>
      </c>
      <c r="BE51" s="594"/>
      <c r="BF51" s="194"/>
      <c r="BG51" s="599"/>
      <c r="BH51" s="529">
        <f si="49" t="shared"/>
        <v>0</v>
      </c>
      <c r="BI51" s="508"/>
      <c r="BJ51" s="583"/>
      <c r="BK51" s="550"/>
      <c r="BL51" s="548">
        <f si="50" t="shared"/>
        <v>0</v>
      </c>
      <c r="BM51" s="409"/>
      <c r="BN51" s="409">
        <f si="30" t="shared"/>
        <v>0</v>
      </c>
      <c r="BO51" s="204"/>
      <c r="BP51" s="195">
        <v>1668.2</v>
      </c>
      <c r="BQ51" s="196">
        <f si="51" t="shared"/>
        <v>0</v>
      </c>
      <c r="BR51" s="196">
        <v>301.44</v>
      </c>
      <c r="BS51" s="196">
        <f si="52" t="shared"/>
        <v>0</v>
      </c>
      <c r="BT51" s="196">
        <v>4.84</v>
      </c>
      <c r="BU51" s="196">
        <f si="53" t="shared"/>
        <v>0</v>
      </c>
      <c r="BV51" s="199">
        <v>47</v>
      </c>
      <c r="BW51" s="346">
        <v>42818</v>
      </c>
      <c r="BX51" s="594"/>
      <c r="BY51" s="595"/>
      <c r="BZ51" s="529">
        <f si="54" t="shared"/>
        <v>0</v>
      </c>
      <c r="CA51" s="196"/>
      <c r="CB51" s="292"/>
      <c r="CC51" s="213">
        <f si="31" t="shared"/>
        <v>0</v>
      </c>
      <c r="CD51" s="409"/>
      <c r="CE51" s="211">
        <f si="32" t="shared"/>
        <v>0</v>
      </c>
      <c r="CF51" s="211"/>
      <c r="CG51" s="195">
        <v>762.3</v>
      </c>
      <c r="CH51" s="210">
        <f si="33" t="shared"/>
        <v>762.3</v>
      </c>
      <c r="CI51" s="196"/>
      <c r="CJ51" s="196">
        <f si="55" t="shared"/>
        <v>0</v>
      </c>
      <c r="CK51" s="196">
        <v>3.78</v>
      </c>
      <c r="CL51" s="196">
        <f si="56" t="shared"/>
        <v>0</v>
      </c>
      <c r="CM51" s="199">
        <v>47</v>
      </c>
      <c r="CN51" s="346">
        <v>42818</v>
      </c>
      <c r="CO51" s="628"/>
      <c r="CP51" s="629"/>
      <c r="CQ51" s="529">
        <f si="57" t="shared"/>
        <v>0</v>
      </c>
      <c r="CR51" s="409"/>
      <c r="CS51" s="210">
        <f si="87" t="shared"/>
        <v>0</v>
      </c>
      <c r="CT51" s="210">
        <f si="87" t="shared"/>
        <v>0</v>
      </c>
      <c r="CU51" s="409">
        <f si="87" t="shared"/>
        <v>0</v>
      </c>
      <c r="CV51" s="508"/>
      <c r="CW51" s="379"/>
      <c r="CX51" s="557">
        <f si="58" t="shared"/>
        <v>0</v>
      </c>
      <c r="CY51" s="409"/>
      <c r="CZ51" s="409">
        <f si="34" t="shared"/>
        <v>0</v>
      </c>
      <c r="DA51" s="204"/>
      <c r="DB51" s="195">
        <v>3924.1</v>
      </c>
      <c r="DC51" s="397">
        <f si="59" t="shared"/>
        <v>0</v>
      </c>
      <c r="DD51" s="195">
        <v>361.89499999999998</v>
      </c>
      <c r="DE51" s="196">
        <f si="60" t="shared"/>
        <v>0</v>
      </c>
      <c r="DF51" s="195">
        <v>11.38</v>
      </c>
      <c r="DG51" s="397">
        <f si="61" t="shared"/>
        <v>0</v>
      </c>
      <c r="DH51" s="199">
        <v>47</v>
      </c>
      <c r="DI51" s="346">
        <v>42818</v>
      </c>
      <c r="DJ51" s="632"/>
      <c r="DK51" s="633"/>
      <c r="DL51" s="493">
        <f si="62" t="shared"/>
        <v>0</v>
      </c>
      <c r="DM51" s="508"/>
      <c r="DN51" s="583"/>
      <c r="DO51" s="576"/>
      <c r="DP51" s="576"/>
      <c r="DQ51" s="582"/>
      <c r="DR51" s="493">
        <f si="78" t="shared"/>
        <v>0</v>
      </c>
      <c r="DS51" s="542"/>
      <c r="DT51" s="409">
        <f si="35" t="shared"/>
        <v>0</v>
      </c>
      <c r="DU51" s="204"/>
      <c r="DV51" s="195">
        <v>5557</v>
      </c>
      <c r="DW51" s="409">
        <f si="36" t="shared"/>
        <v>5557</v>
      </c>
      <c r="DX51" s="195">
        <v>14653</v>
      </c>
      <c r="DY51" s="431">
        <f si="64" t="shared"/>
        <v>0</v>
      </c>
      <c r="DZ51" s="409">
        <v>0.39800000000000002</v>
      </c>
      <c r="EA51" s="431">
        <f si="37" t="shared"/>
        <v>0.39800000000000002</v>
      </c>
      <c r="EB51" s="199">
        <v>47</v>
      </c>
      <c r="EC51" s="346">
        <v>42818</v>
      </c>
      <c r="ED51" s="594"/>
      <c r="EE51" s="252"/>
      <c r="EF51" s="595"/>
      <c r="EG51" s="493">
        <f si="65" t="shared"/>
        <v>0</v>
      </c>
      <c r="EH51" s="542"/>
      <c r="EI51" s="549"/>
      <c r="EJ51" s="582"/>
      <c r="EK51" s="529">
        <f si="66" t="shared"/>
        <v>0</v>
      </c>
      <c r="EL51" s="541"/>
      <c r="EM51" s="583"/>
      <c r="EN51" s="550"/>
      <c r="EO51" s="529">
        <f si="67" t="shared"/>
        <v>0</v>
      </c>
      <c r="EP51" s="541"/>
      <c r="EQ51" s="570"/>
      <c r="ER51" s="529">
        <f si="68" t="shared"/>
        <v>0</v>
      </c>
      <c r="ES51" s="196"/>
      <c r="ET51" s="409">
        <f si="38" t="shared"/>
        <v>0</v>
      </c>
      <c r="EU51" s="204"/>
      <c r="EV51" s="195">
        <v>4273.3999999999996</v>
      </c>
      <c r="EW51" s="195">
        <f si="69" t="shared"/>
        <v>0</v>
      </c>
      <c r="EX51" s="431">
        <v>361.89499999999998</v>
      </c>
      <c r="EY51" s="431">
        <f si="70" t="shared"/>
        <v>0</v>
      </c>
      <c r="EZ51" s="290">
        <v>12.3931</v>
      </c>
      <c r="FA51" s="432">
        <f si="71" t="shared"/>
        <v>0</v>
      </c>
      <c r="HO51" s="346">
        <v>42759</v>
      </c>
      <c r="HP51" s="590"/>
      <c r="HQ51" s="529">
        <f si="72" t="shared"/>
        <v>0</v>
      </c>
      <c r="HR51" s="541"/>
      <c r="HS51" s="556"/>
      <c r="HT51" s="347">
        <f si="73" t="shared"/>
        <v>0</v>
      </c>
      <c r="HU51" s="573"/>
      <c r="HV51" s="556"/>
      <c r="HW51" s="347">
        <f si="74" t="shared"/>
        <v>0</v>
      </c>
      <c r="HX51" s="573"/>
      <c r="HY51" s="556"/>
      <c r="HZ51" s="347">
        <f si="75" t="shared"/>
        <v>0</v>
      </c>
      <c r="IA51" s="573"/>
      <c r="IB51" s="556"/>
      <c r="IC51" s="493">
        <f si="76" t="shared"/>
        <v>0</v>
      </c>
      <c r="ID51" s="195"/>
      <c r="IE51" s="556"/>
      <c r="IF51" s="347">
        <f si="77" t="shared"/>
        <v>0</v>
      </c>
      <c r="IG51" s="210"/>
    </row>
    <row customHeight="1" ht="16.5" r="52" spans="1:241" x14ac:dyDescent="0.25">
      <c r="A52" s="199">
        <v>48</v>
      </c>
      <c r="B52" s="346">
        <v>42819</v>
      </c>
      <c r="C52" s="594"/>
      <c r="D52" s="622"/>
      <c r="E52" s="599"/>
      <c r="F52" s="493">
        <f si="39" t="shared"/>
        <v>0</v>
      </c>
      <c r="G52" s="354">
        <f>F51+F52</f>
        <v>0</v>
      </c>
      <c r="H52" s="594"/>
      <c r="I52" s="622"/>
      <c r="J52" s="596"/>
      <c r="K52" s="493">
        <f si="40" t="shared"/>
        <v>0</v>
      </c>
      <c r="L52" s="409">
        <f>K51+K52</f>
        <v>0</v>
      </c>
      <c r="M52" s="354">
        <f>L52-G52</f>
        <v>0</v>
      </c>
      <c r="N52" s="551"/>
      <c r="O52" s="595"/>
      <c r="P52" s="493">
        <f si="41" t="shared"/>
        <v>0</v>
      </c>
      <c r="Q52" s="508">
        <f>P52+P51</f>
        <v>0</v>
      </c>
      <c r="R52" s="551"/>
      <c r="S52" s="595"/>
      <c r="T52" s="347">
        <f si="42" t="shared"/>
        <v>0</v>
      </c>
      <c r="U52" s="508">
        <f>T52+T51</f>
        <v>0</v>
      </c>
      <c r="V52" s="551"/>
      <c r="W52" s="595"/>
      <c r="X52" s="347">
        <f si="43" t="shared"/>
        <v>0</v>
      </c>
      <c r="Y52" s="409">
        <f>X52+X51</f>
        <v>0</v>
      </c>
      <c r="Z52" s="210">
        <f>Y52+U52</f>
        <v>0</v>
      </c>
      <c r="AA52" s="354">
        <f>Q52-Z52</f>
        <v>0</v>
      </c>
      <c r="AB52" s="609"/>
      <c r="AC52" s="610"/>
      <c r="AD52" s="493">
        <f si="44" t="shared"/>
        <v>0</v>
      </c>
      <c r="AE52" s="508">
        <f>AD52+AD51</f>
        <v>0</v>
      </c>
      <c r="AF52" s="364"/>
      <c r="AG52" s="605"/>
      <c r="AH52" s="358"/>
      <c r="AI52" s="347">
        <f si="45" t="shared"/>
        <v>0</v>
      </c>
      <c r="AJ52" s="409">
        <f>AI52+AI51</f>
        <v>0</v>
      </c>
      <c r="AK52" s="508">
        <f>AJ52+U52</f>
        <v>0</v>
      </c>
      <c r="AL52" s="387"/>
      <c r="AM52" s="388"/>
      <c r="AN52" s="347">
        <f si="46" t="shared"/>
        <v>0</v>
      </c>
      <c r="AO52" s="217">
        <f>AN52+AN51</f>
        <v>0</v>
      </c>
      <c r="AP52" s="387"/>
      <c r="AQ52" s="388"/>
      <c r="AR52" s="347">
        <f si="47" t="shared"/>
        <v>0</v>
      </c>
      <c r="AS52" s="409">
        <f>AR52+AR51</f>
        <v>0</v>
      </c>
      <c r="AT52" s="409">
        <f>(L52-Y52-AE52-AO52)+AS52</f>
        <v>0</v>
      </c>
      <c r="AU52" s="210">
        <f si="28" t="shared"/>
        <v>0</v>
      </c>
      <c r="AV52" s="211">
        <f>(G52-Y52-AE52-AO52)+AS52</f>
        <v>0</v>
      </c>
      <c r="AW52" s="197">
        <v>10649.89</v>
      </c>
      <c r="AX52" s="196"/>
      <c r="AY52" s="196"/>
      <c r="AZ52" s="196">
        <f si="79" t="shared"/>
        <v>0</v>
      </c>
      <c r="BA52" s="196">
        <v>30.88</v>
      </c>
      <c r="BB52" s="196">
        <f si="48" t="shared"/>
        <v>0</v>
      </c>
      <c r="BC52" s="199">
        <v>48</v>
      </c>
      <c r="BD52" s="346">
        <v>42819</v>
      </c>
      <c r="BE52" s="594"/>
      <c r="BF52" s="194"/>
      <c r="BG52" s="599"/>
      <c r="BH52" s="529">
        <f si="49" t="shared"/>
        <v>0</v>
      </c>
      <c r="BI52" s="508">
        <f>BH52+BH51</f>
        <v>0</v>
      </c>
      <c r="BJ52" s="583"/>
      <c r="BK52" s="550"/>
      <c r="BL52" s="548">
        <f si="50" t="shared"/>
        <v>0</v>
      </c>
      <c r="BM52" s="409">
        <f>BL52+BL51</f>
        <v>0</v>
      </c>
      <c r="BN52" s="409">
        <f si="30" t="shared"/>
        <v>0</v>
      </c>
      <c r="BO52" s="204">
        <f>BI52-BM52</f>
        <v>0</v>
      </c>
      <c r="BP52" s="195">
        <v>1668.2</v>
      </c>
      <c r="BQ52" s="196">
        <f si="51" t="shared"/>
        <v>0</v>
      </c>
      <c r="BR52" s="196">
        <v>301.44</v>
      </c>
      <c r="BS52" s="196">
        <f si="52" t="shared"/>
        <v>0</v>
      </c>
      <c r="BT52" s="196">
        <v>4.84</v>
      </c>
      <c r="BU52" s="196">
        <f si="53" t="shared"/>
        <v>0</v>
      </c>
      <c r="BV52" s="199">
        <v>48</v>
      </c>
      <c r="BW52" s="346">
        <v>42819</v>
      </c>
      <c r="BX52" s="594"/>
      <c r="BY52" s="595"/>
      <c r="BZ52" s="529">
        <f si="54" t="shared"/>
        <v>0</v>
      </c>
      <c r="CA52" s="196">
        <f>BZ51+BZ52</f>
        <v>0</v>
      </c>
      <c r="CB52" s="292"/>
      <c r="CC52" s="213">
        <f si="31" t="shared"/>
        <v>0</v>
      </c>
      <c r="CD52" s="409">
        <f>BM52</f>
        <v>0</v>
      </c>
      <c r="CE52" s="211">
        <f si="32" t="shared"/>
        <v>0</v>
      </c>
      <c r="CF52" s="211">
        <f>CA52+CD52</f>
        <v>0</v>
      </c>
      <c r="CG52" s="195">
        <v>762.3</v>
      </c>
      <c r="CH52" s="210">
        <f si="33" t="shared"/>
        <v>762.3</v>
      </c>
      <c r="CI52" s="196"/>
      <c r="CJ52" s="196">
        <f si="55" t="shared"/>
        <v>0</v>
      </c>
      <c r="CK52" s="196">
        <v>3.78</v>
      </c>
      <c r="CL52" s="196">
        <f si="56" t="shared"/>
        <v>0</v>
      </c>
      <c r="CM52" s="199">
        <v>48</v>
      </c>
      <c r="CN52" s="346">
        <v>42819</v>
      </c>
      <c r="CO52" s="628"/>
      <c r="CP52" s="629"/>
      <c r="CQ52" s="529">
        <f si="57" t="shared"/>
        <v>0</v>
      </c>
      <c r="CR52" s="409">
        <f>CQ52+CQ51</f>
        <v>0</v>
      </c>
      <c r="CS52" s="210">
        <f si="87" t="shared"/>
        <v>0</v>
      </c>
      <c r="CT52" s="210">
        <f si="87" t="shared"/>
        <v>0</v>
      </c>
      <c r="CU52" s="409">
        <f si="87" t="shared"/>
        <v>0</v>
      </c>
      <c r="CV52" s="508">
        <f>Y52</f>
        <v>0</v>
      </c>
      <c r="CW52" s="379"/>
      <c r="CX52" s="557">
        <f si="58" t="shared"/>
        <v>0</v>
      </c>
      <c r="CY52" s="409">
        <f>CX52+CX51</f>
        <v>0</v>
      </c>
      <c r="CZ52" s="409">
        <f si="34" t="shared"/>
        <v>0</v>
      </c>
      <c r="DA52" s="204">
        <f>CZ52+CZ51</f>
        <v>0</v>
      </c>
      <c r="DB52" s="195">
        <v>3924.1</v>
      </c>
      <c r="DC52" s="397">
        <f si="59" t="shared"/>
        <v>0</v>
      </c>
      <c r="DD52" s="195">
        <v>361.89499999999998</v>
      </c>
      <c r="DE52" s="196">
        <f si="60" t="shared"/>
        <v>0</v>
      </c>
      <c r="DF52" s="195">
        <v>11.38</v>
      </c>
      <c r="DG52" s="397">
        <f si="61" t="shared"/>
        <v>0</v>
      </c>
      <c r="DH52" s="199">
        <v>48</v>
      </c>
      <c r="DI52" s="346">
        <v>42819</v>
      </c>
      <c r="DJ52" s="632"/>
      <c r="DK52" s="633"/>
      <c r="DL52" s="493">
        <f si="62" t="shared"/>
        <v>0</v>
      </c>
      <c r="DM52" s="508">
        <f>DL52+DL51</f>
        <v>0</v>
      </c>
      <c r="DN52" s="583"/>
      <c r="DO52" s="576"/>
      <c r="DP52" s="576"/>
      <c r="DQ52" s="582"/>
      <c r="DR52" s="493">
        <f si="78" t="shared"/>
        <v>0</v>
      </c>
      <c r="DS52" s="542">
        <f>DR52+DR51</f>
        <v>0</v>
      </c>
      <c r="DT52" s="409">
        <f si="35" t="shared"/>
        <v>0</v>
      </c>
      <c r="DU52" s="204">
        <f>DM52+DS52+IG52</f>
        <v>0</v>
      </c>
      <c r="DV52" s="195">
        <v>5557</v>
      </c>
      <c r="DW52" s="409">
        <f si="36" t="shared"/>
        <v>5557</v>
      </c>
      <c r="DX52" s="195">
        <v>14653</v>
      </c>
      <c r="DY52" s="431">
        <f si="64" t="shared"/>
        <v>0</v>
      </c>
      <c r="DZ52" s="409">
        <v>0.39800000000000002</v>
      </c>
      <c r="EA52" s="431">
        <f si="37" t="shared"/>
        <v>0.39800000000000002</v>
      </c>
      <c r="EB52" s="199">
        <v>48</v>
      </c>
      <c r="EC52" s="346">
        <v>42819</v>
      </c>
      <c r="ED52" s="594"/>
      <c r="EE52" s="252"/>
      <c r="EF52" s="595"/>
      <c r="EG52" s="493">
        <f si="65" t="shared"/>
        <v>0</v>
      </c>
      <c r="EH52" s="542">
        <f>EG52+EG51</f>
        <v>0</v>
      </c>
      <c r="EI52" s="549"/>
      <c r="EJ52" s="582"/>
      <c r="EK52" s="529">
        <f si="66" t="shared"/>
        <v>0</v>
      </c>
      <c r="EL52" s="541">
        <f>EK52+EK51</f>
        <v>0</v>
      </c>
      <c r="EM52" s="583"/>
      <c r="EN52" s="550"/>
      <c r="EO52" s="529">
        <f si="67" t="shared"/>
        <v>0</v>
      </c>
      <c r="EP52" s="541">
        <f>EO52+EO51</f>
        <v>0</v>
      </c>
      <c r="EQ52" s="570"/>
      <c r="ER52" s="529">
        <f si="68" t="shared"/>
        <v>0</v>
      </c>
      <c r="ES52" s="196">
        <f>ER52+ER51</f>
        <v>0</v>
      </c>
      <c r="ET52" s="409">
        <f si="38" t="shared"/>
        <v>0</v>
      </c>
      <c r="EU52" s="204">
        <f>EH52+EP52+ES52</f>
        <v>0</v>
      </c>
      <c r="EV52" s="195">
        <v>4273.3999999999996</v>
      </c>
      <c r="EW52" s="195">
        <f si="69" t="shared"/>
        <v>0</v>
      </c>
      <c r="EX52" s="431">
        <v>361.89499999999998</v>
      </c>
      <c r="EY52" s="431">
        <f si="70" t="shared"/>
        <v>0</v>
      </c>
      <c r="EZ52" s="290">
        <v>12.3931</v>
      </c>
      <c r="FA52" s="432">
        <f si="71" t="shared"/>
        <v>0</v>
      </c>
      <c r="HO52" s="346">
        <v>42760</v>
      </c>
      <c r="HP52" s="590"/>
      <c r="HQ52" s="529">
        <f si="72" t="shared"/>
        <v>0</v>
      </c>
      <c r="HR52" s="541">
        <f>HQ52+HQ51</f>
        <v>0</v>
      </c>
      <c r="HS52" s="556"/>
      <c r="HT52" s="347">
        <f si="73" t="shared"/>
        <v>0</v>
      </c>
      <c r="HU52" s="573">
        <f>HT52+HT51</f>
        <v>0</v>
      </c>
      <c r="HV52" s="556"/>
      <c r="HW52" s="347">
        <f si="74" t="shared"/>
        <v>0</v>
      </c>
      <c r="HX52" s="573">
        <f>HW52+HW51</f>
        <v>0</v>
      </c>
      <c r="HY52" s="556"/>
      <c r="HZ52" s="347">
        <f si="75" t="shared"/>
        <v>0</v>
      </c>
      <c r="IA52" s="573">
        <f>HZ52+HZ51</f>
        <v>0</v>
      </c>
      <c r="IB52" s="556"/>
      <c r="IC52" s="493">
        <f si="76" t="shared"/>
        <v>0</v>
      </c>
      <c r="ID52" s="195">
        <f>IC52+IC51</f>
        <v>0</v>
      </c>
      <c r="IE52" s="556"/>
      <c r="IF52" s="347">
        <f si="77" t="shared"/>
        <v>0</v>
      </c>
      <c r="IG52" s="210">
        <f>IF52+IF51</f>
        <v>0</v>
      </c>
    </row>
    <row customHeight="1" ht="16.5" r="53" spans="1:241" x14ac:dyDescent="0.25">
      <c r="A53" s="199">
        <v>49</v>
      </c>
      <c r="B53" s="346">
        <v>42819</v>
      </c>
      <c r="C53" s="594"/>
      <c r="D53" s="622"/>
      <c r="E53" s="599"/>
      <c r="F53" s="493">
        <f si="39" t="shared"/>
        <v>0</v>
      </c>
      <c r="G53" s="354"/>
      <c r="H53" s="594"/>
      <c r="I53" s="622"/>
      <c r="J53" s="596"/>
      <c r="K53" s="493">
        <f si="40" t="shared"/>
        <v>0</v>
      </c>
      <c r="L53" s="409"/>
      <c r="M53" s="354"/>
      <c r="N53" s="551"/>
      <c r="O53" s="595"/>
      <c r="P53" s="493">
        <f si="41" t="shared"/>
        <v>0</v>
      </c>
      <c r="Q53" s="508"/>
      <c r="R53" s="551"/>
      <c r="S53" s="595"/>
      <c r="T53" s="347">
        <f si="42" t="shared"/>
        <v>0</v>
      </c>
      <c r="U53" s="508"/>
      <c r="V53" s="551"/>
      <c r="W53" s="595"/>
      <c r="X53" s="347">
        <f si="43" t="shared"/>
        <v>0</v>
      </c>
      <c r="Y53" s="409"/>
      <c r="Z53" s="210"/>
      <c r="AA53" s="354"/>
      <c r="AB53" s="609"/>
      <c r="AC53" s="610"/>
      <c r="AD53" s="493">
        <f si="44" t="shared"/>
        <v>0</v>
      </c>
      <c r="AE53" s="508"/>
      <c r="AF53" s="364"/>
      <c r="AG53" s="606"/>
      <c r="AH53" s="358"/>
      <c r="AI53" s="347">
        <f si="45" t="shared"/>
        <v>0</v>
      </c>
      <c r="AJ53" s="409"/>
      <c r="AK53" s="508"/>
      <c r="AL53" s="387"/>
      <c r="AM53" s="388"/>
      <c r="AN53" s="347">
        <f si="46" t="shared"/>
        <v>0</v>
      </c>
      <c r="AO53" s="217"/>
      <c r="AP53" s="387"/>
      <c r="AQ53" s="388"/>
      <c r="AR53" s="347">
        <f si="47" t="shared"/>
        <v>0</v>
      </c>
      <c r="AS53" s="409"/>
      <c r="AT53" s="409"/>
      <c r="AU53" s="210">
        <f si="28" t="shared"/>
        <v>0</v>
      </c>
      <c r="AV53" s="211"/>
      <c r="AW53" s="197">
        <v>10649.89</v>
      </c>
      <c r="AX53" s="196"/>
      <c r="AY53" s="196"/>
      <c r="AZ53" s="196">
        <f si="79" t="shared"/>
        <v>0</v>
      </c>
      <c r="BA53" s="196">
        <v>30.88</v>
      </c>
      <c r="BB53" s="196">
        <f si="48" t="shared"/>
        <v>0</v>
      </c>
      <c r="BC53" s="199">
        <v>49</v>
      </c>
      <c r="BD53" s="346">
        <v>42819</v>
      </c>
      <c r="BE53" s="594"/>
      <c r="BF53" s="194"/>
      <c r="BG53" s="599"/>
      <c r="BH53" s="529">
        <f si="49" t="shared"/>
        <v>0</v>
      </c>
      <c r="BI53" s="508"/>
      <c r="BJ53" s="583"/>
      <c r="BK53" s="550"/>
      <c r="BL53" s="548">
        <f si="50" t="shared"/>
        <v>0</v>
      </c>
      <c r="BM53" s="409"/>
      <c r="BN53" s="409">
        <f si="30" t="shared"/>
        <v>0</v>
      </c>
      <c r="BO53" s="204"/>
      <c r="BP53" s="195">
        <v>1668.2</v>
      </c>
      <c r="BQ53" s="196">
        <f si="51" t="shared"/>
        <v>0</v>
      </c>
      <c r="BR53" s="196">
        <v>301.44</v>
      </c>
      <c r="BS53" s="196">
        <f si="52" t="shared"/>
        <v>0</v>
      </c>
      <c r="BT53" s="196">
        <v>4.84</v>
      </c>
      <c r="BU53" s="196">
        <f si="53" t="shared"/>
        <v>0</v>
      </c>
      <c r="BV53" s="199">
        <v>49</v>
      </c>
      <c r="BW53" s="346">
        <v>42819</v>
      </c>
      <c r="BX53" s="594"/>
      <c r="BY53" s="595"/>
      <c r="BZ53" s="529">
        <f si="54" t="shared"/>
        <v>0</v>
      </c>
      <c r="CA53" s="196"/>
      <c r="CB53" s="292"/>
      <c r="CC53" s="213">
        <f si="31" t="shared"/>
        <v>0</v>
      </c>
      <c r="CD53" s="409"/>
      <c r="CE53" s="211">
        <f si="32" t="shared"/>
        <v>0</v>
      </c>
      <c r="CF53" s="211"/>
      <c r="CG53" s="195">
        <v>762.3</v>
      </c>
      <c r="CH53" s="210">
        <f si="33" t="shared"/>
        <v>762.3</v>
      </c>
      <c r="CI53" s="196"/>
      <c r="CJ53" s="196">
        <f si="55" t="shared"/>
        <v>0</v>
      </c>
      <c r="CK53" s="196">
        <v>3.78</v>
      </c>
      <c r="CL53" s="196">
        <f si="56" t="shared"/>
        <v>0</v>
      </c>
      <c r="CM53" s="199">
        <v>49</v>
      </c>
      <c r="CN53" s="346">
        <v>42819</v>
      </c>
      <c r="CO53" s="628"/>
      <c r="CP53" s="629"/>
      <c r="CQ53" s="529">
        <f si="57" t="shared"/>
        <v>0</v>
      </c>
      <c r="CR53" s="409"/>
      <c r="CS53" s="210">
        <f si="87" t="shared"/>
        <v>0</v>
      </c>
      <c r="CT53" s="210">
        <f si="87" t="shared"/>
        <v>0</v>
      </c>
      <c r="CU53" s="409">
        <f si="87" t="shared"/>
        <v>0</v>
      </c>
      <c r="CV53" s="508"/>
      <c r="CW53" s="379"/>
      <c r="CX53" s="557">
        <f si="58" t="shared"/>
        <v>0</v>
      </c>
      <c r="CY53" s="409"/>
      <c r="CZ53" s="409">
        <f si="34" t="shared"/>
        <v>0</v>
      </c>
      <c r="DA53" s="204"/>
      <c r="DB53" s="195">
        <v>3924.1</v>
      </c>
      <c r="DC53" s="397">
        <f si="59" t="shared"/>
        <v>0</v>
      </c>
      <c r="DD53" s="195">
        <v>361.89499999999998</v>
      </c>
      <c r="DE53" s="196">
        <f si="60" t="shared"/>
        <v>0</v>
      </c>
      <c r="DF53" s="195">
        <v>11.38</v>
      </c>
      <c r="DG53" s="397">
        <f si="61" t="shared"/>
        <v>0</v>
      </c>
      <c r="DH53" s="199">
        <v>49</v>
      </c>
      <c r="DI53" s="346">
        <v>42819</v>
      </c>
      <c r="DJ53" s="632"/>
      <c r="DK53" s="633"/>
      <c r="DL53" s="493">
        <f si="62" t="shared"/>
        <v>0</v>
      </c>
      <c r="DM53" s="508"/>
      <c r="DN53" s="583"/>
      <c r="DO53" s="576"/>
      <c r="DP53" s="576"/>
      <c r="DQ53" s="582"/>
      <c r="DR53" s="493">
        <f si="78" t="shared"/>
        <v>0</v>
      </c>
      <c r="DS53" s="542"/>
      <c r="DT53" s="409">
        <f si="35" t="shared"/>
        <v>0</v>
      </c>
      <c r="DU53" s="204"/>
      <c r="DV53" s="195">
        <v>5557</v>
      </c>
      <c r="DW53" s="409">
        <f si="36" t="shared"/>
        <v>5557</v>
      </c>
      <c r="DX53" s="195">
        <v>14653</v>
      </c>
      <c r="DY53" s="431">
        <f si="64" t="shared"/>
        <v>0</v>
      </c>
      <c r="DZ53" s="409">
        <v>0.39800000000000002</v>
      </c>
      <c r="EA53" s="431">
        <f si="37" t="shared"/>
        <v>0.39800000000000002</v>
      </c>
      <c r="EB53" s="199">
        <v>49</v>
      </c>
      <c r="EC53" s="346">
        <v>42819</v>
      </c>
      <c r="ED53" s="594"/>
      <c r="EE53" s="252"/>
      <c r="EF53" s="595"/>
      <c r="EG53" s="493">
        <f si="65" t="shared"/>
        <v>0</v>
      </c>
      <c r="EH53" s="542"/>
      <c r="EI53" s="549"/>
      <c r="EJ53" s="582"/>
      <c r="EK53" s="529">
        <f si="66" t="shared"/>
        <v>0</v>
      </c>
      <c r="EL53" s="541"/>
      <c r="EM53" s="583"/>
      <c r="EN53" s="550"/>
      <c r="EO53" s="529">
        <f si="67" t="shared"/>
        <v>0</v>
      </c>
      <c r="EP53" s="541"/>
      <c r="EQ53" s="570"/>
      <c r="ER53" s="529">
        <f si="68" t="shared"/>
        <v>0</v>
      </c>
      <c r="ES53" s="196"/>
      <c r="ET53" s="409">
        <f si="38" t="shared"/>
        <v>0</v>
      </c>
      <c r="EU53" s="204"/>
      <c r="EV53" s="195">
        <v>4273.3999999999996</v>
      </c>
      <c r="EW53" s="195">
        <f si="69" t="shared"/>
        <v>0</v>
      </c>
      <c r="EX53" s="431">
        <v>361.89499999999998</v>
      </c>
      <c r="EY53" s="431">
        <f si="70" t="shared"/>
        <v>0</v>
      </c>
      <c r="EZ53" s="290">
        <v>12.3931</v>
      </c>
      <c r="FA53" s="432">
        <f si="71" t="shared"/>
        <v>0</v>
      </c>
      <c r="HO53" s="346">
        <v>42760</v>
      </c>
      <c r="HP53" s="590"/>
      <c r="HQ53" s="529">
        <f si="72" t="shared"/>
        <v>0</v>
      </c>
      <c r="HR53" s="541"/>
      <c r="HS53" s="556"/>
      <c r="HT53" s="347">
        <f si="73" t="shared"/>
        <v>0</v>
      </c>
      <c r="HU53" s="573"/>
      <c r="HV53" s="556"/>
      <c r="HW53" s="347">
        <f si="74" t="shared"/>
        <v>0</v>
      </c>
      <c r="HX53" s="573"/>
      <c r="HY53" s="556"/>
      <c r="HZ53" s="347">
        <f si="75" t="shared"/>
        <v>0</v>
      </c>
      <c r="IA53" s="573"/>
      <c r="IB53" s="556"/>
      <c r="IC53" s="493">
        <f si="76" t="shared"/>
        <v>0</v>
      </c>
      <c r="ID53" s="195"/>
      <c r="IE53" s="556"/>
      <c r="IF53" s="347">
        <f si="77" t="shared"/>
        <v>0</v>
      </c>
      <c r="IG53" s="210"/>
    </row>
    <row customHeight="1" ht="16.5" r="54" spans="1:241" x14ac:dyDescent="0.25">
      <c r="A54" s="199">
        <v>50</v>
      </c>
      <c r="B54" s="346">
        <v>42820</v>
      </c>
      <c r="C54" s="594"/>
      <c r="D54" s="622"/>
      <c r="E54" s="599"/>
      <c r="F54" s="493">
        <f si="39" t="shared"/>
        <v>0</v>
      </c>
      <c r="G54" s="354">
        <f>F53+F54</f>
        <v>0</v>
      </c>
      <c r="H54" s="594"/>
      <c r="I54" s="622"/>
      <c r="J54" s="596"/>
      <c r="K54" s="493">
        <f si="40" t="shared"/>
        <v>0</v>
      </c>
      <c r="L54" s="409">
        <f>K53+K54</f>
        <v>0</v>
      </c>
      <c r="M54" s="354">
        <f>L54-G54</f>
        <v>0</v>
      </c>
      <c r="N54" s="551"/>
      <c r="O54" s="595"/>
      <c r="P54" s="493">
        <f si="41" t="shared"/>
        <v>0</v>
      </c>
      <c r="Q54" s="508">
        <f>P54+P53</f>
        <v>0</v>
      </c>
      <c r="R54" s="551"/>
      <c r="S54" s="595"/>
      <c r="T54" s="347">
        <f si="42" t="shared"/>
        <v>0</v>
      </c>
      <c r="U54" s="508">
        <f>T54+T53</f>
        <v>0</v>
      </c>
      <c r="V54" s="551"/>
      <c r="W54" s="595"/>
      <c r="X54" s="347">
        <f si="43" t="shared"/>
        <v>0</v>
      </c>
      <c r="Y54" s="409">
        <f>X54+X53</f>
        <v>0</v>
      </c>
      <c r="Z54" s="210">
        <f>Y54+U54</f>
        <v>0</v>
      </c>
      <c r="AA54" s="354">
        <f>Q54-Z54</f>
        <v>0</v>
      </c>
      <c r="AB54" s="609"/>
      <c r="AC54" s="610"/>
      <c r="AD54" s="493">
        <f si="44" t="shared"/>
        <v>0</v>
      </c>
      <c r="AE54" s="508">
        <f>AD54+AD53</f>
        <v>0</v>
      </c>
      <c r="AF54" s="364"/>
      <c r="AG54" s="605"/>
      <c r="AH54" s="358"/>
      <c r="AI54" s="347">
        <f si="45" t="shared"/>
        <v>0</v>
      </c>
      <c r="AJ54" s="409">
        <f>AI54+AI53</f>
        <v>0</v>
      </c>
      <c r="AK54" s="508">
        <f>AJ54+U54</f>
        <v>0</v>
      </c>
      <c r="AL54" s="387"/>
      <c r="AM54" s="388"/>
      <c r="AN54" s="347">
        <f si="46" t="shared"/>
        <v>0</v>
      </c>
      <c r="AO54" s="217">
        <f>AN54+AN53</f>
        <v>0</v>
      </c>
      <c r="AP54" s="387"/>
      <c r="AQ54" s="388"/>
      <c r="AR54" s="347">
        <f si="47" t="shared"/>
        <v>0</v>
      </c>
      <c r="AS54" s="409">
        <f>AR54+AR53</f>
        <v>0</v>
      </c>
      <c r="AT54" s="409">
        <f>(L54-Y54-AE54-AO54)+AS54</f>
        <v>0</v>
      </c>
      <c r="AU54" s="210">
        <f si="28" t="shared"/>
        <v>0</v>
      </c>
      <c r="AV54" s="211">
        <f>(G54-Y54-AE54-AO54)+AS54</f>
        <v>0</v>
      </c>
      <c r="AW54" s="197">
        <v>10649.89</v>
      </c>
      <c r="AX54" s="196"/>
      <c r="AY54" s="196"/>
      <c r="AZ54" s="196">
        <f si="79" t="shared"/>
        <v>0</v>
      </c>
      <c r="BA54" s="196">
        <v>30.88</v>
      </c>
      <c r="BB54" s="196">
        <f si="48" t="shared"/>
        <v>0</v>
      </c>
      <c r="BC54" s="199">
        <v>50</v>
      </c>
      <c r="BD54" s="346">
        <v>42820</v>
      </c>
      <c r="BE54" s="594"/>
      <c r="BF54" s="194"/>
      <c r="BG54" s="599"/>
      <c r="BH54" s="529">
        <f si="49" t="shared"/>
        <v>0</v>
      </c>
      <c r="BI54" s="508">
        <f>BH54+BH53</f>
        <v>0</v>
      </c>
      <c r="BJ54" s="583"/>
      <c r="BK54" s="550"/>
      <c r="BL54" s="548">
        <f si="50" t="shared"/>
        <v>0</v>
      </c>
      <c r="BM54" s="409">
        <f>BL54+BL53</f>
        <v>0</v>
      </c>
      <c r="BN54" s="409">
        <f si="30" t="shared"/>
        <v>0</v>
      </c>
      <c r="BO54" s="204">
        <f>BI54-BM54</f>
        <v>0</v>
      </c>
      <c r="BP54" s="195">
        <v>1668.2</v>
      </c>
      <c r="BQ54" s="196">
        <f si="51" t="shared"/>
        <v>0</v>
      </c>
      <c r="BR54" s="196">
        <v>301.44</v>
      </c>
      <c r="BS54" s="196">
        <f si="52" t="shared"/>
        <v>0</v>
      </c>
      <c r="BT54" s="196">
        <v>4.84</v>
      </c>
      <c r="BU54" s="196">
        <f si="53" t="shared"/>
        <v>0</v>
      </c>
      <c r="BV54" s="199">
        <v>50</v>
      </c>
      <c r="BW54" s="346">
        <v>42820</v>
      </c>
      <c r="BX54" s="594"/>
      <c r="BY54" s="595"/>
      <c r="BZ54" s="529">
        <f si="54" t="shared"/>
        <v>0</v>
      </c>
      <c r="CA54" s="196">
        <f>BZ53+BZ54</f>
        <v>0</v>
      </c>
      <c r="CB54" s="292"/>
      <c r="CC54" s="213">
        <f si="31" t="shared"/>
        <v>0</v>
      </c>
      <c r="CD54" s="409">
        <f>BM54</f>
        <v>0</v>
      </c>
      <c r="CE54" s="211">
        <f si="32" t="shared"/>
        <v>0</v>
      </c>
      <c r="CF54" s="211">
        <f>CA54+CD54</f>
        <v>0</v>
      </c>
      <c r="CG54" s="195">
        <v>762.3</v>
      </c>
      <c r="CH54" s="210">
        <f si="33" t="shared"/>
        <v>762.3</v>
      </c>
      <c r="CI54" s="196"/>
      <c r="CJ54" s="196">
        <f si="55" t="shared"/>
        <v>0</v>
      </c>
      <c r="CK54" s="196">
        <v>3.78</v>
      </c>
      <c r="CL54" s="196">
        <f si="56" t="shared"/>
        <v>0</v>
      </c>
      <c r="CM54" s="199">
        <v>50</v>
      </c>
      <c r="CN54" s="346">
        <v>42820</v>
      </c>
      <c r="CO54" s="628"/>
      <c r="CP54" s="629"/>
      <c r="CQ54" s="529">
        <f si="57" t="shared"/>
        <v>0</v>
      </c>
      <c r="CR54" s="409">
        <f>CQ54+CQ53</f>
        <v>0</v>
      </c>
      <c r="CS54" s="210">
        <f si="87" t="shared"/>
        <v>0</v>
      </c>
      <c r="CT54" s="210">
        <f si="87" t="shared"/>
        <v>0</v>
      </c>
      <c r="CU54" s="409">
        <f si="87" t="shared"/>
        <v>0</v>
      </c>
      <c r="CV54" s="508">
        <f>Y54</f>
        <v>0</v>
      </c>
      <c r="CW54" s="379"/>
      <c r="CX54" s="557">
        <f si="58" t="shared"/>
        <v>0</v>
      </c>
      <c r="CY54" s="409">
        <f>CX54+CX53</f>
        <v>0</v>
      </c>
      <c r="CZ54" s="409">
        <f si="34" t="shared"/>
        <v>0</v>
      </c>
      <c r="DA54" s="204">
        <f>CZ54+CZ53</f>
        <v>0</v>
      </c>
      <c r="DB54" s="195">
        <v>3924.1</v>
      </c>
      <c r="DC54" s="397">
        <f si="59" t="shared"/>
        <v>0</v>
      </c>
      <c r="DD54" s="195">
        <v>361.89499999999998</v>
      </c>
      <c r="DE54" s="196">
        <f si="60" t="shared"/>
        <v>0</v>
      </c>
      <c r="DF54" s="195">
        <v>11.38</v>
      </c>
      <c r="DG54" s="397">
        <f si="61" t="shared"/>
        <v>0</v>
      </c>
      <c r="DH54" s="199">
        <v>50</v>
      </c>
      <c r="DI54" s="346">
        <v>42820</v>
      </c>
      <c r="DJ54" s="632"/>
      <c r="DK54" s="633"/>
      <c r="DL54" s="493">
        <f si="62" t="shared"/>
        <v>0</v>
      </c>
      <c r="DM54" s="508">
        <f>DL54+DL53</f>
        <v>0</v>
      </c>
      <c r="DN54" s="583"/>
      <c r="DO54" s="576"/>
      <c r="DP54" s="576"/>
      <c r="DQ54" s="582"/>
      <c r="DR54" s="493">
        <f si="78" t="shared"/>
        <v>0</v>
      </c>
      <c r="DS54" s="542">
        <f>DR54+DR53</f>
        <v>0</v>
      </c>
      <c r="DT54" s="409">
        <f si="35" t="shared"/>
        <v>0</v>
      </c>
      <c r="DU54" s="204">
        <f>DM54+DS54+IG54</f>
        <v>0</v>
      </c>
      <c r="DV54" s="195">
        <v>5557</v>
      </c>
      <c r="DW54" s="409">
        <f si="36" t="shared"/>
        <v>5557</v>
      </c>
      <c r="DX54" s="195">
        <v>14653</v>
      </c>
      <c r="DY54" s="431">
        <f si="64" t="shared"/>
        <v>0</v>
      </c>
      <c r="DZ54" s="409">
        <v>0.39800000000000002</v>
      </c>
      <c r="EA54" s="431">
        <f si="37" t="shared"/>
        <v>0.39800000000000002</v>
      </c>
      <c r="EB54" s="199">
        <v>50</v>
      </c>
      <c r="EC54" s="346">
        <v>42820</v>
      </c>
      <c r="ED54" s="594"/>
      <c r="EE54" s="252"/>
      <c r="EF54" s="595"/>
      <c r="EG54" s="493">
        <f si="65" t="shared"/>
        <v>0</v>
      </c>
      <c r="EH54" s="542">
        <f>EG54+EG53</f>
        <v>0</v>
      </c>
      <c r="EI54" s="549"/>
      <c r="EJ54" s="589"/>
      <c r="EK54" s="529">
        <f si="66" t="shared"/>
        <v>0</v>
      </c>
      <c r="EL54" s="541">
        <f>EK54+EK53</f>
        <v>0</v>
      </c>
      <c r="EM54" s="583"/>
      <c r="EN54" s="550"/>
      <c r="EO54" s="529">
        <f si="67" t="shared"/>
        <v>0</v>
      </c>
      <c r="EP54" s="541">
        <f>EO54+EO53</f>
        <v>0</v>
      </c>
      <c r="EQ54" s="570"/>
      <c r="ER54" s="529">
        <f si="68" t="shared"/>
        <v>0</v>
      </c>
      <c r="ES54" s="196">
        <f>ER54+ER53</f>
        <v>0</v>
      </c>
      <c r="ET54" s="409">
        <f si="38" t="shared"/>
        <v>0</v>
      </c>
      <c r="EU54" s="204">
        <f>EH54+EP54+ES54</f>
        <v>0</v>
      </c>
      <c r="EV54" s="195">
        <v>4273.3999999999996</v>
      </c>
      <c r="EW54" s="195">
        <f si="69" t="shared"/>
        <v>0</v>
      </c>
      <c r="EX54" s="431">
        <v>361.89499999999998</v>
      </c>
      <c r="EY54" s="431">
        <f si="70" t="shared"/>
        <v>0</v>
      </c>
      <c r="EZ54" s="290">
        <v>12.3931</v>
      </c>
      <c r="FA54" s="432">
        <f si="71" t="shared"/>
        <v>0</v>
      </c>
      <c r="HO54" s="346">
        <v>42761</v>
      </c>
      <c r="HP54" s="590"/>
      <c r="HQ54" s="529">
        <f si="72" t="shared"/>
        <v>0</v>
      </c>
      <c r="HR54" s="541">
        <f>HQ54+HQ53</f>
        <v>0</v>
      </c>
      <c r="HS54" s="556"/>
      <c r="HT54" s="347">
        <f si="73" t="shared"/>
        <v>0</v>
      </c>
      <c r="HU54" s="573">
        <f>HT54+HT53</f>
        <v>0</v>
      </c>
      <c r="HV54" s="556"/>
      <c r="HW54" s="347">
        <f si="74" t="shared"/>
        <v>0</v>
      </c>
      <c r="HX54" s="573">
        <f>HW54+HW53</f>
        <v>0</v>
      </c>
      <c r="HY54" s="556"/>
      <c r="HZ54" s="347">
        <f si="75" t="shared"/>
        <v>0</v>
      </c>
      <c r="IA54" s="573">
        <f>HZ54+HZ53</f>
        <v>0</v>
      </c>
      <c r="IB54" s="556"/>
      <c r="IC54" s="493">
        <f si="76" t="shared"/>
        <v>0</v>
      </c>
      <c r="ID54" s="195">
        <f>IC54+IC53</f>
        <v>0</v>
      </c>
      <c r="IE54" s="556"/>
      <c r="IF54" s="347">
        <f si="77" t="shared"/>
        <v>0</v>
      </c>
      <c r="IG54" s="210">
        <f>IF54+IF53</f>
        <v>0</v>
      </c>
    </row>
    <row customHeight="1" ht="16.5" r="55" spans="1:241" x14ac:dyDescent="0.25">
      <c r="A55" s="199">
        <v>51</v>
      </c>
      <c r="B55" s="346">
        <v>42820</v>
      </c>
      <c r="C55" s="594"/>
      <c r="D55" s="622"/>
      <c r="E55" s="599"/>
      <c r="F55" s="493">
        <f si="39" t="shared"/>
        <v>0</v>
      </c>
      <c r="G55" s="354"/>
      <c r="H55" s="594"/>
      <c r="I55" s="622"/>
      <c r="J55" s="596"/>
      <c r="K55" s="493">
        <f si="40" t="shared"/>
        <v>0</v>
      </c>
      <c r="L55" s="409"/>
      <c r="M55" s="354"/>
      <c r="N55" s="551"/>
      <c r="O55" s="595"/>
      <c r="P55" s="493">
        <f si="41" t="shared"/>
        <v>0</v>
      </c>
      <c r="Q55" s="508"/>
      <c r="R55" s="551"/>
      <c r="S55" s="595"/>
      <c r="T55" s="347">
        <f si="42" t="shared"/>
        <v>0</v>
      </c>
      <c r="U55" s="508"/>
      <c r="V55" s="551"/>
      <c r="W55" s="595"/>
      <c r="X55" s="347">
        <f si="43" t="shared"/>
        <v>0</v>
      </c>
      <c r="Y55" s="409"/>
      <c r="Z55" s="210"/>
      <c r="AA55" s="354"/>
      <c r="AB55" s="609"/>
      <c r="AC55" s="610"/>
      <c r="AD55" s="493">
        <f si="44" t="shared"/>
        <v>0</v>
      </c>
      <c r="AE55" s="508"/>
      <c r="AF55" s="364"/>
      <c r="AG55" s="605"/>
      <c r="AH55" s="358"/>
      <c r="AI55" s="347">
        <f si="45" t="shared"/>
        <v>0</v>
      </c>
      <c r="AJ55" s="409"/>
      <c r="AK55" s="508"/>
      <c r="AL55" s="387"/>
      <c r="AM55" s="388"/>
      <c r="AN55" s="347">
        <f si="46" t="shared"/>
        <v>0</v>
      </c>
      <c r="AO55" s="217"/>
      <c r="AP55" s="387"/>
      <c r="AQ55" s="388"/>
      <c r="AR55" s="347">
        <f si="47" t="shared"/>
        <v>0</v>
      </c>
      <c r="AS55" s="409"/>
      <c r="AT55" s="409"/>
      <c r="AU55" s="210">
        <f si="28" t="shared"/>
        <v>0</v>
      </c>
      <c r="AV55" s="211"/>
      <c r="AW55" s="197">
        <v>10649.89</v>
      </c>
      <c r="AX55" s="196"/>
      <c r="AY55" s="196"/>
      <c r="AZ55" s="196">
        <f si="79" t="shared"/>
        <v>0</v>
      </c>
      <c r="BA55" s="196">
        <v>30.88</v>
      </c>
      <c r="BB55" s="196">
        <f si="48" t="shared"/>
        <v>0</v>
      </c>
      <c r="BC55" s="199">
        <v>51</v>
      </c>
      <c r="BD55" s="346">
        <v>42820</v>
      </c>
      <c r="BE55" s="594"/>
      <c r="BF55" s="194"/>
      <c r="BG55" s="599"/>
      <c r="BH55" s="529">
        <f si="49" t="shared"/>
        <v>0</v>
      </c>
      <c r="BI55" s="508"/>
      <c r="BJ55" s="583"/>
      <c r="BK55" s="550"/>
      <c r="BL55" s="548">
        <f si="50" t="shared"/>
        <v>0</v>
      </c>
      <c r="BM55" s="409"/>
      <c r="BN55" s="409">
        <f si="30" t="shared"/>
        <v>0</v>
      </c>
      <c r="BO55" s="204"/>
      <c r="BP55" s="195">
        <v>1668.2</v>
      </c>
      <c r="BQ55" s="196">
        <f si="51" t="shared"/>
        <v>0</v>
      </c>
      <c r="BR55" s="196">
        <v>301.44</v>
      </c>
      <c r="BS55" s="196">
        <f si="52" t="shared"/>
        <v>0</v>
      </c>
      <c r="BT55" s="196">
        <v>4.84</v>
      </c>
      <c r="BU55" s="196">
        <f si="53" t="shared"/>
        <v>0</v>
      </c>
      <c r="BV55" s="199">
        <v>51</v>
      </c>
      <c r="BW55" s="346">
        <v>42820</v>
      </c>
      <c r="BX55" s="594"/>
      <c r="BY55" s="595"/>
      <c r="BZ55" s="529">
        <f si="54" t="shared"/>
        <v>0</v>
      </c>
      <c r="CA55" s="196"/>
      <c r="CB55" s="292"/>
      <c r="CC55" s="213">
        <f si="31" t="shared"/>
        <v>0</v>
      </c>
      <c r="CD55" s="409"/>
      <c r="CE55" s="211">
        <f si="32" t="shared"/>
        <v>0</v>
      </c>
      <c r="CF55" s="211"/>
      <c r="CG55" s="195">
        <v>762.3</v>
      </c>
      <c r="CH55" s="210">
        <f si="33" t="shared"/>
        <v>762.3</v>
      </c>
      <c r="CI55" s="196"/>
      <c r="CJ55" s="196">
        <f si="55" t="shared"/>
        <v>0</v>
      </c>
      <c r="CK55" s="196">
        <v>3.78</v>
      </c>
      <c r="CL55" s="196">
        <f si="56" t="shared"/>
        <v>0</v>
      </c>
      <c r="CM55" s="199">
        <v>51</v>
      </c>
      <c r="CN55" s="346">
        <v>42820</v>
      </c>
      <c r="CO55" s="628"/>
      <c r="CP55" s="629"/>
      <c r="CQ55" s="529">
        <f si="57" t="shared"/>
        <v>0</v>
      </c>
      <c r="CR55" s="409"/>
      <c r="CS55" s="210">
        <f si="87" t="shared"/>
        <v>0</v>
      </c>
      <c r="CT55" s="210">
        <f si="87" t="shared"/>
        <v>0</v>
      </c>
      <c r="CU55" s="409">
        <f si="87" t="shared"/>
        <v>0</v>
      </c>
      <c r="CV55" s="508"/>
      <c r="CW55" s="379"/>
      <c r="CX55" s="557">
        <f si="58" t="shared"/>
        <v>0</v>
      </c>
      <c r="CY55" s="409"/>
      <c r="CZ55" s="409">
        <f si="34" t="shared"/>
        <v>0</v>
      </c>
      <c r="DA55" s="204"/>
      <c r="DB55" s="195">
        <v>3924.1</v>
      </c>
      <c r="DC55" s="397">
        <f si="59" t="shared"/>
        <v>0</v>
      </c>
      <c r="DD55" s="195">
        <v>361.89499999999998</v>
      </c>
      <c r="DE55" s="196">
        <f si="60" t="shared"/>
        <v>0</v>
      </c>
      <c r="DF55" s="195">
        <v>11.38</v>
      </c>
      <c r="DG55" s="397">
        <f si="61" t="shared"/>
        <v>0</v>
      </c>
      <c r="DH55" s="199">
        <v>51</v>
      </c>
      <c r="DI55" s="346">
        <v>42820</v>
      </c>
      <c r="DJ55" s="632"/>
      <c r="DK55" s="633"/>
      <c r="DL55" s="493">
        <f si="62" t="shared"/>
        <v>0</v>
      </c>
      <c r="DM55" s="508"/>
      <c r="DN55" s="583"/>
      <c r="DO55" s="576"/>
      <c r="DP55" s="576"/>
      <c r="DQ55" s="582"/>
      <c r="DR55" s="493">
        <f si="78" t="shared"/>
        <v>0</v>
      </c>
      <c r="DS55" s="542"/>
      <c r="DT55" s="409">
        <f si="35" t="shared"/>
        <v>0</v>
      </c>
      <c r="DU55" s="204"/>
      <c r="DV55" s="195">
        <v>5557</v>
      </c>
      <c r="DW55" s="409">
        <f si="36" t="shared"/>
        <v>5557</v>
      </c>
      <c r="DX55" s="195">
        <v>14653</v>
      </c>
      <c r="DY55" s="431">
        <f si="64" t="shared"/>
        <v>0</v>
      </c>
      <c r="DZ55" s="409">
        <v>0.39800000000000002</v>
      </c>
      <c r="EA55" s="431">
        <f si="37" t="shared"/>
        <v>0.39800000000000002</v>
      </c>
      <c r="EB55" s="199">
        <v>51</v>
      </c>
      <c r="EC55" s="346">
        <v>42820</v>
      </c>
      <c r="ED55" s="594"/>
      <c r="EE55" s="252"/>
      <c r="EF55" s="595"/>
      <c r="EG55" s="493">
        <f si="65" t="shared"/>
        <v>0</v>
      </c>
      <c r="EH55" s="542"/>
      <c r="EI55" s="549"/>
      <c r="EJ55" s="582"/>
      <c r="EK55" s="529">
        <f si="66" t="shared"/>
        <v>0</v>
      </c>
      <c r="EL55" s="541"/>
      <c r="EM55" s="583"/>
      <c r="EN55" s="550"/>
      <c r="EO55" s="529">
        <f si="67" t="shared"/>
        <v>0</v>
      </c>
      <c r="EP55" s="541"/>
      <c r="EQ55" s="570"/>
      <c r="ER55" s="529">
        <f si="68" t="shared"/>
        <v>0</v>
      </c>
      <c r="ES55" s="196"/>
      <c r="ET55" s="409">
        <f si="38" t="shared"/>
        <v>0</v>
      </c>
      <c r="EU55" s="204"/>
      <c r="EV55" s="195">
        <v>4273.3999999999996</v>
      </c>
      <c r="EW55" s="195">
        <f si="69" t="shared"/>
        <v>0</v>
      </c>
      <c r="EX55" s="431">
        <v>361.89499999999998</v>
      </c>
      <c r="EY55" s="431">
        <f si="70" t="shared"/>
        <v>0</v>
      </c>
      <c r="EZ55" s="290">
        <v>12.3931</v>
      </c>
      <c r="FA55" s="432">
        <f si="71" t="shared"/>
        <v>0</v>
      </c>
      <c r="HO55" s="346">
        <v>42761</v>
      </c>
      <c r="HP55" s="590"/>
      <c r="HQ55" s="529">
        <f si="72" t="shared"/>
        <v>0</v>
      </c>
      <c r="HR55" s="541"/>
      <c r="HS55" s="556"/>
      <c r="HT55" s="347">
        <f si="73" t="shared"/>
        <v>0</v>
      </c>
      <c r="HU55" s="573"/>
      <c r="HV55" s="556"/>
      <c r="HW55" s="347">
        <f si="74" t="shared"/>
        <v>0</v>
      </c>
      <c r="HX55" s="573"/>
      <c r="HY55" s="556"/>
      <c r="HZ55" s="347">
        <f si="75" t="shared"/>
        <v>0</v>
      </c>
      <c r="IA55" s="573"/>
      <c r="IB55" s="556"/>
      <c r="IC55" s="493">
        <f si="76" t="shared"/>
        <v>0</v>
      </c>
      <c r="ID55" s="195"/>
      <c r="IE55" s="556"/>
      <c r="IF55" s="347">
        <f si="77" t="shared"/>
        <v>0</v>
      </c>
      <c r="IG55" s="210"/>
    </row>
    <row customHeight="1" ht="16.5" r="56" spans="1:241" x14ac:dyDescent="0.25">
      <c r="A56" s="199">
        <v>52</v>
      </c>
      <c r="B56" s="346">
        <v>42821</v>
      </c>
      <c r="C56" s="594"/>
      <c r="D56" s="622"/>
      <c r="E56" s="599"/>
      <c r="F56" s="493">
        <f si="39" t="shared"/>
        <v>0</v>
      </c>
      <c r="G56" s="354">
        <f>F55+F56</f>
        <v>0</v>
      </c>
      <c r="H56" s="594"/>
      <c r="I56" s="622"/>
      <c r="J56" s="596"/>
      <c r="K56" s="493">
        <f si="40" t="shared"/>
        <v>0</v>
      </c>
      <c r="L56" s="409">
        <f>K55+K56</f>
        <v>0</v>
      </c>
      <c r="M56" s="354">
        <f>L56-G56</f>
        <v>0</v>
      </c>
      <c r="N56" s="551"/>
      <c r="O56" s="595"/>
      <c r="P56" s="493">
        <f si="41" t="shared"/>
        <v>0</v>
      </c>
      <c r="Q56" s="508">
        <f>P56+P55</f>
        <v>0</v>
      </c>
      <c r="R56" s="551"/>
      <c r="S56" s="595"/>
      <c r="T56" s="347">
        <f si="42" t="shared"/>
        <v>0</v>
      </c>
      <c r="U56" s="508">
        <f>T56+T55</f>
        <v>0</v>
      </c>
      <c r="V56" s="551"/>
      <c r="W56" s="595"/>
      <c r="X56" s="347">
        <f si="43" t="shared"/>
        <v>0</v>
      </c>
      <c r="Y56" s="409">
        <f>X56+X55</f>
        <v>0</v>
      </c>
      <c r="Z56" s="210">
        <f>Y56+U56</f>
        <v>0</v>
      </c>
      <c r="AA56" s="354">
        <f>Q56-Z56</f>
        <v>0</v>
      </c>
      <c r="AB56" s="609"/>
      <c r="AC56" s="610"/>
      <c r="AD56" s="493">
        <f si="44" t="shared"/>
        <v>0</v>
      </c>
      <c r="AE56" s="508">
        <f>AD56+AD55</f>
        <v>0</v>
      </c>
      <c r="AF56" s="364"/>
      <c r="AG56" s="605"/>
      <c r="AH56" s="358"/>
      <c r="AI56" s="347">
        <f si="45" t="shared"/>
        <v>0</v>
      </c>
      <c r="AJ56" s="409">
        <f>AI56+AI55</f>
        <v>0</v>
      </c>
      <c r="AK56" s="508">
        <f>AJ56+U56</f>
        <v>0</v>
      </c>
      <c r="AL56" s="387"/>
      <c r="AM56" s="388"/>
      <c r="AN56" s="347">
        <f si="46" t="shared"/>
        <v>0</v>
      </c>
      <c r="AO56" s="217">
        <f>AN56+AN55</f>
        <v>0</v>
      </c>
      <c r="AP56" s="387"/>
      <c r="AQ56" s="388"/>
      <c r="AR56" s="347">
        <f si="47" t="shared"/>
        <v>0</v>
      </c>
      <c r="AS56" s="409">
        <f>AR56+AR55</f>
        <v>0</v>
      </c>
      <c r="AT56" s="409">
        <f>(L56-Y56-AE56-AO56)+AS56</f>
        <v>0</v>
      </c>
      <c r="AU56" s="210">
        <f si="28" t="shared"/>
        <v>0</v>
      </c>
      <c r="AV56" s="211">
        <f>(G56-Y56-AE56-AO56)+AS56</f>
        <v>0</v>
      </c>
      <c r="AW56" s="197">
        <v>10649.89</v>
      </c>
      <c r="AX56" s="196"/>
      <c r="AY56" s="196"/>
      <c r="AZ56" s="196">
        <f si="79" t="shared"/>
        <v>0</v>
      </c>
      <c r="BA56" s="196">
        <v>30.88</v>
      </c>
      <c r="BB56" s="196">
        <f si="48" t="shared"/>
        <v>0</v>
      </c>
      <c r="BC56" s="199">
        <v>52</v>
      </c>
      <c r="BD56" s="346">
        <v>42821</v>
      </c>
      <c r="BE56" s="594"/>
      <c r="BF56" s="194"/>
      <c r="BG56" s="599"/>
      <c r="BH56" s="529">
        <f si="49" t="shared"/>
        <v>0</v>
      </c>
      <c r="BI56" s="508">
        <f>BH56+BH55</f>
        <v>0</v>
      </c>
      <c r="BJ56" s="583"/>
      <c r="BK56" s="550"/>
      <c r="BL56" s="548">
        <f si="50" t="shared"/>
        <v>0</v>
      </c>
      <c r="BM56" s="409">
        <f>BL56+BL55</f>
        <v>0</v>
      </c>
      <c r="BN56" s="409">
        <f si="30" t="shared"/>
        <v>0</v>
      </c>
      <c r="BO56" s="204">
        <f>BI56-BM56</f>
        <v>0</v>
      </c>
      <c r="BP56" s="195">
        <v>1668.2</v>
      </c>
      <c r="BQ56" s="196">
        <f si="51" t="shared"/>
        <v>0</v>
      </c>
      <c r="BR56" s="196">
        <v>301.44</v>
      </c>
      <c r="BS56" s="196">
        <f si="52" t="shared"/>
        <v>0</v>
      </c>
      <c r="BT56" s="196">
        <v>4.84</v>
      </c>
      <c r="BU56" s="196">
        <f si="53" t="shared"/>
        <v>0</v>
      </c>
      <c r="BV56" s="199">
        <v>52</v>
      </c>
      <c r="BW56" s="346">
        <v>42821</v>
      </c>
      <c r="BX56" s="594"/>
      <c r="BY56" s="595"/>
      <c r="BZ56" s="529">
        <f si="54" t="shared"/>
        <v>0</v>
      </c>
      <c r="CA56" s="196">
        <f>BZ55+BZ56</f>
        <v>0</v>
      </c>
      <c r="CB56" s="292"/>
      <c r="CC56" s="213">
        <f si="31" t="shared"/>
        <v>0</v>
      </c>
      <c r="CD56" s="409">
        <f>BM56</f>
        <v>0</v>
      </c>
      <c r="CE56" s="211">
        <f si="32" t="shared"/>
        <v>0</v>
      </c>
      <c r="CF56" s="211">
        <f>CA56+CD56</f>
        <v>0</v>
      </c>
      <c r="CG56" s="195">
        <v>762.3</v>
      </c>
      <c r="CH56" s="210">
        <f si="33" t="shared"/>
        <v>762.3</v>
      </c>
      <c r="CI56" s="196"/>
      <c r="CJ56" s="196">
        <f si="55" t="shared"/>
        <v>0</v>
      </c>
      <c r="CK56" s="196">
        <v>3.78</v>
      </c>
      <c r="CL56" s="196">
        <f si="56" t="shared"/>
        <v>0</v>
      </c>
      <c r="CM56" s="199">
        <v>52</v>
      </c>
      <c r="CN56" s="346">
        <v>42821</v>
      </c>
      <c r="CO56" s="628"/>
      <c r="CP56" s="629"/>
      <c r="CQ56" s="529">
        <f si="57" t="shared"/>
        <v>0</v>
      </c>
      <c r="CR56" s="409">
        <f>CQ56+CQ55</f>
        <v>0</v>
      </c>
      <c r="CS56" s="210">
        <f si="87" t="shared"/>
        <v>0</v>
      </c>
      <c r="CT56" s="210">
        <f si="87" t="shared"/>
        <v>0</v>
      </c>
      <c r="CU56" s="409">
        <f si="87" t="shared"/>
        <v>0</v>
      </c>
      <c r="CV56" s="508">
        <f>Y56</f>
        <v>0</v>
      </c>
      <c r="CW56" s="379"/>
      <c r="CX56" s="557">
        <f si="58" t="shared"/>
        <v>0</v>
      </c>
      <c r="CY56" s="409">
        <f>CX56+CX55</f>
        <v>0</v>
      </c>
      <c r="CZ56" s="409">
        <f si="34" t="shared"/>
        <v>0</v>
      </c>
      <c r="DA56" s="204">
        <f>CZ56+CZ55</f>
        <v>0</v>
      </c>
      <c r="DB56" s="195">
        <v>3924.1</v>
      </c>
      <c r="DC56" s="397">
        <f si="59" t="shared"/>
        <v>0</v>
      </c>
      <c r="DD56" s="195">
        <v>361.89499999999998</v>
      </c>
      <c r="DE56" s="196">
        <f si="60" t="shared"/>
        <v>0</v>
      </c>
      <c r="DF56" s="195">
        <v>11.38</v>
      </c>
      <c r="DG56" s="397">
        <f si="61" t="shared"/>
        <v>0</v>
      </c>
      <c r="DH56" s="199">
        <v>52</v>
      </c>
      <c r="DI56" s="346">
        <v>42821</v>
      </c>
      <c r="DJ56" s="632"/>
      <c r="DK56" s="633"/>
      <c r="DL56" s="493">
        <f si="62" t="shared"/>
        <v>0</v>
      </c>
      <c r="DM56" s="508">
        <f>DL56+DL55</f>
        <v>0</v>
      </c>
      <c r="DN56" s="583"/>
      <c r="DO56" s="576"/>
      <c r="DP56" s="576"/>
      <c r="DQ56" s="582"/>
      <c r="DR56" s="493">
        <f si="78" t="shared"/>
        <v>0</v>
      </c>
      <c r="DS56" s="542">
        <f>DR56+DR55</f>
        <v>0</v>
      </c>
      <c r="DT56" s="409">
        <f si="35" t="shared"/>
        <v>0</v>
      </c>
      <c r="DU56" s="204">
        <f>DM56+DS56+IG56</f>
        <v>0</v>
      </c>
      <c r="DV56" s="195">
        <v>5557</v>
      </c>
      <c r="DW56" s="409">
        <f si="36" t="shared"/>
        <v>5557</v>
      </c>
      <c r="DX56" s="195">
        <v>14653</v>
      </c>
      <c r="DY56" s="431">
        <f si="64" t="shared"/>
        <v>0</v>
      </c>
      <c r="DZ56" s="409">
        <v>0.39800000000000002</v>
      </c>
      <c r="EA56" s="431">
        <f si="37" t="shared"/>
        <v>0.39800000000000002</v>
      </c>
      <c r="EB56" s="199">
        <v>52</v>
      </c>
      <c r="EC56" s="346">
        <v>42821</v>
      </c>
      <c r="ED56" s="594"/>
      <c r="EE56" s="252"/>
      <c r="EF56" s="595"/>
      <c r="EG56" s="493">
        <f si="65" t="shared"/>
        <v>0</v>
      </c>
      <c r="EH56" s="542">
        <f>EG56+EG55</f>
        <v>0</v>
      </c>
      <c r="EI56" s="549"/>
      <c r="EJ56" s="582"/>
      <c r="EK56" s="529">
        <f si="66" t="shared"/>
        <v>0</v>
      </c>
      <c r="EL56" s="541">
        <f>EK56+EK55</f>
        <v>0</v>
      </c>
      <c r="EM56" s="583"/>
      <c r="EN56" s="550"/>
      <c r="EO56" s="529">
        <f si="67" t="shared"/>
        <v>0</v>
      </c>
      <c r="EP56" s="541">
        <f>EO56+EO55</f>
        <v>0</v>
      </c>
      <c r="EQ56" s="570"/>
      <c r="ER56" s="529">
        <f si="68" t="shared"/>
        <v>0</v>
      </c>
      <c r="ES56" s="196">
        <f>ER56+ER55</f>
        <v>0</v>
      </c>
      <c r="ET56" s="409">
        <f si="38" t="shared"/>
        <v>0</v>
      </c>
      <c r="EU56" s="204">
        <f>EH56+EP56+ES56</f>
        <v>0</v>
      </c>
      <c r="EV56" s="195">
        <v>4273.3999999999996</v>
      </c>
      <c r="EW56" s="195">
        <f si="69" t="shared"/>
        <v>0</v>
      </c>
      <c r="EX56" s="431">
        <v>361.89499999999998</v>
      </c>
      <c r="EY56" s="431">
        <f si="70" t="shared"/>
        <v>0</v>
      </c>
      <c r="EZ56" s="290">
        <v>12.3931</v>
      </c>
      <c r="FA56" s="432">
        <f si="71" t="shared"/>
        <v>0</v>
      </c>
      <c r="HO56" s="346">
        <v>42762</v>
      </c>
      <c r="HP56" s="590"/>
      <c r="HQ56" s="529">
        <f si="72" t="shared"/>
        <v>0</v>
      </c>
      <c r="HR56" s="541">
        <f>HQ56+HQ55</f>
        <v>0</v>
      </c>
      <c r="HS56" s="556"/>
      <c r="HT56" s="347">
        <f si="73" t="shared"/>
        <v>0</v>
      </c>
      <c r="HU56" s="573">
        <f>HT56+HT55</f>
        <v>0</v>
      </c>
      <c r="HV56" s="556"/>
      <c r="HW56" s="347">
        <f si="74" t="shared"/>
        <v>0</v>
      </c>
      <c r="HX56" s="573">
        <f>HW56+HW55</f>
        <v>0</v>
      </c>
      <c r="HY56" s="556"/>
      <c r="HZ56" s="347">
        <f si="75" t="shared"/>
        <v>0</v>
      </c>
      <c r="IA56" s="573">
        <f>HZ56+HZ55</f>
        <v>0</v>
      </c>
      <c r="IB56" s="556"/>
      <c r="IC56" s="493">
        <f si="76" t="shared"/>
        <v>0</v>
      </c>
      <c r="ID56" s="195">
        <f>IC56+IC55</f>
        <v>0</v>
      </c>
      <c r="IE56" s="556"/>
      <c r="IF56" s="347">
        <f si="77" t="shared"/>
        <v>0</v>
      </c>
      <c r="IG56" s="210">
        <f>IF56+IF55</f>
        <v>0</v>
      </c>
    </row>
    <row customHeight="1" ht="16.5" r="57" spans="1:241" x14ac:dyDescent="0.25">
      <c r="A57" s="199">
        <v>53</v>
      </c>
      <c r="B57" s="346">
        <v>42821</v>
      </c>
      <c r="C57" s="594"/>
      <c r="D57" s="622"/>
      <c r="E57" s="599"/>
      <c r="F57" s="493">
        <f si="39" t="shared"/>
        <v>0</v>
      </c>
      <c r="G57" s="354"/>
      <c r="H57" s="594"/>
      <c r="I57" s="622"/>
      <c r="J57" s="596"/>
      <c r="K57" s="493">
        <f si="40" t="shared"/>
        <v>0</v>
      </c>
      <c r="L57" s="409"/>
      <c r="M57" s="354"/>
      <c r="N57" s="551"/>
      <c r="O57" s="595"/>
      <c r="P57" s="493">
        <f si="41" t="shared"/>
        <v>0</v>
      </c>
      <c r="Q57" s="508"/>
      <c r="R57" s="551"/>
      <c r="S57" s="595"/>
      <c r="T57" s="347">
        <f si="42" t="shared"/>
        <v>0</v>
      </c>
      <c r="U57" s="508"/>
      <c r="V57" s="551"/>
      <c r="W57" s="595"/>
      <c r="X57" s="347">
        <f si="43" t="shared"/>
        <v>0</v>
      </c>
      <c r="Y57" s="409"/>
      <c r="Z57" s="210"/>
      <c r="AA57" s="354"/>
      <c r="AB57" s="609"/>
      <c r="AC57" s="610"/>
      <c r="AD57" s="493">
        <f si="44" t="shared"/>
        <v>0</v>
      </c>
      <c r="AE57" s="508"/>
      <c r="AF57" s="364"/>
      <c r="AG57" s="605"/>
      <c r="AH57" s="358"/>
      <c r="AI57" s="347">
        <f si="45" t="shared"/>
        <v>0</v>
      </c>
      <c r="AJ57" s="409"/>
      <c r="AK57" s="508"/>
      <c r="AL57" s="387"/>
      <c r="AM57" s="388"/>
      <c r="AN57" s="347">
        <f si="46" t="shared"/>
        <v>0</v>
      </c>
      <c r="AO57" s="217"/>
      <c r="AP57" s="387"/>
      <c r="AQ57" s="388"/>
      <c r="AR57" s="347">
        <f si="47" t="shared"/>
        <v>0</v>
      </c>
      <c r="AS57" s="409"/>
      <c r="AT57" s="409"/>
      <c r="AU57" s="210">
        <f si="28" t="shared"/>
        <v>0</v>
      </c>
      <c r="AV57" s="211"/>
      <c r="AW57" s="197">
        <v>10649.89</v>
      </c>
      <c r="AX57" s="196"/>
      <c r="AY57" s="196"/>
      <c r="AZ57" s="196">
        <f si="79" t="shared"/>
        <v>0</v>
      </c>
      <c r="BA57" s="196">
        <v>30.88</v>
      </c>
      <c r="BB57" s="196">
        <f si="48" t="shared"/>
        <v>0</v>
      </c>
      <c r="BC57" s="199">
        <v>53</v>
      </c>
      <c r="BD57" s="346">
        <v>42821</v>
      </c>
      <c r="BE57" s="594"/>
      <c r="BF57" s="194"/>
      <c r="BG57" s="599"/>
      <c r="BH57" s="529">
        <f si="49" t="shared"/>
        <v>0</v>
      </c>
      <c r="BI57" s="508"/>
      <c r="BJ57" s="583"/>
      <c r="BK57" s="550"/>
      <c r="BL57" s="548">
        <f si="50" t="shared"/>
        <v>0</v>
      </c>
      <c r="BM57" s="409"/>
      <c r="BN57" s="409">
        <f si="30" t="shared"/>
        <v>0</v>
      </c>
      <c r="BO57" s="204"/>
      <c r="BP57" s="195">
        <v>1668.2</v>
      </c>
      <c r="BQ57" s="196">
        <f si="51" t="shared"/>
        <v>0</v>
      </c>
      <c r="BR57" s="196">
        <v>301.44</v>
      </c>
      <c r="BS57" s="196">
        <f si="52" t="shared"/>
        <v>0</v>
      </c>
      <c r="BT57" s="196">
        <v>4.84</v>
      </c>
      <c r="BU57" s="196">
        <f si="53" t="shared"/>
        <v>0</v>
      </c>
      <c r="BV57" s="199">
        <v>53</v>
      </c>
      <c r="BW57" s="346">
        <v>42821</v>
      </c>
      <c r="BX57" s="594"/>
      <c r="BY57" s="595"/>
      <c r="BZ57" s="529">
        <f si="54" t="shared"/>
        <v>0</v>
      </c>
      <c r="CA57" s="196"/>
      <c r="CB57" s="292"/>
      <c r="CC57" s="213">
        <f si="31" t="shared"/>
        <v>0</v>
      </c>
      <c r="CD57" s="409"/>
      <c r="CE57" s="211">
        <f si="32" t="shared"/>
        <v>0</v>
      </c>
      <c r="CF57" s="211"/>
      <c r="CG57" s="195">
        <v>762.3</v>
      </c>
      <c r="CH57" s="210">
        <f si="33" t="shared"/>
        <v>762.3</v>
      </c>
      <c r="CI57" s="196"/>
      <c r="CJ57" s="196">
        <f si="55" t="shared"/>
        <v>0</v>
      </c>
      <c r="CK57" s="196">
        <v>3.78</v>
      </c>
      <c r="CL57" s="196">
        <f si="56" t="shared"/>
        <v>0</v>
      </c>
      <c r="CM57" s="199">
        <v>53</v>
      </c>
      <c r="CN57" s="346">
        <v>42821</v>
      </c>
      <c r="CO57" s="628"/>
      <c r="CP57" s="629"/>
      <c r="CQ57" s="529">
        <f si="57" t="shared"/>
        <v>0</v>
      </c>
      <c r="CR57" s="409"/>
      <c r="CS57" s="210">
        <f si="87" t="shared"/>
        <v>0</v>
      </c>
      <c r="CT57" s="210">
        <f si="87" t="shared"/>
        <v>0</v>
      </c>
      <c r="CU57" s="409">
        <f si="87" t="shared"/>
        <v>0</v>
      </c>
      <c r="CV57" s="508"/>
      <c r="CW57" s="379"/>
      <c r="CX57" s="557">
        <f si="58" t="shared"/>
        <v>0</v>
      </c>
      <c r="CY57" s="409"/>
      <c r="CZ57" s="409">
        <f si="34" t="shared"/>
        <v>0</v>
      </c>
      <c r="DA57" s="204"/>
      <c r="DB57" s="195">
        <v>3924.1</v>
      </c>
      <c r="DC57" s="397">
        <f si="59" t="shared"/>
        <v>0</v>
      </c>
      <c r="DD57" s="195">
        <v>361.89499999999998</v>
      </c>
      <c r="DE57" s="196">
        <f si="60" t="shared"/>
        <v>0</v>
      </c>
      <c r="DF57" s="195">
        <v>11.38</v>
      </c>
      <c r="DG57" s="397">
        <f si="61" t="shared"/>
        <v>0</v>
      </c>
      <c r="DH57" s="199">
        <v>53</v>
      </c>
      <c r="DI57" s="346">
        <v>42821</v>
      </c>
      <c r="DJ57" s="632"/>
      <c r="DK57" s="633"/>
      <c r="DL57" s="493">
        <f si="62" t="shared"/>
        <v>0</v>
      </c>
      <c r="DM57" s="508"/>
      <c r="DN57" s="583"/>
      <c r="DO57" s="576"/>
      <c r="DP57" s="576"/>
      <c r="DQ57" s="582"/>
      <c r="DR57" s="493">
        <f si="78" t="shared"/>
        <v>0</v>
      </c>
      <c r="DS57" s="542"/>
      <c r="DT57" s="409">
        <f si="35" t="shared"/>
        <v>0</v>
      </c>
      <c r="DU57" s="204"/>
      <c r="DV57" s="195">
        <v>5557</v>
      </c>
      <c r="DW57" s="409">
        <f si="36" t="shared"/>
        <v>5557</v>
      </c>
      <c r="DX57" s="195">
        <v>14653</v>
      </c>
      <c r="DY57" s="431">
        <f si="64" t="shared"/>
        <v>0</v>
      </c>
      <c r="DZ57" s="409">
        <v>0.39800000000000002</v>
      </c>
      <c r="EA57" s="431">
        <f si="37" t="shared"/>
        <v>0.39800000000000002</v>
      </c>
      <c r="EB57" s="199">
        <v>53</v>
      </c>
      <c r="EC57" s="346">
        <v>42821</v>
      </c>
      <c r="ED57" s="594"/>
      <c r="EE57" s="252"/>
      <c r="EF57" s="252"/>
      <c r="EG57" s="493">
        <f si="65" t="shared"/>
        <v>0</v>
      </c>
      <c r="EH57" s="542"/>
      <c r="EI57" s="549"/>
      <c r="EJ57" s="582"/>
      <c r="EK57" s="529">
        <f si="66" t="shared"/>
        <v>0</v>
      </c>
      <c r="EL57" s="541"/>
      <c r="EM57" s="583"/>
      <c r="EN57" s="550"/>
      <c r="EO57" s="529">
        <f si="67" t="shared"/>
        <v>0</v>
      </c>
      <c r="EP57" s="541"/>
      <c r="EQ57" s="570"/>
      <c r="ER57" s="529">
        <f si="68" t="shared"/>
        <v>0</v>
      </c>
      <c r="ES57" s="196"/>
      <c r="ET57" s="409">
        <f si="38" t="shared"/>
        <v>0</v>
      </c>
      <c r="EU57" s="204"/>
      <c r="EV57" s="195">
        <v>4273.3999999999996</v>
      </c>
      <c r="EW57" s="195">
        <f si="69" t="shared"/>
        <v>0</v>
      </c>
      <c r="EX57" s="431">
        <v>361.89499999999998</v>
      </c>
      <c r="EY57" s="431">
        <f si="70" t="shared"/>
        <v>0</v>
      </c>
      <c r="EZ57" s="290">
        <v>12.3931</v>
      </c>
      <c r="FA57" s="432">
        <f si="71" t="shared"/>
        <v>0</v>
      </c>
      <c r="HO57" s="346">
        <v>42762</v>
      </c>
      <c r="HP57" s="590"/>
      <c r="HQ57" s="529">
        <f si="72" t="shared"/>
        <v>0</v>
      </c>
      <c r="HR57" s="541"/>
      <c r="HS57" s="556"/>
      <c r="HT57" s="347">
        <f si="73" t="shared"/>
        <v>0</v>
      </c>
      <c r="HU57" s="573"/>
      <c r="HV57" s="556"/>
      <c r="HW57" s="347">
        <f si="74" t="shared"/>
        <v>0</v>
      </c>
      <c r="HX57" s="573"/>
      <c r="HY57" s="556"/>
      <c r="HZ57" s="347">
        <f si="75" t="shared"/>
        <v>0</v>
      </c>
      <c r="IA57" s="573"/>
      <c r="IB57" s="556"/>
      <c r="IC57" s="493">
        <f si="76" t="shared"/>
        <v>0</v>
      </c>
      <c r="ID57" s="195"/>
      <c r="IE57" s="556"/>
      <c r="IF57" s="347">
        <f si="77" t="shared"/>
        <v>0</v>
      </c>
      <c r="IG57" s="210"/>
    </row>
    <row customHeight="1" ht="16.5" r="58" spans="1:241" x14ac:dyDescent="0.25">
      <c r="A58" s="199">
        <v>54</v>
      </c>
      <c r="B58" s="346">
        <v>42822</v>
      </c>
      <c r="C58" s="594"/>
      <c r="D58" s="622"/>
      <c r="E58" s="599"/>
      <c r="F58" s="493">
        <f si="39" t="shared"/>
        <v>0</v>
      </c>
      <c r="G58" s="354">
        <f>F57+F58</f>
        <v>0</v>
      </c>
      <c r="H58" s="594"/>
      <c r="I58" s="622"/>
      <c r="J58" s="596"/>
      <c r="K58" s="493">
        <f si="40" t="shared"/>
        <v>0</v>
      </c>
      <c r="L58" s="409">
        <f>K57+K58</f>
        <v>0</v>
      </c>
      <c r="M58" s="354">
        <f>L58-G58</f>
        <v>0</v>
      </c>
      <c r="N58" s="551"/>
      <c r="O58" s="595"/>
      <c r="P58" s="493">
        <f si="41" t="shared"/>
        <v>0</v>
      </c>
      <c r="Q58" s="508">
        <f>P58+P57</f>
        <v>0</v>
      </c>
      <c r="R58" s="551"/>
      <c r="S58" s="595"/>
      <c r="T58" s="347">
        <f si="42" t="shared"/>
        <v>0</v>
      </c>
      <c r="U58" s="508">
        <f>T58+T57</f>
        <v>0</v>
      </c>
      <c r="V58" s="551"/>
      <c r="W58" s="595"/>
      <c r="X58" s="347">
        <f si="43" t="shared"/>
        <v>0</v>
      </c>
      <c r="Y58" s="409">
        <f>X58+X57</f>
        <v>0</v>
      </c>
      <c r="Z58" s="210">
        <f>Y58+U58</f>
        <v>0</v>
      </c>
      <c r="AA58" s="354">
        <f>Q58-Z58</f>
        <v>0</v>
      </c>
      <c r="AB58" s="609"/>
      <c r="AC58" s="610"/>
      <c r="AD58" s="493">
        <f si="44" t="shared"/>
        <v>0</v>
      </c>
      <c r="AE58" s="508">
        <f>AD58+AD57</f>
        <v>0</v>
      </c>
      <c r="AF58" s="364"/>
      <c r="AG58" s="605"/>
      <c r="AH58" s="358"/>
      <c r="AI58" s="347">
        <f si="45" t="shared"/>
        <v>0</v>
      </c>
      <c r="AJ58" s="409">
        <f>AI58+AI57</f>
        <v>0</v>
      </c>
      <c r="AK58" s="508">
        <f>AJ58+U58</f>
        <v>0</v>
      </c>
      <c r="AL58" s="387"/>
      <c r="AM58" s="388"/>
      <c r="AN58" s="347">
        <f si="46" t="shared"/>
        <v>0</v>
      </c>
      <c r="AO58" s="217">
        <f>AN58+AN57</f>
        <v>0</v>
      </c>
      <c r="AP58" s="387"/>
      <c r="AQ58" s="388"/>
      <c r="AR58" s="347">
        <f si="47" t="shared"/>
        <v>0</v>
      </c>
      <c r="AS58" s="409">
        <f>AR58+AR57</f>
        <v>0</v>
      </c>
      <c r="AT58" s="409">
        <f>(L58-Y58-AE58-AO58)+AS58</f>
        <v>0</v>
      </c>
      <c r="AU58" s="210">
        <f si="28" t="shared"/>
        <v>0</v>
      </c>
      <c r="AV58" s="211">
        <f>(L58-Y58-AE58-AO58)+AS58</f>
        <v>0</v>
      </c>
      <c r="AW58" s="197">
        <v>10649.89</v>
      </c>
      <c r="AX58" s="196"/>
      <c r="AY58" s="196"/>
      <c r="AZ58" s="196">
        <f si="79" t="shared"/>
        <v>0</v>
      </c>
      <c r="BA58" s="196">
        <v>30.88</v>
      </c>
      <c r="BB58" s="196">
        <f si="48" t="shared"/>
        <v>0</v>
      </c>
      <c r="BC58" s="199">
        <v>54</v>
      </c>
      <c r="BD58" s="346">
        <v>42822</v>
      </c>
      <c r="BE58" s="594"/>
      <c r="BF58" s="194"/>
      <c r="BG58" s="599"/>
      <c r="BH58" s="529">
        <f si="49" t="shared"/>
        <v>0</v>
      </c>
      <c r="BI58" s="508">
        <f>BH58+BH57</f>
        <v>0</v>
      </c>
      <c r="BJ58" s="583"/>
      <c r="BK58" s="550"/>
      <c r="BL58" s="548">
        <f si="50" t="shared"/>
        <v>0</v>
      </c>
      <c r="BM58" s="409">
        <f>BL58+BL57</f>
        <v>0</v>
      </c>
      <c r="BN58" s="409">
        <f si="30" t="shared"/>
        <v>0</v>
      </c>
      <c r="BO58" s="204">
        <f>BI58-BM58</f>
        <v>0</v>
      </c>
      <c r="BP58" s="195">
        <v>1668.2</v>
      </c>
      <c r="BQ58" s="196">
        <f si="51" t="shared"/>
        <v>0</v>
      </c>
      <c r="BR58" s="196">
        <v>301.44</v>
      </c>
      <c r="BS58" s="196">
        <f si="52" t="shared"/>
        <v>0</v>
      </c>
      <c r="BT58" s="196">
        <v>4.84</v>
      </c>
      <c r="BU58" s="196">
        <f si="53" t="shared"/>
        <v>0</v>
      </c>
      <c r="BV58" s="199">
        <v>54</v>
      </c>
      <c r="BW58" s="346">
        <v>42822</v>
      </c>
      <c r="BX58" s="594"/>
      <c r="BY58" s="595"/>
      <c r="BZ58" s="529">
        <f si="54" t="shared"/>
        <v>0</v>
      </c>
      <c r="CA58" s="196">
        <f>BZ57+BZ58</f>
        <v>0</v>
      </c>
      <c r="CB58" s="292"/>
      <c r="CC58" s="213">
        <f si="31" t="shared"/>
        <v>0</v>
      </c>
      <c r="CD58" s="409">
        <f>BM58</f>
        <v>0</v>
      </c>
      <c r="CE58" s="211">
        <f si="32" t="shared"/>
        <v>0</v>
      </c>
      <c r="CF58" s="211">
        <f>CA58+CD58</f>
        <v>0</v>
      </c>
      <c r="CG58" s="195">
        <v>762.3</v>
      </c>
      <c r="CH58" s="210">
        <f si="33" t="shared"/>
        <v>762.3</v>
      </c>
      <c r="CI58" s="196"/>
      <c r="CJ58" s="196">
        <f si="55" t="shared"/>
        <v>0</v>
      </c>
      <c r="CK58" s="196">
        <v>3.78</v>
      </c>
      <c r="CL58" s="196">
        <f si="56" t="shared"/>
        <v>0</v>
      </c>
      <c r="CM58" s="199">
        <v>54</v>
      </c>
      <c r="CN58" s="346">
        <v>42822</v>
      </c>
      <c r="CO58" s="628"/>
      <c r="CP58" s="629"/>
      <c r="CQ58" s="529">
        <f si="57" t="shared"/>
        <v>0</v>
      </c>
      <c r="CR58" s="409">
        <f>CQ58+CQ57</f>
        <v>0</v>
      </c>
      <c r="CS58" s="210">
        <f si="87" t="shared"/>
        <v>0</v>
      </c>
      <c r="CT58" s="210">
        <f si="87" t="shared"/>
        <v>0</v>
      </c>
      <c r="CU58" s="409">
        <f si="87" t="shared"/>
        <v>0</v>
      </c>
      <c r="CV58" s="508">
        <f>Y58</f>
        <v>0</v>
      </c>
      <c r="CW58" s="379"/>
      <c r="CX58" s="557">
        <f si="58" t="shared"/>
        <v>0</v>
      </c>
      <c r="CY58" s="409">
        <f>CX58+CX57</f>
        <v>0</v>
      </c>
      <c r="CZ58" s="409">
        <f si="34" t="shared"/>
        <v>0</v>
      </c>
      <c r="DA58" s="204">
        <f>CZ58+CZ57</f>
        <v>0</v>
      </c>
      <c r="DB58" s="195">
        <v>3924.1</v>
      </c>
      <c r="DC58" s="397">
        <f si="59" t="shared"/>
        <v>0</v>
      </c>
      <c r="DD58" s="195">
        <v>361.89499999999998</v>
      </c>
      <c r="DE58" s="196">
        <f si="60" t="shared"/>
        <v>0</v>
      </c>
      <c r="DF58" s="195">
        <v>11.38</v>
      </c>
      <c r="DG58" s="397">
        <f si="61" t="shared"/>
        <v>0</v>
      </c>
      <c r="DH58" s="199">
        <v>54</v>
      </c>
      <c r="DI58" s="346">
        <v>42822</v>
      </c>
      <c r="DJ58" s="632"/>
      <c r="DK58" s="633"/>
      <c r="DL58" s="493">
        <f si="62" t="shared"/>
        <v>0</v>
      </c>
      <c r="DM58" s="508">
        <f>DL58+DL57</f>
        <v>0</v>
      </c>
      <c r="DN58" s="583"/>
      <c r="DO58" s="576"/>
      <c r="DP58" s="576"/>
      <c r="DQ58" s="582"/>
      <c r="DR58" s="493">
        <f si="78" t="shared"/>
        <v>0</v>
      </c>
      <c r="DS58" s="542">
        <f>DR58+DR57</f>
        <v>0</v>
      </c>
      <c r="DT58" s="409">
        <f si="35" t="shared"/>
        <v>0</v>
      </c>
      <c r="DU58" s="204">
        <f>DM58+DS58+IG58</f>
        <v>0</v>
      </c>
      <c r="DV58" s="195">
        <v>5557</v>
      </c>
      <c r="DW58" s="409">
        <f si="36" t="shared"/>
        <v>5557</v>
      </c>
      <c r="DX58" s="195">
        <v>14653</v>
      </c>
      <c r="DY58" s="431">
        <f si="64" t="shared"/>
        <v>0</v>
      </c>
      <c r="DZ58" s="409">
        <v>0.39800000000000002</v>
      </c>
      <c r="EA58" s="431">
        <f si="37" t="shared"/>
        <v>0.39800000000000002</v>
      </c>
      <c r="EB58" s="199">
        <v>54</v>
      </c>
      <c r="EC58" s="346">
        <v>42822</v>
      </c>
      <c r="ED58" s="594"/>
      <c r="EE58" s="252"/>
      <c r="EF58" s="252"/>
      <c r="EG58" s="493">
        <f si="65" t="shared"/>
        <v>0</v>
      </c>
      <c r="EH58" s="542">
        <f>EG58+EG57</f>
        <v>0</v>
      </c>
      <c r="EI58" s="549"/>
      <c r="EJ58" s="582"/>
      <c r="EK58" s="529">
        <f si="66" t="shared"/>
        <v>0</v>
      </c>
      <c r="EL58" s="541">
        <f>EK58+EK57</f>
        <v>0</v>
      </c>
      <c r="EM58" s="583"/>
      <c r="EN58" s="550"/>
      <c r="EO58" s="529">
        <f si="67" t="shared"/>
        <v>0</v>
      </c>
      <c r="EP58" s="541">
        <f>EO58+EO57</f>
        <v>0</v>
      </c>
      <c r="EQ58" s="570"/>
      <c r="ER58" s="529">
        <f si="68" t="shared"/>
        <v>0</v>
      </c>
      <c r="ES58" s="196">
        <f>ER58+ER57</f>
        <v>0</v>
      </c>
      <c r="ET58" s="409">
        <f si="38" t="shared"/>
        <v>0</v>
      </c>
      <c r="EU58" s="204">
        <f>EH58+EP58+ES58</f>
        <v>0</v>
      </c>
      <c r="EV58" s="195">
        <v>4273.3999999999996</v>
      </c>
      <c r="EW58" s="195">
        <f si="69" t="shared"/>
        <v>0</v>
      </c>
      <c r="EX58" s="431">
        <v>361.89499999999998</v>
      </c>
      <c r="EY58" s="431">
        <f si="70" t="shared"/>
        <v>0</v>
      </c>
      <c r="EZ58" s="290">
        <v>12.3931</v>
      </c>
      <c r="FA58" s="432">
        <f si="71" t="shared"/>
        <v>0</v>
      </c>
      <c r="HO58" s="346">
        <v>42763</v>
      </c>
      <c r="HP58" s="590"/>
      <c r="HQ58" s="529">
        <f si="72" t="shared"/>
        <v>0</v>
      </c>
      <c r="HR58" s="541">
        <f>HQ58+HQ57</f>
        <v>0</v>
      </c>
      <c r="HS58" s="556"/>
      <c r="HT58" s="347">
        <f si="73" t="shared"/>
        <v>0</v>
      </c>
      <c r="HU58" s="573">
        <f>HT58+HT57</f>
        <v>0</v>
      </c>
      <c r="HV58" s="556"/>
      <c r="HW58" s="347">
        <f si="74" t="shared"/>
        <v>0</v>
      </c>
      <c r="HX58" s="573">
        <f>HW58+HW57</f>
        <v>0</v>
      </c>
      <c r="HY58" s="556"/>
      <c r="HZ58" s="347">
        <f si="75" t="shared"/>
        <v>0</v>
      </c>
      <c r="IA58" s="573">
        <f>HZ58+HZ57</f>
        <v>0</v>
      </c>
      <c r="IB58" s="556"/>
      <c r="IC58" s="493">
        <f si="76" t="shared"/>
        <v>0</v>
      </c>
      <c r="ID58" s="195">
        <f>IC58+IC57</f>
        <v>0</v>
      </c>
      <c r="IE58" s="556"/>
      <c r="IF58" s="347">
        <f si="77" t="shared"/>
        <v>0</v>
      </c>
      <c r="IG58" s="210">
        <f>IF58+IF57</f>
        <v>0</v>
      </c>
    </row>
    <row customHeight="1" ht="16.5" r="59" spans="1:241" x14ac:dyDescent="0.25">
      <c r="A59" s="199">
        <v>55</v>
      </c>
      <c r="B59" s="346">
        <v>42822</v>
      </c>
      <c r="C59" s="594"/>
      <c r="D59" s="622"/>
      <c r="E59" s="599"/>
      <c r="F59" s="493">
        <f si="39" t="shared"/>
        <v>0</v>
      </c>
      <c r="G59" s="354"/>
      <c r="H59" s="594"/>
      <c r="I59" s="622"/>
      <c r="J59" s="596"/>
      <c r="K59" s="493">
        <f si="40" t="shared"/>
        <v>0</v>
      </c>
      <c r="L59" s="409"/>
      <c r="M59" s="354"/>
      <c r="N59" s="551"/>
      <c r="O59" s="595"/>
      <c r="P59" s="493">
        <f si="41" t="shared"/>
        <v>0</v>
      </c>
      <c r="Q59" s="508"/>
      <c r="R59" s="551"/>
      <c r="S59" s="595"/>
      <c r="T59" s="347">
        <f si="42" t="shared"/>
        <v>0</v>
      </c>
      <c r="U59" s="508"/>
      <c r="V59" s="551"/>
      <c r="W59" s="595"/>
      <c r="X59" s="347">
        <f si="43" t="shared"/>
        <v>0</v>
      </c>
      <c r="Y59" s="409"/>
      <c r="Z59" s="210"/>
      <c r="AA59" s="354"/>
      <c r="AB59" s="609"/>
      <c r="AC59" s="610"/>
      <c r="AD59" s="493">
        <f si="44" t="shared"/>
        <v>0</v>
      </c>
      <c r="AE59" s="508"/>
      <c r="AF59" s="364"/>
      <c r="AG59" s="605"/>
      <c r="AH59" s="358"/>
      <c r="AI59" s="347">
        <f si="45" t="shared"/>
        <v>0</v>
      </c>
      <c r="AJ59" s="409"/>
      <c r="AK59" s="508"/>
      <c r="AL59" s="387"/>
      <c r="AM59" s="388"/>
      <c r="AN59" s="347">
        <f si="46" t="shared"/>
        <v>0</v>
      </c>
      <c r="AO59" s="217"/>
      <c r="AP59" s="387"/>
      <c r="AQ59" s="388"/>
      <c r="AR59" s="347">
        <f si="47" t="shared"/>
        <v>0</v>
      </c>
      <c r="AS59" s="409"/>
      <c r="AT59" s="409"/>
      <c r="AU59" s="210">
        <f si="28" t="shared"/>
        <v>0</v>
      </c>
      <c r="AV59" s="211"/>
      <c r="AW59" s="197">
        <v>10649.89</v>
      </c>
      <c r="AX59" s="196"/>
      <c r="AY59" s="196"/>
      <c r="AZ59" s="196">
        <f si="79" t="shared"/>
        <v>0</v>
      </c>
      <c r="BA59" s="196">
        <v>30.88</v>
      </c>
      <c r="BB59" s="196">
        <f si="48" t="shared"/>
        <v>0</v>
      </c>
      <c r="BC59" s="199">
        <v>55</v>
      </c>
      <c r="BD59" s="346">
        <v>42822</v>
      </c>
      <c r="BE59" s="594"/>
      <c r="BF59" s="194"/>
      <c r="BG59" s="599"/>
      <c r="BH59" s="529">
        <f si="49" t="shared"/>
        <v>0</v>
      </c>
      <c r="BI59" s="508"/>
      <c r="BJ59" s="583"/>
      <c r="BK59" s="550"/>
      <c r="BL59" s="548">
        <f si="50" t="shared"/>
        <v>0</v>
      </c>
      <c r="BM59" s="409"/>
      <c r="BN59" s="409">
        <f si="30" t="shared"/>
        <v>0</v>
      </c>
      <c r="BO59" s="204"/>
      <c r="BP59" s="195">
        <v>1668.2</v>
      </c>
      <c r="BQ59" s="196">
        <f si="51" t="shared"/>
        <v>0</v>
      </c>
      <c r="BR59" s="196">
        <v>301.44</v>
      </c>
      <c r="BS59" s="196">
        <f si="52" t="shared"/>
        <v>0</v>
      </c>
      <c r="BT59" s="196">
        <v>4.84</v>
      </c>
      <c r="BU59" s="196">
        <f si="53" t="shared"/>
        <v>0</v>
      </c>
      <c r="BV59" s="199">
        <v>55</v>
      </c>
      <c r="BW59" s="346">
        <v>42822</v>
      </c>
      <c r="BX59" s="594"/>
      <c r="BY59" s="595"/>
      <c r="BZ59" s="529">
        <f si="54" t="shared"/>
        <v>0</v>
      </c>
      <c r="CA59" s="196"/>
      <c r="CB59" s="292"/>
      <c r="CC59" s="213">
        <f si="31" t="shared"/>
        <v>0</v>
      </c>
      <c r="CD59" s="409"/>
      <c r="CE59" s="211">
        <f si="32" t="shared"/>
        <v>0</v>
      </c>
      <c r="CF59" s="211"/>
      <c r="CG59" s="195">
        <v>762.3</v>
      </c>
      <c r="CH59" s="210">
        <f si="33" t="shared"/>
        <v>762.3</v>
      </c>
      <c r="CI59" s="196"/>
      <c r="CJ59" s="196">
        <f si="55" t="shared"/>
        <v>0</v>
      </c>
      <c r="CK59" s="196">
        <v>3.78</v>
      </c>
      <c r="CL59" s="196">
        <f si="56" t="shared"/>
        <v>0</v>
      </c>
      <c r="CM59" s="199">
        <v>55</v>
      </c>
      <c r="CN59" s="346">
        <v>42822</v>
      </c>
      <c r="CO59" s="628"/>
      <c r="CP59" s="629"/>
      <c r="CQ59" s="529">
        <f si="57" t="shared"/>
        <v>0</v>
      </c>
      <c r="CR59" s="409"/>
      <c r="CS59" s="210">
        <f si="87" t="shared"/>
        <v>0</v>
      </c>
      <c r="CT59" s="210">
        <f si="87" t="shared"/>
        <v>0</v>
      </c>
      <c r="CU59" s="409">
        <f si="87" t="shared"/>
        <v>0</v>
      </c>
      <c r="CV59" s="508"/>
      <c r="CW59" s="379"/>
      <c r="CX59" s="557">
        <f si="58" t="shared"/>
        <v>0</v>
      </c>
      <c r="CY59" s="409"/>
      <c r="CZ59" s="409">
        <f si="34" t="shared"/>
        <v>0</v>
      </c>
      <c r="DA59" s="204"/>
      <c r="DB59" s="195">
        <v>3924.1</v>
      </c>
      <c r="DC59" s="397">
        <f si="59" t="shared"/>
        <v>0</v>
      </c>
      <c r="DD59" s="195">
        <v>361.89499999999998</v>
      </c>
      <c r="DE59" s="196">
        <f si="60" t="shared"/>
        <v>0</v>
      </c>
      <c r="DF59" s="195">
        <v>11.38</v>
      </c>
      <c r="DG59" s="397">
        <f si="61" t="shared"/>
        <v>0</v>
      </c>
      <c r="DH59" s="199">
        <v>55</v>
      </c>
      <c r="DI59" s="346">
        <v>42822</v>
      </c>
      <c r="DJ59" s="632"/>
      <c r="DK59" s="633"/>
      <c r="DL59" s="493">
        <f si="62" t="shared"/>
        <v>0</v>
      </c>
      <c r="DM59" s="508"/>
      <c r="DN59" s="583"/>
      <c r="DO59" s="576"/>
      <c r="DP59" s="576"/>
      <c r="DQ59" s="582"/>
      <c r="DR59" s="493">
        <f si="78" t="shared"/>
        <v>0</v>
      </c>
      <c r="DS59" s="542"/>
      <c r="DT59" s="409">
        <f si="35" t="shared"/>
        <v>0</v>
      </c>
      <c r="DU59" s="204"/>
      <c r="DV59" s="195">
        <v>5557</v>
      </c>
      <c r="DW59" s="409">
        <f si="36" t="shared"/>
        <v>5557</v>
      </c>
      <c r="DX59" s="195">
        <v>14653</v>
      </c>
      <c r="DY59" s="431">
        <f si="64" t="shared"/>
        <v>0</v>
      </c>
      <c r="DZ59" s="409">
        <v>0.39800000000000002</v>
      </c>
      <c r="EA59" s="431">
        <f si="37" t="shared"/>
        <v>0.39800000000000002</v>
      </c>
      <c r="EB59" s="199">
        <v>55</v>
      </c>
      <c r="EC59" s="346">
        <v>42822</v>
      </c>
      <c r="ED59" s="594"/>
      <c r="EE59" s="252"/>
      <c r="EF59" s="595"/>
      <c r="EG59" s="493">
        <f si="65" t="shared"/>
        <v>0</v>
      </c>
      <c r="EH59" s="542"/>
      <c r="EI59" s="549"/>
      <c r="EJ59" s="582"/>
      <c r="EK59" s="529">
        <f si="66" t="shared"/>
        <v>0</v>
      </c>
      <c r="EL59" s="541"/>
      <c r="EM59" s="583"/>
      <c r="EN59" s="550"/>
      <c r="EO59" s="529">
        <f si="67" t="shared"/>
        <v>0</v>
      </c>
      <c r="EP59" s="541"/>
      <c r="EQ59" s="570"/>
      <c r="ER59" s="529">
        <f si="68" t="shared"/>
        <v>0</v>
      </c>
      <c r="ES59" s="196"/>
      <c r="ET59" s="409">
        <f si="38" t="shared"/>
        <v>0</v>
      </c>
      <c r="EU59" s="204"/>
      <c r="EV59" s="195">
        <v>4273.3999999999996</v>
      </c>
      <c r="EW59" s="195">
        <f si="69" t="shared"/>
        <v>0</v>
      </c>
      <c r="EX59" s="431">
        <v>361.89499999999998</v>
      </c>
      <c r="EY59" s="431">
        <f si="70" t="shared"/>
        <v>0</v>
      </c>
      <c r="EZ59" s="290">
        <v>12.3931</v>
      </c>
      <c r="FA59" s="432">
        <f si="71" t="shared"/>
        <v>0</v>
      </c>
      <c r="HO59" s="346">
        <v>42763</v>
      </c>
      <c r="HP59" s="590"/>
      <c r="HQ59" s="529">
        <f si="72" t="shared"/>
        <v>0</v>
      </c>
      <c r="HR59" s="541"/>
      <c r="HS59" s="556"/>
      <c r="HT59" s="347">
        <f si="73" t="shared"/>
        <v>0</v>
      </c>
      <c r="HU59" s="573"/>
      <c r="HV59" s="556"/>
      <c r="HW59" s="347">
        <f si="74" t="shared"/>
        <v>0</v>
      </c>
      <c r="HX59" s="573"/>
      <c r="HY59" s="556"/>
      <c r="HZ59" s="347">
        <f si="75" t="shared"/>
        <v>0</v>
      </c>
      <c r="IA59" s="573"/>
      <c r="IB59" s="556"/>
      <c r="IC59" s="493">
        <f si="76" t="shared"/>
        <v>0</v>
      </c>
      <c r="ID59" s="195"/>
      <c r="IE59" s="556"/>
      <c r="IF59" s="347">
        <f si="77" t="shared"/>
        <v>0</v>
      </c>
      <c r="IG59" s="210"/>
    </row>
    <row customHeight="1" ht="16.5" r="60" spans="1:241" x14ac:dyDescent="0.25">
      <c r="A60" s="199">
        <v>56</v>
      </c>
      <c r="B60" s="346">
        <v>42823</v>
      </c>
      <c r="C60" s="594"/>
      <c r="D60" s="622"/>
      <c r="E60" s="599"/>
      <c r="F60" s="493">
        <f si="39" t="shared"/>
        <v>0</v>
      </c>
      <c r="G60" s="354">
        <f>F59+F60</f>
        <v>0</v>
      </c>
      <c r="H60" s="594"/>
      <c r="I60" s="622"/>
      <c r="J60" s="596"/>
      <c r="K60" s="493">
        <f si="40" t="shared"/>
        <v>0</v>
      </c>
      <c r="L60" s="409">
        <f>K59+K60</f>
        <v>0</v>
      </c>
      <c r="M60" s="354">
        <f>L60-G60</f>
        <v>0</v>
      </c>
      <c r="N60" s="551"/>
      <c r="O60" s="595"/>
      <c r="P60" s="493">
        <f si="41" t="shared"/>
        <v>0</v>
      </c>
      <c r="Q60" s="508">
        <f>P60+P59</f>
        <v>0</v>
      </c>
      <c r="R60" s="551"/>
      <c r="S60" s="595"/>
      <c r="T60" s="347">
        <f si="42" t="shared"/>
        <v>0</v>
      </c>
      <c r="U60" s="508">
        <f>T60+T59</f>
        <v>0</v>
      </c>
      <c r="V60" s="551"/>
      <c r="W60" s="595"/>
      <c r="X60" s="347">
        <f si="43" t="shared"/>
        <v>0</v>
      </c>
      <c r="Y60" s="409">
        <f>X60+X59</f>
        <v>0</v>
      </c>
      <c r="Z60" s="210">
        <f>Y60+U60</f>
        <v>0</v>
      </c>
      <c r="AA60" s="354">
        <f>Q60-Z60</f>
        <v>0</v>
      </c>
      <c r="AB60" s="609"/>
      <c r="AC60" s="610"/>
      <c r="AD60" s="493">
        <f si="44" t="shared"/>
        <v>0</v>
      </c>
      <c r="AE60" s="508">
        <f>AD60+AD59</f>
        <v>0</v>
      </c>
      <c r="AF60" s="364"/>
      <c r="AG60" s="605"/>
      <c r="AH60" s="358"/>
      <c r="AI60" s="347">
        <f si="45" t="shared"/>
        <v>0</v>
      </c>
      <c r="AJ60" s="409">
        <f>AI60+AI59</f>
        <v>0</v>
      </c>
      <c r="AK60" s="508">
        <f>AJ60+U60</f>
        <v>0</v>
      </c>
      <c r="AL60" s="387"/>
      <c r="AM60" s="388"/>
      <c r="AN60" s="347">
        <f si="46" t="shared"/>
        <v>0</v>
      </c>
      <c r="AO60" s="217">
        <f>AN60+AN59</f>
        <v>0</v>
      </c>
      <c r="AP60" s="387"/>
      <c r="AQ60" s="388"/>
      <c r="AR60" s="347">
        <f si="47" t="shared"/>
        <v>0</v>
      </c>
      <c r="AS60" s="409">
        <f>AR60+AR59</f>
        <v>0</v>
      </c>
      <c r="AT60" s="409">
        <f>(L60-Y60-AE60-AO60)+AS60</f>
        <v>0</v>
      </c>
      <c r="AU60" s="210">
        <f si="28" t="shared"/>
        <v>0</v>
      </c>
      <c r="AV60" s="211">
        <f>(G60-Y60-AE60-AO60)+AS60</f>
        <v>0</v>
      </c>
      <c r="AW60" s="197">
        <v>10649.89</v>
      </c>
      <c r="AX60" s="196"/>
      <c r="AY60" s="196"/>
      <c r="AZ60" s="196">
        <f si="79" t="shared"/>
        <v>0</v>
      </c>
      <c r="BA60" s="196">
        <v>30.88</v>
      </c>
      <c r="BB60" s="196">
        <f si="48" t="shared"/>
        <v>0</v>
      </c>
      <c r="BC60" s="199">
        <v>56</v>
      </c>
      <c r="BD60" s="346">
        <v>42823</v>
      </c>
      <c r="BE60" s="594"/>
      <c r="BF60" s="194"/>
      <c r="BG60" s="599"/>
      <c r="BH60" s="529">
        <f si="49" t="shared"/>
        <v>0</v>
      </c>
      <c r="BI60" s="508">
        <f>BH60+BH59</f>
        <v>0</v>
      </c>
      <c r="BJ60" s="583"/>
      <c r="BK60" s="550"/>
      <c r="BL60" s="548">
        <f si="50" t="shared"/>
        <v>0</v>
      </c>
      <c r="BM60" s="409">
        <f>BL60+BL59</f>
        <v>0</v>
      </c>
      <c r="BN60" s="409">
        <f si="30" t="shared"/>
        <v>0</v>
      </c>
      <c r="BO60" s="204">
        <f>BI60-BM60</f>
        <v>0</v>
      </c>
      <c r="BP60" s="195">
        <v>1668.2</v>
      </c>
      <c r="BQ60" s="196">
        <f si="51" t="shared"/>
        <v>0</v>
      </c>
      <c r="BR60" s="196">
        <v>301.44</v>
      </c>
      <c r="BS60" s="196">
        <f si="52" t="shared"/>
        <v>0</v>
      </c>
      <c r="BT60" s="196">
        <v>4.84</v>
      </c>
      <c r="BU60" s="196">
        <f si="53" t="shared"/>
        <v>0</v>
      </c>
      <c r="BV60" s="199">
        <v>56</v>
      </c>
      <c r="BW60" s="346">
        <v>42823</v>
      </c>
      <c r="BX60" s="594"/>
      <c r="BY60" s="595"/>
      <c r="BZ60" s="529">
        <f si="54" t="shared"/>
        <v>0</v>
      </c>
      <c r="CA60" s="196">
        <f>BZ59+BZ60</f>
        <v>0</v>
      </c>
      <c r="CB60" s="292"/>
      <c r="CC60" s="213">
        <f si="31" t="shared"/>
        <v>0</v>
      </c>
      <c r="CD60" s="409">
        <f>BM60</f>
        <v>0</v>
      </c>
      <c r="CE60" s="211">
        <f si="32" t="shared"/>
        <v>0</v>
      </c>
      <c r="CF60" s="211">
        <f>CA60+CD60</f>
        <v>0</v>
      </c>
      <c r="CG60" s="195">
        <v>762.3</v>
      </c>
      <c r="CH60" s="210">
        <f si="33" t="shared"/>
        <v>762.3</v>
      </c>
      <c r="CI60" s="196"/>
      <c r="CJ60" s="196">
        <f si="55" t="shared"/>
        <v>0</v>
      </c>
      <c r="CK60" s="196">
        <v>3.78</v>
      </c>
      <c r="CL60" s="196">
        <f si="56" t="shared"/>
        <v>0</v>
      </c>
      <c r="CM60" s="199">
        <v>56</v>
      </c>
      <c r="CN60" s="346">
        <v>42823</v>
      </c>
      <c r="CO60" s="628"/>
      <c r="CP60" s="629"/>
      <c r="CQ60" s="529">
        <f si="57" t="shared"/>
        <v>0</v>
      </c>
      <c r="CR60" s="409">
        <f>CQ60+CQ59</f>
        <v>0</v>
      </c>
      <c r="CS60" s="210">
        <f si="87" t="shared"/>
        <v>0</v>
      </c>
      <c r="CT60" s="210">
        <f si="87" t="shared"/>
        <v>0</v>
      </c>
      <c r="CU60" s="409">
        <f si="87" t="shared"/>
        <v>0</v>
      </c>
      <c r="CV60" s="508">
        <f>Y60</f>
        <v>0</v>
      </c>
      <c r="CW60" s="379"/>
      <c r="CX60" s="557">
        <f si="58" t="shared"/>
        <v>0</v>
      </c>
      <c r="CY60" s="409">
        <f>CX60+CX59</f>
        <v>0</v>
      </c>
      <c r="CZ60" s="409">
        <f si="34" t="shared"/>
        <v>0</v>
      </c>
      <c r="DA60" s="204">
        <f>CZ60+CZ59</f>
        <v>0</v>
      </c>
      <c r="DB60" s="195">
        <v>3924.1</v>
      </c>
      <c r="DC60" s="397">
        <f si="59" t="shared"/>
        <v>0</v>
      </c>
      <c r="DD60" s="195">
        <v>361.89499999999998</v>
      </c>
      <c r="DE60" s="196">
        <f si="60" t="shared"/>
        <v>0</v>
      </c>
      <c r="DF60" s="195">
        <v>11.38</v>
      </c>
      <c r="DG60" s="397">
        <f si="61" t="shared"/>
        <v>0</v>
      </c>
      <c r="DH60" s="199">
        <v>56</v>
      </c>
      <c r="DI60" s="346">
        <v>42823</v>
      </c>
      <c r="DJ60" s="632"/>
      <c r="DK60" s="633"/>
      <c r="DL60" s="493">
        <f si="62" t="shared"/>
        <v>0</v>
      </c>
      <c r="DM60" s="508">
        <f>DL60+DL59</f>
        <v>0</v>
      </c>
      <c r="DN60" s="583"/>
      <c r="DO60" s="576"/>
      <c r="DP60" s="576"/>
      <c r="DQ60" s="582"/>
      <c r="DR60" s="493">
        <f si="78" t="shared"/>
        <v>0</v>
      </c>
      <c r="DS60" s="542">
        <f>DR60+DR59</f>
        <v>0</v>
      </c>
      <c r="DT60" s="409">
        <f si="35" t="shared"/>
        <v>0</v>
      </c>
      <c r="DU60" s="204">
        <f>DM60+DS60+IG60</f>
        <v>0</v>
      </c>
      <c r="DV60" s="195">
        <v>5557</v>
      </c>
      <c r="DW60" s="409">
        <f si="36" t="shared"/>
        <v>5557</v>
      </c>
      <c r="DX60" s="195">
        <v>14653</v>
      </c>
      <c r="DY60" s="431">
        <f si="64" t="shared"/>
        <v>0</v>
      </c>
      <c r="DZ60" s="409">
        <v>0.39800000000000002</v>
      </c>
      <c r="EA60" s="431">
        <f si="37" t="shared"/>
        <v>0.39800000000000002</v>
      </c>
      <c r="EB60" s="199">
        <v>56</v>
      </c>
      <c r="EC60" s="346">
        <v>42823</v>
      </c>
      <c r="ED60" s="594"/>
      <c r="EE60" s="252"/>
      <c r="EF60" s="595"/>
      <c r="EG60" s="493">
        <f si="65" t="shared"/>
        <v>0</v>
      </c>
      <c r="EH60" s="542">
        <f>EG60+EG59</f>
        <v>0</v>
      </c>
      <c r="EI60" s="549"/>
      <c r="EJ60" s="582"/>
      <c r="EK60" s="529">
        <f si="66" t="shared"/>
        <v>0</v>
      </c>
      <c r="EL60" s="541">
        <f>EK60+EK59</f>
        <v>0</v>
      </c>
      <c r="EM60" s="583"/>
      <c r="EN60" s="550"/>
      <c r="EO60" s="529">
        <f si="67" t="shared"/>
        <v>0</v>
      </c>
      <c r="EP60" s="541">
        <f>EO60+EO59</f>
        <v>0</v>
      </c>
      <c r="EQ60" s="570"/>
      <c r="ER60" s="529">
        <f si="68" t="shared"/>
        <v>0</v>
      </c>
      <c r="ES60" s="196">
        <f>ER60+ER59</f>
        <v>0</v>
      </c>
      <c r="ET60" s="409">
        <f si="38" t="shared"/>
        <v>0</v>
      </c>
      <c r="EU60" s="204">
        <f>EH60+EP60+ES60</f>
        <v>0</v>
      </c>
      <c r="EV60" s="195">
        <v>4273.3999999999996</v>
      </c>
      <c r="EW60" s="195">
        <f si="69" t="shared"/>
        <v>0</v>
      </c>
      <c r="EX60" s="431">
        <v>361.89499999999998</v>
      </c>
      <c r="EY60" s="431">
        <f si="70" t="shared"/>
        <v>0</v>
      </c>
      <c r="EZ60" s="290">
        <v>12.3931</v>
      </c>
      <c r="FA60" s="432">
        <f si="71" t="shared"/>
        <v>0</v>
      </c>
      <c r="HO60" s="346">
        <v>42764</v>
      </c>
      <c r="HP60" s="590"/>
      <c r="HQ60" s="529">
        <f si="72" t="shared"/>
        <v>0</v>
      </c>
      <c r="HR60" s="541">
        <f>HQ60+HQ59</f>
        <v>0</v>
      </c>
      <c r="HS60" s="556"/>
      <c r="HT60" s="347">
        <f si="73" t="shared"/>
        <v>0</v>
      </c>
      <c r="HU60" s="573">
        <f>HT60+HT59</f>
        <v>0</v>
      </c>
      <c r="HV60" s="556"/>
      <c r="HW60" s="347">
        <f si="74" t="shared"/>
        <v>0</v>
      </c>
      <c r="HX60" s="573">
        <f>HW60+HW59</f>
        <v>0</v>
      </c>
      <c r="HY60" s="556"/>
      <c r="HZ60" s="347">
        <f si="75" t="shared"/>
        <v>0</v>
      </c>
      <c r="IA60" s="573">
        <f>HZ60+HZ59</f>
        <v>0</v>
      </c>
      <c r="IB60" s="556"/>
      <c r="IC60" s="493">
        <f si="76" t="shared"/>
        <v>0</v>
      </c>
      <c r="ID60" s="195">
        <f>IC60+IC59</f>
        <v>0</v>
      </c>
      <c r="IE60" s="556"/>
      <c r="IF60" s="347">
        <f si="77" t="shared"/>
        <v>0</v>
      </c>
      <c r="IG60" s="210">
        <f>IF60+IF59</f>
        <v>0</v>
      </c>
    </row>
    <row customHeight="1" ht="16.5" r="61" spans="1:241" x14ac:dyDescent="0.25">
      <c r="A61" s="199">
        <v>57</v>
      </c>
      <c r="B61" s="346">
        <v>42823</v>
      </c>
      <c r="C61" s="594"/>
      <c r="D61" s="622"/>
      <c r="E61" s="599"/>
      <c r="F61" s="493">
        <f si="39" t="shared"/>
        <v>0</v>
      </c>
      <c r="G61" s="354"/>
      <c r="H61" s="594"/>
      <c r="I61" s="622"/>
      <c r="J61" s="596"/>
      <c r="K61" s="493">
        <f si="40" t="shared"/>
        <v>0</v>
      </c>
      <c r="L61" s="409"/>
      <c r="M61" s="354"/>
      <c r="N61" s="551"/>
      <c r="O61" s="595"/>
      <c r="P61" s="493">
        <f si="41" t="shared"/>
        <v>0</v>
      </c>
      <c r="Q61" s="508"/>
      <c r="R61" s="551"/>
      <c r="S61" s="595"/>
      <c r="T61" s="347">
        <f si="42" t="shared"/>
        <v>0</v>
      </c>
      <c r="U61" s="508"/>
      <c r="V61" s="551"/>
      <c r="W61" s="595"/>
      <c r="X61" s="347">
        <f si="43" t="shared"/>
        <v>0</v>
      </c>
      <c r="Y61" s="409"/>
      <c r="Z61" s="210"/>
      <c r="AA61" s="354"/>
      <c r="AB61" s="609"/>
      <c r="AC61" s="610"/>
      <c r="AD61" s="493">
        <f si="44" t="shared"/>
        <v>0</v>
      </c>
      <c r="AE61" s="508"/>
      <c r="AF61" s="364"/>
      <c r="AG61" s="605"/>
      <c r="AH61" s="358"/>
      <c r="AI61" s="347">
        <f si="45" t="shared"/>
        <v>0</v>
      </c>
      <c r="AJ61" s="409"/>
      <c r="AK61" s="508"/>
      <c r="AL61" s="387"/>
      <c r="AM61" s="388"/>
      <c r="AN61" s="347">
        <f si="46" t="shared"/>
        <v>0</v>
      </c>
      <c r="AO61" s="217"/>
      <c r="AP61" s="387"/>
      <c r="AQ61" s="388"/>
      <c r="AR61" s="347">
        <f si="47" t="shared"/>
        <v>0</v>
      </c>
      <c r="AS61" s="409"/>
      <c r="AT61" s="409"/>
      <c r="AU61" s="210">
        <f si="28" t="shared"/>
        <v>0</v>
      </c>
      <c r="AV61" s="211"/>
      <c r="AW61" s="197">
        <v>10649.89</v>
      </c>
      <c r="AX61" s="196"/>
      <c r="AY61" s="196"/>
      <c r="AZ61" s="196">
        <f si="79" t="shared"/>
        <v>0</v>
      </c>
      <c r="BA61" s="196">
        <v>30.88</v>
      </c>
      <c r="BB61" s="196">
        <f si="48" t="shared"/>
        <v>0</v>
      </c>
      <c r="BC61" s="199">
        <v>57</v>
      </c>
      <c r="BD61" s="346">
        <v>42823</v>
      </c>
      <c r="BE61" s="594"/>
      <c r="BF61" s="194"/>
      <c r="BG61" s="599"/>
      <c r="BH61" s="529">
        <f si="49" t="shared"/>
        <v>0</v>
      </c>
      <c r="BI61" s="508"/>
      <c r="BJ61" s="583"/>
      <c r="BK61" s="550"/>
      <c r="BL61" s="548">
        <f si="50" t="shared"/>
        <v>0</v>
      </c>
      <c r="BM61" s="409"/>
      <c r="BN61" s="409">
        <f si="30" t="shared"/>
        <v>0</v>
      </c>
      <c r="BO61" s="204"/>
      <c r="BP61" s="195">
        <v>1668.2</v>
      </c>
      <c r="BQ61" s="196">
        <f si="51" t="shared"/>
        <v>0</v>
      </c>
      <c r="BR61" s="196">
        <v>301.44</v>
      </c>
      <c r="BS61" s="196">
        <f si="52" t="shared"/>
        <v>0</v>
      </c>
      <c r="BT61" s="196">
        <v>4.84</v>
      </c>
      <c r="BU61" s="196">
        <f si="53" t="shared"/>
        <v>0</v>
      </c>
      <c r="BV61" s="199">
        <v>57</v>
      </c>
      <c r="BW61" s="346">
        <v>42823</v>
      </c>
      <c r="BX61" s="594"/>
      <c r="BY61" s="595"/>
      <c r="BZ61" s="529">
        <f si="54" t="shared"/>
        <v>0</v>
      </c>
      <c r="CA61" s="196"/>
      <c r="CB61" s="292"/>
      <c r="CC61" s="213">
        <f si="31" t="shared"/>
        <v>0</v>
      </c>
      <c r="CD61" s="409"/>
      <c r="CE61" s="211">
        <f si="32" t="shared"/>
        <v>0</v>
      </c>
      <c r="CF61" s="211"/>
      <c r="CG61" s="195">
        <v>762.3</v>
      </c>
      <c r="CH61" s="210">
        <f si="33" t="shared"/>
        <v>762.3</v>
      </c>
      <c r="CI61" s="196"/>
      <c r="CJ61" s="196">
        <f si="55" t="shared"/>
        <v>0</v>
      </c>
      <c r="CK61" s="196">
        <v>3.78</v>
      </c>
      <c r="CL61" s="196">
        <f si="56" t="shared"/>
        <v>0</v>
      </c>
      <c r="CM61" s="199">
        <v>57</v>
      </c>
      <c r="CN61" s="346">
        <v>42823</v>
      </c>
      <c r="CO61" s="628"/>
      <c r="CP61" s="629"/>
      <c r="CQ61" s="529">
        <f si="57" t="shared"/>
        <v>0</v>
      </c>
      <c r="CR61" s="409"/>
      <c r="CS61" s="210">
        <f si="87" t="shared"/>
        <v>0</v>
      </c>
      <c r="CT61" s="210">
        <f si="87" t="shared"/>
        <v>0</v>
      </c>
      <c r="CU61" s="409">
        <f si="87" t="shared"/>
        <v>0</v>
      </c>
      <c r="CV61" s="508"/>
      <c r="CW61" s="379"/>
      <c r="CX61" s="557">
        <f si="58" t="shared"/>
        <v>0</v>
      </c>
      <c r="CY61" s="409"/>
      <c r="CZ61" s="409">
        <f si="34" t="shared"/>
        <v>0</v>
      </c>
      <c r="DA61" s="204"/>
      <c r="DB61" s="195">
        <v>3924.1</v>
      </c>
      <c r="DC61" s="397">
        <f si="59" t="shared"/>
        <v>0</v>
      </c>
      <c r="DD61" s="195">
        <v>361.89499999999998</v>
      </c>
      <c r="DE61" s="196">
        <f si="60" t="shared"/>
        <v>0</v>
      </c>
      <c r="DF61" s="195">
        <v>11.38</v>
      </c>
      <c r="DG61" s="397">
        <f si="61" t="shared"/>
        <v>0</v>
      </c>
      <c r="DH61" s="199">
        <v>57</v>
      </c>
      <c r="DI61" s="346">
        <v>42823</v>
      </c>
      <c r="DJ61" s="632"/>
      <c r="DK61" s="633"/>
      <c r="DL61" s="493">
        <f si="62" t="shared"/>
        <v>0</v>
      </c>
      <c r="DM61" s="508"/>
      <c r="DN61" s="583"/>
      <c r="DO61" s="576"/>
      <c r="DP61" s="576"/>
      <c r="DQ61" s="582"/>
      <c r="DR61" s="493">
        <f si="78" t="shared"/>
        <v>0</v>
      </c>
      <c r="DS61" s="542"/>
      <c r="DT61" s="409">
        <f si="35" t="shared"/>
        <v>0</v>
      </c>
      <c r="DU61" s="204"/>
      <c r="DV61" s="195">
        <v>5557</v>
      </c>
      <c r="DW61" s="409">
        <f si="36" t="shared"/>
        <v>5557</v>
      </c>
      <c r="DX61" s="195">
        <v>14653</v>
      </c>
      <c r="DY61" s="431">
        <f si="64" t="shared"/>
        <v>0</v>
      </c>
      <c r="DZ61" s="409">
        <v>0.39800000000000002</v>
      </c>
      <c r="EA61" s="431">
        <f si="37" t="shared"/>
        <v>0.39800000000000002</v>
      </c>
      <c r="EB61" s="199">
        <v>57</v>
      </c>
      <c r="EC61" s="346">
        <v>42823</v>
      </c>
      <c r="ED61" s="594"/>
      <c r="EE61" s="252"/>
      <c r="EF61" s="595"/>
      <c r="EG61" s="493">
        <f si="65" t="shared"/>
        <v>0</v>
      </c>
      <c r="EH61" s="542"/>
      <c r="EI61" s="549"/>
      <c r="EJ61" s="582"/>
      <c r="EK61" s="529">
        <f si="66" t="shared"/>
        <v>0</v>
      </c>
      <c r="EL61" s="541"/>
      <c r="EM61" s="583"/>
      <c r="EN61" s="550"/>
      <c r="EO61" s="529">
        <f si="67" t="shared"/>
        <v>0</v>
      </c>
      <c r="EP61" s="541"/>
      <c r="EQ61" s="570"/>
      <c r="ER61" s="529">
        <f si="68" t="shared"/>
        <v>0</v>
      </c>
      <c r="ES61" s="196"/>
      <c r="ET61" s="409">
        <f si="38" t="shared"/>
        <v>0</v>
      </c>
      <c r="EU61" s="204"/>
      <c r="EV61" s="195">
        <v>4273.3999999999996</v>
      </c>
      <c r="EW61" s="195">
        <f si="69" t="shared"/>
        <v>0</v>
      </c>
      <c r="EX61" s="431">
        <v>361.89499999999998</v>
      </c>
      <c r="EY61" s="431">
        <f si="70" t="shared"/>
        <v>0</v>
      </c>
      <c r="EZ61" s="290">
        <v>12.3931</v>
      </c>
      <c r="FA61" s="432">
        <f si="71" t="shared"/>
        <v>0</v>
      </c>
      <c r="HO61" s="346">
        <v>42764</v>
      </c>
      <c r="HP61" s="590"/>
      <c r="HQ61" s="529">
        <f si="72" t="shared"/>
        <v>0</v>
      </c>
      <c r="HR61" s="541"/>
      <c r="HS61" s="556"/>
      <c r="HT61" s="347">
        <f si="73" t="shared"/>
        <v>0</v>
      </c>
      <c r="HU61" s="573"/>
      <c r="HV61" s="556"/>
      <c r="HW61" s="347">
        <f si="74" t="shared"/>
        <v>0</v>
      </c>
      <c r="HX61" s="573"/>
      <c r="HY61" s="556"/>
      <c r="HZ61" s="347">
        <f si="75" t="shared"/>
        <v>0</v>
      </c>
      <c r="IA61" s="573"/>
      <c r="IB61" s="556"/>
      <c r="IC61" s="493">
        <f si="76" t="shared"/>
        <v>0</v>
      </c>
      <c r="ID61" s="195"/>
      <c r="IE61" s="556"/>
      <c r="IF61" s="347">
        <f si="77" t="shared"/>
        <v>0</v>
      </c>
      <c r="IG61" s="210"/>
    </row>
    <row customHeight="1" ht="16.5" r="62" spans="1:241" x14ac:dyDescent="0.25">
      <c r="A62" s="199">
        <v>58</v>
      </c>
      <c r="B62" s="346">
        <v>42824</v>
      </c>
      <c r="C62" s="594"/>
      <c r="D62" s="622"/>
      <c r="E62" s="599"/>
      <c r="F62" s="493">
        <f si="39" t="shared"/>
        <v>0</v>
      </c>
      <c r="G62" s="354">
        <f>F61+F62</f>
        <v>0</v>
      </c>
      <c r="H62" s="594"/>
      <c r="I62" s="622"/>
      <c r="J62" s="596"/>
      <c r="K62" s="493">
        <f si="40" t="shared"/>
        <v>0</v>
      </c>
      <c r="L62" s="409">
        <f>K61+K62</f>
        <v>0</v>
      </c>
      <c r="M62" s="354">
        <f>L62-G62</f>
        <v>0</v>
      </c>
      <c r="N62" s="551"/>
      <c r="O62" s="595"/>
      <c r="P62" s="493">
        <f si="41" t="shared"/>
        <v>0</v>
      </c>
      <c r="Q62" s="508">
        <f>P62+P61</f>
        <v>0</v>
      </c>
      <c r="R62" s="551"/>
      <c r="S62" s="595"/>
      <c r="T62" s="347">
        <f si="42" t="shared"/>
        <v>0</v>
      </c>
      <c r="U62" s="508">
        <f>T62+T61</f>
        <v>0</v>
      </c>
      <c r="V62" s="551"/>
      <c r="W62" s="595"/>
      <c r="X62" s="347">
        <f si="43" t="shared"/>
        <v>0</v>
      </c>
      <c r="Y62" s="409">
        <f>X62+X61</f>
        <v>0</v>
      </c>
      <c r="Z62" s="210">
        <f>Y62+U62</f>
        <v>0</v>
      </c>
      <c r="AA62" s="354">
        <f>Q62-Z62</f>
        <v>0</v>
      </c>
      <c r="AB62" s="609"/>
      <c r="AC62" s="610"/>
      <c r="AD62" s="493">
        <f si="44" t="shared"/>
        <v>0</v>
      </c>
      <c r="AE62" s="508">
        <f>AD62+AD61</f>
        <v>0</v>
      </c>
      <c r="AF62" s="364"/>
      <c r="AG62" s="605"/>
      <c r="AH62" s="358"/>
      <c r="AI62" s="347">
        <f si="45" t="shared"/>
        <v>0</v>
      </c>
      <c r="AJ62" s="409">
        <f>AI62+AI61</f>
        <v>0</v>
      </c>
      <c r="AK62" s="508">
        <f>AJ62+U62</f>
        <v>0</v>
      </c>
      <c r="AL62" s="387"/>
      <c r="AM62" s="388"/>
      <c r="AN62" s="347">
        <f si="46" t="shared"/>
        <v>0</v>
      </c>
      <c r="AO62" s="217">
        <f>AN62+AN61</f>
        <v>0</v>
      </c>
      <c r="AP62" s="387"/>
      <c r="AQ62" s="388"/>
      <c r="AR62" s="347">
        <f si="47" t="shared"/>
        <v>0</v>
      </c>
      <c r="AS62" s="409">
        <f>AR62+AR61</f>
        <v>0</v>
      </c>
      <c r="AT62" s="409">
        <f>(L62-Y62-AE62-AO62)+AS62</f>
        <v>0</v>
      </c>
      <c r="AU62" s="210">
        <f si="28" t="shared"/>
        <v>0</v>
      </c>
      <c r="AV62" s="211">
        <f>(G62-Y62-AE62-AO62)+AS62</f>
        <v>0</v>
      </c>
      <c r="AW62" s="197">
        <v>10649.89</v>
      </c>
      <c r="AX62" s="196"/>
      <c r="AY62" s="196"/>
      <c r="AZ62" s="196">
        <f si="79" t="shared"/>
        <v>0</v>
      </c>
      <c r="BA62" s="196">
        <v>30.88</v>
      </c>
      <c r="BB62" s="196">
        <f si="48" t="shared"/>
        <v>0</v>
      </c>
      <c r="BC62" s="199">
        <v>58</v>
      </c>
      <c r="BD62" s="346">
        <v>42824</v>
      </c>
      <c r="BE62" s="594"/>
      <c r="BF62" s="194"/>
      <c r="BG62" s="599"/>
      <c r="BH62" s="529">
        <f si="49" t="shared"/>
        <v>0</v>
      </c>
      <c r="BI62" s="508">
        <f>BH62+BH61</f>
        <v>0</v>
      </c>
      <c r="BJ62" s="583"/>
      <c r="BK62" s="550"/>
      <c r="BL62" s="548">
        <f si="50" t="shared"/>
        <v>0</v>
      </c>
      <c r="BM62" s="409">
        <f>BL62+BL61</f>
        <v>0</v>
      </c>
      <c r="BN62" s="409">
        <f si="30" t="shared"/>
        <v>0</v>
      </c>
      <c r="BO62" s="204">
        <f>BI62-BM62</f>
        <v>0</v>
      </c>
      <c r="BP62" s="195">
        <v>1668.2</v>
      </c>
      <c r="BQ62" s="196">
        <f si="51" t="shared"/>
        <v>0</v>
      </c>
      <c r="BR62" s="196">
        <v>301.44</v>
      </c>
      <c r="BS62" s="196">
        <f si="52" t="shared"/>
        <v>0</v>
      </c>
      <c r="BT62" s="196">
        <v>4.84</v>
      </c>
      <c r="BU62" s="196">
        <f si="53" t="shared"/>
        <v>0</v>
      </c>
      <c r="BV62" s="199">
        <v>58</v>
      </c>
      <c r="BW62" s="346">
        <v>42824</v>
      </c>
      <c r="BX62" s="594"/>
      <c r="BY62" s="595"/>
      <c r="BZ62" s="529">
        <f si="54" t="shared"/>
        <v>0</v>
      </c>
      <c r="CA62" s="196">
        <f>BZ61+BZ62</f>
        <v>0</v>
      </c>
      <c r="CB62" s="292"/>
      <c r="CC62" s="213">
        <f si="31" t="shared"/>
        <v>0</v>
      </c>
      <c r="CD62" s="409">
        <f>BM62</f>
        <v>0</v>
      </c>
      <c r="CE62" s="211">
        <f si="32" t="shared"/>
        <v>0</v>
      </c>
      <c r="CF62" s="211">
        <f>CA62+CD62</f>
        <v>0</v>
      </c>
      <c r="CG62" s="195">
        <v>762.3</v>
      </c>
      <c r="CH62" s="210">
        <f si="33" t="shared"/>
        <v>762.3</v>
      </c>
      <c r="CI62" s="196"/>
      <c r="CJ62" s="196">
        <f si="55" t="shared"/>
        <v>0</v>
      </c>
      <c r="CK62" s="196">
        <v>3.78</v>
      </c>
      <c r="CL62" s="196">
        <f si="56" t="shared"/>
        <v>0</v>
      </c>
      <c r="CM62" s="199">
        <v>58</v>
      </c>
      <c r="CN62" s="346">
        <v>42824</v>
      </c>
      <c r="CO62" s="628"/>
      <c r="CP62" s="629"/>
      <c r="CQ62" s="529">
        <f si="57" t="shared"/>
        <v>0</v>
      </c>
      <c r="CR62" s="409">
        <f>CQ62+CQ61</f>
        <v>0</v>
      </c>
      <c r="CS62" s="210">
        <f si="87" t="shared"/>
        <v>0</v>
      </c>
      <c r="CT62" s="210">
        <f si="87" t="shared"/>
        <v>0</v>
      </c>
      <c r="CU62" s="409">
        <f si="87" t="shared"/>
        <v>0</v>
      </c>
      <c r="CV62" s="508">
        <f>Y62</f>
        <v>0</v>
      </c>
      <c r="CW62" s="379"/>
      <c r="CX62" s="557">
        <f si="58" t="shared"/>
        <v>0</v>
      </c>
      <c r="CY62" s="409">
        <f>CX62+CX61</f>
        <v>0</v>
      </c>
      <c r="CZ62" s="409">
        <f si="34" t="shared"/>
        <v>0</v>
      </c>
      <c r="DA62" s="204">
        <f>CZ62+CZ61</f>
        <v>0</v>
      </c>
      <c r="DB62" s="195">
        <v>3924.1</v>
      </c>
      <c r="DC62" s="397">
        <f si="59" t="shared"/>
        <v>0</v>
      </c>
      <c r="DD62" s="195">
        <v>361.89499999999998</v>
      </c>
      <c r="DE62" s="196">
        <f si="60" t="shared"/>
        <v>0</v>
      </c>
      <c r="DF62" s="195">
        <v>11.38</v>
      </c>
      <c r="DG62" s="397">
        <f si="61" t="shared"/>
        <v>0</v>
      </c>
      <c r="DH62" s="199">
        <v>58</v>
      </c>
      <c r="DI62" s="346">
        <v>42824</v>
      </c>
      <c r="DJ62" s="632"/>
      <c r="DK62" s="633"/>
      <c r="DL62" s="493">
        <f si="62" t="shared"/>
        <v>0</v>
      </c>
      <c r="DM62" s="508">
        <f>DL62+DL61</f>
        <v>0</v>
      </c>
      <c r="DN62" s="583"/>
      <c r="DO62" s="576"/>
      <c r="DP62" s="576"/>
      <c r="DQ62" s="582"/>
      <c r="DR62" s="493">
        <f si="78" t="shared"/>
        <v>0</v>
      </c>
      <c r="DS62" s="542">
        <f>DR62+DR61</f>
        <v>0</v>
      </c>
      <c r="DT62" s="409">
        <f si="35" t="shared"/>
        <v>0</v>
      </c>
      <c r="DU62" s="204">
        <f>DM62+DS62+IG62</f>
        <v>0</v>
      </c>
      <c r="DV62" s="195">
        <v>5557</v>
      </c>
      <c r="DW62" s="409">
        <f si="36" t="shared"/>
        <v>5557</v>
      </c>
      <c r="DX62" s="195">
        <v>14653</v>
      </c>
      <c r="DY62" s="431">
        <f si="64" t="shared"/>
        <v>0</v>
      </c>
      <c r="DZ62" s="409">
        <v>0.39800000000000002</v>
      </c>
      <c r="EA62" s="431">
        <f si="37" t="shared"/>
        <v>0.39800000000000002</v>
      </c>
      <c r="EB62" s="199">
        <v>58</v>
      </c>
      <c r="EC62" s="346">
        <v>42824</v>
      </c>
      <c r="ED62" s="594"/>
      <c r="EE62" s="252"/>
      <c r="EF62" s="595"/>
      <c r="EG62" s="493">
        <f si="65" t="shared"/>
        <v>0</v>
      </c>
      <c r="EH62" s="542">
        <f>EG62+EG61</f>
        <v>0</v>
      </c>
      <c r="EI62" s="549"/>
      <c r="EJ62" s="582"/>
      <c r="EK62" s="529">
        <f si="66" t="shared"/>
        <v>0</v>
      </c>
      <c r="EL62" s="541">
        <f>EK62+EK61</f>
        <v>0</v>
      </c>
      <c r="EM62" s="583"/>
      <c r="EN62" s="550"/>
      <c r="EO62" s="529">
        <f si="67" t="shared"/>
        <v>0</v>
      </c>
      <c r="EP62" s="541">
        <f>EO62+EO61</f>
        <v>0</v>
      </c>
      <c r="EQ62" s="570"/>
      <c r="ER62" s="529">
        <f si="68" t="shared"/>
        <v>0</v>
      </c>
      <c r="ES62" s="196">
        <f>ER62+ER61</f>
        <v>0</v>
      </c>
      <c r="ET62" s="409">
        <f si="38" t="shared"/>
        <v>0</v>
      </c>
      <c r="EU62" s="204">
        <f>EH62+EP62+ES62</f>
        <v>0</v>
      </c>
      <c r="EV62" s="195">
        <v>4273.3999999999996</v>
      </c>
      <c r="EW62" s="195">
        <f si="69" t="shared"/>
        <v>0</v>
      </c>
      <c r="EX62" s="431">
        <v>361.89499999999998</v>
      </c>
      <c r="EY62" s="431">
        <f si="70" t="shared"/>
        <v>0</v>
      </c>
      <c r="EZ62" s="290">
        <v>12.3931</v>
      </c>
      <c r="FA62" s="432">
        <f si="71" t="shared"/>
        <v>0</v>
      </c>
      <c r="HO62" s="346">
        <v>42765</v>
      </c>
      <c r="HP62" s="590"/>
      <c r="HQ62" s="529">
        <f si="72" t="shared"/>
        <v>0</v>
      </c>
      <c r="HR62" s="541">
        <f>HQ62+HQ61</f>
        <v>0</v>
      </c>
      <c r="HS62" s="556"/>
      <c r="HT62" s="347">
        <f si="73" t="shared"/>
        <v>0</v>
      </c>
      <c r="HU62" s="573">
        <f>HT62+HT61</f>
        <v>0</v>
      </c>
      <c r="HV62" s="556"/>
      <c r="HW62" s="347">
        <f si="74" t="shared"/>
        <v>0</v>
      </c>
      <c r="HX62" s="573">
        <f>HW62+HW61</f>
        <v>0</v>
      </c>
      <c r="HY62" s="556"/>
      <c r="HZ62" s="347">
        <f si="75" t="shared"/>
        <v>0</v>
      </c>
      <c r="IA62" s="573">
        <f>HZ62+HZ61</f>
        <v>0</v>
      </c>
      <c r="IB62" s="556"/>
      <c r="IC62" s="493">
        <f si="76" t="shared"/>
        <v>0</v>
      </c>
      <c r="ID62" s="195">
        <f>IC62+IC61</f>
        <v>0</v>
      </c>
      <c r="IE62" s="556"/>
      <c r="IF62" s="347">
        <f si="77" t="shared"/>
        <v>0</v>
      </c>
      <c r="IG62" s="210">
        <f>IF62+IF61</f>
        <v>0</v>
      </c>
    </row>
    <row customHeight="1" ht="16.5" r="63" spans="1:241" x14ac:dyDescent="0.25">
      <c r="A63" s="199">
        <v>59</v>
      </c>
      <c r="B63" s="346">
        <v>42824</v>
      </c>
      <c r="C63" s="594"/>
      <c r="D63" s="622"/>
      <c r="E63" s="599"/>
      <c r="F63" s="493">
        <f si="39" t="shared"/>
        <v>0</v>
      </c>
      <c r="G63" s="354"/>
      <c r="H63" s="594"/>
      <c r="I63" s="622"/>
      <c r="J63" s="596"/>
      <c r="K63" s="493">
        <f si="40" t="shared"/>
        <v>0</v>
      </c>
      <c r="L63" s="409"/>
      <c r="M63" s="354"/>
      <c r="N63" s="551"/>
      <c r="O63" s="595"/>
      <c r="P63" s="493">
        <f si="41" t="shared"/>
        <v>0</v>
      </c>
      <c r="Q63" s="508"/>
      <c r="R63" s="551"/>
      <c r="S63" s="595"/>
      <c r="T63" s="347">
        <f si="42" t="shared"/>
        <v>0</v>
      </c>
      <c r="U63" s="508"/>
      <c r="V63" s="551"/>
      <c r="W63" s="595"/>
      <c r="X63" s="347">
        <f si="43" t="shared"/>
        <v>0</v>
      </c>
      <c r="Y63" s="409"/>
      <c r="Z63" s="210"/>
      <c r="AA63" s="354"/>
      <c r="AB63" s="609"/>
      <c r="AC63" s="610"/>
      <c r="AD63" s="493">
        <f si="44" t="shared"/>
        <v>0</v>
      </c>
      <c r="AE63" s="508"/>
      <c r="AF63" s="364"/>
      <c r="AG63" s="605"/>
      <c r="AH63" s="358"/>
      <c r="AI63" s="347">
        <f si="45" t="shared"/>
        <v>0</v>
      </c>
      <c r="AJ63" s="409"/>
      <c r="AK63" s="508"/>
      <c r="AL63" s="387"/>
      <c r="AM63" s="388"/>
      <c r="AN63" s="347">
        <f si="46" t="shared"/>
        <v>0</v>
      </c>
      <c r="AO63" s="217"/>
      <c r="AP63" s="387"/>
      <c r="AQ63" s="388"/>
      <c r="AR63" s="347">
        <f si="47" t="shared"/>
        <v>0</v>
      </c>
      <c r="AS63" s="409"/>
      <c r="AT63" s="409"/>
      <c r="AU63" s="210">
        <f si="28" t="shared"/>
        <v>0</v>
      </c>
      <c r="AV63" s="211"/>
      <c r="AW63" s="197">
        <v>10649.89</v>
      </c>
      <c r="AX63" s="196"/>
      <c r="AY63" s="196"/>
      <c r="AZ63" s="196">
        <f si="79" t="shared"/>
        <v>0</v>
      </c>
      <c r="BA63" s="196">
        <v>30.88</v>
      </c>
      <c r="BB63" s="196">
        <f si="48" t="shared"/>
        <v>0</v>
      </c>
      <c r="BC63" s="199">
        <v>59</v>
      </c>
      <c r="BD63" s="346">
        <v>42824</v>
      </c>
      <c r="BE63" s="594"/>
      <c r="BF63" s="194"/>
      <c r="BG63" s="599"/>
      <c r="BH63" s="529">
        <f si="49" t="shared"/>
        <v>0</v>
      </c>
      <c r="BI63" s="508"/>
      <c r="BJ63" s="583"/>
      <c r="BK63" s="550"/>
      <c r="BL63" s="548">
        <f si="50" t="shared"/>
        <v>0</v>
      </c>
      <c r="BM63" s="409"/>
      <c r="BN63" s="409">
        <f si="30" t="shared"/>
        <v>0</v>
      </c>
      <c r="BO63" s="204"/>
      <c r="BP63" s="195">
        <v>1668.2</v>
      </c>
      <c r="BQ63" s="196">
        <f si="51" t="shared"/>
        <v>0</v>
      </c>
      <c r="BR63" s="196">
        <v>301.44</v>
      </c>
      <c r="BS63" s="196">
        <f si="52" t="shared"/>
        <v>0</v>
      </c>
      <c r="BT63" s="196">
        <v>4.84</v>
      </c>
      <c r="BU63" s="196">
        <f si="53" t="shared"/>
        <v>0</v>
      </c>
      <c r="BV63" s="199">
        <v>59</v>
      </c>
      <c r="BW63" s="346">
        <v>42824</v>
      </c>
      <c r="BX63" s="594"/>
      <c r="BY63" s="595"/>
      <c r="BZ63" s="529">
        <f si="54" t="shared"/>
        <v>0</v>
      </c>
      <c r="CA63" s="196"/>
      <c r="CB63" s="292"/>
      <c r="CC63" s="409">
        <f si="31" t="shared"/>
        <v>0</v>
      </c>
      <c r="CD63" s="409"/>
      <c r="CE63" s="211">
        <f si="32" t="shared"/>
        <v>0</v>
      </c>
      <c r="CF63" s="211"/>
      <c r="CG63" s="195">
        <v>762.3</v>
      </c>
      <c r="CH63" s="210">
        <f si="33" t="shared"/>
        <v>762.3</v>
      </c>
      <c r="CI63" s="196"/>
      <c r="CJ63" s="196">
        <f si="55" t="shared"/>
        <v>0</v>
      </c>
      <c r="CK63" s="196">
        <v>3.78</v>
      </c>
      <c r="CL63" s="196">
        <f si="56" t="shared"/>
        <v>0</v>
      </c>
      <c r="CM63" s="199">
        <v>59</v>
      </c>
      <c r="CN63" s="346">
        <v>42824</v>
      </c>
      <c r="CO63" s="628"/>
      <c r="CP63" s="629"/>
      <c r="CQ63" s="529">
        <f si="57" t="shared"/>
        <v>0</v>
      </c>
      <c r="CR63" s="409"/>
      <c r="CS63" s="210">
        <f si="87" t="shared"/>
        <v>0</v>
      </c>
      <c r="CT63" s="210">
        <f si="87" t="shared"/>
        <v>0</v>
      </c>
      <c r="CU63" s="409">
        <f si="87" t="shared"/>
        <v>0</v>
      </c>
      <c r="CV63" s="508"/>
      <c r="CW63" s="379"/>
      <c r="CX63" s="557">
        <f si="58" t="shared"/>
        <v>0</v>
      </c>
      <c r="CY63" s="409"/>
      <c r="CZ63" s="409">
        <f si="34" t="shared"/>
        <v>0</v>
      </c>
      <c r="DA63" s="204"/>
      <c r="DB63" s="195">
        <v>3924.1</v>
      </c>
      <c r="DC63" s="397">
        <f si="59" t="shared"/>
        <v>0</v>
      </c>
      <c r="DD63" s="195">
        <v>361.89499999999998</v>
      </c>
      <c r="DE63" s="196">
        <f si="60" t="shared"/>
        <v>0</v>
      </c>
      <c r="DF63" s="195">
        <v>11.38</v>
      </c>
      <c r="DG63" s="397">
        <f si="61" t="shared"/>
        <v>0</v>
      </c>
      <c r="DH63" s="199">
        <v>59</v>
      </c>
      <c r="DI63" s="346">
        <v>42824</v>
      </c>
      <c r="DJ63" s="632"/>
      <c r="DK63" s="633"/>
      <c r="DL63" s="493">
        <f si="62" t="shared"/>
        <v>0</v>
      </c>
      <c r="DM63" s="508"/>
      <c r="DN63" s="583"/>
      <c r="DO63" s="576"/>
      <c r="DP63" s="576"/>
      <c r="DQ63" s="582"/>
      <c r="DR63" s="493">
        <f si="78" t="shared"/>
        <v>0</v>
      </c>
      <c r="DS63" s="542"/>
      <c r="DT63" s="409">
        <f si="35" t="shared"/>
        <v>0</v>
      </c>
      <c r="DU63" s="204"/>
      <c r="DV63" s="195">
        <v>5557</v>
      </c>
      <c r="DW63" s="409">
        <f si="36" t="shared"/>
        <v>5557</v>
      </c>
      <c r="DX63" s="195">
        <v>14653</v>
      </c>
      <c r="DY63" s="431">
        <f si="64" t="shared"/>
        <v>0</v>
      </c>
      <c r="DZ63" s="409">
        <v>0.39800000000000002</v>
      </c>
      <c r="EA63" s="431">
        <f si="37" t="shared"/>
        <v>0.39800000000000002</v>
      </c>
      <c r="EB63" s="199">
        <v>59</v>
      </c>
      <c r="EC63" s="346">
        <v>42824</v>
      </c>
      <c r="ED63" s="594"/>
      <c r="EE63" s="252"/>
      <c r="EF63" s="595"/>
      <c r="EG63" s="493">
        <f si="65" t="shared"/>
        <v>0</v>
      </c>
      <c r="EH63" s="542"/>
      <c r="EI63" s="549"/>
      <c r="EJ63" s="582"/>
      <c r="EK63" s="529">
        <f si="66" t="shared"/>
        <v>0</v>
      </c>
      <c r="EL63" s="541"/>
      <c r="EM63" s="583"/>
      <c r="EN63" s="550"/>
      <c r="EO63" s="529">
        <f si="67" t="shared"/>
        <v>0</v>
      </c>
      <c r="EP63" s="541"/>
      <c r="EQ63" s="570"/>
      <c r="ER63" s="529">
        <f si="68" t="shared"/>
        <v>0</v>
      </c>
      <c r="ES63" s="196"/>
      <c r="ET63" s="409">
        <f>EG63+EO63+ER63</f>
        <v>0</v>
      </c>
      <c r="EU63" s="204"/>
      <c r="EV63" s="195">
        <v>4273.3999999999996</v>
      </c>
      <c r="EW63" s="195">
        <f si="69" t="shared"/>
        <v>0</v>
      </c>
      <c r="EX63" s="431">
        <v>361.89499999999998</v>
      </c>
      <c r="EY63" s="431">
        <f si="70" t="shared"/>
        <v>0</v>
      </c>
      <c r="EZ63" s="290">
        <v>12.3931</v>
      </c>
      <c r="FA63" s="432">
        <f si="71" t="shared"/>
        <v>0</v>
      </c>
      <c r="HO63" s="346">
        <v>42765</v>
      </c>
      <c r="HP63" s="590"/>
      <c r="HQ63" s="529">
        <f si="72" t="shared"/>
        <v>0</v>
      </c>
      <c r="HR63" s="541"/>
      <c r="HS63" s="556"/>
      <c r="HT63" s="347">
        <f si="73" t="shared"/>
        <v>0</v>
      </c>
      <c r="HU63" s="573"/>
      <c r="HV63" s="556"/>
      <c r="HW63" s="347">
        <f si="74" t="shared"/>
        <v>0</v>
      </c>
      <c r="HX63" s="573"/>
      <c r="HY63" s="556"/>
      <c r="HZ63" s="347">
        <f si="75" t="shared"/>
        <v>0</v>
      </c>
      <c r="IA63" s="573"/>
      <c r="IB63" s="556"/>
      <c r="IC63" s="493">
        <f si="76" t="shared"/>
        <v>0</v>
      </c>
      <c r="ID63" s="195"/>
      <c r="IE63" s="556"/>
      <c r="IF63" s="347">
        <f si="77" t="shared"/>
        <v>0</v>
      </c>
      <c r="IG63" s="210"/>
    </row>
    <row customHeight="1" ht="16.5" r="64" spans="1:241" x14ac:dyDescent="0.25">
      <c r="A64" s="199">
        <v>60</v>
      </c>
      <c r="B64" s="346">
        <v>42825</v>
      </c>
      <c r="C64" s="594"/>
      <c r="D64" s="622"/>
      <c r="E64" s="599"/>
      <c r="F64" s="493">
        <f si="39" t="shared"/>
        <v>0</v>
      </c>
      <c r="G64" s="354">
        <f>F63+F64</f>
        <v>0</v>
      </c>
      <c r="H64" s="594"/>
      <c r="I64" s="622"/>
      <c r="J64" s="596"/>
      <c r="K64" s="493">
        <f si="40" t="shared"/>
        <v>0</v>
      </c>
      <c r="L64" s="409">
        <f>K63+K64</f>
        <v>0</v>
      </c>
      <c r="M64" s="354">
        <f>L64-G64</f>
        <v>0</v>
      </c>
      <c r="N64" s="551"/>
      <c r="O64" s="595"/>
      <c r="P64" s="493">
        <f si="41" t="shared"/>
        <v>0</v>
      </c>
      <c r="Q64" s="508">
        <f>P64+P63</f>
        <v>0</v>
      </c>
      <c r="R64" s="551"/>
      <c r="S64" s="595"/>
      <c r="T64" s="347">
        <f si="42" t="shared"/>
        <v>0</v>
      </c>
      <c r="U64" s="508">
        <f>T64+T63</f>
        <v>0</v>
      </c>
      <c r="V64" s="551"/>
      <c r="W64" s="595"/>
      <c r="X64" s="347">
        <f si="43" t="shared"/>
        <v>0</v>
      </c>
      <c r="Y64" s="409">
        <f>X64+X63</f>
        <v>0</v>
      </c>
      <c r="Z64" s="210">
        <f>Y64+U64</f>
        <v>0</v>
      </c>
      <c r="AA64" s="354">
        <f>Q64-Z64</f>
        <v>0</v>
      </c>
      <c r="AB64" s="609"/>
      <c r="AC64" s="610"/>
      <c r="AD64" s="493">
        <f si="44" t="shared"/>
        <v>0</v>
      </c>
      <c r="AE64" s="508">
        <f>AD64+AD63</f>
        <v>0</v>
      </c>
      <c r="AF64" s="364"/>
      <c r="AG64" s="605"/>
      <c r="AH64" s="358"/>
      <c r="AI64" s="347">
        <f si="45" t="shared"/>
        <v>0</v>
      </c>
      <c r="AJ64" s="409">
        <f>AI64+AI63</f>
        <v>0</v>
      </c>
      <c r="AK64" s="508">
        <f>AJ64+U64</f>
        <v>0</v>
      </c>
      <c r="AL64" s="387"/>
      <c r="AM64" s="388"/>
      <c r="AN64" s="347">
        <f si="46" t="shared"/>
        <v>0</v>
      </c>
      <c r="AO64" s="217">
        <f>AN64+AN63</f>
        <v>0</v>
      </c>
      <c r="AP64" s="387"/>
      <c r="AQ64" s="388"/>
      <c r="AR64" s="347">
        <f si="47" t="shared"/>
        <v>0</v>
      </c>
      <c r="AS64" s="409">
        <f>AR64+AR63</f>
        <v>0</v>
      </c>
      <c r="AT64" s="409">
        <f>(L64-Y64-AE64-AO64)+AS64</f>
        <v>0</v>
      </c>
      <c r="AU64" s="210">
        <f si="28" t="shared"/>
        <v>0</v>
      </c>
      <c r="AV64" s="211">
        <f>(G64-Y64-AE64-AO64)+AS64</f>
        <v>0</v>
      </c>
      <c r="AW64" s="197">
        <v>10649.89</v>
      </c>
      <c r="AX64" s="196"/>
      <c r="AY64" s="196"/>
      <c r="AZ64" s="196">
        <f si="79" t="shared"/>
        <v>0</v>
      </c>
      <c r="BA64" s="196">
        <v>30.88</v>
      </c>
      <c r="BB64" s="196">
        <f si="48" t="shared"/>
        <v>0</v>
      </c>
      <c r="BC64" s="199">
        <v>60</v>
      </c>
      <c r="BD64" s="346">
        <v>42825</v>
      </c>
      <c r="BE64" s="594"/>
      <c r="BF64" s="194"/>
      <c r="BG64" s="599"/>
      <c r="BH64" s="529">
        <f si="49" t="shared"/>
        <v>0</v>
      </c>
      <c r="BI64" s="508">
        <f>BH64+BH63</f>
        <v>0</v>
      </c>
      <c r="BJ64" s="583"/>
      <c r="BK64" s="550"/>
      <c r="BL64" s="548">
        <f si="50" t="shared"/>
        <v>0</v>
      </c>
      <c r="BM64" s="409">
        <f>BL64+BL63</f>
        <v>0</v>
      </c>
      <c r="BN64" s="409">
        <f si="30" t="shared"/>
        <v>0</v>
      </c>
      <c r="BO64" s="204">
        <f>BI64-BM64</f>
        <v>0</v>
      </c>
      <c r="BP64" s="195">
        <v>1668.2</v>
      </c>
      <c r="BQ64" s="196">
        <f si="51" t="shared"/>
        <v>0</v>
      </c>
      <c r="BR64" s="196">
        <v>301.44</v>
      </c>
      <c r="BS64" s="196">
        <f si="52" t="shared"/>
        <v>0</v>
      </c>
      <c r="BT64" s="196">
        <v>4.84</v>
      </c>
      <c r="BU64" s="196">
        <f si="53" t="shared"/>
        <v>0</v>
      </c>
      <c r="BV64" s="199">
        <v>60</v>
      </c>
      <c r="BW64" s="346">
        <v>42825</v>
      </c>
      <c r="BX64" s="594"/>
      <c r="BY64" s="595"/>
      <c r="BZ64" s="529">
        <f si="54" t="shared"/>
        <v>0</v>
      </c>
      <c r="CA64" s="196">
        <f>BZ63+BZ64</f>
        <v>0</v>
      </c>
      <c r="CB64" s="292"/>
      <c r="CC64" s="409">
        <f si="31" t="shared"/>
        <v>0</v>
      </c>
      <c r="CD64" s="409">
        <f>BM64</f>
        <v>0</v>
      </c>
      <c r="CE64" s="211">
        <f si="32" t="shared"/>
        <v>0</v>
      </c>
      <c r="CF64" s="211">
        <f>CA64+CD64</f>
        <v>0</v>
      </c>
      <c r="CG64" s="195">
        <v>762.3</v>
      </c>
      <c r="CH64" s="210">
        <f si="33" t="shared"/>
        <v>762.3</v>
      </c>
      <c r="CI64" s="196"/>
      <c r="CJ64" s="196">
        <f si="55" t="shared"/>
        <v>0</v>
      </c>
      <c r="CK64" s="196">
        <v>3.78</v>
      </c>
      <c r="CL64" s="196">
        <f si="56" t="shared"/>
        <v>0</v>
      </c>
      <c r="CM64" s="199">
        <v>60</v>
      </c>
      <c r="CN64" s="346">
        <v>42825</v>
      </c>
      <c r="CO64" s="628"/>
      <c r="CP64" s="629"/>
      <c r="CQ64" s="529">
        <f si="57" t="shared"/>
        <v>0</v>
      </c>
      <c r="CR64" s="409">
        <f>CQ64+CQ63</f>
        <v>0</v>
      </c>
      <c r="CS64" s="210">
        <f si="87" t="shared"/>
        <v>0</v>
      </c>
      <c r="CT64" s="210">
        <f si="87" t="shared"/>
        <v>0</v>
      </c>
      <c r="CU64" s="409">
        <f si="87" t="shared"/>
        <v>0</v>
      </c>
      <c r="CV64" s="508">
        <f>Y64</f>
        <v>0</v>
      </c>
      <c r="CW64" s="379"/>
      <c r="CX64" s="557">
        <f si="58" t="shared"/>
        <v>0</v>
      </c>
      <c r="CY64" s="409">
        <f>CX64+CX63</f>
        <v>0</v>
      </c>
      <c r="CZ64" s="409">
        <f si="34" t="shared"/>
        <v>0</v>
      </c>
      <c r="DA64" s="204">
        <f>CZ64+CZ63</f>
        <v>0</v>
      </c>
      <c r="DB64" s="195">
        <v>3924.1</v>
      </c>
      <c r="DC64" s="397">
        <f si="59" t="shared"/>
        <v>0</v>
      </c>
      <c r="DD64" s="195">
        <v>361.89499999999998</v>
      </c>
      <c r="DE64" s="196">
        <f si="60" t="shared"/>
        <v>0</v>
      </c>
      <c r="DF64" s="195">
        <v>11.38</v>
      </c>
      <c r="DG64" s="397">
        <f si="61" t="shared"/>
        <v>0</v>
      </c>
      <c r="DH64" s="199">
        <v>60</v>
      </c>
      <c r="DI64" s="346">
        <v>42825</v>
      </c>
      <c r="DJ64" s="632"/>
      <c r="DK64" s="633"/>
      <c r="DL64" s="493">
        <f si="62" t="shared"/>
        <v>0</v>
      </c>
      <c r="DM64" s="508">
        <f>DL64+DL63</f>
        <v>0</v>
      </c>
      <c r="DN64" s="583"/>
      <c r="DO64" s="576"/>
      <c r="DP64" s="576"/>
      <c r="DQ64" s="582"/>
      <c r="DR64" s="493">
        <f si="78" t="shared"/>
        <v>0</v>
      </c>
      <c r="DS64" s="542">
        <f>DR64+DR63</f>
        <v>0</v>
      </c>
      <c r="DT64" s="409">
        <f si="35" t="shared"/>
        <v>0</v>
      </c>
      <c r="DU64" s="204">
        <f>DM64+DS64+IG64</f>
        <v>0</v>
      </c>
      <c r="DV64" s="195">
        <v>5557</v>
      </c>
      <c r="DW64" s="409">
        <f si="36" t="shared"/>
        <v>5557</v>
      </c>
      <c r="DX64" s="195">
        <v>14653</v>
      </c>
      <c r="DY64" s="431">
        <f si="64" t="shared"/>
        <v>0</v>
      </c>
      <c r="DZ64" s="409">
        <v>0.39800000000000002</v>
      </c>
      <c r="EA64" s="431">
        <f si="37" t="shared"/>
        <v>0.39800000000000002</v>
      </c>
      <c r="EB64" s="199">
        <v>60</v>
      </c>
      <c r="EC64" s="346">
        <v>42825</v>
      </c>
      <c r="ED64" s="594"/>
      <c r="EE64" s="252"/>
      <c r="EF64" s="595"/>
      <c r="EG64" s="493">
        <f si="65" t="shared"/>
        <v>0</v>
      </c>
      <c r="EH64" s="542">
        <f>EG64+EG63</f>
        <v>0</v>
      </c>
      <c r="EI64" s="549"/>
      <c r="EJ64" s="582"/>
      <c r="EK64" s="529">
        <f si="66" t="shared"/>
        <v>0</v>
      </c>
      <c r="EL64" s="541">
        <f>EK64+EK63</f>
        <v>0</v>
      </c>
      <c r="EM64" s="583"/>
      <c r="EN64" s="550"/>
      <c r="EO64" s="529">
        <f si="67" t="shared"/>
        <v>0</v>
      </c>
      <c r="EP64" s="541">
        <f>EO64+EO63</f>
        <v>0</v>
      </c>
      <c r="EQ64" s="570"/>
      <c r="ER64" s="529">
        <f si="68" t="shared"/>
        <v>0</v>
      </c>
      <c r="ES64" s="196">
        <f>ER64+ER63</f>
        <v>0</v>
      </c>
      <c r="ET64" s="409">
        <f si="38" t="shared"/>
        <v>0</v>
      </c>
      <c r="EU64" s="204">
        <f>EH64+EP64+ES64</f>
        <v>0</v>
      </c>
      <c r="EV64" s="195">
        <v>4273.3999999999996</v>
      </c>
      <c r="EW64" s="195">
        <f si="69" t="shared"/>
        <v>0</v>
      </c>
      <c r="EX64" s="431">
        <v>361.89499999999998</v>
      </c>
      <c r="EY64" s="431">
        <f si="70" t="shared"/>
        <v>0</v>
      </c>
      <c r="EZ64" s="290">
        <v>12.3931</v>
      </c>
      <c r="FA64" s="432">
        <f si="71" t="shared"/>
        <v>0</v>
      </c>
      <c r="HO64" s="346">
        <v>42766</v>
      </c>
      <c r="HP64" s="590"/>
      <c r="HQ64" s="529">
        <f si="72" t="shared"/>
        <v>0</v>
      </c>
      <c r="HR64" s="541">
        <f>HQ64+HQ63</f>
        <v>0</v>
      </c>
      <c r="HS64" s="556"/>
      <c r="HT64" s="347">
        <f si="73" t="shared"/>
        <v>0</v>
      </c>
      <c r="HU64" s="573">
        <f>HT64+HT63</f>
        <v>0</v>
      </c>
      <c r="HV64" s="556"/>
      <c r="HW64" s="347">
        <f si="74" t="shared"/>
        <v>0</v>
      </c>
      <c r="HX64" s="573">
        <f>HW64+HW63</f>
        <v>0</v>
      </c>
      <c r="HY64" s="556"/>
      <c r="HZ64" s="347">
        <f si="75" t="shared"/>
        <v>0</v>
      </c>
      <c r="IA64" s="573">
        <f>HZ64+HZ63</f>
        <v>0</v>
      </c>
      <c r="IB64" s="556"/>
      <c r="IC64" s="493">
        <f si="76" t="shared"/>
        <v>0</v>
      </c>
      <c r="ID64" s="195">
        <f>IC64+IC63</f>
        <v>0</v>
      </c>
      <c r="IE64" s="556"/>
      <c r="IF64" s="347">
        <f si="77" t="shared"/>
        <v>0</v>
      </c>
      <c r="IG64" s="210">
        <f>IF64+IF63</f>
        <v>0</v>
      </c>
    </row>
    <row customHeight="1" ht="16.5" r="65" spans="1:241" x14ac:dyDescent="0.25">
      <c r="A65" s="199">
        <v>61</v>
      </c>
      <c r="B65" s="346">
        <v>42825</v>
      </c>
      <c r="C65" s="594"/>
      <c r="D65" s="622"/>
      <c r="E65" s="599"/>
      <c r="F65" s="493">
        <f si="39" t="shared"/>
        <v>0</v>
      </c>
      <c r="G65" s="354"/>
      <c r="H65" s="594"/>
      <c r="I65" s="622"/>
      <c r="J65" s="596"/>
      <c r="K65" s="493">
        <f si="40" t="shared"/>
        <v>0</v>
      </c>
      <c r="L65" s="409"/>
      <c r="M65" s="354"/>
      <c r="N65" s="551"/>
      <c r="O65" s="595"/>
      <c r="P65" s="493">
        <f si="41" t="shared"/>
        <v>0</v>
      </c>
      <c r="Q65" s="508"/>
      <c r="R65" s="551"/>
      <c r="S65" s="595"/>
      <c r="T65" s="347">
        <f si="42" t="shared"/>
        <v>0</v>
      </c>
      <c r="U65" s="508"/>
      <c r="V65" s="551"/>
      <c r="W65" s="595"/>
      <c r="X65" s="347">
        <f si="43" t="shared"/>
        <v>0</v>
      </c>
      <c r="Y65" s="409"/>
      <c r="Z65" s="210"/>
      <c r="AA65" s="354"/>
      <c r="AB65" s="609"/>
      <c r="AC65" s="610"/>
      <c r="AD65" s="493">
        <f si="44" t="shared"/>
        <v>0</v>
      </c>
      <c r="AE65" s="508"/>
      <c r="AF65" s="364"/>
      <c r="AG65" s="605"/>
      <c r="AH65" s="358"/>
      <c r="AI65" s="347">
        <f si="45" t="shared"/>
        <v>0</v>
      </c>
      <c r="AJ65" s="409"/>
      <c r="AK65" s="508"/>
      <c r="AL65" s="387"/>
      <c r="AM65" s="388"/>
      <c r="AN65" s="347">
        <f si="46" t="shared"/>
        <v>0</v>
      </c>
      <c r="AO65" s="217"/>
      <c r="AP65" s="387"/>
      <c r="AQ65" s="388"/>
      <c r="AR65" s="347">
        <f si="47" t="shared"/>
        <v>0</v>
      </c>
      <c r="AS65" s="409"/>
      <c r="AT65" s="409"/>
      <c r="AU65" s="210">
        <f si="28" t="shared"/>
        <v>0</v>
      </c>
      <c r="AV65" s="211"/>
      <c r="AW65" s="197">
        <v>10649.89</v>
      </c>
      <c r="AX65" s="196"/>
      <c r="AY65" s="196"/>
      <c r="AZ65" s="196">
        <f si="79" t="shared"/>
        <v>0</v>
      </c>
      <c r="BA65" s="196">
        <v>30.88</v>
      </c>
      <c r="BB65" s="196">
        <f si="48" t="shared"/>
        <v>0</v>
      </c>
      <c r="BC65" s="199">
        <v>61</v>
      </c>
      <c r="BD65" s="346">
        <v>42825</v>
      </c>
      <c r="BE65" s="594"/>
      <c r="BF65" s="194"/>
      <c r="BG65" s="599"/>
      <c r="BH65" s="529">
        <f si="49" t="shared"/>
        <v>0</v>
      </c>
      <c r="BI65" s="508"/>
      <c r="BJ65" s="583"/>
      <c r="BK65" s="550"/>
      <c r="BL65" s="548">
        <f si="50" t="shared"/>
        <v>0</v>
      </c>
      <c r="BM65" s="409"/>
      <c r="BN65" s="409">
        <f si="30" t="shared"/>
        <v>0</v>
      </c>
      <c r="BO65" s="204"/>
      <c r="BP65" s="195">
        <v>1668.2</v>
      </c>
      <c r="BQ65" s="196">
        <f si="51" t="shared"/>
        <v>0</v>
      </c>
      <c r="BR65" s="196">
        <v>301.44</v>
      </c>
      <c r="BS65" s="196">
        <f si="52" t="shared"/>
        <v>0</v>
      </c>
      <c r="BT65" s="196">
        <v>4.84</v>
      </c>
      <c r="BU65" s="196">
        <f si="53" t="shared"/>
        <v>0</v>
      </c>
      <c r="BV65" s="199">
        <v>61</v>
      </c>
      <c r="BW65" s="346">
        <v>42825</v>
      </c>
      <c r="BX65" s="594"/>
      <c r="BY65" s="595"/>
      <c r="BZ65" s="529">
        <f si="54" t="shared"/>
        <v>0</v>
      </c>
      <c r="CA65" s="196"/>
      <c r="CB65" s="292"/>
      <c r="CC65" s="409">
        <f si="31" t="shared"/>
        <v>0</v>
      </c>
      <c r="CD65" s="409"/>
      <c r="CE65" s="211">
        <f si="32" t="shared"/>
        <v>0</v>
      </c>
      <c r="CF65" s="211"/>
      <c r="CG65" s="195">
        <v>762.3</v>
      </c>
      <c r="CH65" s="210">
        <f si="33" t="shared"/>
        <v>762.3</v>
      </c>
      <c r="CI65" s="196"/>
      <c r="CJ65" s="196">
        <f si="55" t="shared"/>
        <v>0</v>
      </c>
      <c r="CK65" s="196">
        <v>3.78</v>
      </c>
      <c r="CL65" s="196">
        <f si="56" t="shared"/>
        <v>0</v>
      </c>
      <c r="CM65" s="199">
        <v>61</v>
      </c>
      <c r="CN65" s="346">
        <v>42825</v>
      </c>
      <c r="CO65" s="628"/>
      <c r="CP65" s="629"/>
      <c r="CQ65" s="529">
        <f si="57" t="shared"/>
        <v>0</v>
      </c>
      <c r="CR65" s="409"/>
      <c r="CS65" s="210">
        <f si="87" t="shared"/>
        <v>0</v>
      </c>
      <c r="CT65" s="210">
        <f si="87" t="shared"/>
        <v>0</v>
      </c>
      <c r="CU65" s="409">
        <f si="87" t="shared"/>
        <v>0</v>
      </c>
      <c r="CV65" s="508"/>
      <c r="CW65" s="379"/>
      <c r="CX65" s="557">
        <f si="58" t="shared"/>
        <v>0</v>
      </c>
      <c r="CY65" s="409"/>
      <c r="CZ65" s="409">
        <f si="34" t="shared"/>
        <v>0</v>
      </c>
      <c r="DA65" s="204"/>
      <c r="DB65" s="195">
        <v>3924.1</v>
      </c>
      <c r="DC65" s="397">
        <f si="59" t="shared"/>
        <v>0</v>
      </c>
      <c r="DD65" s="195">
        <v>361.89499999999998</v>
      </c>
      <c r="DE65" s="196">
        <f si="60" t="shared"/>
        <v>0</v>
      </c>
      <c r="DF65" s="195">
        <v>11.38</v>
      </c>
      <c r="DG65" s="397">
        <f si="61" t="shared"/>
        <v>0</v>
      </c>
      <c r="DH65" s="199">
        <v>61</v>
      </c>
      <c r="DI65" s="346">
        <v>42825</v>
      </c>
      <c r="DJ65" s="632"/>
      <c r="DK65" s="633"/>
      <c r="DL65" s="493">
        <f si="62" t="shared"/>
        <v>0</v>
      </c>
      <c r="DM65" s="508"/>
      <c r="DN65" s="583"/>
      <c r="DO65" s="576"/>
      <c r="DP65" s="576"/>
      <c r="DQ65" s="582"/>
      <c r="DR65" s="493">
        <f si="78" t="shared"/>
        <v>0</v>
      </c>
      <c r="DS65" s="542"/>
      <c r="DT65" s="409">
        <f si="35" t="shared"/>
        <v>0</v>
      </c>
      <c r="DU65" s="204"/>
      <c r="DV65" s="195">
        <v>5557</v>
      </c>
      <c r="DW65" s="195">
        <f si="36" t="shared"/>
        <v>5557</v>
      </c>
      <c r="DX65" s="195">
        <v>14653</v>
      </c>
      <c r="DY65" s="431">
        <f si="64" t="shared"/>
        <v>0</v>
      </c>
      <c r="DZ65" s="409">
        <v>0.39800000000000002</v>
      </c>
      <c r="EA65" s="431">
        <f si="37" t="shared"/>
        <v>0.39800000000000002</v>
      </c>
      <c r="EB65" s="199">
        <v>61</v>
      </c>
      <c r="EC65" s="346">
        <v>42825</v>
      </c>
      <c r="ED65" s="594"/>
      <c r="EE65" s="252"/>
      <c r="EF65" s="595"/>
      <c r="EG65" s="493">
        <f si="65" t="shared"/>
        <v>0</v>
      </c>
      <c r="EH65" s="542"/>
      <c r="EI65" s="549"/>
      <c r="EJ65" s="582"/>
      <c r="EK65" s="529">
        <f si="66" t="shared"/>
        <v>0</v>
      </c>
      <c r="EL65" s="541"/>
      <c r="EM65" s="583"/>
      <c r="EN65" s="550"/>
      <c r="EO65" s="529">
        <f si="67" t="shared"/>
        <v>0</v>
      </c>
      <c r="EP65" s="541"/>
      <c r="EQ65" s="570"/>
      <c r="ER65" s="529">
        <f si="68" t="shared"/>
        <v>0</v>
      </c>
      <c r="ES65" s="196"/>
      <c r="ET65" s="409">
        <f si="38" t="shared"/>
        <v>0</v>
      </c>
      <c r="EU65" s="204"/>
      <c r="EV65" s="195">
        <v>4273.3999999999996</v>
      </c>
      <c r="EW65" s="195">
        <f si="69" t="shared"/>
        <v>0</v>
      </c>
      <c r="EX65" s="431">
        <v>361.89499999999998</v>
      </c>
      <c r="EY65" s="431">
        <f si="70" t="shared"/>
        <v>0</v>
      </c>
      <c r="EZ65" s="290">
        <v>12.3931</v>
      </c>
      <c r="FA65" s="432">
        <f si="71" t="shared"/>
        <v>0</v>
      </c>
      <c r="HO65" s="346">
        <v>42766</v>
      </c>
      <c r="HP65" s="590"/>
      <c r="HQ65" s="529">
        <f si="72" t="shared"/>
        <v>0</v>
      </c>
      <c r="HR65" s="541"/>
      <c r="HS65" s="556"/>
      <c r="HT65" s="347">
        <f si="73" t="shared"/>
        <v>0</v>
      </c>
      <c r="HU65" s="573"/>
      <c r="HV65" s="556"/>
      <c r="HW65" s="347">
        <f si="74" t="shared"/>
        <v>0</v>
      </c>
      <c r="HX65" s="573"/>
      <c r="HY65" s="556"/>
      <c r="HZ65" s="347">
        <f si="75" t="shared"/>
        <v>0</v>
      </c>
      <c r="IA65" s="573"/>
      <c r="IB65" s="556"/>
      <c r="IC65" s="493">
        <f si="76" t="shared"/>
        <v>0</v>
      </c>
      <c r="ID65" s="195"/>
      <c r="IE65" s="556"/>
      <c r="IF65" s="347">
        <f si="77" t="shared"/>
        <v>0</v>
      </c>
      <c r="IG65" s="210"/>
    </row>
    <row customHeight="1" ht="16.5" r="66" spans="1:241" thickBot="1" x14ac:dyDescent="0.3">
      <c r="A66" s="199">
        <v>62</v>
      </c>
      <c r="B66" s="346"/>
      <c r="C66" s="597"/>
      <c r="D66" s="624"/>
      <c r="E66" s="603"/>
      <c r="F66" s="493">
        <f si="39" t="shared"/>
        <v>0</v>
      </c>
      <c r="G66" s="354">
        <f>F65+F66</f>
        <v>0</v>
      </c>
      <c r="H66" s="597"/>
      <c r="I66" s="624"/>
      <c r="J66" s="621"/>
      <c r="K66" s="493">
        <f si="40" t="shared"/>
        <v>0</v>
      </c>
      <c r="L66" s="409">
        <f>K65+K66</f>
        <v>0</v>
      </c>
      <c r="M66" s="354"/>
      <c r="N66" s="615"/>
      <c r="O66" s="598"/>
      <c r="P66" s="493">
        <f si="41" t="shared"/>
        <v>0</v>
      </c>
      <c r="Q66" s="508">
        <f>P66+P65</f>
        <v>0</v>
      </c>
      <c r="R66" s="615"/>
      <c r="S66" s="598"/>
      <c r="T66" s="347">
        <f si="42" t="shared"/>
        <v>0</v>
      </c>
      <c r="U66" s="508">
        <f>T66+T65</f>
        <v>0</v>
      </c>
      <c r="V66" s="615"/>
      <c r="W66" s="598"/>
      <c r="X66" s="347">
        <f si="43" t="shared"/>
        <v>0</v>
      </c>
      <c r="Y66" s="409">
        <f>X66+X65</f>
        <v>0</v>
      </c>
      <c r="Z66" s="210">
        <f>Y66+U66</f>
        <v>0</v>
      </c>
      <c r="AA66" s="354">
        <f>Q66-Z66</f>
        <v>0</v>
      </c>
      <c r="AB66" s="611"/>
      <c r="AC66" s="612"/>
      <c r="AD66" s="493">
        <f si="44" t="shared"/>
        <v>0</v>
      </c>
      <c r="AE66" s="508">
        <f>AD66+AD65</f>
        <v>0</v>
      </c>
      <c r="AF66" s="359"/>
      <c r="AG66" s="602"/>
      <c r="AH66" s="361"/>
      <c r="AI66" s="347">
        <f si="45" t="shared"/>
        <v>0</v>
      </c>
      <c r="AJ66" s="409">
        <f>AI66+AI65</f>
        <v>0</v>
      </c>
      <c r="AK66" s="508">
        <f>AJ66+U66</f>
        <v>0</v>
      </c>
      <c r="AL66" s="487"/>
      <c r="AM66" s="488"/>
      <c r="AN66" s="347">
        <f si="46" t="shared"/>
        <v>0</v>
      </c>
      <c r="AO66" s="217">
        <f>AN66+AN65</f>
        <v>0</v>
      </c>
      <c r="AP66" s="487"/>
      <c r="AQ66" s="488"/>
      <c r="AR66" s="347">
        <f si="47" t="shared"/>
        <v>0</v>
      </c>
      <c r="AS66" s="409">
        <f>AR66+AR65</f>
        <v>0</v>
      </c>
      <c r="AT66" s="409">
        <f>(L66-Y66-AE66-AO66)+AS66</f>
        <v>0</v>
      </c>
      <c r="AU66" s="210">
        <f si="28" t="shared"/>
        <v>0</v>
      </c>
      <c r="AV66" s="211">
        <f>(G66-Y66-AE66-AO66)+AS66</f>
        <v>0</v>
      </c>
      <c r="AW66" s="197">
        <f>HL70</f>
        <v>0</v>
      </c>
      <c r="AX66" s="196"/>
      <c r="AY66" s="196"/>
      <c r="AZ66" s="196">
        <f si="79" t="shared"/>
        <v>0</v>
      </c>
      <c r="BA66" s="196">
        <v>30.88</v>
      </c>
      <c r="BB66" s="196">
        <f si="48" t="shared"/>
        <v>0</v>
      </c>
      <c r="BC66" s="199">
        <v>62</v>
      </c>
      <c r="BD66" s="346">
        <v>42767</v>
      </c>
      <c r="BE66" s="597"/>
      <c r="BF66" s="602"/>
      <c r="BG66" s="603"/>
      <c r="BH66" s="529">
        <f si="49" t="shared"/>
        <v>0</v>
      </c>
      <c r="BI66" s="508">
        <f>BH66+BH65</f>
        <v>0</v>
      </c>
      <c r="BJ66" s="584"/>
      <c r="BK66" s="553"/>
      <c r="BL66" s="548">
        <f si="50" t="shared"/>
        <v>0</v>
      </c>
      <c r="BM66" s="409">
        <f>BL66+BL65</f>
        <v>0</v>
      </c>
      <c r="BN66" s="409">
        <f si="30" t="shared"/>
        <v>0</v>
      </c>
      <c r="BO66" s="204">
        <f>BI66-BM66</f>
        <v>0</v>
      </c>
      <c r="BP66" s="195">
        <v>1668.2</v>
      </c>
      <c r="BQ66" s="196">
        <f si="51" t="shared"/>
        <v>0</v>
      </c>
      <c r="BR66" s="196">
        <v>301.44</v>
      </c>
      <c r="BS66" s="196">
        <f si="52" t="shared"/>
        <v>0</v>
      </c>
      <c r="BT66" s="196">
        <v>4.84</v>
      </c>
      <c r="BU66" s="196">
        <f si="53" t="shared"/>
        <v>0</v>
      </c>
      <c r="BV66" s="199">
        <v>62</v>
      </c>
      <c r="BW66" s="346">
        <v>42767</v>
      </c>
      <c r="BX66" s="597"/>
      <c r="BY66" s="598"/>
      <c r="BZ66" s="529">
        <f si="54" t="shared"/>
        <v>0</v>
      </c>
      <c r="CA66" s="196">
        <f>BZ65+BZ66</f>
        <v>0</v>
      </c>
      <c r="CB66" s="292"/>
      <c r="CC66" s="409">
        <f si="31" t="shared"/>
        <v>0</v>
      </c>
      <c r="CD66" s="409">
        <f>BM66</f>
        <v>0</v>
      </c>
      <c r="CE66" s="211">
        <f si="32" t="shared"/>
        <v>0</v>
      </c>
      <c r="CF66" s="211">
        <f>CA66+CD66</f>
        <v>0</v>
      </c>
      <c r="CG66" s="195">
        <v>762.3</v>
      </c>
      <c r="CH66" s="210">
        <f si="33" t="shared"/>
        <v>762.3</v>
      </c>
      <c r="CI66" s="196"/>
      <c r="CJ66" s="196">
        <f si="55" t="shared"/>
        <v>0</v>
      </c>
      <c r="CK66" s="196">
        <v>3.78</v>
      </c>
      <c r="CL66" s="196">
        <f si="56" t="shared"/>
        <v>0</v>
      </c>
      <c r="CM66" s="199">
        <v>62</v>
      </c>
      <c r="CN66" s="346">
        <v>42767</v>
      </c>
      <c r="CO66" s="630"/>
      <c r="CP66" s="631"/>
      <c r="CQ66" s="529">
        <f si="57" t="shared"/>
        <v>0</v>
      </c>
      <c r="CR66" s="409">
        <f>CQ66+CQ65</f>
        <v>0</v>
      </c>
      <c r="CS66" s="210">
        <f si="87" t="shared"/>
        <v>0</v>
      </c>
      <c r="CT66" s="210">
        <f si="87" t="shared"/>
        <v>0</v>
      </c>
      <c r="CU66" s="409">
        <f si="87" t="shared"/>
        <v>0</v>
      </c>
      <c r="CV66" s="508">
        <f>Y66</f>
        <v>0</v>
      </c>
      <c r="CW66" s="380"/>
      <c r="CX66" s="557">
        <f si="58" t="shared"/>
        <v>0</v>
      </c>
      <c r="CY66" s="409">
        <f>CX66+CX65</f>
        <v>0</v>
      </c>
      <c r="CZ66" s="409">
        <f si="34" t="shared"/>
        <v>0</v>
      </c>
      <c r="DA66" s="204">
        <f>CZ66+CZ65</f>
        <v>0</v>
      </c>
      <c r="DB66" s="195">
        <v>3924.1</v>
      </c>
      <c r="DC66" s="397">
        <f si="59" t="shared"/>
        <v>0</v>
      </c>
      <c r="DD66" s="195">
        <v>361.89499999999998</v>
      </c>
      <c r="DE66" s="196">
        <f si="60" t="shared"/>
        <v>0</v>
      </c>
      <c r="DF66" s="195">
        <v>11.38</v>
      </c>
      <c r="DG66" s="397">
        <f si="61" t="shared"/>
        <v>0</v>
      </c>
      <c r="DH66" s="199">
        <v>62</v>
      </c>
      <c r="DI66" s="346">
        <v>42767</v>
      </c>
      <c r="DJ66" s="638"/>
      <c r="DK66" s="639"/>
      <c r="DL66" s="493">
        <f si="62" t="shared"/>
        <v>0</v>
      </c>
      <c r="DM66" s="508">
        <f>DL66+DL65</f>
        <v>0</v>
      </c>
      <c r="DN66" s="584"/>
      <c r="DO66" s="585"/>
      <c r="DP66" s="585"/>
      <c r="DQ66" s="586"/>
      <c r="DR66" s="493">
        <f si="78" t="shared"/>
        <v>0</v>
      </c>
      <c r="DS66" s="542">
        <f>DR66+DR65</f>
        <v>0</v>
      </c>
      <c r="DT66" s="409">
        <f si="35" t="shared"/>
        <v>0</v>
      </c>
      <c r="DU66" s="204">
        <f>DM66+DS66+IG66</f>
        <v>0</v>
      </c>
      <c r="DV66" s="195">
        <v>5557</v>
      </c>
      <c r="DW66" s="195">
        <f si="36" t="shared"/>
        <v>5557</v>
      </c>
      <c r="DX66" s="195"/>
      <c r="DY66" s="431">
        <f si="64" t="shared"/>
        <v>0</v>
      </c>
      <c r="DZ66" s="409"/>
      <c r="EA66" s="431">
        <f si="37" t="shared"/>
        <v>0</v>
      </c>
      <c r="EB66" s="199">
        <v>62</v>
      </c>
      <c r="EC66" s="346">
        <v>42767</v>
      </c>
      <c r="ED66" s="597"/>
      <c r="EE66" s="643"/>
      <c r="EF66" s="598"/>
      <c r="EG66" s="493">
        <f si="65" t="shared"/>
        <v>0</v>
      </c>
      <c r="EH66" s="542">
        <f>EG66+EG65</f>
        <v>0</v>
      </c>
      <c r="EI66" s="552"/>
      <c r="EJ66" s="586"/>
      <c r="EK66" s="529">
        <f si="66" t="shared"/>
        <v>0</v>
      </c>
      <c r="EL66" s="541">
        <f>EK66+EK65</f>
        <v>0</v>
      </c>
      <c r="EM66" s="584"/>
      <c r="EN66" s="553"/>
      <c r="EO66" s="529">
        <f si="67" t="shared"/>
        <v>0</v>
      </c>
      <c r="EP66" s="541">
        <f>EO66+EO65</f>
        <v>0</v>
      </c>
      <c r="EQ66" s="571"/>
      <c r="ER66" s="529">
        <f si="68" t="shared"/>
        <v>0</v>
      </c>
      <c r="ES66" s="196">
        <f>ER66+ER65</f>
        <v>0</v>
      </c>
      <c r="ET66" s="409">
        <f si="38" t="shared"/>
        <v>0</v>
      </c>
      <c r="EU66" s="204">
        <f>EH66+EP66+ES66</f>
        <v>0</v>
      </c>
      <c r="EV66" s="195">
        <v>4273.3999999999996</v>
      </c>
      <c r="EW66" s="195">
        <f si="69" t="shared"/>
        <v>0</v>
      </c>
      <c r="EX66" s="431">
        <v>361.89499999999998</v>
      </c>
      <c r="EY66" s="431">
        <f si="70" t="shared"/>
        <v>0</v>
      </c>
      <c r="EZ66" s="290">
        <v>12.3931</v>
      </c>
      <c r="FA66" s="432">
        <f si="71" t="shared"/>
        <v>0</v>
      </c>
      <c r="HO66" s="346">
        <v>42767</v>
      </c>
      <c r="HP66" s="591"/>
      <c r="HQ66" s="529">
        <f si="72" t="shared"/>
        <v>0</v>
      </c>
      <c r="HR66" s="541">
        <f>HQ66+HQ65</f>
        <v>0</v>
      </c>
      <c r="HS66" s="572"/>
      <c r="HT66" s="347">
        <f si="73" t="shared"/>
        <v>0</v>
      </c>
      <c r="HU66" s="573">
        <f>HT66+HT65</f>
        <v>0</v>
      </c>
      <c r="HV66" s="572"/>
      <c r="HW66" s="347">
        <f si="74" t="shared"/>
        <v>0</v>
      </c>
      <c r="HX66" s="573">
        <f>HW66+HW65</f>
        <v>0</v>
      </c>
      <c r="HY66" s="572"/>
      <c r="HZ66" s="347">
        <f si="75" t="shared"/>
        <v>0</v>
      </c>
      <c r="IA66" s="573">
        <f>HZ66+HZ65</f>
        <v>0</v>
      </c>
      <c r="IB66" s="572"/>
      <c r="IC66" s="493">
        <f si="76" t="shared"/>
        <v>0</v>
      </c>
      <c r="ID66" s="195">
        <f>IC66+IC65</f>
        <v>0</v>
      </c>
      <c r="IE66" s="572"/>
      <c r="IF66" s="347">
        <f si="77" t="shared"/>
        <v>0</v>
      </c>
      <c r="IG66" s="210">
        <f>IF66+IF65</f>
        <v>0</v>
      </c>
    </row>
    <row customHeight="1" ht="16.5" r="67" spans="1:241" x14ac:dyDescent="0.25">
      <c r="A67" s="199"/>
      <c r="B67" s="208" t="s">
        <v>70</v>
      </c>
      <c r="C67" s="348"/>
      <c r="D67" s="348"/>
      <c r="E67" s="348"/>
      <c r="F67" s="208"/>
      <c r="G67" s="214">
        <f>SUM(G6:G66)</f>
        <v>321412.8</v>
      </c>
      <c r="H67" s="356"/>
      <c r="I67" s="356"/>
      <c r="J67" s="356"/>
      <c r="K67" s="214"/>
      <c r="L67" s="214">
        <f>SUM(L6:L66)</f>
        <v>325296.00000000006</v>
      </c>
      <c r="M67" s="214"/>
      <c r="N67" s="477"/>
      <c r="O67" s="356"/>
      <c r="P67" s="214"/>
      <c r="Q67" s="214">
        <f>SUM(Q6:Q66)</f>
        <v>51049.799999999988</v>
      </c>
      <c r="R67" s="356"/>
      <c r="S67" s="356"/>
      <c r="T67" s="214"/>
      <c r="U67" s="214">
        <f>SUM(U6:U66)</f>
        <v>7836</v>
      </c>
      <c r="V67" s="356"/>
      <c r="W67" s="356"/>
      <c r="X67" s="214"/>
      <c r="Y67" s="214">
        <f>SUM(Y6:Y66)</f>
        <v>42064</v>
      </c>
      <c r="Z67" s="214">
        <f>SUM(Z6:Z66)</f>
        <v>49900</v>
      </c>
      <c r="AA67" s="214"/>
      <c r="AB67" s="356"/>
      <c r="AC67" s="356"/>
      <c r="AD67" s="214"/>
      <c r="AE67" s="214">
        <f>SUM(AE6:AE66)</f>
        <v>13960.799999999997</v>
      </c>
      <c r="AF67" s="356"/>
      <c r="AG67" s="356"/>
      <c r="AH67" s="356"/>
      <c r="AI67" s="214"/>
      <c r="AJ67" s="214">
        <f>SUM(AJ6:AJ66)</f>
        <v>253212</v>
      </c>
      <c r="AK67" s="214">
        <f>SUM(AK6:AK66)</f>
        <v>261048</v>
      </c>
      <c r="AL67" s="356"/>
      <c r="AM67" s="219"/>
      <c r="AN67" s="214"/>
      <c r="AO67" s="214">
        <f>SUM(AO6:AO66)</f>
        <v>0</v>
      </c>
      <c r="AP67" s="356"/>
      <c r="AQ67" s="356"/>
      <c r="AR67" s="214"/>
      <c r="AS67" s="214">
        <f>SUM(AS6:AS66)</f>
        <v>0</v>
      </c>
      <c r="AT67" s="214">
        <f>SUM(AT6:AT66)</f>
        <v>269271.19999999995</v>
      </c>
      <c r="AU67" s="214"/>
      <c r="AV67" s="214">
        <f>SUM(AV6:AV66)</f>
        <v>265388</v>
      </c>
      <c r="AW67" s="214">
        <f>SUM(AW5:AW66)</f>
        <v>649643.28709677479</v>
      </c>
      <c r="AX67" s="214">
        <f>SUM(AX6:AX66)</f>
        <v>0</v>
      </c>
      <c r="AY67" s="430"/>
      <c r="AZ67" s="430"/>
      <c r="BA67" s="430"/>
      <c r="BB67" s="430"/>
      <c r="BC67" s="199"/>
      <c r="BD67" s="208" t="s">
        <v>70</v>
      </c>
      <c r="BE67" s="644"/>
      <c r="BF67" s="645"/>
      <c r="BG67" s="646"/>
      <c r="BH67" s="409"/>
      <c r="BI67" s="409">
        <f>SUM(BI6:BI66)</f>
        <v>43275.240000000005</v>
      </c>
      <c r="BJ67" s="511"/>
      <c r="BK67" s="511"/>
      <c r="BL67" s="409"/>
      <c r="BM67" s="409">
        <f>SUM(BM6:BM66)</f>
        <v>2448.5600000000004</v>
      </c>
      <c r="BN67" s="409"/>
      <c r="BO67" s="409">
        <f>SUM(BO6:BO66)</f>
        <v>40826.68</v>
      </c>
      <c r="BP67" s="292"/>
      <c r="BQ67" s="196">
        <f si="51" t="shared"/>
        <v>0</v>
      </c>
      <c r="BR67" s="429"/>
      <c r="BS67" s="429"/>
      <c r="BT67" s="429"/>
      <c r="BU67" s="429"/>
      <c r="BV67" s="218"/>
      <c r="BW67" s="208" t="s">
        <v>70</v>
      </c>
      <c r="BX67" s="650"/>
      <c r="BY67" s="650"/>
      <c r="BZ67" s="510"/>
      <c r="CA67" s="212">
        <f>SUM(CA5:CA66)</f>
        <v>6167.1399999999994</v>
      </c>
      <c r="CB67" s="292"/>
      <c r="CC67" s="292"/>
      <c r="CD67" s="292">
        <f>SUM(CD5:CD66)</f>
        <v>2448.5600000000004</v>
      </c>
      <c r="CE67" s="292"/>
      <c r="CF67" s="214">
        <f>SUM(CF5:CF66)</f>
        <v>8615.6999999999989</v>
      </c>
      <c r="CG67" s="339"/>
      <c r="CH67" s="409">
        <v>-10694.939999999951</v>
      </c>
      <c r="CI67" s="429"/>
      <c r="CJ67" s="429"/>
      <c r="CK67" s="429"/>
      <c r="CL67" s="429"/>
      <c r="CM67" s="199"/>
      <c r="CN67" s="208" t="s">
        <v>70</v>
      </c>
      <c r="CO67" s="644"/>
      <c r="CP67" s="646"/>
      <c r="CQ67" s="510"/>
      <c r="CR67" s="292">
        <f>SUM(CR5:CR66)</f>
        <v>32107.08</v>
      </c>
      <c r="CS67" s="647"/>
      <c r="CT67" s="649"/>
      <c r="CU67" s="510"/>
      <c r="CV67" s="292">
        <f>SUM(CV5:CV66)</f>
        <v>42064</v>
      </c>
      <c r="CW67" s="378"/>
      <c r="CX67" s="216"/>
      <c r="CY67" s="216">
        <f>SUM(CY5:CY66)</f>
        <v>178.07999999999998</v>
      </c>
      <c r="CZ67" s="216"/>
      <c r="DA67" s="208">
        <f>SUM(DA5:DA66)</f>
        <v>74349.16</v>
      </c>
      <c r="DB67" s="292"/>
      <c r="DC67" s="397"/>
      <c r="DD67" s="409"/>
      <c r="DE67" s="409"/>
      <c r="DF67" s="409"/>
      <c r="DG67" s="409"/>
      <c r="DH67" s="199"/>
      <c r="DI67" s="208" t="s">
        <v>70</v>
      </c>
      <c r="DJ67" s="644"/>
      <c r="DK67" s="646"/>
      <c r="DL67" s="510"/>
      <c r="DM67" s="292">
        <f>SUM(DM5:DM66)</f>
        <v>24066.000000000004</v>
      </c>
      <c r="DN67" s="644">
        <v>1712.15</v>
      </c>
      <c r="DO67" s="645"/>
      <c r="DP67" s="645"/>
      <c r="DQ67" s="646"/>
      <c r="DR67" s="510"/>
      <c r="DS67" s="292">
        <f>SUM(DS5:DS66)</f>
        <v>77158.95</v>
      </c>
      <c r="DT67" s="292"/>
      <c r="DU67" s="204">
        <f>DM67+DS67+IG67</f>
        <v>138112.95000000001</v>
      </c>
      <c r="DV67" s="292">
        <f>SUM(DV5:DV66)</f>
        <v>344534.01612903224</v>
      </c>
      <c r="DW67" s="409">
        <v>-26719.960000000021</v>
      </c>
      <c r="DX67" s="429"/>
      <c r="DY67" s="429"/>
      <c r="DZ67" s="429"/>
      <c r="EA67" s="429"/>
      <c r="EB67" s="199"/>
      <c r="EC67" s="208" t="s">
        <v>70</v>
      </c>
      <c r="ED67" s="644"/>
      <c r="EE67" s="645"/>
      <c r="EF67" s="646"/>
      <c r="EG67" s="493">
        <f si="65" t="shared"/>
        <v>0</v>
      </c>
      <c r="EH67" s="219">
        <f>SUM(EH6:EH66)</f>
        <v>92084.400000000009</v>
      </c>
      <c r="EI67" s="644"/>
      <c r="EJ67" s="646"/>
      <c r="EK67" s="507"/>
      <c r="EL67" s="219">
        <f>SUM(EL6:EL66)</f>
        <v>10177.68</v>
      </c>
      <c r="EM67" s="644"/>
      <c r="EN67" s="646"/>
      <c r="EO67" s="507"/>
      <c r="EP67" s="219">
        <f>SUM(EP6:EP66)</f>
        <v>693.94800000000009</v>
      </c>
      <c r="EQ67" s="219"/>
      <c r="ER67" s="219"/>
      <c r="ES67" s="219">
        <f>SUM(ES6:ES66)</f>
        <v>192.96000000000004</v>
      </c>
      <c r="ET67" s="219"/>
      <c r="EU67" s="208">
        <f>SUM(EU6:EU66)</f>
        <v>92971.308000000019</v>
      </c>
      <c r="EV67" s="398">
        <f>SUM(EV5:EV66)</f>
        <v>264950.83548387076</v>
      </c>
      <c r="EW67" s="511"/>
      <c r="EX67" s="409"/>
      <c r="EY67" s="409"/>
      <c r="EZ67" s="290"/>
      <c r="FA67" s="290"/>
      <c r="HP67" s="219"/>
      <c r="HQ67" s="219"/>
      <c r="HR67" s="219">
        <f>SUM(HR6:HR66)</f>
        <v>1210.1600000000001</v>
      </c>
      <c r="HS67" s="219"/>
      <c r="HT67" s="219"/>
      <c r="HU67" s="219">
        <f>SUM(HU7:HU66)</f>
        <v>584</v>
      </c>
      <c r="HV67" s="219"/>
      <c r="HW67" s="219"/>
      <c r="HX67" s="219">
        <f>SUM(HX7:HX66)</f>
        <v>510</v>
      </c>
      <c r="HY67" s="219"/>
      <c r="HZ67" s="219"/>
      <c r="IA67" s="219">
        <f>SUM(IA7:IA66)</f>
        <v>413</v>
      </c>
      <c r="IB67" s="219"/>
      <c r="IC67" s="292"/>
      <c r="ID67" s="292">
        <f>SUM(ID5:ID66)</f>
        <v>374.09999999999997</v>
      </c>
      <c r="IE67" s="219"/>
      <c r="IF67" s="219"/>
      <c r="IG67" s="219">
        <f>SUM(IG6:IG66)</f>
        <v>36888</v>
      </c>
    </row>
    <row customHeight="1" ht="16.5" r="68" spans="1:241" x14ac:dyDescent="0.25">
      <c r="A68" s="199"/>
      <c r="B68" s="208" t="s">
        <v>70</v>
      </c>
      <c r="C68" s="208"/>
      <c r="D68" s="208"/>
      <c r="E68" s="208"/>
      <c r="F68" s="208"/>
      <c r="G68" s="208"/>
      <c r="H68" s="220"/>
      <c r="I68" s="221"/>
      <c r="J68" s="221"/>
      <c r="K68" s="221"/>
      <c r="L68" s="221"/>
      <c r="M68" s="221"/>
      <c r="N68" s="221"/>
      <c r="O68" s="221"/>
      <c r="P68" s="221"/>
      <c r="Q68" s="221"/>
      <c r="R68" s="221"/>
      <c r="S68" s="221"/>
      <c r="T68" s="221"/>
      <c r="U68" s="221"/>
      <c r="V68" s="221"/>
      <c r="W68" s="221"/>
      <c r="X68" s="221"/>
      <c r="Y68" s="509"/>
      <c r="Z68" s="509"/>
      <c r="AA68" s="509"/>
      <c r="AB68" s="221"/>
      <c r="AC68" s="221"/>
      <c r="AD68" s="221"/>
      <c r="AE68" s="221"/>
      <c r="AF68" s="221"/>
      <c r="AG68" s="221"/>
      <c r="AH68" s="221"/>
      <c r="AI68" s="221"/>
      <c r="AJ68" s="221"/>
      <c r="AK68" s="216"/>
      <c r="AL68" s="221"/>
      <c r="AM68" s="345"/>
      <c r="AN68" s="221"/>
      <c r="AO68" s="221"/>
      <c r="AP68" s="221"/>
      <c r="AQ68" s="221"/>
      <c r="AR68" s="221"/>
      <c r="AS68" s="222"/>
      <c r="AT68" s="292"/>
      <c r="AU68" s="292"/>
      <c r="AV68" s="292"/>
      <c r="AW68" s="218"/>
      <c r="AX68" s="218"/>
      <c r="AY68" s="218"/>
      <c r="AZ68" s="218"/>
      <c r="BA68" s="218"/>
      <c r="BB68" s="218"/>
      <c r="BC68" s="199"/>
      <c r="BD68" s="208" t="s">
        <v>70</v>
      </c>
      <c r="BE68" s="647"/>
      <c r="BF68" s="648"/>
      <c r="BG68" s="648"/>
      <c r="BH68" s="648"/>
      <c r="BI68" s="648"/>
      <c r="BJ68" s="648"/>
      <c r="BK68" s="648"/>
      <c r="BL68" s="649"/>
      <c r="BM68" s="409"/>
      <c r="BN68" s="409"/>
      <c r="BO68" s="292">
        <f>BI67-BM67</f>
        <v>40826.680000000008</v>
      </c>
      <c r="BP68" s="212">
        <f>SUM(BP5:BP67)</f>
        <v>103428.4258064515</v>
      </c>
      <c r="BQ68" s="218"/>
      <c r="BR68" s="218"/>
      <c r="BS68" s="218"/>
      <c r="BT68" s="218"/>
      <c r="BU68" s="218"/>
      <c r="BV68" s="218"/>
      <c r="BW68" s="208" t="s">
        <v>70</v>
      </c>
      <c r="BX68" s="292"/>
      <c r="BY68" s="292"/>
      <c r="BZ68" s="292"/>
      <c r="CA68" s="292"/>
      <c r="CB68" s="292"/>
      <c r="CC68" s="292"/>
      <c r="CD68" s="292"/>
      <c r="CE68" s="292"/>
      <c r="CF68" s="212">
        <f>CA67+CD67</f>
        <v>8615.7000000000007</v>
      </c>
      <c r="CG68" s="218"/>
      <c r="CH68" s="218"/>
      <c r="CI68" s="218"/>
      <c r="CJ68" s="218"/>
      <c r="CK68" s="218"/>
      <c r="CL68" s="218"/>
      <c r="CM68" s="199"/>
      <c r="CN68" s="208" t="s">
        <v>70</v>
      </c>
      <c r="CO68" s="647"/>
      <c r="CP68" s="648"/>
      <c r="CQ68" s="648"/>
      <c r="CR68" s="648"/>
      <c r="CS68" s="648"/>
      <c r="CT68" s="648"/>
      <c r="CU68" s="648"/>
      <c r="CV68" s="648"/>
      <c r="CW68" s="648"/>
      <c r="CX68" s="648"/>
      <c r="CY68" s="649"/>
      <c r="CZ68" s="510"/>
      <c r="DA68" s="292">
        <f>CR67+CV67+CY67</f>
        <v>74349.16</v>
      </c>
      <c r="DB68" s="218"/>
      <c r="DC68" s="218"/>
      <c r="DD68" s="218"/>
      <c r="DE68" s="218"/>
      <c r="DF68" s="218"/>
      <c r="DG68" s="218"/>
      <c r="DH68" s="199"/>
      <c r="DI68" s="208" t="s">
        <v>70</v>
      </c>
      <c r="DJ68" s="647">
        <v>1714.068</v>
      </c>
      <c r="DK68" s="648"/>
      <c r="DL68" s="648"/>
      <c r="DM68" s="648"/>
      <c r="DN68" s="648"/>
      <c r="DO68" s="648"/>
      <c r="DP68" s="648"/>
      <c r="DQ68" s="648"/>
      <c r="DR68" s="648"/>
      <c r="DS68" s="649"/>
      <c r="DT68" s="510"/>
      <c r="DU68" s="204">
        <f>DM68+DS68+IG68</f>
        <v>0</v>
      </c>
      <c r="DV68" s="218"/>
      <c r="DW68" s="218"/>
      <c r="DX68" s="218"/>
      <c r="DY68" s="218"/>
      <c r="DZ68" s="218"/>
      <c r="EA68" s="218"/>
      <c r="EB68" s="199"/>
      <c r="EC68" s="208" t="s">
        <v>70</v>
      </c>
      <c r="ED68" s="647"/>
      <c r="EE68" s="648"/>
      <c r="EF68" s="648"/>
      <c r="EG68" s="648"/>
      <c r="EH68" s="648"/>
      <c r="EI68" s="648"/>
      <c r="EJ68" s="648"/>
      <c r="EK68" s="648"/>
      <c r="EL68" s="648"/>
      <c r="EM68" s="648"/>
      <c r="EN68" s="648"/>
      <c r="EO68" s="648"/>
      <c r="EP68" s="649"/>
      <c r="EQ68" s="510"/>
      <c r="ER68" s="510"/>
      <c r="ES68" s="510"/>
      <c r="ET68" s="510"/>
      <c r="EU68" s="208">
        <f>EH67+EL67+EP67+ES67</f>
        <v>103148.98800000003</v>
      </c>
      <c r="EV68" s="218"/>
      <c r="EW68" s="218"/>
      <c r="EX68" s="218"/>
      <c r="EY68" s="218"/>
    </row>
    <row r="69" spans="1:241" x14ac:dyDescent="0.25">
      <c r="A69" s="199"/>
      <c r="B69" s="202"/>
      <c r="C69" s="202"/>
      <c r="D69" s="202"/>
      <c r="E69" s="202"/>
      <c r="F69" s="202"/>
      <c r="G69" s="202"/>
      <c r="H69" s="199"/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223"/>
      <c r="Z69" s="223"/>
      <c r="AA69" s="223"/>
      <c r="AB69" s="199"/>
      <c r="AC69" s="199"/>
      <c r="AD69" s="199"/>
      <c r="AE69" s="199"/>
      <c r="AF69" s="199"/>
      <c r="AG69" s="199"/>
      <c r="AH69" s="199"/>
      <c r="AI69" s="199"/>
      <c r="AJ69" s="199"/>
      <c r="AK69" s="199"/>
      <c r="AL69" s="199"/>
      <c r="AM69" s="338"/>
      <c r="AN69" s="199"/>
      <c r="AO69" s="199"/>
      <c r="AP69" s="199"/>
      <c r="AQ69" s="199"/>
      <c r="AR69" s="199"/>
      <c r="AS69" s="199"/>
      <c r="AT69" s="199"/>
      <c r="AU69" s="199"/>
      <c r="AV69" s="199"/>
      <c r="AW69" s="199"/>
      <c r="AX69" s="199"/>
      <c r="AY69" s="199"/>
      <c r="AZ69" s="199"/>
      <c r="BA69" s="199"/>
      <c r="BB69" s="199"/>
      <c r="BC69" s="199"/>
      <c r="BD69" s="202"/>
      <c r="BE69" s="199"/>
      <c r="BF69" s="199"/>
      <c r="BG69" s="199"/>
      <c r="BH69" s="223"/>
      <c r="BI69" s="223"/>
      <c r="BJ69" s="223"/>
      <c r="BK69" s="223"/>
      <c r="BL69" s="199"/>
      <c r="BM69" s="199"/>
      <c r="BN69" s="199"/>
      <c r="BO69" s="199"/>
      <c r="BP69" s="199"/>
      <c r="BQ69" s="199"/>
      <c r="BR69" s="199"/>
      <c r="BS69" s="199"/>
      <c r="BT69" s="199"/>
      <c r="BU69" s="199"/>
      <c r="BV69" s="199"/>
      <c r="BW69" s="202"/>
      <c r="BX69" s="199"/>
      <c r="BY69" s="199"/>
      <c r="BZ69" s="199"/>
      <c r="CA69" s="199"/>
      <c r="CB69" s="199"/>
      <c r="CC69" s="199"/>
      <c r="CD69" s="199"/>
      <c r="CE69" s="199"/>
      <c r="CF69" s="199"/>
      <c r="CG69" s="199"/>
      <c r="CH69" s="199"/>
      <c r="CI69" s="199"/>
      <c r="CJ69" s="199"/>
      <c r="CK69" s="199"/>
      <c r="CL69" s="199"/>
      <c r="CM69" s="199"/>
      <c r="CN69" s="202"/>
      <c r="CO69" s="199"/>
      <c r="CP69" s="199"/>
      <c r="CQ69" s="199"/>
      <c r="CR69" s="199"/>
      <c r="CS69" s="199"/>
      <c r="CT69" s="199"/>
      <c r="CU69" s="199"/>
      <c r="CV69" s="199"/>
      <c r="CW69" s="199"/>
      <c r="CX69" s="199"/>
      <c r="CY69" s="199"/>
      <c r="CZ69" s="199"/>
      <c r="DA69" s="199"/>
      <c r="DB69" s="199"/>
      <c r="DC69" s="199"/>
      <c r="DD69" s="199"/>
      <c r="DE69" s="199"/>
      <c r="DF69" s="199"/>
      <c r="DG69" s="199"/>
      <c r="DH69" s="199"/>
      <c r="DI69" s="202"/>
      <c r="DJ69" s="199"/>
      <c r="DK69" s="199"/>
      <c r="DL69" s="199"/>
      <c r="DM69" s="199"/>
      <c r="DN69" s="199"/>
      <c r="DO69" s="199"/>
      <c r="DP69" s="199"/>
      <c r="DQ69" s="199"/>
      <c r="DR69" s="199"/>
      <c r="DS69" s="199"/>
      <c r="DT69" s="199"/>
      <c r="DU69" s="199"/>
      <c r="DV69" s="199"/>
      <c r="DW69" s="199" t="s">
        <v>75</v>
      </c>
      <c r="DX69" s="199"/>
      <c r="DY69" s="199"/>
      <c r="DZ69" s="199"/>
      <c r="EA69" s="199"/>
      <c r="EB69" s="199"/>
      <c r="EC69" s="202"/>
      <c r="ED69" s="199"/>
      <c r="EE69" s="199"/>
      <c r="EF69" s="199"/>
      <c r="EG69" s="199"/>
      <c r="EH69" s="199"/>
      <c r="EI69" s="199"/>
      <c r="EJ69" s="199"/>
      <c r="EK69" s="199"/>
      <c r="EL69" s="199"/>
      <c r="EM69" s="199"/>
      <c r="EN69" s="199"/>
      <c r="EO69" s="199"/>
      <c r="EP69" s="199"/>
      <c r="EQ69" s="199"/>
      <c r="ER69" s="199"/>
      <c r="ES69" s="199"/>
      <c r="ET69" s="199"/>
      <c r="EU69" s="199"/>
      <c r="EV69" s="199"/>
      <c r="EW69" s="199"/>
      <c r="EX69" s="199"/>
      <c r="EY69" s="199"/>
    </row>
    <row r="70" spans="1:241" x14ac:dyDescent="0.25">
      <c r="B70" s="2"/>
      <c r="C70" s="2"/>
      <c r="D70" s="2"/>
      <c r="E70" s="2"/>
      <c r="F70" s="2"/>
      <c r="G70" s="2"/>
      <c r="BD70" s="2"/>
      <c r="BW70" s="2"/>
      <c r="CN70" s="2"/>
      <c r="DI70" s="2"/>
      <c r="EC70" s="2"/>
    </row>
    <row r="71" spans="1:241" x14ac:dyDescent="0.25">
      <c r="B71" s="2"/>
      <c r="C71" s="2"/>
      <c r="D71" s="2"/>
      <c r="E71" s="2"/>
      <c r="F71" s="2"/>
      <c r="G71" s="2"/>
      <c r="BD71" s="2"/>
      <c r="BW71" s="2"/>
      <c r="CN71" s="2"/>
      <c r="DI71" s="2"/>
      <c r="EC71" s="2"/>
    </row>
    <row r="72" spans="1:241" x14ac:dyDescent="0.25">
      <c r="B72" s="2"/>
      <c r="C72" s="2"/>
      <c r="D72" s="2"/>
      <c r="E72" s="2"/>
      <c r="F72" s="2"/>
      <c r="G72" s="2"/>
      <c r="BD72" s="2"/>
      <c r="BW72" s="2"/>
      <c r="CN72" s="2"/>
      <c r="DI72" s="2"/>
      <c r="EC72" s="2"/>
    </row>
    <row r="73" spans="1:241" x14ac:dyDescent="0.25">
      <c r="B73" s="2"/>
      <c r="C73" s="2"/>
      <c r="D73" s="2"/>
      <c r="E73" s="2"/>
      <c r="F73" s="2"/>
      <c r="G73" s="2"/>
      <c r="BD73" s="2"/>
      <c r="BW73" s="2"/>
      <c r="CN73" s="2"/>
      <c r="DI73" s="2"/>
      <c r="EC73" s="2"/>
    </row>
    <row r="74" spans="1:241" x14ac:dyDescent="0.25">
      <c r="B74" s="2"/>
      <c r="C74" s="2"/>
      <c r="D74" s="2"/>
      <c r="E74" s="2"/>
      <c r="F74" s="2"/>
      <c r="G74" s="2"/>
      <c r="BD74" s="2"/>
      <c r="BW74" s="2"/>
      <c r="CN74" s="2"/>
      <c r="DI74" s="2"/>
      <c r="EC74" s="2"/>
    </row>
    <row r="75" spans="1:241" x14ac:dyDescent="0.25">
      <c r="B75" s="2"/>
      <c r="C75" s="2"/>
      <c r="D75" s="2"/>
      <c r="E75" s="2"/>
      <c r="F75" s="2"/>
      <c r="G75" s="2"/>
      <c r="BD75" s="2"/>
      <c r="BW75" s="2"/>
      <c r="CN75" s="2"/>
      <c r="DI75" s="2"/>
      <c r="EC75" s="2"/>
    </row>
    <row r="76" spans="1:241" x14ac:dyDescent="0.25">
      <c r="B76" s="2"/>
      <c r="C76" s="2"/>
      <c r="D76" s="2"/>
      <c r="E76" s="2"/>
      <c r="F76" s="2"/>
      <c r="G76" s="2"/>
      <c r="BD76" s="2"/>
      <c r="BW76" s="2"/>
      <c r="CN76" s="2"/>
      <c r="DI76" s="2"/>
      <c r="EC76" s="2"/>
    </row>
    <row r="77" spans="1:241" x14ac:dyDescent="0.25">
      <c r="B77" s="2"/>
      <c r="C77" s="2"/>
      <c r="D77" s="2"/>
      <c r="E77" s="2"/>
      <c r="F77" s="2"/>
      <c r="G77" s="2"/>
      <c r="BD77" s="2"/>
      <c r="BW77" s="2"/>
      <c r="CN77" s="2"/>
      <c r="DI77" s="2"/>
      <c r="EC77" s="2"/>
    </row>
    <row r="78" spans="1:241" x14ac:dyDescent="0.25">
      <c r="B78" s="2"/>
      <c r="C78" s="2"/>
      <c r="D78" s="2"/>
      <c r="E78" s="2"/>
      <c r="F78" s="2"/>
      <c r="G78" s="2"/>
      <c r="BD78" s="2"/>
      <c r="BW78" s="2"/>
      <c r="CN78" s="2"/>
      <c r="DI78" s="2"/>
      <c r="EC78" s="2"/>
    </row>
    <row r="79" spans="1:241" x14ac:dyDescent="0.25">
      <c r="B79" s="2"/>
      <c r="C79" s="2"/>
      <c r="D79" s="2"/>
      <c r="E79" s="2"/>
      <c r="F79" s="2"/>
      <c r="G79" s="2"/>
      <c r="BD79" s="2"/>
      <c r="BW79" s="2"/>
      <c r="CN79" s="2"/>
      <c r="DI79" s="2"/>
      <c r="EC79" s="2"/>
    </row>
    <row r="80" spans="1:241" x14ac:dyDescent="0.25">
      <c r="B80" s="2"/>
      <c r="C80" s="2"/>
      <c r="D80" s="2"/>
      <c r="E80" s="2"/>
      <c r="F80" s="2"/>
      <c r="G80" s="2"/>
      <c r="BD80" s="2"/>
      <c r="BW80" s="2"/>
      <c r="CN80" s="2"/>
      <c r="DI80" s="2"/>
      <c r="EC80" s="2"/>
    </row>
    <row r="81" spans="2:214" x14ac:dyDescent="0.25">
      <c r="B81" s="2"/>
      <c r="C81" s="2"/>
      <c r="D81" s="2"/>
      <c r="E81" s="2"/>
      <c r="F81" s="2"/>
      <c r="G81" s="2"/>
      <c r="BD81" s="2"/>
      <c r="BW81" s="2"/>
      <c r="CN81" s="2"/>
      <c r="DI81" s="2"/>
      <c r="EC81" s="2"/>
      <c r="HF81" s="241"/>
    </row>
    <row r="82" spans="2:214" x14ac:dyDescent="0.25">
      <c r="B82" s="2"/>
      <c r="C82" s="2"/>
      <c r="D82" s="2"/>
      <c r="E82" s="2"/>
      <c r="F82" s="2"/>
      <c r="G82" s="2"/>
      <c r="BD82" s="2"/>
      <c r="BW82" s="2"/>
      <c r="CN82" s="2"/>
      <c r="DI82" s="2"/>
      <c r="EC82" s="2"/>
      <c r="HF82" s="241"/>
    </row>
    <row r="83" spans="2:214" x14ac:dyDescent="0.25">
      <c r="B83" s="2"/>
      <c r="C83" s="2"/>
      <c r="D83" s="2"/>
      <c r="E83" s="2"/>
      <c r="F83" s="2"/>
      <c r="G83" s="2"/>
      <c r="BD83" s="2"/>
      <c r="BW83" s="2"/>
      <c r="CN83" s="2"/>
      <c r="DI83" s="2"/>
      <c r="EC83" s="2"/>
      <c r="HF83" s="241"/>
    </row>
    <row r="84" spans="2:214" x14ac:dyDescent="0.25">
      <c r="B84" s="2"/>
      <c r="C84" s="2"/>
      <c r="D84" s="2"/>
      <c r="E84" s="2"/>
      <c r="F84" s="2"/>
      <c r="G84" s="2"/>
      <c r="BD84" s="2"/>
      <c r="BW84" s="2"/>
      <c r="CN84" s="2"/>
      <c r="DI84" s="2"/>
      <c r="EC84" s="2"/>
      <c r="HF84" s="241"/>
    </row>
    <row r="85" spans="2:214" x14ac:dyDescent="0.25">
      <c r="B85" s="2"/>
      <c r="C85" s="2"/>
      <c r="D85" s="2"/>
      <c r="E85" s="2"/>
      <c r="F85" s="2"/>
      <c r="G85" s="2"/>
      <c r="BD85" s="2"/>
      <c r="BW85" s="2"/>
      <c r="CN85" s="2"/>
      <c r="DI85" s="2"/>
      <c r="EC85" s="2"/>
      <c r="HF85" s="241"/>
    </row>
    <row r="86" spans="2:214" x14ac:dyDescent="0.25">
      <c r="B86" s="2"/>
      <c r="C86" s="2"/>
      <c r="D86" s="2"/>
      <c r="E86" s="2"/>
      <c r="F86" s="2"/>
      <c r="G86" s="2"/>
      <c r="BD86" s="2"/>
      <c r="BW86" s="2"/>
      <c r="CN86" s="2"/>
      <c r="DI86" s="2"/>
      <c r="EC86" s="2"/>
      <c r="HF86" s="241"/>
    </row>
    <row r="87" spans="2:214" x14ac:dyDescent="0.25">
      <c r="B87" s="2"/>
      <c r="C87" s="2"/>
      <c r="D87" s="2"/>
      <c r="E87" s="2"/>
      <c r="F87" s="2"/>
      <c r="G87" s="2"/>
      <c r="BD87" s="2"/>
      <c r="BW87" s="2"/>
      <c r="CN87" s="2"/>
      <c r="DI87" s="2"/>
      <c r="EC87" s="2"/>
      <c r="HF87" s="241"/>
    </row>
    <row r="88" spans="2:214" x14ac:dyDescent="0.25">
      <c r="B88" s="2"/>
      <c r="C88" s="2"/>
      <c r="D88" s="2"/>
      <c r="E88" s="2"/>
      <c r="F88" s="2"/>
      <c r="G88" s="2"/>
      <c r="BD88" s="2"/>
      <c r="BW88" s="2"/>
      <c r="CN88" s="2"/>
      <c r="DI88" s="2"/>
      <c r="EC88" s="2"/>
      <c r="HF88" s="241"/>
    </row>
    <row r="89" spans="2:214" x14ac:dyDescent="0.25">
      <c r="B89" s="2"/>
      <c r="C89" s="2"/>
      <c r="D89" s="2"/>
      <c r="E89" s="2"/>
      <c r="F89" s="2"/>
      <c r="G89" s="2"/>
      <c r="BD89" s="2"/>
      <c r="BW89" s="2"/>
      <c r="CN89" s="2"/>
      <c r="DI89" s="2"/>
      <c r="EC89" s="2"/>
      <c r="HF89" s="241"/>
    </row>
    <row r="90" spans="2:214" x14ac:dyDescent="0.25">
      <c r="B90" s="2"/>
      <c r="C90" s="2"/>
      <c r="D90" s="2"/>
      <c r="E90" s="2"/>
      <c r="F90" s="2"/>
      <c r="G90" s="2"/>
      <c r="BD90" s="2"/>
      <c r="BW90" s="2"/>
      <c r="CN90" s="2"/>
      <c r="DI90" s="2"/>
      <c r="EC90" s="2"/>
      <c r="HF90" s="241"/>
    </row>
    <row r="91" spans="2:214" x14ac:dyDescent="0.25">
      <c r="B91" s="2"/>
      <c r="C91" s="2"/>
      <c r="D91" s="2"/>
      <c r="E91" s="2"/>
      <c r="F91" s="2"/>
      <c r="G91" s="2"/>
      <c r="BD91" s="2"/>
      <c r="BW91" s="2"/>
      <c r="CN91" s="2"/>
      <c r="DI91" s="2"/>
      <c r="EC91" s="2"/>
      <c r="HF91" s="241"/>
    </row>
    <row r="92" spans="2:214" x14ac:dyDescent="0.25">
      <c r="B92" s="2"/>
      <c r="C92" s="2"/>
      <c r="D92" s="2"/>
      <c r="E92" s="2"/>
      <c r="F92" s="2"/>
      <c r="G92" s="2"/>
      <c r="BD92" s="2"/>
      <c r="BW92" s="2"/>
      <c r="CN92" s="2"/>
      <c r="DI92" s="2"/>
      <c r="EC92" s="2"/>
      <c r="HF92" s="241"/>
    </row>
    <row r="93" spans="2:214" x14ac:dyDescent="0.25">
      <c r="B93" s="2"/>
      <c r="C93" s="2"/>
      <c r="D93" s="2"/>
      <c r="E93" s="2"/>
      <c r="F93" s="2"/>
      <c r="G93" s="2"/>
      <c r="BD93" s="2"/>
      <c r="BW93" s="2"/>
      <c r="CN93" s="2"/>
      <c r="DI93" s="2"/>
      <c r="EC93" s="2"/>
      <c r="HF93" s="241"/>
    </row>
    <row r="94" spans="2:214" x14ac:dyDescent="0.25">
      <c r="B94" s="2"/>
      <c r="C94" s="2"/>
      <c r="D94" s="2"/>
      <c r="E94" s="2"/>
      <c r="F94" s="2"/>
      <c r="G94" s="2"/>
      <c r="BD94" s="2"/>
      <c r="BW94" s="2"/>
      <c r="CN94" s="2"/>
      <c r="DI94" s="2"/>
      <c r="EC94" s="2"/>
      <c r="HF94" s="241"/>
    </row>
    <row r="95" spans="2:214" x14ac:dyDescent="0.25">
      <c r="B95" s="2"/>
      <c r="C95" s="2"/>
      <c r="D95" s="2"/>
      <c r="E95" s="2"/>
      <c r="F95" s="2"/>
      <c r="G95" s="2"/>
      <c r="BD95" s="2"/>
      <c r="BW95" s="2"/>
      <c r="CN95" s="2"/>
      <c r="DI95" s="2"/>
      <c r="EC95" s="2"/>
      <c r="HF95" s="241"/>
    </row>
    <row r="96" spans="2:214" x14ac:dyDescent="0.25">
      <c r="B96" s="2"/>
      <c r="C96" s="2"/>
      <c r="D96" s="2"/>
      <c r="E96" s="2"/>
      <c r="F96" s="2"/>
      <c r="G96" s="2"/>
      <c r="BD96" s="2"/>
      <c r="BW96" s="2"/>
      <c r="CN96" s="2"/>
      <c r="DI96" s="2"/>
      <c r="EC96" s="2"/>
      <c r="HF96" s="241"/>
    </row>
    <row r="97" spans="2:214" x14ac:dyDescent="0.25">
      <c r="B97" s="2"/>
      <c r="C97" s="2"/>
      <c r="D97" s="2"/>
      <c r="E97" s="2"/>
      <c r="F97" s="2"/>
      <c r="G97" s="2"/>
      <c r="BD97" s="2"/>
      <c r="BW97" s="2"/>
      <c r="CN97" s="2"/>
      <c r="DI97" s="2"/>
      <c r="EC97" s="2"/>
      <c r="HF97" s="241"/>
    </row>
    <row r="98" spans="2:214" x14ac:dyDescent="0.25">
      <c r="B98" s="2"/>
      <c r="C98" s="2"/>
      <c r="D98" s="2"/>
      <c r="E98" s="2"/>
      <c r="F98" s="2"/>
      <c r="G98" s="2"/>
      <c r="BD98" s="2"/>
      <c r="BW98" s="2"/>
      <c r="CN98" s="2"/>
      <c r="DI98" s="2"/>
      <c r="EC98" s="2"/>
      <c r="HF98" s="241"/>
    </row>
    <row r="99" spans="2:214" x14ac:dyDescent="0.25">
      <c r="B99" s="2"/>
      <c r="C99" s="2"/>
      <c r="D99" s="2"/>
      <c r="E99" s="2"/>
      <c r="F99" s="2"/>
      <c r="G99" s="2"/>
      <c r="BD99" s="2"/>
      <c r="BW99" s="2"/>
      <c r="CN99" s="2"/>
      <c r="DI99" s="2"/>
      <c r="EC99" s="2"/>
      <c r="HF99" s="241"/>
    </row>
    <row r="100" spans="2:214" x14ac:dyDescent="0.25">
      <c r="B100" s="2"/>
      <c r="C100" s="2"/>
      <c r="D100" s="2"/>
      <c r="E100" s="2"/>
      <c r="F100" s="2"/>
      <c r="G100" s="2"/>
      <c r="BD100" s="2"/>
      <c r="BW100" s="2"/>
      <c r="CN100" s="2"/>
      <c r="DI100" s="2"/>
      <c r="EC100" s="2"/>
      <c r="HF100" s="241"/>
    </row>
    <row r="101" spans="2:214" x14ac:dyDescent="0.25">
      <c r="B101" s="2"/>
      <c r="C101" s="2"/>
      <c r="D101" s="2"/>
      <c r="E101" s="2"/>
      <c r="F101" s="2"/>
      <c r="G101" s="2"/>
      <c r="BD101" s="2"/>
      <c r="BW101" s="2"/>
      <c r="CN101" s="2"/>
      <c r="DI101" s="2"/>
      <c r="EC101" s="2"/>
      <c r="HF101" s="241"/>
    </row>
    <row r="102" spans="2:214" x14ac:dyDescent="0.25">
      <c r="B102" s="2"/>
      <c r="C102" s="2"/>
      <c r="D102" s="2"/>
      <c r="E102" s="2"/>
      <c r="F102" s="2"/>
      <c r="G102" s="2"/>
      <c r="BD102" s="2"/>
      <c r="BW102" s="2"/>
      <c r="CN102" s="2"/>
      <c r="DI102" s="2"/>
      <c r="EC102" s="2"/>
      <c r="HF102" s="241"/>
    </row>
    <row r="103" spans="2:214" x14ac:dyDescent="0.25">
      <c r="B103" s="2"/>
      <c r="C103" s="2"/>
      <c r="D103" s="2"/>
      <c r="E103" s="2"/>
      <c r="F103" s="2"/>
      <c r="G103" s="2"/>
      <c r="BD103" s="2"/>
      <c r="BW103" s="2"/>
      <c r="CN103" s="2"/>
      <c r="DI103" s="2"/>
      <c r="EC103" s="2"/>
      <c r="HF103" s="241"/>
    </row>
    <row r="104" spans="2:214" x14ac:dyDescent="0.25">
      <c r="B104" s="2"/>
      <c r="C104" s="2"/>
      <c r="D104" s="2"/>
      <c r="E104" s="2"/>
      <c r="F104" s="2"/>
      <c r="G104" s="2"/>
      <c r="BD104" s="2"/>
      <c r="BW104" s="2"/>
      <c r="CN104" s="2"/>
      <c r="DI104" s="2"/>
      <c r="EC104" s="2"/>
      <c r="HF104" s="241"/>
    </row>
    <row r="105" spans="2:214" x14ac:dyDescent="0.25">
      <c r="B105" s="2"/>
      <c r="C105" s="2"/>
      <c r="D105" s="2"/>
      <c r="E105" s="2"/>
      <c r="F105" s="2"/>
      <c r="G105" s="2"/>
      <c r="BD105" s="2"/>
      <c r="BW105" s="2"/>
      <c r="CN105" s="2"/>
      <c r="DI105" s="2"/>
      <c r="EC105" s="2"/>
      <c r="HF105" s="241"/>
    </row>
    <row r="106" spans="2:214" x14ac:dyDescent="0.25">
      <c r="B106" s="2"/>
      <c r="C106" s="2"/>
      <c r="D106" s="2"/>
      <c r="E106" s="2"/>
      <c r="F106" s="2"/>
      <c r="G106" s="2"/>
      <c r="BD106" s="2"/>
      <c r="BW106" s="2"/>
      <c r="CN106" s="2"/>
      <c r="DI106" s="2"/>
      <c r="EC106" s="2"/>
      <c r="HF106" s="241"/>
    </row>
    <row r="107" spans="2:214" x14ac:dyDescent="0.25">
      <c r="B107" s="2"/>
      <c r="C107" s="2"/>
      <c r="D107" s="2"/>
      <c r="E107" s="2"/>
      <c r="F107" s="2"/>
      <c r="G107" s="2"/>
      <c r="BD107" s="2"/>
      <c r="BW107" s="2"/>
      <c r="CN107" s="2"/>
      <c r="DI107" s="2"/>
      <c r="EC107" s="2"/>
      <c r="HF107" s="241"/>
    </row>
    <row r="108" spans="2:214" x14ac:dyDescent="0.25">
      <c r="B108" s="2"/>
      <c r="C108" s="2"/>
      <c r="D108" s="2"/>
      <c r="E108" s="2"/>
      <c r="F108" s="2"/>
      <c r="G108" s="2"/>
      <c r="BD108" s="2"/>
      <c r="BW108" s="2"/>
      <c r="CN108" s="2"/>
      <c r="DI108" s="2"/>
      <c r="EC108" s="2"/>
      <c r="HF108" s="241"/>
    </row>
    <row r="109" spans="2:214" x14ac:dyDescent="0.25">
      <c r="B109" s="2"/>
      <c r="C109" s="2"/>
      <c r="D109" s="2"/>
      <c r="E109" s="2"/>
      <c r="F109" s="2"/>
      <c r="G109" s="2"/>
      <c r="BD109" s="2"/>
      <c r="BW109" s="2"/>
      <c r="CN109" s="2"/>
      <c r="DI109" s="2"/>
      <c r="EC109" s="2"/>
      <c r="HF109" s="241"/>
    </row>
    <row r="110" spans="2:214" x14ac:dyDescent="0.25">
      <c r="B110" s="2"/>
      <c r="C110" s="2"/>
      <c r="D110" s="2"/>
      <c r="E110" s="2"/>
      <c r="F110" s="2"/>
      <c r="G110" s="2"/>
      <c r="BD110" s="2"/>
      <c r="BW110" s="2"/>
      <c r="CN110" s="2"/>
      <c r="DI110" s="2"/>
      <c r="EC110" s="2"/>
      <c r="HF110" s="241"/>
    </row>
    <row r="111" spans="2:214" x14ac:dyDescent="0.25">
      <c r="B111" s="2"/>
      <c r="C111" s="2"/>
      <c r="D111" s="2"/>
      <c r="E111" s="2"/>
      <c r="F111" s="2"/>
      <c r="G111" s="2"/>
      <c r="BD111" s="2"/>
      <c r="BW111" s="2"/>
      <c r="CN111" s="2"/>
      <c r="DI111" s="2"/>
      <c r="EC111" s="2"/>
      <c r="HF111" s="241"/>
    </row>
    <row r="112" spans="2:214" x14ac:dyDescent="0.25">
      <c r="B112" s="2"/>
      <c r="C112" s="2"/>
      <c r="D112" s="2"/>
      <c r="E112" s="2"/>
      <c r="F112" s="2"/>
      <c r="G112" s="2"/>
      <c r="BD112" s="2"/>
      <c r="BW112" s="2"/>
      <c r="CN112" s="2"/>
      <c r="DI112" s="2"/>
      <c r="EC112" s="2"/>
      <c r="HF112" s="241"/>
    </row>
    <row r="113" spans="2:214" x14ac:dyDescent="0.25">
      <c r="B113" s="2"/>
      <c r="C113" s="2"/>
      <c r="D113" s="2"/>
      <c r="E113" s="2"/>
      <c r="F113" s="2"/>
      <c r="G113" s="2"/>
      <c r="BD113" s="2"/>
      <c r="BW113" s="2"/>
      <c r="CN113" s="2"/>
      <c r="DI113" s="2"/>
      <c r="EC113" s="2"/>
      <c r="HF113" s="241"/>
    </row>
    <row r="114" spans="2:214" x14ac:dyDescent="0.25">
      <c r="B114" s="2"/>
      <c r="C114" s="2"/>
      <c r="D114" s="2"/>
      <c r="E114" s="2"/>
      <c r="F114" s="2"/>
      <c r="G114" s="2"/>
      <c r="BD114" s="2"/>
      <c r="BW114" s="2"/>
      <c r="CN114" s="2"/>
      <c r="DI114" s="2"/>
      <c r="EC114" s="2"/>
      <c r="HF114" s="241"/>
    </row>
    <row r="115" spans="2:214" x14ac:dyDescent="0.25">
      <c r="B115" s="2"/>
      <c r="C115" s="2"/>
      <c r="D115" s="2"/>
      <c r="E115" s="2"/>
      <c r="F115" s="2"/>
      <c r="G115" s="2"/>
      <c r="BD115" s="2"/>
      <c r="BW115" s="2"/>
      <c r="CN115" s="2"/>
      <c r="DI115" s="2"/>
      <c r="EC115" s="2"/>
      <c r="HF115" s="241"/>
    </row>
    <row r="116" spans="2:214" x14ac:dyDescent="0.25">
      <c r="B116" s="2"/>
      <c r="C116" s="2"/>
      <c r="D116" s="2"/>
      <c r="E116" s="2"/>
      <c r="F116" s="2"/>
      <c r="G116" s="2"/>
      <c r="BD116" s="2"/>
      <c r="BW116" s="2"/>
      <c r="CN116" s="2"/>
      <c r="DI116" s="2"/>
      <c r="EC116" s="2"/>
      <c r="HF116" s="241"/>
    </row>
    <row r="117" spans="2:214" x14ac:dyDescent="0.25">
      <c r="B117" s="2"/>
      <c r="C117" s="2"/>
      <c r="D117" s="2"/>
      <c r="E117" s="2"/>
      <c r="F117" s="2"/>
      <c r="G117" s="2"/>
      <c r="BD117" s="2"/>
      <c r="BW117" s="2"/>
      <c r="CN117" s="2"/>
      <c r="DI117" s="2"/>
      <c r="EC117" s="2"/>
      <c r="HF117" s="241"/>
    </row>
    <row r="118" spans="2:214" x14ac:dyDescent="0.25">
      <c r="B118" s="2"/>
      <c r="C118" s="2"/>
      <c r="D118" s="2"/>
      <c r="E118" s="2"/>
      <c r="F118" s="2"/>
      <c r="G118" s="2"/>
      <c r="BD118" s="2"/>
      <c r="BW118" s="2"/>
      <c r="CN118" s="2"/>
      <c r="DI118" s="2"/>
      <c r="EC118" s="2"/>
      <c r="HF118" s="241"/>
    </row>
    <row r="119" spans="2:214" x14ac:dyDescent="0.25">
      <c r="B119" s="2"/>
      <c r="C119" s="2"/>
      <c r="D119" s="2"/>
      <c r="E119" s="2"/>
      <c r="F119" s="2"/>
      <c r="G119" s="2"/>
      <c r="BD119" s="2"/>
      <c r="BW119" s="2"/>
      <c r="CN119" s="2"/>
      <c r="DI119" s="2"/>
      <c r="EC119" s="2"/>
      <c r="HF119" s="241"/>
    </row>
    <row r="120" spans="2:214" x14ac:dyDescent="0.25">
      <c r="B120" s="2"/>
      <c r="C120" s="2"/>
      <c r="D120" s="2"/>
      <c r="E120" s="2"/>
      <c r="F120" s="2"/>
      <c r="G120" s="2"/>
      <c r="BD120" s="2"/>
      <c r="BW120" s="2"/>
      <c r="CN120" s="2"/>
      <c r="DI120" s="2"/>
      <c r="EC120" s="2"/>
      <c r="HF120" s="241"/>
    </row>
    <row customFormat="1" r="272" s="241" spans="64:64" x14ac:dyDescent="0.25">
      <c r="BL272" s="241">
        <v>0</v>
      </c>
    </row>
  </sheetData>
  <mergeCells count="156">
    <mergeCell ref="BE68:BL68"/>
    <mergeCell ref="CO68:CY68"/>
    <mergeCell ref="DJ68:DS68"/>
    <mergeCell ref="ED68:EP68"/>
    <mergeCell ref="HF32:HG32"/>
    <mergeCell ref="BE67:BG67"/>
    <mergeCell ref="BX67:BY67"/>
    <mergeCell ref="CO67:CP67"/>
    <mergeCell ref="CS67:CT67"/>
    <mergeCell ref="DJ67:DK67"/>
    <mergeCell ref="DN67:DQ67"/>
    <mergeCell ref="ED67:EF67"/>
    <mergeCell ref="EI67:EJ67"/>
    <mergeCell ref="EM67:EN67"/>
    <mergeCell ref="HP2:HR2"/>
    <mergeCell ref="HS2:HU2"/>
    <mergeCell ref="HV2:HX2"/>
    <mergeCell ref="HY2:IA2"/>
    <mergeCell ref="IB2:ID2"/>
    <mergeCell ref="IE2:IG2"/>
    <mergeCell ref="GX2:GX3"/>
    <mergeCell ref="GY2:GY3"/>
    <mergeCell ref="GZ2:GZ3"/>
    <mergeCell ref="HA2:HA3"/>
    <mergeCell ref="HB2:HB3"/>
    <mergeCell ref="HC2:HC3"/>
    <mergeCell ref="GR2:GR3"/>
    <mergeCell ref="GS2:GS3"/>
    <mergeCell ref="GT2:GT3"/>
    <mergeCell ref="GU2:GU3"/>
    <mergeCell ref="GV2:GV3"/>
    <mergeCell ref="GW2:GW3"/>
    <mergeCell ref="GL2:GL3"/>
    <mergeCell ref="GM2:GM3"/>
    <mergeCell ref="GN2:GN3"/>
    <mergeCell ref="GO2:GO3"/>
    <mergeCell ref="GP2:GP3"/>
    <mergeCell ref="GQ2:GQ3"/>
    <mergeCell ref="GF2:GF3"/>
    <mergeCell ref="GG2:GG3"/>
    <mergeCell ref="GH2:GH3"/>
    <mergeCell ref="GI2:GI3"/>
    <mergeCell ref="GJ2:GJ3"/>
    <mergeCell ref="GK2:GK3"/>
    <mergeCell ref="FZ2:FZ3"/>
    <mergeCell ref="GA2:GA3"/>
    <mergeCell ref="GB2:GB3"/>
    <mergeCell ref="GC2:GC3"/>
    <mergeCell ref="GD2:GD3"/>
    <mergeCell ref="GE2:GE3"/>
    <mergeCell ref="FT2:FT3"/>
    <mergeCell ref="FU2:FU3"/>
    <mergeCell ref="FV2:FV3"/>
    <mergeCell ref="FW2:FW3"/>
    <mergeCell ref="FX2:FX3"/>
    <mergeCell ref="FY2:FY3"/>
    <mergeCell ref="FN2:FN3"/>
    <mergeCell ref="FO2:FO3"/>
    <mergeCell ref="FP2:FP3"/>
    <mergeCell ref="FQ2:FQ3"/>
    <mergeCell ref="FR2:FR3"/>
    <mergeCell ref="FS2:FS3"/>
    <mergeCell ref="FH2:FH3"/>
    <mergeCell ref="FI2:FI3"/>
    <mergeCell ref="FJ2:FJ3"/>
    <mergeCell ref="FK2:FK3"/>
    <mergeCell ref="FL2:FL3"/>
    <mergeCell ref="FM2:FM3"/>
    <mergeCell ref="EZ2:EZ3"/>
    <mergeCell ref="FA2:FA3"/>
    <mergeCell ref="FD2:FD3"/>
    <mergeCell ref="FE2:FE3"/>
    <mergeCell ref="FF2:FF3"/>
    <mergeCell ref="FG2:FG3"/>
    <mergeCell ref="EQ2:ES2"/>
    <mergeCell ref="ET2:EU2"/>
    <mergeCell ref="EV2:EV3"/>
    <mergeCell ref="EW2:EW3"/>
    <mergeCell ref="EX2:EX3"/>
    <mergeCell ref="EY2:EY3"/>
    <mergeCell ref="DZ2:DZ3"/>
    <mergeCell ref="EA2:EA3"/>
    <mergeCell ref="EC2:EC3"/>
    <mergeCell ref="ED2:EH2"/>
    <mergeCell ref="EI2:EL2"/>
    <mergeCell ref="EM2:EP2"/>
    <mergeCell ref="DN2:DS2"/>
    <mergeCell ref="DT2:DU2"/>
    <mergeCell ref="DV2:DV3"/>
    <mergeCell ref="DW2:DW3"/>
    <mergeCell ref="DX2:DX3"/>
    <mergeCell ref="DY2:DY3"/>
    <mergeCell ref="DG2:DG3"/>
    <mergeCell ref="DI2:DI3"/>
    <mergeCell ref="DJ2:DJ3"/>
    <mergeCell ref="DK2:DK3"/>
    <mergeCell ref="DL2:DL3"/>
    <mergeCell ref="DM2:DM3"/>
    <mergeCell ref="CZ2:DA2"/>
    <mergeCell ref="DB2:DB3"/>
    <mergeCell ref="DC2:DC3"/>
    <mergeCell ref="DD2:DD3"/>
    <mergeCell ref="DE2:DE3"/>
    <mergeCell ref="DF2:DF3"/>
    <mergeCell ref="CK2:CK3"/>
    <mergeCell ref="CL2:CL3"/>
    <mergeCell ref="CN2:CN3"/>
    <mergeCell ref="CO2:CR2"/>
    <mergeCell ref="CS2:CV2"/>
    <mergeCell ref="CW2:CY2"/>
    <mergeCell ref="CC2:CD2"/>
    <mergeCell ref="CE2:CF2"/>
    <mergeCell ref="CG2:CG3"/>
    <mergeCell ref="CH2:CH3"/>
    <mergeCell ref="CI2:CI3"/>
    <mergeCell ref="CJ2:CJ3"/>
    <mergeCell ref="BR2:BR3"/>
    <mergeCell ref="BS2:BS3"/>
    <mergeCell ref="BT2:BT3"/>
    <mergeCell ref="BU2:BU3"/>
    <mergeCell ref="BW2:BW3"/>
    <mergeCell ref="BX2:CA2"/>
    <mergeCell ref="BJ2:BM2"/>
    <mergeCell ref="BN2:BO2"/>
    <mergeCell ref="BP2:BP3"/>
    <mergeCell ref="BQ2:BQ3"/>
    <mergeCell ref="AW2:AW3"/>
    <mergeCell ref="AX2:AX3"/>
    <mergeCell ref="AY2:AY3"/>
    <mergeCell ref="AZ2:AZ3"/>
    <mergeCell ref="BA2:BA3"/>
    <mergeCell ref="BB2:BB3"/>
    <mergeCell ref="IE1:IG1"/>
    <mergeCell ref="B2:B3"/>
    <mergeCell ref="C2:G2"/>
    <mergeCell ref="H2:L2"/>
    <mergeCell ref="M2:M3"/>
    <mergeCell ref="N2:Q2"/>
    <mergeCell ref="R2:U2"/>
    <mergeCell ref="B1:AT1"/>
    <mergeCell ref="BD1:BO1"/>
    <mergeCell ref="BW1:CF1"/>
    <mergeCell ref="CN1:DA1"/>
    <mergeCell ref="DI1:DU1"/>
    <mergeCell ref="EC1:EU1"/>
    <mergeCell ref="V2:Y2"/>
    <mergeCell ref="AB2:AE2"/>
    <mergeCell ref="AF2:AJ2"/>
    <mergeCell ref="AL2:AO2"/>
    <mergeCell ref="AP2:AS2"/>
    <mergeCell ref="AT2:AV2"/>
    <mergeCell ref="FD1:HB1"/>
    <mergeCell ref="HE1:HJ1"/>
    <mergeCell ref="HP1:ID1"/>
    <mergeCell ref="BD2:BD3"/>
    <mergeCell ref="BE2:BI2"/>
  </mergeCells>
  <conditionalFormatting sqref="L4:L66">
    <cfRule dxfId="47" priority="25" type="expression">
      <formula>AND(L4&lt;&gt;0,OR(L4&lt;25000,L4&gt;29000))</formula>
    </cfRule>
  </conditionalFormatting>
  <conditionalFormatting sqref="G6:G66">
    <cfRule dxfId="46" priority="24" type="expression">
      <formula>AND(G6&lt;&gt;0,OR(G6&lt;25000,G6&gt;29000))</formula>
    </cfRule>
  </conditionalFormatting>
  <conditionalFormatting sqref="Q6:Q66">
    <cfRule dxfId="45" priority="23" type="expression">
      <formula>AND(Q6&lt;&gt;0,OR(Q6&lt;3500,Q6&gt;5000))</formula>
    </cfRule>
  </conditionalFormatting>
  <conditionalFormatting sqref="U6:U66">
    <cfRule dxfId="44" priority="22" type="expression">
      <formula>AND(U6&lt;&gt;0,OR(U6&lt;400,U6&gt;1000))</formula>
    </cfRule>
  </conditionalFormatting>
  <conditionalFormatting sqref="Y6:Y66">
    <cfRule dxfId="43" priority="21" type="expression">
      <formula>AND(Y6&lt;&gt;0,OR(Y6&lt;2800,Y6&gt;4200))</formula>
    </cfRule>
  </conditionalFormatting>
  <conditionalFormatting sqref="AE6:AE66">
    <cfRule dxfId="42" priority="20" type="expression">
      <formula>AND(AE6&lt;&gt;0,OR(AE6&lt;500,AE6&gt;1500))</formula>
    </cfRule>
  </conditionalFormatting>
  <conditionalFormatting sqref="AJ6:AJ66">
    <cfRule dxfId="41" priority="19" type="expression">
      <formula>AND(AJ6&lt;&gt;0,OR(AJ6&lt;19500,AJ6&gt;23000))</formula>
    </cfRule>
  </conditionalFormatting>
  <conditionalFormatting sqref="BI6:BI66">
    <cfRule dxfId="40" priority="18" type="expression">
      <formula>AND(BI6&lt;&gt;0,OR(BI6&lt;3000,BI6&gt;5000))</formula>
    </cfRule>
  </conditionalFormatting>
  <conditionalFormatting sqref="BM6:BM66">
    <cfRule dxfId="39" priority="17" type="expression">
      <formula>AND(BM6&lt;&gt;0,OR(BM6&lt;100,BM6&gt;250))</formula>
    </cfRule>
  </conditionalFormatting>
  <conditionalFormatting sqref="CA6:CA66">
    <cfRule dxfId="38" priority="15" type="expression">
      <formula>AND(CA6&lt;&gt;0,OR(CA6&lt;300,CA6&gt;700))</formula>
    </cfRule>
  </conditionalFormatting>
  <conditionalFormatting sqref="CR6:CR66">
    <cfRule dxfId="37" priority="14" type="expression">
      <formula>AND(CR6&lt;&gt;0,OR(CR6&lt;2400,CR6&gt;3000))</formula>
    </cfRule>
  </conditionalFormatting>
  <conditionalFormatting sqref="CY6:CY66">
    <cfRule dxfId="36" priority="13" type="expression">
      <formula>AND(CY6&lt;&gt;0,OR(CY6&lt;0,CY6&gt;50))</formula>
    </cfRule>
  </conditionalFormatting>
  <conditionalFormatting sqref="DM6:DM66">
    <cfRule dxfId="35" priority="12" type="expression">
      <formula>AND(DM6&lt;&gt;0,OR(DM6&lt;1400,DM6&gt;2500))</formula>
    </cfRule>
  </conditionalFormatting>
  <conditionalFormatting sqref="DS6:DS66">
    <cfRule dxfId="34" priority="11" type="expression">
      <formula>AND(DS6&lt;&gt;0,OR(DS6&lt;5900,DS6&gt;7000))</formula>
    </cfRule>
  </conditionalFormatting>
  <conditionalFormatting sqref="EH6:EH66">
    <cfRule dxfId="33" priority="10" type="expression">
      <formula>AND(EH6&lt;&gt;0,OR(EH6&lt;7000,EH6&gt;8500))</formula>
    </cfRule>
  </conditionalFormatting>
  <conditionalFormatting sqref="EL6:EL66">
    <cfRule dxfId="32" priority="9" type="expression">
      <formula>AND(EL6&lt;&gt;0,OR(EL6&lt;750,EL6&gt;1000))</formula>
    </cfRule>
  </conditionalFormatting>
  <conditionalFormatting sqref="EP6:EP66">
    <cfRule dxfId="31" priority="8" type="expression">
      <formula>AND(EP6&lt;&gt;0,OR(EP6&lt;35,EP6&gt;120))</formula>
    </cfRule>
  </conditionalFormatting>
  <conditionalFormatting sqref="ES6:ES66">
    <cfRule dxfId="30" priority="7" type="expression">
      <formula>AND(ES6&lt;&gt;0,OR(ES6&lt;5,ES6&gt;30))</formula>
    </cfRule>
  </conditionalFormatting>
  <conditionalFormatting sqref="HR6:HR66">
    <cfRule dxfId="29" priority="6" type="expression">
      <formula>AND(HR6&lt;&gt;0,OR(HR6&lt;35,HR6&gt;160))</formula>
    </cfRule>
  </conditionalFormatting>
  <conditionalFormatting sqref="HU6:HU66">
    <cfRule dxfId="28" priority="5" type="expression">
      <formula>AND(HU6&lt;&gt;0,OR(HU6&lt;30,HU6&gt;100))</formula>
    </cfRule>
  </conditionalFormatting>
  <conditionalFormatting sqref="HX6:HX66">
    <cfRule dxfId="27" priority="4" type="expression">
      <formula>AND(HX6&lt;&gt;0,OR(HX6&lt;25,HX6&gt;80))</formula>
    </cfRule>
  </conditionalFormatting>
  <conditionalFormatting sqref="IA6:IA66">
    <cfRule dxfId="26" priority="3" type="expression">
      <formula>AND(IA6&lt;&gt;0,OR(IA6&lt;20,IA6&gt;60))</formula>
    </cfRule>
  </conditionalFormatting>
  <conditionalFormatting sqref="ID6:ID66">
    <cfRule dxfId="25" priority="2" type="expression">
      <formula>AND(ID6&lt;&gt;0,OR(ID6&lt;15,ID6&gt;60))</formula>
    </cfRule>
  </conditionalFormatting>
  <conditionalFormatting sqref="IG6:IG26 IG30:IG66">
    <cfRule dxfId="24" priority="1" type="expression">
      <formula>AND(IG6&lt;&gt;0,OR(IG6&lt;2500,IG6&gt;3600))</formula>
    </cfRule>
  </conditionalFormatting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6145">
              <controlPr autoFill="0" autoPict="0" defaultSize="0" macro="[0]!openForm" print="0">
                <anchor moveWithCells="1" sizeWithCells="1">
                  <from>
                    <xdr:col>0</xdr:col>
                    <xdr:colOff>0</xdr:colOff>
                    <xdr:row>0</xdr:row>
                    <xdr:rowOff>28575</xdr:rowOff>
                  </from>
                  <to>
                    <xdr:col>1</xdr:col>
                    <xdr:colOff>619125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name="Button 2" r:id="rId5" shapeId="6146">
              <controlPr autoFill="0" autoPict="0" defaultSize="0" macro="[0]!ClearData" print="0">
                <anchor moveWithCells="1" sizeWithCells="1">
                  <from>
                    <xdr:col>0</xdr:col>
                    <xdr:colOff>0</xdr:colOff>
                    <xdr:row>1</xdr:row>
                    <xdr:rowOff>38100</xdr:rowOff>
                  </from>
                  <to>
                    <xdr:col>2</xdr:col>
                    <xdr:colOff>0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Лист7"/>
  <dimension ref="A1:IN272"/>
  <sheetViews>
    <sheetView workbookViewId="0" zoomScale="80" zoomScaleNormal="80">
      <pane activePane="bottomRight" state="frozen" topLeftCell="C64" xSplit="2" ySplit="3"/>
      <selection activeCell="C1" pane="topRight" sqref="C1"/>
      <selection activeCell="A4" pane="bottomLeft" sqref="A4"/>
      <selection activeCell="DS15" pane="bottomRight" sqref="DS15"/>
    </sheetView>
  </sheetViews>
  <sheetFormatPr defaultRowHeight="15" x14ac:dyDescent="0.25"/>
  <cols>
    <col min="1" max="1" bestFit="true" customWidth="true" style="241" width="6.140625" collapsed="true"/>
    <col min="2" max="2" bestFit="true" customWidth="true" style="241" width="9.42578125" collapsed="true"/>
    <col min="3" max="4" bestFit="true" customWidth="true" style="241" width="11.42578125" collapsed="true"/>
    <col min="5" max="5" style="241" width="9.140625" collapsed="true"/>
    <col min="6" max="6" bestFit="true" customWidth="true" style="241" width="11.0" collapsed="true"/>
    <col min="7" max="7" bestFit="true" customWidth="true" style="241" width="10.85546875" collapsed="true"/>
    <col min="8" max="8" bestFit="true" customWidth="true" style="241" width="9.28515625" collapsed="true"/>
    <col min="9" max="9" bestFit="true" customWidth="true" style="241" width="9.42578125" collapsed="true"/>
    <col min="10" max="10" style="241" width="9.140625" collapsed="true"/>
    <col min="11" max="11" customWidth="true" style="241" width="14.28515625" collapsed="true"/>
    <col min="12" max="12" bestFit="true" customWidth="true" style="241" width="10.28515625" collapsed="true"/>
    <col min="13" max="15" bestFit="true" customWidth="true" style="241" width="9.28515625" collapsed="true"/>
    <col min="16" max="16" bestFit="true" customWidth="true" style="241" width="11.0" collapsed="true"/>
    <col min="17" max="17" bestFit="true" customWidth="true" style="241" width="9.28515625" collapsed="true"/>
    <col min="18" max="18" bestFit="true" customWidth="true" style="241" width="9.42578125" collapsed="true"/>
    <col min="19" max="19" bestFit="true" customWidth="true" style="241" width="9.85546875" collapsed="true"/>
    <col min="20" max="20" bestFit="true" customWidth="true" style="241" width="12.140625" collapsed="true"/>
    <col min="21" max="21" bestFit="true" customWidth="true" style="241" width="9.28515625" collapsed="true"/>
    <col min="22" max="23" bestFit="true" customWidth="true" style="241" width="9.42578125" collapsed="true"/>
    <col min="24" max="24" bestFit="true" customWidth="true" style="241" width="12.0" collapsed="true"/>
    <col min="25" max="27" bestFit="true" customWidth="true" style="19" width="9.28515625" collapsed="true"/>
    <col min="28" max="29" bestFit="true" customWidth="true" style="241" width="9.28515625" collapsed="true"/>
    <col min="30" max="30" bestFit="true" customWidth="true" style="241" width="10.0" collapsed="true"/>
    <col min="31" max="31" bestFit="true" customWidth="true" style="241" width="9.85546875" collapsed="true"/>
    <col min="32" max="33" customWidth="true" style="241" width="9.42578125" collapsed="true"/>
    <col min="34" max="34" style="241" width="9.140625" collapsed="true"/>
    <col min="35" max="35" bestFit="true" customWidth="true" style="241" width="11.140625" collapsed="true"/>
    <col min="36" max="36" bestFit="true" customWidth="true" style="241" width="10.7109375" collapsed="true"/>
    <col min="37" max="37" bestFit="true" customWidth="true" style="241" width="10.5703125" collapsed="true"/>
    <col min="38" max="38" style="241" width="9.140625" collapsed="true"/>
    <col min="39" max="39" bestFit="true" customWidth="true" style="241" width="9.28515625" collapsed="true"/>
    <col min="40" max="40" bestFit="true" customWidth="true" style="241" width="9.42578125" collapsed="true"/>
    <col min="41" max="43" bestFit="true" customWidth="true" style="241" width="9.28515625" collapsed="true"/>
    <col min="44" max="44" bestFit="true" customWidth="true" style="241" width="9.42578125" collapsed="true"/>
    <col min="45" max="46" bestFit="true" customWidth="true" style="241" width="9.28515625" collapsed="true"/>
    <col min="47" max="47" bestFit="true" customWidth="true" style="241" width="10.0" collapsed="true"/>
    <col min="48" max="48" bestFit="true" customWidth="true" style="241" width="9.85546875" collapsed="true"/>
    <col min="49" max="49" bestFit="true" customWidth="true" style="241" width="9.7109375" collapsed="true"/>
    <col min="50" max="50" bestFit="true" customWidth="true" style="241" width="12.7109375" collapsed="true"/>
    <col min="51" max="51" customWidth="true" style="241" width="14.140625" collapsed="true"/>
    <col min="52" max="52" customWidth="true" style="241" width="14.0" collapsed="true"/>
    <col min="53" max="53" customWidth="true" style="241" width="14.28515625" collapsed="true"/>
    <col min="54" max="54" customWidth="true" style="241" width="12.7109375" collapsed="true"/>
    <col min="55" max="56" bestFit="true" customWidth="true" style="241" width="9.42578125" collapsed="true"/>
    <col min="57" max="57" bestFit="true" customWidth="true" style="241" width="13.5703125" collapsed="true"/>
    <col min="58" max="58" bestFit="true" customWidth="true" style="241" width="10.28515625" collapsed="true"/>
    <col min="59" max="59" bestFit="true" customWidth="true" style="241" width="12.42578125" collapsed="true"/>
    <col min="60" max="60" bestFit="true" customWidth="true" style="19" width="12.0" collapsed="true"/>
    <col min="61" max="61" bestFit="true" customWidth="true" style="19" width="9.5703125" collapsed="true"/>
    <col min="62" max="62" bestFit="true" customWidth="true" style="19" width="9.28515625" collapsed="true"/>
    <col min="63" max="63" customWidth="true" style="19" width="9.28515625" collapsed="true"/>
    <col min="64" max="65" bestFit="true" customWidth="true" style="241" width="9.28515625" collapsed="true"/>
    <col min="66" max="66" bestFit="true" customWidth="true" style="241" width="9.5703125" collapsed="true"/>
    <col min="67" max="67" bestFit="true" customWidth="true" style="241" width="12.140625" collapsed="true"/>
    <col min="68" max="68" bestFit="true" customWidth="true" style="241" width="9.42578125" collapsed="true"/>
    <col min="69" max="69" customWidth="true" style="241" width="11.7109375" collapsed="true"/>
    <col min="70" max="70" customWidth="true" style="241" width="14.42578125" collapsed="true"/>
    <col min="71" max="71" customWidth="true" style="241" width="14.7109375" collapsed="true"/>
    <col min="72" max="72" customWidth="true" style="241" width="15.28515625" collapsed="true"/>
    <col min="73" max="73" customWidth="true" style="241" width="13.140625" collapsed="true"/>
    <col min="74" max="75" bestFit="true" customWidth="true" style="241" width="9.42578125" collapsed="true"/>
    <col min="76" max="77" bestFit="true" customWidth="true" style="241" width="9.28515625" collapsed="true"/>
    <col min="78" max="78" bestFit="true" customWidth="true" style="241" width="10.42578125" collapsed="true"/>
    <col min="79" max="79" bestFit="true" customWidth="true" style="241" width="9.28515625" collapsed="true"/>
    <col min="80" max="80" customWidth="true" hidden="true" style="241" width="24.0" collapsed="true"/>
    <col min="81" max="81" bestFit="true" customWidth="true" style="241" width="9.42578125" collapsed="true"/>
    <col min="82" max="82" bestFit="true" customWidth="true" style="241" width="9.28515625" collapsed="true"/>
    <col min="83" max="83" bestFit="true" customWidth="true" style="241" width="9.42578125" collapsed="true"/>
    <col min="84" max="84" bestFit="true" customWidth="true" style="241" width="9.28515625" collapsed="true"/>
    <col min="85" max="85" bestFit="true" customWidth="true" style="241" width="9.42578125" collapsed="true"/>
    <col min="86" max="90" customWidth="true" style="241" width="11.140625" collapsed="true"/>
    <col min="91" max="92" bestFit="true" customWidth="true" style="241" width="9.42578125" collapsed="true"/>
    <col min="93" max="93" bestFit="true" customWidth="true" style="241" width="9.85546875" collapsed="true"/>
    <col min="94" max="94" bestFit="true" customWidth="true" style="241" width="9.28515625" collapsed="true"/>
    <col min="95" max="95" bestFit="true" customWidth="true" style="241" width="9.5703125" collapsed="true"/>
    <col min="96" max="96" bestFit="true" customWidth="true" style="241" width="9.28515625" collapsed="true"/>
    <col min="97" max="99" bestFit="true" customWidth="true" style="241" width="9.42578125" collapsed="true"/>
    <col min="100" max="100" bestFit="true" customWidth="true" style="241" width="9.28515625" collapsed="true"/>
    <col min="101" max="101" bestFit="true" customWidth="true" style="241" width="10.28515625" collapsed="true"/>
    <col min="102" max="102" bestFit="true" customWidth="true" style="241" width="11.42578125" collapsed="true"/>
    <col min="103" max="103" bestFit="true" customWidth="true" style="241" width="9.28515625" collapsed="true"/>
    <col min="104" max="104" bestFit="true" customWidth="true" style="241" width="9.42578125" collapsed="true"/>
    <col min="105" max="105" bestFit="true" customWidth="true" style="241" width="9.85546875" collapsed="true"/>
    <col min="106" max="107" bestFit="true" customWidth="true" style="241" width="9.42578125" collapsed="true"/>
    <col min="108" max="108" customWidth="true" style="241" width="9.42578125" collapsed="true"/>
    <col min="109" max="109" customWidth="true" style="241" width="13.85546875" collapsed="true"/>
    <col min="110" max="110" customWidth="true" style="241" width="13.5703125" collapsed="true"/>
    <col min="111" max="111" customWidth="true" style="241" width="9.42578125" collapsed="true"/>
    <col min="112" max="113" bestFit="true" customWidth="true" style="241" width="9.42578125" collapsed="true"/>
    <col min="114" max="114" bestFit="true" customWidth="true" style="241" width="10.28515625" collapsed="true"/>
    <col min="115" max="115" bestFit="true" customWidth="true" style="241" width="9.28515625" collapsed="true"/>
    <col min="116" max="116" bestFit="true" customWidth="true" style="241" width="10.5703125" collapsed="true"/>
    <col min="117" max="117" bestFit="true" customWidth="true" style="241" width="9.28515625" collapsed="true"/>
    <col min="118" max="119" style="241" width="9.140625" collapsed="true"/>
    <col min="120" max="121" bestFit="true" customWidth="true" style="241" width="11.42578125" collapsed="true"/>
    <col min="122" max="122" bestFit="true" customWidth="true" style="241" width="9.85546875" collapsed="true"/>
    <col min="123" max="123" bestFit="true" customWidth="true" style="241" width="9.28515625" collapsed="true"/>
    <col min="124" max="124" bestFit="true" customWidth="true" style="241" width="9.85546875" collapsed="true"/>
    <col min="125" max="125" bestFit="true" customWidth="true" style="241" width="9.28515625" collapsed="true"/>
    <col min="126" max="126" bestFit="true" customWidth="true" style="241" width="9.42578125" collapsed="true"/>
    <col min="127" max="127" bestFit="true" customWidth="true" style="241" width="10.28515625" collapsed="true"/>
    <col min="128" max="128" customWidth="true" style="241" width="14.140625" collapsed="true"/>
    <col min="129" max="129" customWidth="true" style="241" width="12.140625" collapsed="true"/>
    <col min="130" max="130" customWidth="true" style="241" width="13.5703125" collapsed="true"/>
    <col min="131" max="131" customWidth="true" style="241" width="12.7109375" collapsed="true"/>
    <col min="132" max="133" bestFit="true" customWidth="true" style="241" width="9.42578125" collapsed="true"/>
    <col min="134" max="134" bestFit="true" customWidth="true" style="241" width="10.28515625" collapsed="true"/>
    <col min="135" max="136" bestFit="true" customWidth="true" style="241" width="9.28515625" collapsed="true"/>
    <col min="137" max="137" bestFit="true" customWidth="true" style="241" width="11.140625" collapsed="true"/>
    <col min="138" max="138" bestFit="true" customWidth="true" style="241" width="9.28515625" collapsed="true"/>
    <col min="139" max="139" bestFit="true" customWidth="true" style="241" width="9.42578125" collapsed="true"/>
    <col min="140" max="140" bestFit="true" customWidth="true" style="241" width="10.28515625" collapsed="true"/>
    <col min="141" max="141" bestFit="true" customWidth="true" style="241" width="11.42578125" collapsed="true"/>
    <col min="142" max="142" bestFit="true" customWidth="true" style="241" width="9.28515625" collapsed="true"/>
    <col min="143" max="143" bestFit="true" customWidth="true" style="241" width="9.85546875" collapsed="true"/>
    <col min="144" max="144" bestFit="true" customWidth="true" style="241" width="9.28515625" collapsed="true"/>
    <col min="145" max="145" bestFit="true" customWidth="true" style="241" width="9.42578125" collapsed="true"/>
    <col min="146" max="146" bestFit="true" customWidth="true" style="241" width="9.28515625" collapsed="true"/>
    <col min="147" max="147" bestFit="true" customWidth="true" style="241" width="10.28515625" collapsed="true"/>
    <col min="148" max="148" bestFit="true" customWidth="true" style="241" width="9.42578125" collapsed="true"/>
    <col min="149" max="149" bestFit="true" customWidth="true" style="241" width="9.28515625" collapsed="true"/>
    <col min="150" max="150" bestFit="true" customWidth="true" style="241" width="9.5703125" collapsed="true"/>
    <col min="151" max="151" bestFit="true" customWidth="true" style="241" width="9.28515625" collapsed="true"/>
    <col min="152" max="152" bestFit="true" customWidth="true" style="241" width="9.42578125" collapsed="true"/>
    <col min="153" max="153" bestFit="true" customWidth="true" style="241" width="13.7109375" collapsed="true"/>
    <col min="154" max="156" customWidth="true" style="241" width="13.7109375" collapsed="true"/>
    <col min="157" max="158" style="241" width="9.140625" collapsed="true"/>
    <col min="159" max="159" customWidth="true" style="241" width="11.5703125" collapsed="true"/>
    <col min="160" max="160" bestFit="true" customWidth="true" style="241" width="9.28515625" collapsed="true"/>
    <col min="161" max="161" bestFit="true" customWidth="true" style="241" width="12.140625" collapsed="true"/>
    <col min="162" max="162" bestFit="true" customWidth="true" style="241" width="9.28515625" collapsed="true"/>
    <col min="163" max="168" customWidth="true" style="241" width="7.140625" collapsed="true"/>
    <col min="169" max="169" customWidth="true" style="241" width="9.140625" collapsed="true"/>
    <col min="170" max="170" customWidth="true" style="241" width="8.42578125" collapsed="true"/>
    <col min="171" max="172" customWidth="true" style="241" width="6.85546875" collapsed="true"/>
    <col min="173" max="173" customWidth="true" style="241" width="5.5703125" collapsed="true"/>
    <col min="174" max="176" customWidth="true" style="241" width="6.85546875" collapsed="true"/>
    <col min="177" max="177" customWidth="true" style="241" width="8.42578125" collapsed="true"/>
    <col min="178" max="178" bestFit="true" customWidth="true" style="241" width="9.28515625" collapsed="true"/>
    <col min="179" max="181" customWidth="true" style="241" width="6.42578125" collapsed="true"/>
    <col min="182" max="182" customWidth="true" style="241" width="6.5703125" collapsed="true"/>
    <col min="183" max="183" customWidth="true" style="241" width="6.42578125" collapsed="true"/>
    <col min="184" max="184" customWidth="true" style="241" width="7.5703125" collapsed="true"/>
    <col min="185" max="185" bestFit="true" customWidth="true" style="241" width="9.7109375" collapsed="true"/>
    <col min="186" max="186" bestFit="true" customWidth="true" style="241" width="9.28515625" collapsed="true"/>
    <col min="187" max="188" customWidth="true" style="241" width="5.5703125" collapsed="true"/>
    <col min="189" max="189" customWidth="true" style="241" width="5.7109375" collapsed="true"/>
    <col min="190" max="191" customWidth="true" style="241" width="5.5703125" collapsed="true"/>
    <col min="192" max="192" customWidth="true" style="241" width="7.28515625" collapsed="true"/>
    <col min="193" max="193" bestFit="true" customWidth="true" style="241" width="9.7109375" collapsed="true"/>
    <col min="194" max="194" bestFit="true" customWidth="true" style="241" width="9.28515625" collapsed="true"/>
    <col min="195" max="195" customWidth="true" style="241" width="6.140625" collapsed="true"/>
    <col min="196" max="196" customWidth="true" style="241" width="7.140625" collapsed="true"/>
    <col min="197" max="197" customWidth="true" style="241" width="7.28515625" collapsed="true"/>
    <col min="198" max="199" customWidth="true" style="241" width="6.140625" collapsed="true"/>
    <col min="200" max="200" customWidth="true" style="241" width="8.42578125" collapsed="true"/>
    <col min="201" max="201" bestFit="true" customWidth="true" style="241" width="10.140625" collapsed="true"/>
    <col min="202" max="202" customWidth="true" style="241" width="9.42578125" collapsed="true"/>
    <col min="203" max="203" customWidth="true" style="241" width="5.85546875" collapsed="true"/>
    <col min="204" max="204" customWidth="true" style="241" width="6.7109375" collapsed="true"/>
    <col min="205" max="207" customWidth="true" style="241" width="5.85546875" collapsed="true"/>
    <col min="208" max="208" customWidth="true" style="241" width="7.7109375" collapsed="true"/>
    <col min="209" max="209" bestFit="true" customWidth="true" style="241" width="9.5703125" collapsed="true"/>
    <col min="210" max="210" bestFit="true" customWidth="true" style="241" width="11.140625" collapsed="true"/>
    <col min="211" max="211" bestFit="true" customWidth="true" style="241" width="9.28515625" collapsed="true"/>
    <col min="212" max="212" style="241" width="9.140625" collapsed="true"/>
    <col min="213" max="213" customWidth="true" style="241" width="18.140625" collapsed="true"/>
    <col min="214" max="214" customWidth="true" style="19" width="17.28515625" collapsed="true"/>
    <col min="215" max="215" customWidth="true" style="241" width="12.85546875" collapsed="true"/>
    <col min="216" max="216" customWidth="true" style="241" width="13.42578125" collapsed="true"/>
    <col min="217" max="217" customWidth="true" style="241" width="11.7109375" collapsed="true"/>
    <col min="218" max="218" customWidth="true" style="241" width="9.85546875" collapsed="true"/>
    <col min="219" max="219" style="241" width="9.140625" collapsed="true"/>
    <col min="220" max="220" bestFit="true" customWidth="true" style="241" width="9.7109375" collapsed="true"/>
    <col min="221" max="223" style="241" width="9.140625" collapsed="true"/>
    <col min="224" max="224" customWidth="true" style="241" width="13.0" collapsed="true"/>
    <col min="225" max="229" style="241" width="9.140625" collapsed="true"/>
    <col min="230" max="230" bestFit="true" customWidth="true" style="241" width="12.0" collapsed="true"/>
    <col min="231" max="235" style="241" width="9.140625" collapsed="true"/>
    <col min="236" max="236" bestFit="true" customWidth="true" style="241" width="10.140625" collapsed="true"/>
    <col min="237" max="238" style="241" width="9.140625" collapsed="true"/>
    <col min="239" max="239" bestFit="true" customWidth="true" style="241" width="10.28515625" collapsed="true"/>
    <col min="240" max="240" bestFit="true" customWidth="true" style="241" width="9.42578125" collapsed="true"/>
    <col min="241" max="16384" style="241" width="9.140625" collapsed="true"/>
  </cols>
  <sheetData>
    <row customHeight="1" ht="21.75" r="1" spans="1:247" thickBot="1" x14ac:dyDescent="0.4">
      <c r="A1" s="199"/>
      <c r="B1" s="722" t="s">
        <v>141</v>
      </c>
      <c r="C1" s="723"/>
      <c r="D1" s="723"/>
      <c r="E1" s="723"/>
      <c r="F1" s="723"/>
      <c r="G1" s="723"/>
      <c r="H1" s="723"/>
      <c r="I1" s="723"/>
      <c r="J1" s="723"/>
      <c r="K1" s="723"/>
      <c r="L1" s="723"/>
      <c r="M1" s="723"/>
      <c r="N1" s="723"/>
      <c r="O1" s="723"/>
      <c r="P1" s="723"/>
      <c r="Q1" s="723"/>
      <c r="R1" s="723"/>
      <c r="S1" s="723"/>
      <c r="T1" s="723"/>
      <c r="U1" s="723"/>
      <c r="V1" s="723"/>
      <c r="W1" s="723"/>
      <c r="X1" s="723"/>
      <c r="Y1" s="723"/>
      <c r="Z1" s="723"/>
      <c r="AA1" s="723"/>
      <c r="AB1" s="723"/>
      <c r="AC1" s="723"/>
      <c r="AD1" s="723"/>
      <c r="AE1" s="723"/>
      <c r="AF1" s="723"/>
      <c r="AG1" s="723"/>
      <c r="AH1" s="723"/>
      <c r="AI1" s="723"/>
      <c r="AJ1" s="723"/>
      <c r="AK1" s="723"/>
      <c r="AL1" s="723"/>
      <c r="AM1" s="723"/>
      <c r="AN1" s="723"/>
      <c r="AO1" s="723"/>
      <c r="AP1" s="723"/>
      <c r="AQ1" s="723"/>
      <c r="AR1" s="723"/>
      <c r="AS1" s="723"/>
      <c r="AT1" s="724"/>
      <c r="AU1" s="200"/>
      <c r="AV1" s="200"/>
      <c r="AW1" s="200"/>
      <c r="AX1" s="200"/>
      <c r="AY1" s="200"/>
      <c r="AZ1" s="200"/>
      <c r="BA1" s="200"/>
      <c r="BB1" s="200"/>
      <c r="BC1" s="201"/>
      <c r="BD1" s="725" t="s">
        <v>0</v>
      </c>
      <c r="BE1" s="725"/>
      <c r="BF1" s="725"/>
      <c r="BG1" s="725"/>
      <c r="BH1" s="725"/>
      <c r="BI1" s="725"/>
      <c r="BJ1" s="725"/>
      <c r="BK1" s="725"/>
      <c r="BL1" s="725"/>
      <c r="BM1" s="725"/>
      <c r="BN1" s="725"/>
      <c r="BO1" s="725"/>
      <c r="BP1" s="200"/>
      <c r="BQ1" s="200"/>
      <c r="BR1" s="200"/>
      <c r="BS1" s="200"/>
      <c r="BT1" s="200"/>
      <c r="BU1" s="200"/>
      <c r="BV1" s="200"/>
      <c r="BW1" s="725" t="s">
        <v>1</v>
      </c>
      <c r="BX1" s="725"/>
      <c r="BY1" s="725"/>
      <c r="BZ1" s="725"/>
      <c r="CA1" s="725"/>
      <c r="CB1" s="725"/>
      <c r="CC1" s="725"/>
      <c r="CD1" s="725"/>
      <c r="CE1" s="725"/>
      <c r="CF1" s="725"/>
      <c r="CG1" s="200"/>
      <c r="CH1" s="200"/>
      <c r="CI1" s="200"/>
      <c r="CJ1" s="200"/>
      <c r="CK1" s="200"/>
      <c r="CL1" s="200"/>
      <c r="CM1" s="201"/>
      <c r="CN1" s="725" t="s">
        <v>2</v>
      </c>
      <c r="CO1" s="725"/>
      <c r="CP1" s="725"/>
      <c r="CQ1" s="725"/>
      <c r="CR1" s="725"/>
      <c r="CS1" s="725"/>
      <c r="CT1" s="725"/>
      <c r="CU1" s="725"/>
      <c r="CV1" s="725"/>
      <c r="CW1" s="725"/>
      <c r="CX1" s="725"/>
      <c r="CY1" s="725"/>
      <c r="CZ1" s="725"/>
      <c r="DA1" s="725"/>
      <c r="DB1" s="200"/>
      <c r="DC1" s="200"/>
      <c r="DD1" s="200"/>
      <c r="DE1" s="200"/>
      <c r="DF1" s="200"/>
      <c r="DG1" s="200"/>
      <c r="DH1" s="201"/>
      <c r="DI1" s="725" t="s">
        <v>3</v>
      </c>
      <c r="DJ1" s="725"/>
      <c r="DK1" s="725"/>
      <c r="DL1" s="725"/>
      <c r="DM1" s="725"/>
      <c r="DN1" s="725"/>
      <c r="DO1" s="725"/>
      <c r="DP1" s="725"/>
      <c r="DQ1" s="725"/>
      <c r="DR1" s="725"/>
      <c r="DS1" s="725"/>
      <c r="DT1" s="725"/>
      <c r="DU1" s="725"/>
      <c r="DV1" s="200"/>
      <c r="DW1" s="200"/>
      <c r="DX1" s="200"/>
      <c r="DY1" s="200"/>
      <c r="DZ1" s="200"/>
      <c r="EA1" s="200"/>
      <c r="EB1" s="201"/>
      <c r="EC1" s="725" t="s">
        <v>4</v>
      </c>
      <c r="ED1" s="725"/>
      <c r="EE1" s="725"/>
      <c r="EF1" s="725"/>
      <c r="EG1" s="725"/>
      <c r="EH1" s="725"/>
      <c r="EI1" s="725"/>
      <c r="EJ1" s="725"/>
      <c r="EK1" s="725"/>
      <c r="EL1" s="725"/>
      <c r="EM1" s="725"/>
      <c r="EN1" s="725"/>
      <c r="EO1" s="725"/>
      <c r="EP1" s="725"/>
      <c r="EQ1" s="725"/>
      <c r="ER1" s="725"/>
      <c r="ES1" s="725"/>
      <c r="ET1" s="725"/>
      <c r="EU1" s="725"/>
      <c r="EV1" s="200"/>
      <c r="EW1" s="200"/>
      <c r="EX1" s="200"/>
      <c r="EY1" s="200"/>
      <c r="EZ1" s="1"/>
      <c r="FA1" s="1"/>
      <c r="FB1" s="1"/>
      <c r="FC1" s="201"/>
      <c r="FD1" s="730" t="s">
        <v>157</v>
      </c>
      <c r="FE1" s="730"/>
      <c r="FF1" s="730"/>
      <c r="FG1" s="730"/>
      <c r="FH1" s="730"/>
      <c r="FI1" s="730"/>
      <c r="FJ1" s="730"/>
      <c r="FK1" s="730"/>
      <c r="FL1" s="730"/>
      <c r="FM1" s="730"/>
      <c r="FN1" s="730"/>
      <c r="FO1" s="730"/>
      <c r="FP1" s="730"/>
      <c r="FQ1" s="730"/>
      <c r="FR1" s="730"/>
      <c r="FS1" s="730"/>
      <c r="FT1" s="730"/>
      <c r="FU1" s="730"/>
      <c r="FV1" s="730"/>
      <c r="FW1" s="730"/>
      <c r="FX1" s="730"/>
      <c r="FY1" s="730"/>
      <c r="FZ1" s="730"/>
      <c r="GA1" s="730"/>
      <c r="GB1" s="730"/>
      <c r="GC1" s="730"/>
      <c r="GD1" s="730"/>
      <c r="GE1" s="730"/>
      <c r="GF1" s="730"/>
      <c r="GG1" s="730"/>
      <c r="GH1" s="730"/>
      <c r="GI1" s="730"/>
      <c r="GJ1" s="730"/>
      <c r="GK1" s="730"/>
      <c r="GL1" s="730"/>
      <c r="GM1" s="730"/>
      <c r="GN1" s="730"/>
      <c r="GO1" s="730"/>
      <c r="GP1" s="730"/>
      <c r="GQ1" s="730"/>
      <c r="GR1" s="730"/>
      <c r="GS1" s="730"/>
      <c r="GT1" s="730"/>
      <c r="GU1" s="730"/>
      <c r="GV1" s="730"/>
      <c r="GW1" s="730"/>
      <c r="GX1" s="730"/>
      <c r="GY1" s="730"/>
      <c r="GZ1" s="730"/>
      <c r="HA1" s="730"/>
      <c r="HB1" s="730"/>
      <c r="HC1" s="224"/>
      <c r="HD1" s="1"/>
      <c r="HE1" s="731" t="s">
        <v>158</v>
      </c>
      <c r="HF1" s="731"/>
      <c r="HG1" s="731"/>
      <c r="HH1" s="731"/>
      <c r="HI1" s="731"/>
      <c r="HJ1" s="731"/>
      <c r="HP1" s="714" t="s">
        <v>114</v>
      </c>
      <c r="HQ1" s="715"/>
      <c r="HR1" s="715"/>
      <c r="HS1" s="715"/>
      <c r="HT1" s="715"/>
      <c r="HU1" s="715"/>
      <c r="HV1" s="715"/>
      <c r="HW1" s="715"/>
      <c r="HX1" s="715"/>
      <c r="HY1" s="715"/>
      <c r="HZ1" s="715"/>
      <c r="IA1" s="715"/>
      <c r="IB1" s="715"/>
      <c r="IC1" s="715"/>
      <c r="ID1" s="716"/>
      <c r="IE1" s="714" t="s">
        <v>138</v>
      </c>
      <c r="IF1" s="715"/>
      <c r="IG1" s="716"/>
      <c r="IK1" s="297"/>
      <c r="IL1" s="297"/>
      <c r="IM1" s="297"/>
    </row>
    <row customHeight="1" ht="25.5" r="2" spans="1:247" thickBot="1" x14ac:dyDescent="0.3">
      <c r="A2" s="199"/>
      <c r="B2" s="695" t="s">
        <v>5</v>
      </c>
      <c r="C2" s="717" t="s">
        <v>6</v>
      </c>
      <c r="D2" s="718"/>
      <c r="E2" s="718"/>
      <c r="F2" s="718"/>
      <c r="G2" s="719"/>
      <c r="H2" s="697" t="s">
        <v>7</v>
      </c>
      <c r="I2" s="698"/>
      <c r="J2" s="698"/>
      <c r="K2" s="698"/>
      <c r="L2" s="699"/>
      <c r="M2" s="720" t="s">
        <v>8</v>
      </c>
      <c r="N2" s="697" t="s">
        <v>9</v>
      </c>
      <c r="O2" s="698"/>
      <c r="P2" s="698"/>
      <c r="Q2" s="699"/>
      <c r="R2" s="697" t="s">
        <v>10</v>
      </c>
      <c r="S2" s="698"/>
      <c r="T2" s="698"/>
      <c r="U2" s="699"/>
      <c r="V2" s="726" t="s">
        <v>11</v>
      </c>
      <c r="W2" s="727"/>
      <c r="X2" s="727"/>
      <c r="Y2" s="728"/>
      <c r="Z2" s="334" t="s">
        <v>12</v>
      </c>
      <c r="AA2" s="340" t="s">
        <v>13</v>
      </c>
      <c r="AB2" s="697" t="s">
        <v>14</v>
      </c>
      <c r="AC2" s="698"/>
      <c r="AD2" s="698"/>
      <c r="AE2" s="699"/>
      <c r="AF2" s="697" t="s">
        <v>15</v>
      </c>
      <c r="AG2" s="698"/>
      <c r="AH2" s="698"/>
      <c r="AI2" s="698"/>
      <c r="AJ2" s="699"/>
      <c r="AK2" s="335" t="s">
        <v>16</v>
      </c>
      <c r="AL2" s="697" t="s">
        <v>17</v>
      </c>
      <c r="AM2" s="698"/>
      <c r="AN2" s="698"/>
      <c r="AO2" s="699"/>
      <c r="AP2" s="697" t="s">
        <v>18</v>
      </c>
      <c r="AQ2" s="698"/>
      <c r="AR2" s="698"/>
      <c r="AS2" s="699"/>
      <c r="AT2" s="700" t="s">
        <v>19</v>
      </c>
      <c r="AU2" s="729"/>
      <c r="AV2" s="701"/>
      <c r="AW2" s="693" t="s">
        <v>147</v>
      </c>
      <c r="AX2" s="693" t="s">
        <v>148</v>
      </c>
      <c r="AY2" s="682" t="s">
        <v>150</v>
      </c>
      <c r="AZ2" s="682" t="s">
        <v>149</v>
      </c>
      <c r="BA2" s="682" t="s">
        <v>151</v>
      </c>
      <c r="BB2" s="682" t="s">
        <v>152</v>
      </c>
      <c r="BC2" s="341"/>
      <c r="BD2" s="695" t="s">
        <v>5</v>
      </c>
      <c r="BE2" s="705" t="s">
        <v>21</v>
      </c>
      <c r="BF2" s="732"/>
      <c r="BG2" s="732"/>
      <c r="BH2" s="732"/>
      <c r="BI2" s="706"/>
      <c r="BJ2" s="709" t="s">
        <v>22</v>
      </c>
      <c r="BK2" s="710"/>
      <c r="BL2" s="710"/>
      <c r="BM2" s="711"/>
      <c r="BN2" s="712" t="s">
        <v>23</v>
      </c>
      <c r="BO2" s="713"/>
      <c r="BP2" s="693" t="s">
        <v>147</v>
      </c>
      <c r="BQ2" s="693" t="s">
        <v>148</v>
      </c>
      <c r="BR2" s="682" t="s">
        <v>150</v>
      </c>
      <c r="BS2" s="682" t="s">
        <v>149</v>
      </c>
      <c r="BT2" s="682" t="s">
        <v>151</v>
      </c>
      <c r="BU2" s="682" t="s">
        <v>152</v>
      </c>
      <c r="BV2" s="342"/>
      <c r="BW2" s="707" t="s">
        <v>5</v>
      </c>
      <c r="BX2" s="708" t="s">
        <v>24</v>
      </c>
      <c r="BY2" s="708"/>
      <c r="BZ2" s="708"/>
      <c r="CA2" s="708"/>
      <c r="CB2" s="203" t="s">
        <v>25</v>
      </c>
      <c r="CC2" s="703" t="s">
        <v>26</v>
      </c>
      <c r="CD2" s="704"/>
      <c r="CE2" s="705" t="s">
        <v>27</v>
      </c>
      <c r="CF2" s="706"/>
      <c r="CG2" s="693" t="s">
        <v>147</v>
      </c>
      <c r="CH2" s="693" t="s">
        <v>148</v>
      </c>
      <c r="CI2" s="682" t="s">
        <v>150</v>
      </c>
      <c r="CJ2" s="682" t="s">
        <v>149</v>
      </c>
      <c r="CK2" s="682" t="s">
        <v>151</v>
      </c>
      <c r="CL2" s="682" t="s">
        <v>152</v>
      </c>
      <c r="CM2" s="341"/>
      <c r="CN2" s="695" t="s">
        <v>5</v>
      </c>
      <c r="CO2" s="697" t="s">
        <v>28</v>
      </c>
      <c r="CP2" s="698"/>
      <c r="CQ2" s="698"/>
      <c r="CR2" s="699"/>
      <c r="CS2" s="697" t="s">
        <v>11</v>
      </c>
      <c r="CT2" s="698"/>
      <c r="CU2" s="698"/>
      <c r="CV2" s="699"/>
      <c r="CW2" s="697" t="s">
        <v>29</v>
      </c>
      <c r="CX2" s="698"/>
      <c r="CY2" s="699"/>
      <c r="CZ2" s="700" t="s">
        <v>30</v>
      </c>
      <c r="DA2" s="701"/>
      <c r="DB2" s="693" t="s">
        <v>147</v>
      </c>
      <c r="DC2" s="693" t="s">
        <v>148</v>
      </c>
      <c r="DD2" s="682" t="s">
        <v>150</v>
      </c>
      <c r="DE2" s="682" t="s">
        <v>149</v>
      </c>
      <c r="DF2" s="682" t="s">
        <v>151</v>
      </c>
      <c r="DG2" s="682" t="s">
        <v>152</v>
      </c>
      <c r="DH2" s="341"/>
      <c r="DI2" s="695" t="s">
        <v>5</v>
      </c>
      <c r="DJ2" s="695" t="s">
        <v>31</v>
      </c>
      <c r="DK2" s="695" t="s">
        <v>32</v>
      </c>
      <c r="DL2" s="682" t="s">
        <v>33</v>
      </c>
      <c r="DM2" s="682" t="s">
        <v>34</v>
      </c>
      <c r="DN2" s="697" t="s">
        <v>35</v>
      </c>
      <c r="DO2" s="698"/>
      <c r="DP2" s="698"/>
      <c r="DQ2" s="698"/>
      <c r="DR2" s="698"/>
      <c r="DS2" s="699"/>
      <c r="DT2" s="700" t="s">
        <v>36</v>
      </c>
      <c r="DU2" s="701"/>
      <c r="DV2" s="693" t="s">
        <v>147</v>
      </c>
      <c r="DW2" s="693" t="s">
        <v>148</v>
      </c>
      <c r="DX2" s="682" t="s">
        <v>150</v>
      </c>
      <c r="DY2" s="682" t="s">
        <v>149</v>
      </c>
      <c r="DZ2" s="682" t="s">
        <v>151</v>
      </c>
      <c r="EA2" s="682" t="s">
        <v>152</v>
      </c>
      <c r="EB2" s="341"/>
      <c r="EC2" s="695" t="s">
        <v>5</v>
      </c>
      <c r="ED2" s="697" t="s">
        <v>37</v>
      </c>
      <c r="EE2" s="698"/>
      <c r="EF2" s="698"/>
      <c r="EG2" s="698"/>
      <c r="EH2" s="699"/>
      <c r="EI2" s="697" t="s">
        <v>38</v>
      </c>
      <c r="EJ2" s="698"/>
      <c r="EK2" s="698"/>
      <c r="EL2" s="699"/>
      <c r="EM2" s="697" t="s">
        <v>39</v>
      </c>
      <c r="EN2" s="698"/>
      <c r="EO2" s="698"/>
      <c r="EP2" s="699"/>
      <c r="EQ2" s="688" t="s">
        <v>40</v>
      </c>
      <c r="ER2" s="689"/>
      <c r="ES2" s="690"/>
      <c r="ET2" s="691" t="s">
        <v>41</v>
      </c>
      <c r="EU2" s="692"/>
      <c r="EV2" s="693" t="s">
        <v>147</v>
      </c>
      <c r="EW2" s="693" t="s">
        <v>148</v>
      </c>
      <c r="EX2" s="682" t="s">
        <v>150</v>
      </c>
      <c r="EY2" s="682" t="s">
        <v>149</v>
      </c>
      <c r="EZ2" s="682" t="s">
        <v>151</v>
      </c>
      <c r="FA2" s="682" t="s">
        <v>152</v>
      </c>
      <c r="FB2" s="2"/>
      <c r="FC2" s="202"/>
      <c r="FD2" s="684" t="s">
        <v>5</v>
      </c>
      <c r="FE2" s="686" t="s">
        <v>23</v>
      </c>
      <c r="FF2" s="678" t="s">
        <v>42</v>
      </c>
      <c r="FG2" s="678" t="s">
        <v>78</v>
      </c>
      <c r="FH2" s="664" t="s">
        <v>106</v>
      </c>
      <c r="FI2" s="664" t="s">
        <v>107</v>
      </c>
      <c r="FJ2" s="664" t="s">
        <v>109</v>
      </c>
      <c r="FK2" s="666" t="s">
        <v>108</v>
      </c>
      <c r="FL2" s="668" t="s">
        <v>114</v>
      </c>
      <c r="FM2" s="676" t="s">
        <v>41</v>
      </c>
      <c r="FN2" s="678" t="s">
        <v>43</v>
      </c>
      <c r="FO2" s="678" t="s">
        <v>78</v>
      </c>
      <c r="FP2" s="664" t="s">
        <v>106</v>
      </c>
      <c r="FQ2" s="664" t="s">
        <v>107</v>
      </c>
      <c r="FR2" s="664" t="s">
        <v>109</v>
      </c>
      <c r="FS2" s="666" t="s">
        <v>108</v>
      </c>
      <c r="FT2" s="668" t="s">
        <v>114</v>
      </c>
      <c r="FU2" s="676" t="s">
        <v>30</v>
      </c>
      <c r="FV2" s="678" t="s">
        <v>44</v>
      </c>
      <c r="FW2" s="678" t="s">
        <v>78</v>
      </c>
      <c r="FX2" s="664" t="s">
        <v>106</v>
      </c>
      <c r="FY2" s="664" t="s">
        <v>107</v>
      </c>
      <c r="FZ2" s="664" t="s">
        <v>109</v>
      </c>
      <c r="GA2" s="666" t="s">
        <v>108</v>
      </c>
      <c r="GB2" s="668" t="s">
        <v>114</v>
      </c>
      <c r="GC2" s="680" t="s">
        <v>27</v>
      </c>
      <c r="GD2" s="664" t="s">
        <v>45</v>
      </c>
      <c r="GE2" s="678" t="s">
        <v>78</v>
      </c>
      <c r="GF2" s="664" t="s">
        <v>106</v>
      </c>
      <c r="GG2" s="664" t="s">
        <v>107</v>
      </c>
      <c r="GH2" s="664" t="s">
        <v>109</v>
      </c>
      <c r="GI2" s="666" t="s">
        <v>108</v>
      </c>
      <c r="GJ2" s="668" t="s">
        <v>114</v>
      </c>
      <c r="GK2" s="676" t="s">
        <v>36</v>
      </c>
      <c r="GL2" s="678" t="s">
        <v>46</v>
      </c>
      <c r="GM2" s="678" t="s">
        <v>78</v>
      </c>
      <c r="GN2" s="664" t="s">
        <v>106</v>
      </c>
      <c r="GO2" s="664" t="s">
        <v>107</v>
      </c>
      <c r="GP2" s="664" t="s">
        <v>109</v>
      </c>
      <c r="GQ2" s="666" t="s">
        <v>108</v>
      </c>
      <c r="GR2" s="668" t="s">
        <v>114</v>
      </c>
      <c r="GS2" s="676" t="s">
        <v>19</v>
      </c>
      <c r="GT2" s="678" t="s">
        <v>47</v>
      </c>
      <c r="GU2" s="678" t="s">
        <v>78</v>
      </c>
      <c r="GV2" s="664" t="s">
        <v>106</v>
      </c>
      <c r="GW2" s="664" t="s">
        <v>107</v>
      </c>
      <c r="GX2" s="664" t="s">
        <v>109</v>
      </c>
      <c r="GY2" s="666" t="s">
        <v>108</v>
      </c>
      <c r="GZ2" s="668" t="s">
        <v>114</v>
      </c>
      <c r="HA2" s="670" t="s">
        <v>48</v>
      </c>
      <c r="HB2" s="672" t="s">
        <v>49</v>
      </c>
      <c r="HC2" s="674" t="s">
        <v>50</v>
      </c>
      <c r="HD2" s="2"/>
      <c r="HP2" s="651" t="s">
        <v>132</v>
      </c>
      <c r="HQ2" s="652"/>
      <c r="HR2" s="652"/>
      <c r="HS2" s="653" t="s">
        <v>153</v>
      </c>
      <c r="HT2" s="654"/>
      <c r="HU2" s="655"/>
      <c r="HV2" s="653" t="s">
        <v>154</v>
      </c>
      <c r="HW2" s="654"/>
      <c r="HX2" s="655"/>
      <c r="HY2" s="653" t="s">
        <v>99</v>
      </c>
      <c r="HZ2" s="654"/>
      <c r="IA2" s="655"/>
      <c r="IB2" s="656" t="s">
        <v>118</v>
      </c>
      <c r="IC2" s="657"/>
      <c r="ID2" s="658"/>
      <c r="IE2" s="659" t="s">
        <v>135</v>
      </c>
      <c r="IF2" s="660"/>
      <c r="IG2" s="661"/>
    </row>
    <row ht="60.75" r="3" spans="1:247" thickBot="1" x14ac:dyDescent="0.3">
      <c r="A3" s="199"/>
      <c r="B3" s="696"/>
      <c r="C3" s="526" t="s">
        <v>51</v>
      </c>
      <c r="D3" s="526" t="s">
        <v>52</v>
      </c>
      <c r="E3" s="528" t="s">
        <v>53</v>
      </c>
      <c r="F3" s="206" t="s">
        <v>54</v>
      </c>
      <c r="G3" s="206" t="s">
        <v>55</v>
      </c>
      <c r="H3" s="526" t="s">
        <v>51</v>
      </c>
      <c r="I3" s="526" t="s">
        <v>52</v>
      </c>
      <c r="J3" s="528" t="s">
        <v>53</v>
      </c>
      <c r="K3" s="206" t="s">
        <v>54</v>
      </c>
      <c r="L3" s="206" t="s">
        <v>55</v>
      </c>
      <c r="M3" s="721"/>
      <c r="N3" s="526" t="s">
        <v>51</v>
      </c>
      <c r="O3" s="526" t="s">
        <v>52</v>
      </c>
      <c r="P3" s="206" t="s">
        <v>54</v>
      </c>
      <c r="Q3" s="206" t="s">
        <v>55</v>
      </c>
      <c r="R3" s="526" t="s">
        <v>51</v>
      </c>
      <c r="S3" s="526" t="s">
        <v>52</v>
      </c>
      <c r="T3" s="206" t="s">
        <v>54</v>
      </c>
      <c r="U3" s="206" t="s">
        <v>55</v>
      </c>
      <c r="V3" s="526" t="s">
        <v>51</v>
      </c>
      <c r="W3" s="526" t="s">
        <v>52</v>
      </c>
      <c r="X3" s="206" t="s">
        <v>54</v>
      </c>
      <c r="Y3" s="206" t="s">
        <v>55</v>
      </c>
      <c r="Z3" s="528" t="s">
        <v>56</v>
      </c>
      <c r="AA3" s="528" t="s">
        <v>56</v>
      </c>
      <c r="AB3" s="526" t="s">
        <v>51</v>
      </c>
      <c r="AC3" s="526" t="s">
        <v>52</v>
      </c>
      <c r="AD3" s="206" t="s">
        <v>54</v>
      </c>
      <c r="AE3" s="527" t="s">
        <v>55</v>
      </c>
      <c r="AF3" s="526">
        <v>2</v>
      </c>
      <c r="AG3" s="526">
        <v>4</v>
      </c>
      <c r="AH3" s="526">
        <v>3</v>
      </c>
      <c r="AI3" s="206" t="s">
        <v>54</v>
      </c>
      <c r="AJ3" s="527" t="s">
        <v>55</v>
      </c>
      <c r="AK3" s="336" t="s">
        <v>57</v>
      </c>
      <c r="AL3" s="391">
        <v>1</v>
      </c>
      <c r="AM3" s="391">
        <v>2</v>
      </c>
      <c r="AN3" s="206" t="s">
        <v>54</v>
      </c>
      <c r="AO3" s="527" t="s">
        <v>55</v>
      </c>
      <c r="AP3" s="526">
        <v>1</v>
      </c>
      <c r="AQ3" s="526">
        <v>2</v>
      </c>
      <c r="AR3" s="206" t="s">
        <v>54</v>
      </c>
      <c r="AS3" s="527" t="s">
        <v>55</v>
      </c>
      <c r="AT3" s="334" t="s">
        <v>58</v>
      </c>
      <c r="AU3" s="337" t="s">
        <v>54</v>
      </c>
      <c r="AV3" s="205" t="s">
        <v>59</v>
      </c>
      <c r="AW3" s="694"/>
      <c r="AX3" s="694"/>
      <c r="AY3" s="683"/>
      <c r="AZ3" s="683"/>
      <c r="BA3" s="683"/>
      <c r="BB3" s="683"/>
      <c r="BC3" s="341"/>
      <c r="BD3" s="696"/>
      <c r="BE3" s="526" t="s">
        <v>51</v>
      </c>
      <c r="BF3" s="526" t="s">
        <v>52</v>
      </c>
      <c r="BG3" s="526" t="s">
        <v>53</v>
      </c>
      <c r="BH3" s="206" t="s">
        <v>54</v>
      </c>
      <c r="BI3" s="527" t="s">
        <v>55</v>
      </c>
      <c r="BJ3" s="526" t="s">
        <v>51</v>
      </c>
      <c r="BK3" s="526" t="s">
        <v>52</v>
      </c>
      <c r="BL3" s="206" t="s">
        <v>54</v>
      </c>
      <c r="BM3" s="527" t="s">
        <v>55</v>
      </c>
      <c r="BN3" s="206" t="s">
        <v>54</v>
      </c>
      <c r="BO3" s="207" t="s">
        <v>55</v>
      </c>
      <c r="BP3" s="694"/>
      <c r="BQ3" s="694"/>
      <c r="BR3" s="683"/>
      <c r="BS3" s="683"/>
      <c r="BT3" s="683"/>
      <c r="BU3" s="683"/>
      <c r="BV3" s="343"/>
      <c r="BW3" s="707"/>
      <c r="BX3" s="526" t="s">
        <v>51</v>
      </c>
      <c r="BY3" s="526" t="s">
        <v>52</v>
      </c>
      <c r="BZ3" s="206" t="s">
        <v>54</v>
      </c>
      <c r="CA3" s="527" t="s">
        <v>55</v>
      </c>
      <c r="CB3" s="344"/>
      <c r="CC3" s="206" t="s">
        <v>54</v>
      </c>
      <c r="CD3" s="527" t="s">
        <v>55</v>
      </c>
      <c r="CE3" s="206" t="s">
        <v>54</v>
      </c>
      <c r="CF3" s="207" t="s">
        <v>55</v>
      </c>
      <c r="CG3" s="694"/>
      <c r="CH3" s="694"/>
      <c r="CI3" s="683"/>
      <c r="CJ3" s="683"/>
      <c r="CK3" s="683"/>
      <c r="CL3" s="683"/>
      <c r="CM3" s="341"/>
      <c r="CN3" s="696"/>
      <c r="CO3" s="526" t="s">
        <v>51</v>
      </c>
      <c r="CP3" s="526" t="s">
        <v>52</v>
      </c>
      <c r="CQ3" s="206" t="s">
        <v>54</v>
      </c>
      <c r="CR3" s="527" t="s">
        <v>55</v>
      </c>
      <c r="CS3" s="528" t="s">
        <v>51</v>
      </c>
      <c r="CT3" s="528" t="s">
        <v>52</v>
      </c>
      <c r="CU3" s="206" t="s">
        <v>54</v>
      </c>
      <c r="CV3" s="527" t="s">
        <v>55</v>
      </c>
      <c r="CW3" s="377"/>
      <c r="CX3" s="206" t="s">
        <v>54</v>
      </c>
      <c r="CY3" s="527" t="s">
        <v>55</v>
      </c>
      <c r="CZ3" s="206" t="s">
        <v>54</v>
      </c>
      <c r="DA3" s="207" t="s">
        <v>55</v>
      </c>
      <c r="DB3" s="694"/>
      <c r="DC3" s="694"/>
      <c r="DD3" s="683"/>
      <c r="DE3" s="683"/>
      <c r="DF3" s="683"/>
      <c r="DG3" s="683"/>
      <c r="DH3" s="341"/>
      <c r="DI3" s="696"/>
      <c r="DJ3" s="702"/>
      <c r="DK3" s="702"/>
      <c r="DL3" s="683"/>
      <c r="DM3" s="683"/>
      <c r="DN3" s="526">
        <v>1</v>
      </c>
      <c r="DO3" s="526">
        <v>2</v>
      </c>
      <c r="DP3" s="526">
        <v>3</v>
      </c>
      <c r="DQ3" s="526">
        <v>4</v>
      </c>
      <c r="DR3" s="206" t="s">
        <v>54</v>
      </c>
      <c r="DS3" s="527" t="s">
        <v>55</v>
      </c>
      <c r="DT3" s="206" t="s">
        <v>54</v>
      </c>
      <c r="DU3" s="207" t="s">
        <v>55</v>
      </c>
      <c r="DV3" s="694"/>
      <c r="DW3" s="694"/>
      <c r="DX3" s="683"/>
      <c r="DY3" s="683"/>
      <c r="DZ3" s="683"/>
      <c r="EA3" s="683"/>
      <c r="EB3" s="341"/>
      <c r="EC3" s="696"/>
      <c r="ED3" s="526">
        <v>1</v>
      </c>
      <c r="EE3" s="526">
        <v>2</v>
      </c>
      <c r="EF3" s="526">
        <v>3</v>
      </c>
      <c r="EG3" s="206" t="s">
        <v>54</v>
      </c>
      <c r="EH3" s="527" t="s">
        <v>55</v>
      </c>
      <c r="EI3" s="526" t="s">
        <v>51</v>
      </c>
      <c r="EJ3" s="526" t="s">
        <v>52</v>
      </c>
      <c r="EK3" s="206" t="s">
        <v>54</v>
      </c>
      <c r="EL3" s="527" t="s">
        <v>55</v>
      </c>
      <c r="EM3" s="526" t="s">
        <v>51</v>
      </c>
      <c r="EN3" s="526" t="s">
        <v>52</v>
      </c>
      <c r="EO3" s="206" t="s">
        <v>54</v>
      </c>
      <c r="EP3" s="527" t="s">
        <v>55</v>
      </c>
      <c r="EQ3" s="377" t="s">
        <v>51</v>
      </c>
      <c r="ER3" s="206" t="s">
        <v>54</v>
      </c>
      <c r="ES3" s="527" t="s">
        <v>55</v>
      </c>
      <c r="ET3" s="206" t="s">
        <v>54</v>
      </c>
      <c r="EU3" s="207" t="s">
        <v>55</v>
      </c>
      <c r="EV3" s="694"/>
      <c r="EW3" s="694"/>
      <c r="EX3" s="683"/>
      <c r="EY3" s="683"/>
      <c r="EZ3" s="683"/>
      <c r="FA3" s="683"/>
      <c r="FB3" s="2"/>
      <c r="FC3" s="293"/>
      <c r="FD3" s="685"/>
      <c r="FE3" s="687"/>
      <c r="FF3" s="679"/>
      <c r="FG3" s="679"/>
      <c r="FH3" s="665"/>
      <c r="FI3" s="665"/>
      <c r="FJ3" s="665"/>
      <c r="FK3" s="667"/>
      <c r="FL3" s="669"/>
      <c r="FM3" s="677"/>
      <c r="FN3" s="679"/>
      <c r="FO3" s="679"/>
      <c r="FP3" s="665"/>
      <c r="FQ3" s="665"/>
      <c r="FR3" s="665"/>
      <c r="FS3" s="667"/>
      <c r="FT3" s="669"/>
      <c r="FU3" s="677"/>
      <c r="FV3" s="679"/>
      <c r="FW3" s="679"/>
      <c r="FX3" s="665"/>
      <c r="FY3" s="665"/>
      <c r="FZ3" s="665"/>
      <c r="GA3" s="667"/>
      <c r="GB3" s="669"/>
      <c r="GC3" s="681"/>
      <c r="GD3" s="665"/>
      <c r="GE3" s="679"/>
      <c r="GF3" s="665"/>
      <c r="GG3" s="665"/>
      <c r="GH3" s="665"/>
      <c r="GI3" s="667"/>
      <c r="GJ3" s="669"/>
      <c r="GK3" s="677"/>
      <c r="GL3" s="679"/>
      <c r="GM3" s="679"/>
      <c r="GN3" s="665"/>
      <c r="GO3" s="665"/>
      <c r="GP3" s="665"/>
      <c r="GQ3" s="667"/>
      <c r="GR3" s="669"/>
      <c r="GS3" s="677"/>
      <c r="GT3" s="679"/>
      <c r="GU3" s="679"/>
      <c r="GV3" s="665"/>
      <c r="GW3" s="665"/>
      <c r="GX3" s="665"/>
      <c r="GY3" s="667"/>
      <c r="GZ3" s="669"/>
      <c r="HA3" s="671"/>
      <c r="HB3" s="673"/>
      <c r="HC3" s="675"/>
      <c r="HD3" s="2"/>
      <c r="HE3" s="35" t="s">
        <v>60</v>
      </c>
      <c r="HF3" s="35" t="s">
        <v>61</v>
      </c>
      <c r="HG3" s="37" t="s">
        <v>62</v>
      </c>
      <c r="HH3" s="35" t="s">
        <v>20</v>
      </c>
      <c r="HI3" s="34" t="s">
        <v>63</v>
      </c>
      <c r="HJ3" s="38" t="s">
        <v>64</v>
      </c>
      <c r="HK3" s="172" t="s">
        <v>110</v>
      </c>
      <c r="HL3" s="172" t="s">
        <v>111</v>
      </c>
      <c r="HM3" s="124" t="s">
        <v>105</v>
      </c>
      <c r="HP3" s="448" t="s">
        <v>137</v>
      </c>
      <c r="HQ3" s="331" t="s">
        <v>54</v>
      </c>
      <c r="HR3" s="332" t="s">
        <v>55</v>
      </c>
      <c r="HS3" s="449" t="s">
        <v>139</v>
      </c>
      <c r="HT3" s="331" t="s">
        <v>54</v>
      </c>
      <c r="HU3" s="332" t="s">
        <v>55</v>
      </c>
      <c r="HV3" s="449" t="s">
        <v>155</v>
      </c>
      <c r="HW3" s="331" t="s">
        <v>54</v>
      </c>
      <c r="HX3" s="332" t="s">
        <v>55</v>
      </c>
      <c r="HY3" s="449" t="s">
        <v>155</v>
      </c>
      <c r="HZ3" s="331" t="s">
        <v>54</v>
      </c>
      <c r="IA3" s="332" t="s">
        <v>55</v>
      </c>
      <c r="IB3" s="448" t="s">
        <v>156</v>
      </c>
      <c r="IC3" s="525" t="s">
        <v>54</v>
      </c>
      <c r="ID3" s="428" t="s">
        <v>55</v>
      </c>
      <c r="IE3" s="449" t="s">
        <v>136</v>
      </c>
      <c r="IF3" s="331" t="s">
        <v>54</v>
      </c>
      <c r="IG3" s="332" t="s">
        <v>55</v>
      </c>
    </row>
    <row customHeight="1" ht="16.5" r="4" spans="1:247" x14ac:dyDescent="0.25">
      <c r="A4" s="199">
        <v>62</v>
      </c>
      <c r="B4" s="346">
        <v>42736</v>
      </c>
      <c r="C4" s="516"/>
      <c r="D4" s="212"/>
      <c r="E4" s="350"/>
      <c r="F4" s="347"/>
      <c r="G4" s="354"/>
      <c r="H4" s="357"/>
      <c r="I4" s="292"/>
      <c r="J4" s="358"/>
      <c r="K4" s="523"/>
      <c r="L4" s="409"/>
      <c r="M4" s="354"/>
      <c r="N4" s="530"/>
      <c r="O4" s="531"/>
      <c r="P4" s="523"/>
      <c r="Q4" s="521"/>
      <c r="R4" s="516"/>
      <c r="S4" s="532"/>
      <c r="T4" s="523"/>
      <c r="U4" s="521"/>
      <c r="V4" s="516"/>
      <c r="W4" s="532"/>
      <c r="X4" s="523"/>
      <c r="Y4" s="409"/>
      <c r="Z4" s="409"/>
      <c r="AA4" s="521"/>
      <c r="AB4" s="516"/>
      <c r="AC4" s="532"/>
      <c r="AD4" s="523"/>
      <c r="AE4" s="521"/>
      <c r="AF4" s="486"/>
      <c r="AG4" s="437"/>
      <c r="AH4" s="438"/>
      <c r="AI4" s="523"/>
      <c r="AJ4" s="409"/>
      <c r="AK4" s="521"/>
      <c r="AL4" s="440"/>
      <c r="AM4" s="512"/>
      <c r="AN4" s="523"/>
      <c r="AO4" s="217"/>
      <c r="AP4" s="513"/>
      <c r="AQ4" s="512"/>
      <c r="AR4" s="523"/>
      <c r="AS4" s="409"/>
      <c r="AT4" s="409"/>
      <c r="AU4" s="210"/>
      <c r="AV4" s="211"/>
      <c r="AW4" s="197"/>
      <c r="AX4" s="196"/>
      <c r="AY4" s="196"/>
      <c r="AZ4" s="196"/>
      <c r="BA4" s="196"/>
      <c r="BB4" s="196"/>
      <c r="BC4" s="199">
        <v>62</v>
      </c>
      <c r="BD4" s="346">
        <v>42736</v>
      </c>
      <c r="BE4" s="516"/>
      <c r="BF4" s="212"/>
      <c r="BG4" s="532"/>
      <c r="BH4" s="523"/>
      <c r="BI4" s="521"/>
      <c r="BJ4" s="549"/>
      <c r="BK4" s="550"/>
      <c r="BL4" s="291"/>
      <c r="BM4" s="409"/>
      <c r="BN4" s="409"/>
      <c r="BO4" s="204"/>
      <c r="BP4" s="195"/>
      <c r="BQ4" s="196"/>
      <c r="BR4" s="196"/>
      <c r="BS4" s="196"/>
      <c r="BT4" s="196"/>
      <c r="BU4" s="196"/>
      <c r="BV4" s="199">
        <v>62</v>
      </c>
      <c r="BW4" s="346">
        <v>42736</v>
      </c>
      <c r="BX4" s="530"/>
      <c r="BY4" s="554"/>
      <c r="BZ4" s="347"/>
      <c r="CA4" s="210"/>
      <c r="CB4" s="292"/>
      <c r="CC4" s="409"/>
      <c r="CD4" s="409"/>
      <c r="CE4" s="211"/>
      <c r="CF4" s="211"/>
      <c r="CG4" s="195"/>
      <c r="CH4" s="210"/>
      <c r="CI4" s="210"/>
      <c r="CJ4" s="210"/>
      <c r="CK4" s="210"/>
      <c r="CL4" s="210"/>
      <c r="CM4" s="199">
        <v>62</v>
      </c>
      <c r="CN4" s="346">
        <v>42736</v>
      </c>
      <c r="CO4" s="530"/>
      <c r="CP4" s="554"/>
      <c r="CQ4" s="523"/>
      <c r="CR4" s="409"/>
      <c r="CS4" s="210">
        <f ref="CS4:CU35" si="0" t="shared">V4</f>
        <v>0</v>
      </c>
      <c r="CT4" s="210">
        <f si="0" t="shared"/>
        <v>0</v>
      </c>
      <c r="CU4" s="409"/>
      <c r="CV4" s="521"/>
      <c r="CW4" s="556"/>
      <c r="CX4" s="376"/>
      <c r="CY4" s="409"/>
      <c r="CZ4" s="409"/>
      <c r="DA4" s="204"/>
      <c r="DB4" s="195">
        <v>3924.1</v>
      </c>
      <c r="DC4" s="409"/>
      <c r="DD4" s="409"/>
      <c r="DE4" s="409"/>
      <c r="DF4" s="409"/>
      <c r="DG4" s="409"/>
      <c r="DH4" s="199">
        <v>62</v>
      </c>
      <c r="DI4" s="346">
        <v>42736</v>
      </c>
      <c r="DJ4" s="558"/>
      <c r="DK4" s="559"/>
      <c r="DL4" s="523"/>
      <c r="DM4" s="521"/>
      <c r="DN4" s="577"/>
      <c r="DO4" s="578"/>
      <c r="DP4" s="578"/>
      <c r="DQ4" s="579"/>
      <c r="DR4" s="523"/>
      <c r="DS4" s="521"/>
      <c r="DT4" s="409"/>
      <c r="DU4" s="204"/>
      <c r="DV4" s="195"/>
      <c r="DW4" s="409"/>
      <c r="DX4" s="409"/>
      <c r="DY4" s="409"/>
      <c r="DZ4" s="409"/>
      <c r="EA4" s="409"/>
      <c r="EB4" s="199">
        <v>62</v>
      </c>
      <c r="EC4" s="346">
        <v>42736</v>
      </c>
      <c r="ED4" s="530"/>
      <c r="EE4" s="565"/>
      <c r="EF4" s="554"/>
      <c r="EG4" s="523"/>
      <c r="EH4" s="521"/>
      <c r="EI4" s="549"/>
      <c r="EJ4" s="582"/>
      <c r="EK4" s="523"/>
      <c r="EL4" s="521"/>
      <c r="EM4" s="577"/>
      <c r="EN4" s="564"/>
      <c r="EO4" s="523"/>
      <c r="EP4" s="521"/>
      <c r="EQ4" s="569"/>
      <c r="ER4" s="523"/>
      <c r="ES4" s="409"/>
      <c r="ET4" s="409"/>
      <c r="EU4" s="204"/>
      <c r="EV4" s="195"/>
      <c r="EW4" s="195"/>
      <c r="EX4" s="195"/>
      <c r="EY4" s="195"/>
      <c r="EZ4" s="290"/>
      <c r="FA4" s="290"/>
      <c r="FC4" s="293">
        <v>42795</v>
      </c>
      <c r="FD4" s="416">
        <v>42796</v>
      </c>
      <c r="FE4" s="296">
        <f>BO6</f>
        <v>0</v>
      </c>
      <c r="FF4" s="480">
        <f>HK4</f>
        <v>3336.4516129032259</v>
      </c>
      <c r="FG4" s="127">
        <f ref="FG4:FG33" si="1" t="shared">FF4-FE4</f>
        <v>3336.4516129032259</v>
      </c>
      <c r="FI4" s="123" t="e">
        <f ref="FI4:FI33" si="2" t="shared">FE4/FH4</f>
        <v>#DIV/0!</v>
      </c>
      <c r="FJ4" s="126">
        <f>HJ4</f>
        <v>4.837902437427207</v>
      </c>
      <c r="FK4" s="131" t="e">
        <f ref="FK4:FK33" si="3" t="shared">FJ4-FI4</f>
        <v>#DIV/0!</v>
      </c>
      <c r="FL4" s="140">
        <f>HR6</f>
        <v>0</v>
      </c>
      <c r="FM4" s="296">
        <f>EU6</f>
        <v>0</v>
      </c>
      <c r="FN4" s="123">
        <f>HK5</f>
        <v>8546.8709677419356</v>
      </c>
      <c r="FO4" s="32">
        <f ref="FO4:FO33" si="4" t="shared">FN4-FM4</f>
        <v>8546.8709677419356</v>
      </c>
      <c r="FP4" s="120">
        <f ref="FP4:FP33" si="5" t="shared">FH4</f>
        <v>0</v>
      </c>
      <c r="FQ4" s="123" t="e">
        <f ref="FQ4:FQ33" si="6" t="shared">FM4/FP4</f>
        <v>#DIV/0!</v>
      </c>
      <c r="FR4" s="126">
        <f>HJ5</f>
        <v>12.393084835189509</v>
      </c>
      <c r="FS4" s="142" t="e">
        <f ref="FS4:FS33" si="7" t="shared">FR4-FQ4</f>
        <v>#DIV/0!</v>
      </c>
      <c r="FT4" s="393"/>
      <c r="FU4" s="130">
        <f>DA6</f>
        <v>0</v>
      </c>
      <c r="FV4" s="123">
        <f>HK6</f>
        <v>7848.2903225806449</v>
      </c>
      <c r="FW4" s="434">
        <f ref="FW4:FW33" si="8" t="shared">FV4-FU4</f>
        <v>7848.2903225806449</v>
      </c>
      <c r="FX4" s="120">
        <f ref="FX4:FX33" si="9" t="shared">FH4</f>
        <v>0</v>
      </c>
      <c r="FY4" s="120" t="e">
        <f ref="FY4:FY33" si="10" t="shared">FU4/FX4</f>
        <v>#DIV/0!</v>
      </c>
      <c r="FZ4" s="126">
        <f>HJ6</f>
        <v>11.38013293356596</v>
      </c>
      <c r="GA4" s="142" t="e">
        <f ref="GA4:GA33" si="11" t="shared">FZ4-FY4</f>
        <v>#DIV/0!</v>
      </c>
      <c r="GB4" s="393"/>
      <c r="GC4" s="122">
        <f>CF6</f>
        <v>0</v>
      </c>
      <c r="GD4" s="123">
        <f>HK7</f>
        <v>1524.6129032258063</v>
      </c>
      <c r="GE4" s="120">
        <f ref="GE4:GE33" si="12" t="shared">GD4-GC4</f>
        <v>1524.6129032258063</v>
      </c>
      <c r="GG4" s="127" t="e">
        <f ref="GG4:GG33" si="13" t="shared">GC4/GF4</f>
        <v>#DIV/0!</v>
      </c>
      <c r="GH4" s="126">
        <f>HJ7</f>
        <v>3.78104</v>
      </c>
      <c r="GI4" s="144" t="e">
        <f ref="GI4:GI33" si="14" t="shared">GH4-GG4</f>
        <v>#DIV/0!</v>
      </c>
      <c r="GJ4" s="393"/>
      <c r="GK4" s="122">
        <f>DU6</f>
        <v>0</v>
      </c>
      <c r="GL4" s="123">
        <f>HK8</f>
        <v>11114.032258064517</v>
      </c>
      <c r="GM4" s="33">
        <f ref="GM4:GM33" si="15" t="shared">GL4-GK4</f>
        <v>11114.032258064517</v>
      </c>
      <c r="GN4" s="169">
        <v>21600</v>
      </c>
      <c r="GO4" s="128">
        <f>GK4/GN4</f>
        <v>0</v>
      </c>
      <c r="GP4" s="126">
        <f>HJ8</f>
        <v>0.39801187560648771</v>
      </c>
      <c r="GQ4" s="424">
        <f ref="GQ4:GQ33" si="16" t="shared">GP4-GO4</f>
        <v>0.39801187560648771</v>
      </c>
      <c r="GR4" s="393">
        <v>40.5</v>
      </c>
      <c r="GS4" s="122">
        <f>AV6</f>
        <v>0</v>
      </c>
      <c r="GT4" s="123">
        <f>HK9</f>
        <v>21299.774193548386</v>
      </c>
      <c r="GU4" s="425">
        <f ref="GU4:GU33" si="17" t="shared">GT4-GS4</f>
        <v>21299.774193548386</v>
      </c>
      <c r="GV4" s="123">
        <f ref="GV4:GV24" si="18" t="shared">FH4</f>
        <v>0</v>
      </c>
      <c r="GW4" s="127" t="e">
        <f ref="GW4:GW33" si="19" t="shared">GS4/GV4</f>
        <v>#DIV/0!</v>
      </c>
      <c r="GX4" s="123">
        <f>HJ9</f>
        <v>30.88497644896184</v>
      </c>
      <c r="GY4" s="144" t="e">
        <f ref="GY4:GY33" si="20" t="shared">GX4-GW4</f>
        <v>#DIV/0!</v>
      </c>
      <c r="GZ4" s="393"/>
      <c r="HA4" s="125">
        <f ref="HA4:HA33" si="21" t="shared">FE4+FM4+FU4+GC4+GK4+GS4</f>
        <v>0</v>
      </c>
      <c r="HB4" s="386">
        <f>HK10</f>
        <v>53670.032258064515</v>
      </c>
      <c r="HC4" s="31">
        <f ref="HC4:HC33" si="22" t="shared">HB4-HA4</f>
        <v>53670.032258064515</v>
      </c>
      <c r="HE4" s="23" t="s">
        <v>65</v>
      </c>
      <c r="HF4" s="410">
        <f>FE35</f>
        <v>0</v>
      </c>
      <c r="HG4" s="175">
        <v>103430</v>
      </c>
      <c r="HH4" s="176">
        <f ref="HH4:HH10" si="23" t="shared">HG4-HF4</f>
        <v>103430</v>
      </c>
      <c r="HI4" s="411">
        <v>21379.1</v>
      </c>
      <c r="HJ4" s="40">
        <f ref="HJ4:HJ9" si="24" t="shared">HG4/HI4</f>
        <v>4.837902437427207</v>
      </c>
      <c r="HK4" s="179">
        <f ref="HK4:HK10" si="25" t="shared">HG4/31</f>
        <v>3336.4516129032259</v>
      </c>
      <c r="HL4" s="179">
        <f ref="HL4:HL9" si="26" t="shared">HK4/2</f>
        <v>1668.2258064516129</v>
      </c>
      <c r="HM4" s="179">
        <f ref="HM4:HM9" si="27" t="shared">HI4/31</f>
        <v>689.64838709677417</v>
      </c>
      <c r="HO4" s="346">
        <v>42736</v>
      </c>
      <c r="HP4" s="590"/>
      <c r="HQ4" s="523"/>
      <c r="HR4" s="521"/>
      <c r="HS4" s="556"/>
      <c r="HT4" s="332"/>
      <c r="HU4" s="451"/>
      <c r="HV4" s="556"/>
      <c r="HW4" s="332"/>
      <c r="HX4" s="451"/>
      <c r="HY4" s="556"/>
      <c r="HZ4" s="332"/>
      <c r="IA4" s="451"/>
      <c r="IB4" s="556"/>
      <c r="IC4" s="523"/>
      <c r="ID4" s="409"/>
      <c r="IE4" s="556"/>
      <c r="IF4" s="523"/>
      <c r="IG4" s="409"/>
    </row>
    <row customHeight="1" ht="16.5" r="5" spans="1:247" x14ac:dyDescent="0.25">
      <c r="A5" s="199">
        <v>1</v>
      </c>
      <c r="B5" s="346">
        <v>42736</v>
      </c>
      <c r="C5" s="517"/>
      <c r="D5" s="518"/>
      <c r="E5" s="465"/>
      <c r="F5" s="493">
        <f>IF(COUNTBLANK(C5:D5)=0,(((C5-C4)+(D5-D4))*4800)/1000,0)</f>
        <v>0</v>
      </c>
      <c r="G5" s="355"/>
      <c r="H5" s="394"/>
      <c r="I5" s="219"/>
      <c r="J5" s="385"/>
      <c r="K5" s="493">
        <f>IF(COUNTBLANK(H5:I5)=0,(((H5-H4)+(I5-I4))*4800)/1000,0)</f>
        <v>0</v>
      </c>
      <c r="L5" s="409"/>
      <c r="M5" s="217"/>
      <c r="N5" s="516"/>
      <c r="O5" s="532"/>
      <c r="P5" s="493">
        <f>IF(COUNTBLANK(N5:O5)=0,(((N5-N4)+(O5-O4))*1800)/1000,0)</f>
        <v>0</v>
      </c>
      <c r="Q5" s="217"/>
      <c r="R5" s="517"/>
      <c r="S5" s="536"/>
      <c r="T5" s="347">
        <f>IF(COUNTBLANK(R5:S5)=0,((R5-R4)+(S5-S4))*12,0)</f>
        <v>0</v>
      </c>
      <c r="U5" s="217"/>
      <c r="V5" s="517"/>
      <c r="W5" s="536"/>
      <c r="X5" s="347">
        <f>IF(COUNTBLANK(V5:W5)=0,((V5-V4)+(W5-W4))*16,0)</f>
        <v>0</v>
      </c>
      <c r="Y5" s="409"/>
      <c r="Z5" s="409"/>
      <c r="AA5" s="521"/>
      <c r="AB5" s="517"/>
      <c r="AC5" s="536"/>
      <c r="AD5" s="493">
        <f>IF(COUNTBLANK(AB5:AC5)=0,(((AB5-AB4)+(AC5-AC4))*1800)/1000,0)</f>
        <v>0</v>
      </c>
      <c r="AE5" s="547"/>
      <c r="AF5" s="364"/>
      <c r="AG5" s="289"/>
      <c r="AH5" s="358"/>
      <c r="AI5" s="347">
        <f>IF(COUNTBLANK(AF5:AH5)=3,0,(AG5-AG4)*240)</f>
        <v>0</v>
      </c>
      <c r="AJ5" s="292"/>
      <c r="AK5" s="217"/>
      <c r="AL5" s="387"/>
      <c r="AM5" s="323"/>
      <c r="AN5" s="347">
        <f>IF(COUNTBLANK(AL5:AM5)=0,(AM5-AM4)*240,0)</f>
        <v>0</v>
      </c>
      <c r="AO5" s="217"/>
      <c r="AP5" s="366"/>
      <c r="AQ5" s="323"/>
      <c r="AR5" s="347">
        <f>IF(COUNTBLANK(AP5:AQ5)=0,(((AP5-AP4)+(AQ5-AQ4))*1800)/1000,0)</f>
        <v>0</v>
      </c>
      <c r="AS5" s="292"/>
      <c r="AT5" s="409"/>
      <c r="AU5" s="210">
        <f ref="AU5:AU66" si="28" t="shared">(F5-X5-AD5-AN5)+AR5</f>
        <v>0</v>
      </c>
      <c r="AV5" s="211"/>
      <c r="AW5" s="197">
        <f>HL9</f>
        <v>10649.887096774193</v>
      </c>
      <c r="AX5" s="196">
        <f>AW5-AU5</f>
        <v>10649.887096774193</v>
      </c>
      <c r="AY5" s="196">
        <f>HM9/2</f>
        <v>344.82419354838709</v>
      </c>
      <c r="AZ5" s="196">
        <f ref="AZ5:AZ12" si="29" t="shared">IF(ISBLANK(AY5),0,AU5/AY5)</f>
        <v>0</v>
      </c>
      <c r="BA5" s="196">
        <f>HJ9</f>
        <v>30.88497644896184</v>
      </c>
      <c r="BB5" s="196">
        <f ref="BB5:BB66" si="30" t="shared">BA5-AZ5</f>
        <v>30.88497644896184</v>
      </c>
      <c r="BC5" s="199">
        <v>1</v>
      </c>
      <c r="BD5" s="346">
        <v>42736</v>
      </c>
      <c r="BE5" s="517"/>
      <c r="BF5" s="518"/>
      <c r="BG5" s="536"/>
      <c r="BH5" s="529">
        <f>IF(COUNTBLANK(BE5:BG5)=0,(((BE5-BE4)*120)+((BF5-BF4)*12000)+((BG5-BG4)*120))/1000,0)</f>
        <v>0</v>
      </c>
      <c r="BI5" s="521"/>
      <c r="BJ5" s="549"/>
      <c r="BK5" s="550"/>
      <c r="BL5" s="548">
        <f>IF(COUNTBLANK(BJ5:BK5)=0,(((BJ5-BJ4)*80+(BK5-BK4)*80))/1000,0)</f>
        <v>0</v>
      </c>
      <c r="BM5" s="409"/>
      <c r="BN5" s="409">
        <f ref="BN5:BN66" si="31" t="shared">BH5-BL5</f>
        <v>0</v>
      </c>
      <c r="BO5" s="208"/>
      <c r="BP5" s="195">
        <f>HL4</f>
        <v>1668.2258064516129</v>
      </c>
      <c r="BQ5" s="196">
        <f ref="BQ5:BQ66" si="32" t="shared">BP5-BN5</f>
        <v>1668.2258064516129</v>
      </c>
      <c r="BR5" s="196">
        <f>HM4/2</f>
        <v>344.82419354838709</v>
      </c>
      <c r="BS5" s="196">
        <f ref="BS5:BS66" si="33" t="shared">BN5/BR5</f>
        <v>0</v>
      </c>
      <c r="BT5" s="196">
        <f>HJ4</f>
        <v>4.837902437427207</v>
      </c>
      <c r="BU5" s="196">
        <f ref="BU5:BU66" si="34" t="shared">BT5-BS5</f>
        <v>4.837902437427207</v>
      </c>
      <c r="BV5" s="199">
        <v>1</v>
      </c>
      <c r="BW5" s="346">
        <v>42736</v>
      </c>
      <c r="BX5" s="516"/>
      <c r="BY5" s="532"/>
      <c r="BZ5" s="529">
        <f>IF(COUNTBLANK(BX5:BY5)=0,((BX5-BX4)*30)/100+((BY5-BY4)*40)/1000,0)</f>
        <v>0</v>
      </c>
      <c r="CA5" s="212"/>
      <c r="CB5" s="292"/>
      <c r="CC5" s="213">
        <f ref="CC5:CC66" si="35" t="shared">BL5</f>
        <v>0</v>
      </c>
      <c r="CD5" s="292"/>
      <c r="CE5" s="211">
        <f ref="CE5:CE66" si="36" t="shared">BZ5+CC5</f>
        <v>0</v>
      </c>
      <c r="CF5" s="214"/>
      <c r="CG5" s="195">
        <f>HL7</f>
        <v>762.30645161290317</v>
      </c>
      <c r="CH5" s="210">
        <f ref="CH5:CH66" si="37" t="shared">CG5-CE5</f>
        <v>762.30645161290317</v>
      </c>
      <c r="CI5" s="196">
        <f>HM7/2</f>
        <v>201.61290322580646</v>
      </c>
      <c r="CJ5" s="196">
        <f>IF(ISBLANK(CI5),0,CE5/CI5)</f>
        <v>0</v>
      </c>
      <c r="CK5" s="196">
        <f>HJ7</f>
        <v>3.78104</v>
      </c>
      <c r="CL5" s="196">
        <f ref="CL5:CL66" si="38" t="shared">CK5-CJ5</f>
        <v>3.78104</v>
      </c>
      <c r="CM5" s="199">
        <v>1</v>
      </c>
      <c r="CN5" s="346">
        <v>42736</v>
      </c>
      <c r="CO5" s="516"/>
      <c r="CP5" s="532"/>
      <c r="CQ5" s="529">
        <f>IF(COUNTBLANK(CO5:CP5)=0,(((CO5-CO4)+(CP5-CP4))*120)/1000,0)</f>
        <v>0</v>
      </c>
      <c r="CR5" s="409"/>
      <c r="CS5" s="210">
        <f si="0" t="shared"/>
        <v>0</v>
      </c>
      <c r="CT5" s="210">
        <f si="0" t="shared"/>
        <v>0</v>
      </c>
      <c r="CU5" s="409">
        <f si="0" t="shared"/>
        <v>0</v>
      </c>
      <c r="CV5" s="217"/>
      <c r="CW5" s="556"/>
      <c r="CX5" s="557">
        <f>IF(ISBLANK(CW5),0,(CW5-CW4)*60/1000)</f>
        <v>0</v>
      </c>
      <c r="CY5" s="292"/>
      <c r="CZ5" s="409">
        <f ref="CZ5:CZ66" si="39" t="shared">CQ5+CU5+CX5</f>
        <v>0</v>
      </c>
      <c r="DA5" s="208"/>
      <c r="DB5" s="195">
        <f>HL6</f>
        <v>3924.1451612903224</v>
      </c>
      <c r="DC5" s="397">
        <f ref="DC5:DC66" si="40" t="shared">DB5-CZ5</f>
        <v>3924.1451612903224</v>
      </c>
      <c r="DD5" s="431">
        <f>HM6/2</f>
        <v>344.82419354838709</v>
      </c>
      <c r="DE5" s="196">
        <f>IF(ISBLANK(DD5),0,CZ5/DD5)</f>
        <v>0</v>
      </c>
      <c r="DF5" s="196">
        <f>HJ6</f>
        <v>11.38013293356596</v>
      </c>
      <c r="DG5" s="397">
        <f ref="DG5:DG66" si="41" t="shared">DF5-DE5</f>
        <v>11.38013293356596</v>
      </c>
      <c r="DH5" s="199">
        <v>1</v>
      </c>
      <c r="DI5" s="346">
        <v>42736</v>
      </c>
      <c r="DJ5" s="560"/>
      <c r="DK5" s="330"/>
      <c r="DL5" s="493">
        <f>IF(COUNTBLANK(DJ5:DK5)=0,(((DJ5-DJ4)+(DK5-DK4))*1800)/1000,0)</f>
        <v>0</v>
      </c>
      <c r="DM5" s="217"/>
      <c r="DN5" s="580"/>
      <c r="DO5" s="581"/>
      <c r="DP5" s="581"/>
      <c r="DQ5" s="582"/>
      <c r="DR5" s="493">
        <f>IF(COUNTBLANK(DN5:DQ5)=4,0,(DQ5-DQ4)*1.8)</f>
        <v>0</v>
      </c>
      <c r="DS5" s="217"/>
      <c r="DT5" s="409">
        <f ref="DT5:DT66" si="42" t="shared">DL5+DR5+IF5</f>
        <v>0</v>
      </c>
      <c r="DU5" s="208"/>
      <c r="DV5" s="195">
        <f>HL8</f>
        <v>5557.0161290322585</v>
      </c>
      <c r="DW5" s="195">
        <f ref="DW5:DW66" si="43" t="shared">DV5-DT5</f>
        <v>5557.0161290322585</v>
      </c>
      <c r="DX5" s="195">
        <f>HM8/2</f>
        <v>13961.935483870968</v>
      </c>
      <c r="DY5" s="431">
        <f>IF(ISBLANK(DX5),0,DT5/DX5)</f>
        <v>0</v>
      </c>
      <c r="DZ5" s="431">
        <f>HJ8</f>
        <v>0.39801187560648771</v>
      </c>
      <c r="EA5" s="431">
        <f ref="EA5:EA66" si="44" t="shared">DZ5-DY5</f>
        <v>0.39801187560648771</v>
      </c>
      <c r="EB5" s="199">
        <v>1</v>
      </c>
      <c r="EC5" s="346">
        <v>42736</v>
      </c>
      <c r="ED5" s="516"/>
      <c r="EE5" s="212"/>
      <c r="EF5" s="532"/>
      <c r="EG5" s="493">
        <f>IF(COUNTBLANK(ED5:EF5)=3,0,(ED5-ED4)*1.8)</f>
        <v>0</v>
      </c>
      <c r="EH5" s="217"/>
      <c r="EI5" s="567"/>
      <c r="EJ5" s="587"/>
      <c r="EK5" s="529">
        <f>IF(COUNTBLANK(EI5:EJ5)=0,((EI5-EI4)+(EJ5-EJ4))*0.08,0)</f>
        <v>0</v>
      </c>
      <c r="EL5" s="217"/>
      <c r="EM5" s="583"/>
      <c r="EN5" s="550"/>
      <c r="EO5" s="529">
        <f>IF(COUNTBLANK(EM5:EN5)&lt;2,(EM5-EM4)*0.012+(EN5-EN4)*0.12,0)</f>
        <v>0</v>
      </c>
      <c r="EP5" s="541"/>
      <c r="EQ5" s="570"/>
      <c r="ER5" s="529">
        <f>IF(ISBLANK(EQ5),0,(EQ5-EQ4)*0.04)</f>
        <v>0</v>
      </c>
      <c r="ES5" s="292"/>
      <c r="ET5" s="409">
        <f ref="ET5:ET66" si="45" t="shared">EG5+EO5+ER5</f>
        <v>0</v>
      </c>
      <c r="EU5" s="208"/>
      <c r="EV5" s="195">
        <f>HL5</f>
        <v>4273.4354838709678</v>
      </c>
      <c r="EW5" s="195">
        <f ref="EW5:EW66" si="46" t="shared">EV5-ET5</f>
        <v>4273.4354838709678</v>
      </c>
      <c r="EX5" s="431">
        <f>HM5/2</f>
        <v>344.82419354838709</v>
      </c>
      <c r="EY5" s="431">
        <f>IF(ISBLANK(EX5),0,ET5/EX5)</f>
        <v>0</v>
      </c>
      <c r="EZ5" s="432">
        <f>HJ5</f>
        <v>12.393084835189509</v>
      </c>
      <c r="FA5" s="432">
        <f ref="FA5:FA66" si="47" t="shared">EZ5-EY5</f>
        <v>12.393084835189509</v>
      </c>
      <c r="FC5" s="293">
        <v>42796</v>
      </c>
      <c r="FD5" s="417">
        <v>42797</v>
      </c>
      <c r="FE5" s="296">
        <f>BO8</f>
        <v>0</v>
      </c>
      <c r="FF5" s="127">
        <v>3336.5</v>
      </c>
      <c r="FG5" s="127">
        <f si="1" t="shared"/>
        <v>3336.5</v>
      </c>
      <c r="FH5" s="290"/>
      <c r="FI5" s="123" t="e">
        <f si="2" t="shared"/>
        <v>#DIV/0!</v>
      </c>
      <c r="FJ5" s="126">
        <v>4.84</v>
      </c>
      <c r="FK5" s="131" t="e">
        <f si="3" t="shared"/>
        <v>#DIV/0!</v>
      </c>
      <c r="FL5" s="140">
        <f>HR8</f>
        <v>0</v>
      </c>
      <c r="FM5" s="296">
        <f>EU8</f>
        <v>0</v>
      </c>
      <c r="FN5" s="123">
        <v>8546.9</v>
      </c>
      <c r="FO5" s="32">
        <f si="4" t="shared"/>
        <v>8546.9</v>
      </c>
      <c r="FP5" s="120">
        <f si="5" t="shared"/>
        <v>0</v>
      </c>
      <c r="FQ5" s="123" t="e">
        <f si="6" t="shared"/>
        <v>#DIV/0!</v>
      </c>
      <c r="FR5" s="120">
        <v>12.39</v>
      </c>
      <c r="FS5" s="142" t="e">
        <f si="7" t="shared"/>
        <v>#DIV/0!</v>
      </c>
      <c r="FT5" s="141"/>
      <c r="FU5" s="130">
        <f>DA8</f>
        <v>0</v>
      </c>
      <c r="FV5" s="123">
        <v>7848.3</v>
      </c>
      <c r="FW5" s="434">
        <f si="8" t="shared"/>
        <v>7848.3</v>
      </c>
      <c r="FX5" s="120">
        <f si="9" t="shared"/>
        <v>0</v>
      </c>
      <c r="FY5" s="120" t="e">
        <f si="10" t="shared"/>
        <v>#DIV/0!</v>
      </c>
      <c r="FZ5" s="126">
        <v>11.38</v>
      </c>
      <c r="GA5" s="422" t="e">
        <f si="11" t="shared"/>
        <v>#DIV/0!</v>
      </c>
      <c r="GB5" s="393"/>
      <c r="GC5" s="122">
        <f>CF8</f>
        <v>0</v>
      </c>
      <c r="GD5" s="123">
        <v>1524.6</v>
      </c>
      <c r="GE5" s="120">
        <f si="12" t="shared"/>
        <v>1524.6</v>
      </c>
      <c r="GF5" s="212"/>
      <c r="GG5" s="127" t="e">
        <f si="13" t="shared"/>
        <v>#DIV/0!</v>
      </c>
      <c r="GH5" s="126">
        <v>3.78</v>
      </c>
      <c r="GI5" s="144" t="e">
        <f si="14" t="shared"/>
        <v>#DIV/0!</v>
      </c>
      <c r="GJ5" s="393"/>
      <c r="GK5" s="122">
        <f>DU8</f>
        <v>0</v>
      </c>
      <c r="GL5" s="120">
        <v>11114</v>
      </c>
      <c r="GM5" s="33">
        <f si="15" t="shared"/>
        <v>11114</v>
      </c>
      <c r="GN5" s="169"/>
      <c r="GO5" s="128">
        <v>0.55000000000000004</v>
      </c>
      <c r="GP5" s="126">
        <v>0.4</v>
      </c>
      <c r="GQ5" s="424">
        <f si="16" t="shared"/>
        <v>-0.15000000000000002</v>
      </c>
      <c r="GR5" s="393">
        <v>41.5</v>
      </c>
      <c r="GS5" s="122">
        <f>AV8</f>
        <v>0</v>
      </c>
      <c r="GT5" s="123">
        <v>21299.8</v>
      </c>
      <c r="GU5" s="425">
        <f si="17" t="shared"/>
        <v>21299.8</v>
      </c>
      <c r="GV5" s="123">
        <f si="18" t="shared"/>
        <v>0</v>
      </c>
      <c r="GW5" s="127" t="e">
        <f si="19" t="shared"/>
        <v>#DIV/0!</v>
      </c>
      <c r="GX5" s="123">
        <v>30.9</v>
      </c>
      <c r="GY5" s="144" t="e">
        <f si="20" t="shared"/>
        <v>#DIV/0!</v>
      </c>
      <c r="GZ5" s="141"/>
      <c r="HA5" s="125">
        <f si="21" t="shared"/>
        <v>0</v>
      </c>
      <c r="HB5" s="386">
        <v>53670.03</v>
      </c>
      <c r="HC5" s="31">
        <f si="22" t="shared"/>
        <v>53670.03</v>
      </c>
      <c r="HE5" s="23" t="s">
        <v>41</v>
      </c>
      <c r="HF5" s="174">
        <f>FM35</f>
        <v>0</v>
      </c>
      <c r="HG5" s="175">
        <v>264953</v>
      </c>
      <c r="HH5" s="176">
        <f si="23" t="shared"/>
        <v>264953</v>
      </c>
      <c r="HI5" s="411">
        <v>21379.1</v>
      </c>
      <c r="HJ5" s="40">
        <f si="24" t="shared"/>
        <v>12.393084835189509</v>
      </c>
      <c r="HK5" s="179">
        <f si="25" t="shared"/>
        <v>8546.8709677419356</v>
      </c>
      <c r="HL5" s="179">
        <f si="26" t="shared"/>
        <v>4273.4354838709678</v>
      </c>
      <c r="HM5" s="179">
        <f si="27" t="shared"/>
        <v>689.64838709677417</v>
      </c>
      <c r="HO5" s="346">
        <v>42736</v>
      </c>
      <c r="HP5" s="590"/>
      <c r="HQ5" s="529">
        <f>IF(ISBLANK(HP5),0,(HP5-HP4)*0.04)</f>
        <v>0</v>
      </c>
      <c r="HR5" s="217"/>
      <c r="HS5" s="556"/>
      <c r="HT5" s="347">
        <f>IF(ISBLANK(HS5),0,HS5-HS4)</f>
        <v>0</v>
      </c>
      <c r="HU5" s="369"/>
      <c r="HV5" s="556"/>
      <c r="HW5" s="347">
        <f>IF(ISBLANK(HV5),0,HV5-HV4)</f>
        <v>0</v>
      </c>
      <c r="HX5" s="369"/>
      <c r="HY5" s="556"/>
      <c r="HZ5" s="347">
        <f>IF(ISBLANK(HY5),0,HY5-HY4)</f>
        <v>0</v>
      </c>
      <c r="IA5" s="369"/>
      <c r="IB5" s="575"/>
      <c r="IC5" s="493">
        <f>IF(ISBLANK(IB5),0,(IB5-IB4)*0.3)</f>
        <v>0</v>
      </c>
      <c r="ID5" s="292"/>
      <c r="IE5" s="556"/>
      <c r="IF5" s="347">
        <f>IF(ISBLANK(IE5),0,(IE5-IE4)*12)</f>
        <v>0</v>
      </c>
      <c r="IG5" s="292"/>
    </row>
    <row customHeight="1" ht="16.5" r="6" spans="1:247" x14ac:dyDescent="0.25">
      <c r="A6" s="199">
        <v>2</v>
      </c>
      <c r="B6" s="346">
        <v>42737</v>
      </c>
      <c r="C6" s="516"/>
      <c r="D6" s="212"/>
      <c r="E6" s="350"/>
      <c r="F6" s="493">
        <f ref="F6:F66" si="48" t="shared">IF(COUNTBLANK(C6:D6)=0,(((C6-C5)+(D6-D5))*4800)/1000,0)</f>
        <v>0</v>
      </c>
      <c r="G6" s="195">
        <f>F5+F6</f>
        <v>0</v>
      </c>
      <c r="H6" s="357"/>
      <c r="I6" s="292"/>
      <c r="J6" s="358"/>
      <c r="K6" s="493">
        <f ref="K6:K66" si="49" t="shared">IF(COUNTBLANK(H6:I6)=0,(((H6-H5)+(I6-I5))*4800)/1000,0)</f>
        <v>0</v>
      </c>
      <c r="L6" s="195">
        <f>K5+K6</f>
        <v>0</v>
      </c>
      <c r="M6" s="466">
        <f>L6-G6</f>
        <v>0</v>
      </c>
      <c r="N6" s="516"/>
      <c r="O6" s="532"/>
      <c r="P6" s="493">
        <f ref="P6:P66" si="50" t="shared">IF(COUNTBLANK(N6:O6)=0,(((N6-N5)+(O6-O5))*1800)/1000,0)</f>
        <v>0</v>
      </c>
      <c r="Q6" s="195">
        <f>P5+P6</f>
        <v>0</v>
      </c>
      <c r="R6" s="516"/>
      <c r="S6" s="532"/>
      <c r="T6" s="347">
        <f ref="T6:T66" si="51" t="shared">IF(COUNTBLANK(R6:S6)=0,((R6-R5)+(S6-S5))*12,0)</f>
        <v>0</v>
      </c>
      <c r="U6" s="195">
        <f>T5+T6</f>
        <v>0</v>
      </c>
      <c r="V6" s="516"/>
      <c r="W6" s="538"/>
      <c r="X6" s="347">
        <f ref="X6:X66" si="52" t="shared">IF(COUNTBLANK(V6:W6)=0,((V6-V5)+(W6-W5))*16,0)</f>
        <v>0</v>
      </c>
      <c r="Y6" s="195">
        <f>X5+X6</f>
        <v>0</v>
      </c>
      <c r="Z6" s="210">
        <f>Y6+U6</f>
        <v>0</v>
      </c>
      <c r="AA6" s="354">
        <f>Q6-Z6</f>
        <v>0</v>
      </c>
      <c r="AB6" s="516"/>
      <c r="AC6" s="532"/>
      <c r="AD6" s="493">
        <f ref="AD6:AD66" si="53" t="shared">IF(COUNTBLANK(AB6:AC6)=0,(((AB6-AB5)+(AC6-AC5))*1800)/1000,0)</f>
        <v>0</v>
      </c>
      <c r="AE6" s="195">
        <f>AD5+AD6</f>
        <v>0</v>
      </c>
      <c r="AF6" s="364"/>
      <c r="AG6" s="289"/>
      <c r="AH6" s="358"/>
      <c r="AI6" s="347">
        <f ref="AI6:AI66" si="54" t="shared">IF(COUNTBLANK(AF6:AH6)=3,0,(AG6-AG5)*240)</f>
        <v>0</v>
      </c>
      <c r="AJ6" s="210">
        <f>AI5+AI6</f>
        <v>0</v>
      </c>
      <c r="AK6" s="521">
        <f>AJ6+U6</f>
        <v>0</v>
      </c>
      <c r="AL6" s="387"/>
      <c r="AM6" s="388"/>
      <c r="AN6" s="347">
        <f ref="AN6:AN66" si="55" t="shared">IF(COUNTBLANK(AL6:AM6)=0,(AM6-AM5)*240,0)</f>
        <v>0</v>
      </c>
      <c r="AO6" s="217">
        <f>AN6+AN5</f>
        <v>0</v>
      </c>
      <c r="AP6" s="366"/>
      <c r="AQ6" s="323"/>
      <c r="AR6" s="347">
        <f ref="AR6:AR66" si="56" t="shared">IF(COUNTBLANK(AP6:AQ6)=0,(((AP6-AP5)+(AQ6-AQ5))*1800)/1000,0)</f>
        <v>0</v>
      </c>
      <c r="AS6" s="409">
        <f>AR6+AR5</f>
        <v>0</v>
      </c>
      <c r="AT6" s="409">
        <f>(L6-Y6-AE6-AO6)+AS6</f>
        <v>0</v>
      </c>
      <c r="AU6" s="210">
        <f si="28" t="shared"/>
        <v>0</v>
      </c>
      <c r="AV6" s="211">
        <f>(G6-Y6-AE6-AO6)+AS6</f>
        <v>0</v>
      </c>
      <c r="AW6" s="197">
        <v>10649.89</v>
      </c>
      <c r="AX6" s="196"/>
      <c r="AY6" s="196"/>
      <c r="AZ6" s="196">
        <f si="29" t="shared"/>
        <v>0</v>
      </c>
      <c r="BA6" s="196">
        <v>30.88</v>
      </c>
      <c r="BB6" s="196">
        <f si="30" t="shared"/>
        <v>30.88</v>
      </c>
      <c r="BC6" s="199">
        <v>2</v>
      </c>
      <c r="BD6" s="346">
        <v>42737</v>
      </c>
      <c r="BE6" s="516"/>
      <c r="BF6" s="212"/>
      <c r="BG6" s="532"/>
      <c r="BH6" s="529">
        <f ref="BH6:BH66" si="57" t="shared">IF(COUNTBLANK(BE6:BG6)=0,(((BE6-BE5)*120)+((BF6-BF5)*12000)+((BG6-BG5)*120))/1000,0)</f>
        <v>0</v>
      </c>
      <c r="BI6" s="196">
        <f>BH5+BH6</f>
        <v>0</v>
      </c>
      <c r="BJ6" s="549"/>
      <c r="BK6" s="550"/>
      <c r="BL6" s="548">
        <f ref="BL6:BL66" si="58" t="shared">IF(COUNTBLANK(BJ6:BK6)=0,(((BJ6-BJ5)*80+(BK6-BK5)*80))/1000,0)</f>
        <v>0</v>
      </c>
      <c r="BM6" s="196">
        <f>BL5+BL6</f>
        <v>0</v>
      </c>
      <c r="BN6" s="409">
        <f si="31" t="shared"/>
        <v>0</v>
      </c>
      <c r="BO6" s="204">
        <f>BI6-BM6</f>
        <v>0</v>
      </c>
      <c r="BP6" s="195">
        <v>1668.2</v>
      </c>
      <c r="BQ6" s="196">
        <f si="32" t="shared"/>
        <v>1668.2</v>
      </c>
      <c r="BR6" s="196">
        <v>301.44</v>
      </c>
      <c r="BS6" s="196">
        <f si="33" t="shared"/>
        <v>0</v>
      </c>
      <c r="BT6" s="196">
        <v>4.84</v>
      </c>
      <c r="BU6" s="196">
        <f si="34" t="shared"/>
        <v>4.84</v>
      </c>
      <c r="BV6" s="199">
        <v>2</v>
      </c>
      <c r="BW6" s="346">
        <v>42737</v>
      </c>
      <c r="BX6" s="516"/>
      <c r="BY6" s="532"/>
      <c r="BZ6" s="529">
        <f ref="BZ6:BZ66" si="59" t="shared">IF(COUNTBLANK(BX6:BY6)=0,((BX6-BX5)*30)/100+((BY6-BY5)*40)/1000,0)</f>
        <v>0</v>
      </c>
      <c r="CA6" s="196">
        <f>BZ5+BZ6</f>
        <v>0</v>
      </c>
      <c r="CB6" s="292"/>
      <c r="CC6" s="213">
        <f si="35" t="shared"/>
        <v>0</v>
      </c>
      <c r="CD6" s="409">
        <f>BM6</f>
        <v>0</v>
      </c>
      <c r="CE6" s="211">
        <f si="36" t="shared"/>
        <v>0</v>
      </c>
      <c r="CF6" s="211">
        <f>CA6+CD6</f>
        <v>0</v>
      </c>
      <c r="CG6" s="195">
        <v>762.3</v>
      </c>
      <c r="CH6" s="210">
        <f si="37" t="shared"/>
        <v>762.3</v>
      </c>
      <c r="CI6" s="196"/>
      <c r="CJ6" s="196">
        <f ref="CJ6:CJ66" si="60" t="shared">IF(ISBLANK(CI6),0,CE6/CI6)</f>
        <v>0</v>
      </c>
      <c r="CK6" s="196">
        <v>3.78</v>
      </c>
      <c r="CL6" s="196">
        <f si="38" t="shared"/>
        <v>3.78</v>
      </c>
      <c r="CM6" s="199">
        <v>2</v>
      </c>
      <c r="CN6" s="346">
        <v>42737</v>
      </c>
      <c r="CO6" s="516"/>
      <c r="CP6" s="532"/>
      <c r="CQ6" s="529">
        <f ref="CQ6:CQ66" si="61" t="shared">IF(COUNTBLANK(CO6:CP6)=0,(((CO6-CO5)+(CP6-CP5))*120)/1000,0)</f>
        <v>0</v>
      </c>
      <c r="CR6" s="196">
        <f>CQ5+CQ6</f>
        <v>0</v>
      </c>
      <c r="CS6" s="210">
        <f si="0" t="shared"/>
        <v>0</v>
      </c>
      <c r="CT6" s="210">
        <f si="0" t="shared"/>
        <v>0</v>
      </c>
      <c r="CU6" s="409">
        <f si="0" t="shared"/>
        <v>0</v>
      </c>
      <c r="CV6" s="521">
        <f>Y6</f>
        <v>0</v>
      </c>
      <c r="CW6" s="556"/>
      <c r="CX6" s="557">
        <f ref="CX6:CX66" si="62" t="shared">IF(ISBLANK(CW6),0,(CW6-CW5)*60/1000)</f>
        <v>0</v>
      </c>
      <c r="CY6" s="196">
        <f>CX5+CX6</f>
        <v>0</v>
      </c>
      <c r="CZ6" s="409">
        <f si="39" t="shared"/>
        <v>0</v>
      </c>
      <c r="DA6" s="204">
        <f>CZ6+CZ5</f>
        <v>0</v>
      </c>
      <c r="DB6" s="195">
        <v>3924.1</v>
      </c>
      <c r="DC6" s="420">
        <f si="40" t="shared"/>
        <v>3924.1</v>
      </c>
      <c r="DD6" s="195">
        <v>361.89499999999998</v>
      </c>
      <c r="DE6" s="196">
        <f ref="DE6:DE66" si="63" t="shared">IF(ISBLANK(DD6),0,CZ6/DD6)</f>
        <v>0</v>
      </c>
      <c r="DF6" s="195">
        <v>11.38</v>
      </c>
      <c r="DG6" s="397">
        <f si="41" t="shared"/>
        <v>11.38</v>
      </c>
      <c r="DH6" s="199">
        <v>2</v>
      </c>
      <c r="DI6" s="346">
        <v>42737</v>
      </c>
      <c r="DJ6" s="558"/>
      <c r="DK6" s="561"/>
      <c r="DL6" s="493">
        <f ref="DL6:DL66" si="64" t="shared">IF(COUNTBLANK(DJ6:DK6)=0,(((DJ6-DJ5)+(DK6-DK5))*1800)/1000,0)</f>
        <v>0</v>
      </c>
      <c r="DM6" s="196">
        <f>DL5+DL6</f>
        <v>0</v>
      </c>
      <c r="DN6" s="583"/>
      <c r="DO6" s="576"/>
      <c r="DP6" s="576"/>
      <c r="DQ6" s="582"/>
      <c r="DR6" s="493">
        <f ref="DR6:DR10" si="65" t="shared">IF(COUNTBLANK(DN6:DQ6)=4,0,(DQ6-DQ5)*1.8)</f>
        <v>0</v>
      </c>
      <c r="DS6" s="195">
        <f>DR5+DR6</f>
        <v>0</v>
      </c>
      <c r="DT6" s="409">
        <f si="42" t="shared"/>
        <v>0</v>
      </c>
      <c r="DU6" s="204">
        <f>DM6+DS6+IG6</f>
        <v>0</v>
      </c>
      <c r="DV6" s="195">
        <v>5557</v>
      </c>
      <c r="DW6" s="409">
        <f si="43" t="shared"/>
        <v>5557</v>
      </c>
      <c r="DX6" s="195">
        <v>14653</v>
      </c>
      <c r="DY6" s="431">
        <f ref="DY6:DY66" si="66" t="shared">IF(ISBLANK(DX6),0,DT6/DX6)</f>
        <v>0</v>
      </c>
      <c r="DZ6" s="409">
        <v>0.39800000000000002</v>
      </c>
      <c r="EA6" s="431">
        <f si="44" t="shared"/>
        <v>0.39800000000000002</v>
      </c>
      <c r="EB6" s="199">
        <v>2</v>
      </c>
      <c r="EC6" s="346">
        <v>42737</v>
      </c>
      <c r="ED6" s="516"/>
      <c r="EE6" s="212"/>
      <c r="EF6" s="532"/>
      <c r="EG6" s="493">
        <f ref="EG6:EG67" si="67" t="shared">IF(COUNTBLANK(ED6:EF6)=3,0,(ED6-ED5)*1.8)</f>
        <v>0</v>
      </c>
      <c r="EH6" s="195">
        <f>EG5+EG6</f>
        <v>0</v>
      </c>
      <c r="EI6" s="549"/>
      <c r="EJ6" s="588"/>
      <c r="EK6" s="529">
        <f ref="EK6:EK66" si="68" t="shared">IF(COUNTBLANK(EI5:EJ6)=0,((EI6-EI5)+(EJ6-EJ5))*0.08,0)</f>
        <v>0</v>
      </c>
      <c r="EL6" s="196">
        <f>EK5+EK6</f>
        <v>0</v>
      </c>
      <c r="EM6" s="583"/>
      <c r="EN6" s="550"/>
      <c r="EO6" s="529">
        <f ref="EO6:EO66" si="69" t="shared">IF(COUNTBLANK(EM6:EN6)&lt;2,(EM6-EM5)*0.012+(EN6-EN5)*0.12,0)</f>
        <v>0</v>
      </c>
      <c r="EP6" s="196">
        <f>EO5+EO6</f>
        <v>0</v>
      </c>
      <c r="EQ6" s="570"/>
      <c r="ER6" s="529">
        <f ref="ER6:ER66" si="70" t="shared">IF(ISBLANK(EQ6),0,(EQ6-EQ5)*0.04)</f>
        <v>0</v>
      </c>
      <c r="ES6" s="196">
        <f>ER5+ER6</f>
        <v>0</v>
      </c>
      <c r="ET6" s="409">
        <f si="45" t="shared"/>
        <v>0</v>
      </c>
      <c r="EU6" s="204">
        <f>EH6+EP6+ES6</f>
        <v>0</v>
      </c>
      <c r="EV6" s="195">
        <v>4273.3999999999996</v>
      </c>
      <c r="EW6" s="195">
        <f si="46" t="shared"/>
        <v>4273.3999999999996</v>
      </c>
      <c r="EX6" s="431">
        <v>361.89499999999998</v>
      </c>
      <c r="EY6" s="431">
        <f ref="EY6:EY66" si="71" t="shared">IF(ISBLANK(EX6),0,ET6/EX6)</f>
        <v>0</v>
      </c>
      <c r="EZ6" s="290">
        <v>12.3931</v>
      </c>
      <c r="FA6" s="432">
        <f si="47" t="shared"/>
        <v>12.3931</v>
      </c>
      <c r="FC6" s="293">
        <v>42797</v>
      </c>
      <c r="FD6" s="417">
        <v>42798</v>
      </c>
      <c r="FE6" s="296">
        <f>BO10</f>
        <v>0</v>
      </c>
      <c r="FF6" s="127">
        <v>3336.5</v>
      </c>
      <c r="FG6" s="127">
        <f si="1" t="shared"/>
        <v>3336.5</v>
      </c>
      <c r="FH6" s="290"/>
      <c r="FI6" s="123" t="e">
        <f si="2" t="shared"/>
        <v>#DIV/0!</v>
      </c>
      <c r="FJ6" s="126">
        <v>4.84</v>
      </c>
      <c r="FK6" s="131" t="e">
        <f si="3" t="shared"/>
        <v>#DIV/0!</v>
      </c>
      <c r="FL6" s="140">
        <f>HR10</f>
        <v>0</v>
      </c>
      <c r="FM6" s="296">
        <f>EU10</f>
        <v>0</v>
      </c>
      <c r="FN6" s="123">
        <v>8546.9</v>
      </c>
      <c r="FO6" s="32">
        <f si="4" t="shared"/>
        <v>8546.9</v>
      </c>
      <c r="FP6" s="120">
        <f si="5" t="shared"/>
        <v>0</v>
      </c>
      <c r="FQ6" s="123" t="e">
        <f si="6" t="shared"/>
        <v>#DIV/0!</v>
      </c>
      <c r="FR6" s="120">
        <v>12.39</v>
      </c>
      <c r="FS6" s="142" t="e">
        <f si="7" t="shared"/>
        <v>#DIV/0!</v>
      </c>
      <c r="FT6" s="141"/>
      <c r="FU6" s="130">
        <f>DA10</f>
        <v>0</v>
      </c>
      <c r="FV6" s="123">
        <v>7848.3</v>
      </c>
      <c r="FW6" s="434">
        <f si="8" t="shared"/>
        <v>7848.3</v>
      </c>
      <c r="FX6" s="120">
        <f si="9" t="shared"/>
        <v>0</v>
      </c>
      <c r="FY6" s="120" t="e">
        <f si="10" t="shared"/>
        <v>#DIV/0!</v>
      </c>
      <c r="FZ6" s="126">
        <v>11.38</v>
      </c>
      <c r="GA6" s="422" t="e">
        <f si="11" t="shared"/>
        <v>#DIV/0!</v>
      </c>
      <c r="GB6" s="393"/>
      <c r="GC6" s="122">
        <f>CF10</f>
        <v>0</v>
      </c>
      <c r="GD6" s="123">
        <v>1524.6</v>
      </c>
      <c r="GE6" s="120">
        <f si="12" t="shared"/>
        <v>1524.6</v>
      </c>
      <c r="GF6" s="290"/>
      <c r="GG6" s="127" t="e">
        <f si="13" t="shared"/>
        <v>#DIV/0!</v>
      </c>
      <c r="GH6" s="126">
        <v>3.78</v>
      </c>
      <c r="GI6" s="144" t="e">
        <f si="14" t="shared"/>
        <v>#DIV/0!</v>
      </c>
      <c r="GJ6" s="393"/>
      <c r="GK6" s="122">
        <f>DU10</f>
        <v>0</v>
      </c>
      <c r="GL6" s="120">
        <v>11114</v>
      </c>
      <c r="GM6" s="33">
        <f si="15" t="shared"/>
        <v>11114</v>
      </c>
      <c r="GN6" s="169"/>
      <c r="GO6" s="128">
        <v>0.55000000000000004</v>
      </c>
      <c r="GP6" s="126">
        <v>0.4</v>
      </c>
      <c r="GQ6" s="424">
        <f si="16" t="shared"/>
        <v>-0.15000000000000002</v>
      </c>
      <c r="GR6" s="393"/>
      <c r="GS6" s="122">
        <f>AV10</f>
        <v>0</v>
      </c>
      <c r="GT6" s="123">
        <v>21299.8</v>
      </c>
      <c r="GU6" s="425">
        <f si="17" t="shared"/>
        <v>21299.8</v>
      </c>
      <c r="GV6" s="123">
        <f si="18" t="shared"/>
        <v>0</v>
      </c>
      <c r="GW6" s="127" t="e">
        <f si="19" t="shared"/>
        <v>#DIV/0!</v>
      </c>
      <c r="GX6" s="123">
        <v>30.9</v>
      </c>
      <c r="GY6" s="144" t="e">
        <f si="20" t="shared"/>
        <v>#DIV/0!</v>
      </c>
      <c r="GZ6" s="141"/>
      <c r="HA6" s="125">
        <f si="21" t="shared"/>
        <v>0</v>
      </c>
      <c r="HB6" s="386">
        <v>53670.03</v>
      </c>
      <c r="HC6" s="31">
        <f si="22" t="shared"/>
        <v>53670.03</v>
      </c>
      <c r="HE6" s="23" t="s">
        <v>66</v>
      </c>
      <c r="HF6" s="174">
        <f>FU35</f>
        <v>0</v>
      </c>
      <c r="HG6" s="175">
        <v>243297</v>
      </c>
      <c r="HH6" s="176">
        <f si="23" t="shared"/>
        <v>243297</v>
      </c>
      <c r="HI6" s="411">
        <v>21379.1</v>
      </c>
      <c r="HJ6" s="40">
        <f si="24" t="shared"/>
        <v>11.38013293356596</v>
      </c>
      <c r="HK6" s="179">
        <f si="25" t="shared"/>
        <v>7848.2903225806449</v>
      </c>
      <c r="HL6" s="179">
        <f si="26" t="shared"/>
        <v>3924.1451612903224</v>
      </c>
      <c r="HM6" s="179">
        <f si="27" t="shared"/>
        <v>689.64838709677417</v>
      </c>
      <c r="HO6" s="346">
        <v>42737</v>
      </c>
      <c r="HP6" s="590"/>
      <c r="HQ6" s="529">
        <f ref="HQ6:HQ66" si="72" t="shared">IF(ISBLANK(HP6),0,(HP6-HP5)*0.04)</f>
        <v>0</v>
      </c>
      <c r="HR6" s="196">
        <f>HQ5+HQ6</f>
        <v>0</v>
      </c>
      <c r="HS6" s="556"/>
      <c r="HT6" s="347">
        <f ref="HT6:HT66" si="73" t="shared">IF(ISBLANK(HS6),0,HS6-HS5)</f>
        <v>0</v>
      </c>
      <c r="HU6" s="210">
        <f>HT5+HT6</f>
        <v>0</v>
      </c>
      <c r="HV6" s="556"/>
      <c r="HW6" s="347">
        <f ref="HW6:HW66" si="74" t="shared">IF(ISBLANK(HV6),0,HV6-HV5)</f>
        <v>0</v>
      </c>
      <c r="HX6" s="210">
        <f>HW5+HW6</f>
        <v>0</v>
      </c>
      <c r="HY6" s="556"/>
      <c r="HZ6" s="347">
        <f ref="HZ6:HZ66" si="75" t="shared">IF(ISBLANK(HY6),0,HY6-HY5)</f>
        <v>0</v>
      </c>
      <c r="IA6" s="210">
        <f>HZ5+HZ6</f>
        <v>0</v>
      </c>
      <c r="IB6" s="556"/>
      <c r="IC6" s="493">
        <f ref="IC6:IC66" si="76" t="shared">IF(ISBLANK(IB6),0,(IB6-IB5)*0.3)</f>
        <v>0</v>
      </c>
      <c r="ID6" s="195">
        <f>IC5+IC6</f>
        <v>0</v>
      </c>
      <c r="IE6" s="556"/>
      <c r="IF6" s="347">
        <f ref="IF6:IF66" si="77" t="shared">IF(ISBLANK(IE6),0,(IE6-IE5)*12)</f>
        <v>0</v>
      </c>
      <c r="IG6" s="210">
        <f>IF5+IF6</f>
        <v>0</v>
      </c>
    </row>
    <row customHeight="1" ht="16.5" r="7" spans="1:247" x14ac:dyDescent="0.25">
      <c r="A7" s="199">
        <v>3</v>
      </c>
      <c r="B7" s="346">
        <v>42737</v>
      </c>
      <c r="C7" s="516"/>
      <c r="D7" s="212"/>
      <c r="E7" s="350"/>
      <c r="F7" s="493">
        <f si="48" t="shared"/>
        <v>0</v>
      </c>
      <c r="G7" s="354"/>
      <c r="H7" s="516"/>
      <c r="I7" s="292"/>
      <c r="J7" s="358"/>
      <c r="K7" s="493">
        <f si="49" t="shared"/>
        <v>0</v>
      </c>
      <c r="L7" s="195"/>
      <c r="M7" s="354"/>
      <c r="N7" s="516"/>
      <c r="O7" s="532"/>
      <c r="P7" s="493">
        <f si="50" t="shared"/>
        <v>0</v>
      </c>
      <c r="Q7" s="521"/>
      <c r="R7" s="516"/>
      <c r="S7" s="532"/>
      <c r="T7" s="347">
        <f si="51" t="shared"/>
        <v>0</v>
      </c>
      <c r="U7" s="521"/>
      <c r="V7" s="516"/>
      <c r="W7" s="538"/>
      <c r="X7" s="347">
        <f si="52" t="shared"/>
        <v>0</v>
      </c>
      <c r="Y7" s="409"/>
      <c r="Z7" s="210"/>
      <c r="AA7" s="354"/>
      <c r="AB7" s="516"/>
      <c r="AC7" s="532"/>
      <c r="AD7" s="493">
        <f si="53" t="shared"/>
        <v>0</v>
      </c>
      <c r="AE7" s="542"/>
      <c r="AF7" s="364"/>
      <c r="AG7" s="289"/>
      <c r="AH7" s="358"/>
      <c r="AI7" s="347">
        <f si="54" t="shared"/>
        <v>0</v>
      </c>
      <c r="AJ7" s="409"/>
      <c r="AK7" s="521"/>
      <c r="AL7" s="387"/>
      <c r="AM7" s="388"/>
      <c r="AN7" s="347">
        <f si="55" t="shared"/>
        <v>0</v>
      </c>
      <c r="AO7" s="217"/>
      <c r="AP7" s="366"/>
      <c r="AQ7" s="323"/>
      <c r="AR7" s="347">
        <f si="56" t="shared"/>
        <v>0</v>
      </c>
      <c r="AS7" s="409"/>
      <c r="AT7" s="409"/>
      <c r="AU7" s="210">
        <f si="28" t="shared"/>
        <v>0</v>
      </c>
      <c r="AV7" s="211"/>
      <c r="AW7" s="197">
        <v>10649.89</v>
      </c>
      <c r="AX7" s="196"/>
      <c r="AY7" s="196"/>
      <c r="AZ7" s="196">
        <f si="29" t="shared"/>
        <v>0</v>
      </c>
      <c r="BA7" s="196">
        <v>30.88</v>
      </c>
      <c r="BB7" s="196">
        <f si="30" t="shared"/>
        <v>30.88</v>
      </c>
      <c r="BC7" s="199">
        <v>3</v>
      </c>
      <c r="BD7" s="346">
        <v>42737</v>
      </c>
      <c r="BE7" s="516"/>
      <c r="BF7" s="212"/>
      <c r="BG7" s="532"/>
      <c r="BH7" s="529">
        <f si="57" t="shared"/>
        <v>0</v>
      </c>
      <c r="BI7" s="521"/>
      <c r="BJ7" s="549"/>
      <c r="BK7" s="550"/>
      <c r="BL7" s="548">
        <f si="58" t="shared"/>
        <v>0</v>
      </c>
      <c r="BM7" s="409"/>
      <c r="BN7" s="409">
        <f>BH7-BL7</f>
        <v>0</v>
      </c>
      <c r="BO7" s="204"/>
      <c r="BP7" s="195">
        <v>1668.2</v>
      </c>
      <c r="BQ7" s="196">
        <f si="32" t="shared"/>
        <v>1668.2</v>
      </c>
      <c r="BR7" s="196">
        <v>301.44</v>
      </c>
      <c r="BS7" s="196">
        <f si="33" t="shared"/>
        <v>0</v>
      </c>
      <c r="BT7" s="196">
        <v>4.84</v>
      </c>
      <c r="BU7" s="196">
        <f si="34" t="shared"/>
        <v>4.84</v>
      </c>
      <c r="BV7" s="199">
        <v>3</v>
      </c>
      <c r="BW7" s="346">
        <v>42737</v>
      </c>
      <c r="BX7" s="516"/>
      <c r="BY7" s="532"/>
      <c r="BZ7" s="529">
        <f si="59" t="shared"/>
        <v>0</v>
      </c>
      <c r="CA7" s="210"/>
      <c r="CB7" s="292"/>
      <c r="CC7" s="213">
        <f si="35" t="shared"/>
        <v>0</v>
      </c>
      <c r="CD7" s="409"/>
      <c r="CE7" s="211">
        <f si="36" t="shared"/>
        <v>0</v>
      </c>
      <c r="CF7" s="211"/>
      <c r="CG7" s="195">
        <v>762.3</v>
      </c>
      <c r="CH7" s="210">
        <f si="37" t="shared"/>
        <v>762.3</v>
      </c>
      <c r="CI7" s="196"/>
      <c r="CJ7" s="196">
        <f si="60" t="shared"/>
        <v>0</v>
      </c>
      <c r="CK7" s="196">
        <v>3.78</v>
      </c>
      <c r="CL7" s="196">
        <f si="38" t="shared"/>
        <v>3.78</v>
      </c>
      <c r="CM7" s="199">
        <v>3</v>
      </c>
      <c r="CN7" s="346">
        <v>42737</v>
      </c>
      <c r="CO7" s="516"/>
      <c r="CP7" s="532"/>
      <c r="CQ7" s="529">
        <f si="61" t="shared"/>
        <v>0</v>
      </c>
      <c r="CR7" s="409"/>
      <c r="CS7" s="210">
        <f si="0" t="shared"/>
        <v>0</v>
      </c>
      <c r="CT7" s="210">
        <f si="0" t="shared"/>
        <v>0</v>
      </c>
      <c r="CU7" s="409">
        <f si="0" t="shared"/>
        <v>0</v>
      </c>
      <c r="CV7" s="521"/>
      <c r="CW7" s="556"/>
      <c r="CX7" s="557">
        <f si="62" t="shared"/>
        <v>0</v>
      </c>
      <c r="CY7" s="409"/>
      <c r="CZ7" s="409">
        <f si="39" t="shared"/>
        <v>0</v>
      </c>
      <c r="DA7" s="204"/>
      <c r="DB7" s="195">
        <v>3924.1</v>
      </c>
      <c r="DC7" s="420">
        <f si="40" t="shared"/>
        <v>3924.1</v>
      </c>
      <c r="DD7" s="195">
        <v>361.89499999999998</v>
      </c>
      <c r="DE7" s="196">
        <f si="63" t="shared"/>
        <v>0</v>
      </c>
      <c r="DF7" s="195">
        <v>11.38</v>
      </c>
      <c r="DG7" s="397">
        <f si="41" t="shared"/>
        <v>11.38</v>
      </c>
      <c r="DH7" s="199">
        <v>3</v>
      </c>
      <c r="DI7" s="346">
        <v>42737</v>
      </c>
      <c r="DJ7" s="558"/>
      <c r="DK7" s="559"/>
      <c r="DL7" s="493">
        <f si="64" t="shared"/>
        <v>0</v>
      </c>
      <c r="DM7" s="521"/>
      <c r="DN7" s="583"/>
      <c r="DO7" s="576"/>
      <c r="DP7" s="576"/>
      <c r="DQ7" s="582"/>
      <c r="DR7" s="493">
        <f si="65" t="shared"/>
        <v>0</v>
      </c>
      <c r="DS7" s="542"/>
      <c r="DT7" s="409">
        <f si="42" t="shared"/>
        <v>0</v>
      </c>
      <c r="DU7" s="204"/>
      <c r="DV7" s="195">
        <v>5557</v>
      </c>
      <c r="DW7" s="409">
        <f si="43" t="shared"/>
        <v>5557</v>
      </c>
      <c r="DX7" s="195">
        <v>14653</v>
      </c>
      <c r="DY7" s="431">
        <f si="66" t="shared"/>
        <v>0</v>
      </c>
      <c r="DZ7" s="409">
        <v>0.39800000000000002</v>
      </c>
      <c r="EA7" s="431">
        <f si="44" t="shared"/>
        <v>0.39800000000000002</v>
      </c>
      <c r="EB7" s="199">
        <v>3</v>
      </c>
      <c r="EC7" s="346">
        <v>42737</v>
      </c>
      <c r="ED7" s="516"/>
      <c r="EE7" s="212"/>
      <c r="EF7" s="532"/>
      <c r="EG7" s="493">
        <f si="67" t="shared"/>
        <v>0</v>
      </c>
      <c r="EH7" s="542"/>
      <c r="EI7" s="549"/>
      <c r="EJ7" s="588"/>
      <c r="EK7" s="529">
        <f si="68" t="shared"/>
        <v>0</v>
      </c>
      <c r="EL7" s="541"/>
      <c r="EM7" s="583"/>
      <c r="EN7" s="550"/>
      <c r="EO7" s="529">
        <f si="69" t="shared"/>
        <v>0</v>
      </c>
      <c r="EP7" s="541"/>
      <c r="EQ7" s="570"/>
      <c r="ER7" s="529">
        <f si="70" t="shared"/>
        <v>0</v>
      </c>
      <c r="ES7" s="196"/>
      <c r="ET7" s="409">
        <f si="45" t="shared"/>
        <v>0</v>
      </c>
      <c r="EU7" s="204"/>
      <c r="EV7" s="195">
        <v>4273.3999999999996</v>
      </c>
      <c r="EW7" s="195">
        <f si="46" t="shared"/>
        <v>4273.3999999999996</v>
      </c>
      <c r="EX7" s="431">
        <v>361.89499999999998</v>
      </c>
      <c r="EY7" s="431">
        <f si="71" t="shared"/>
        <v>0</v>
      </c>
      <c r="EZ7" s="290">
        <v>12.3931</v>
      </c>
      <c r="FA7" s="432">
        <f si="47" t="shared"/>
        <v>12.3931</v>
      </c>
      <c r="FC7" s="293">
        <v>42798</v>
      </c>
      <c r="FD7" s="417">
        <v>42799</v>
      </c>
      <c r="FE7" s="296">
        <f>BO12</f>
        <v>0</v>
      </c>
      <c r="FF7" s="127">
        <v>3336.5</v>
      </c>
      <c r="FG7" s="127">
        <f si="1" t="shared"/>
        <v>3336.5</v>
      </c>
      <c r="FH7" s="290"/>
      <c r="FI7" s="123" t="e">
        <f si="2" t="shared"/>
        <v>#DIV/0!</v>
      </c>
      <c r="FJ7" s="126">
        <v>4.84</v>
      </c>
      <c r="FK7" s="131" t="e">
        <f si="3" t="shared"/>
        <v>#DIV/0!</v>
      </c>
      <c r="FL7" s="140">
        <f>HR12</f>
        <v>0</v>
      </c>
      <c r="FM7" s="296">
        <f>EU12</f>
        <v>0</v>
      </c>
      <c r="FN7" s="123">
        <v>8546.9</v>
      </c>
      <c r="FO7" s="32">
        <f si="4" t="shared"/>
        <v>8546.9</v>
      </c>
      <c r="FP7" s="120">
        <f si="5" t="shared"/>
        <v>0</v>
      </c>
      <c r="FQ7" s="123" t="e">
        <f si="6" t="shared"/>
        <v>#DIV/0!</v>
      </c>
      <c r="FR7" s="120">
        <v>12.39</v>
      </c>
      <c r="FS7" s="142" t="e">
        <f si="7" t="shared"/>
        <v>#DIV/0!</v>
      </c>
      <c r="FT7" s="141"/>
      <c r="FU7" s="130">
        <f>DA12</f>
        <v>0</v>
      </c>
      <c r="FV7" s="123">
        <v>7848.3</v>
      </c>
      <c r="FW7" s="434">
        <f si="8" t="shared"/>
        <v>7848.3</v>
      </c>
      <c r="FX7" s="120">
        <f si="9" t="shared"/>
        <v>0</v>
      </c>
      <c r="FY7" s="120" t="e">
        <f si="10" t="shared"/>
        <v>#DIV/0!</v>
      </c>
      <c r="FZ7" s="126">
        <v>11.38</v>
      </c>
      <c r="GA7" s="422" t="e">
        <f si="11" t="shared"/>
        <v>#DIV/0!</v>
      </c>
      <c r="GB7" s="393"/>
      <c r="GC7" s="122">
        <f>CF12</f>
        <v>0</v>
      </c>
      <c r="GD7" s="123">
        <v>1524.6</v>
      </c>
      <c r="GE7" s="120">
        <f si="12" t="shared"/>
        <v>1524.6</v>
      </c>
      <c r="GF7" s="290"/>
      <c r="GG7" s="127" t="e">
        <f si="13" t="shared"/>
        <v>#DIV/0!</v>
      </c>
      <c r="GH7" s="126">
        <v>3.78</v>
      </c>
      <c r="GI7" s="144" t="e">
        <f si="14" t="shared"/>
        <v>#DIV/0!</v>
      </c>
      <c r="GJ7" s="393"/>
      <c r="GK7" s="122">
        <f>DU12</f>
        <v>0</v>
      </c>
      <c r="GL7" s="120">
        <v>11114</v>
      </c>
      <c r="GM7" s="33">
        <f si="15" t="shared"/>
        <v>11114</v>
      </c>
      <c r="GN7" s="169"/>
      <c r="GO7" s="128">
        <v>0.55000000000000004</v>
      </c>
      <c r="GP7" s="126">
        <v>0.4</v>
      </c>
      <c r="GQ7" s="424">
        <f si="16" t="shared"/>
        <v>-0.15000000000000002</v>
      </c>
      <c r="GR7" s="393"/>
      <c r="GS7" s="122">
        <f>AV12</f>
        <v>0</v>
      </c>
      <c r="GT7" s="123">
        <v>21299.8</v>
      </c>
      <c r="GU7" s="33">
        <f si="17" t="shared"/>
        <v>21299.8</v>
      </c>
      <c r="GV7" s="123">
        <f si="18" t="shared"/>
        <v>0</v>
      </c>
      <c r="GW7" s="127" t="e">
        <f si="19" t="shared"/>
        <v>#DIV/0!</v>
      </c>
      <c r="GX7" s="123">
        <v>30.9</v>
      </c>
      <c r="GY7" s="144" t="e">
        <f si="20" t="shared"/>
        <v>#DIV/0!</v>
      </c>
      <c r="GZ7" s="141"/>
      <c r="HA7" s="125">
        <f si="21" t="shared"/>
        <v>0</v>
      </c>
      <c r="HB7" s="386">
        <v>53670.03</v>
      </c>
      <c r="HC7" s="31">
        <f si="22" t="shared"/>
        <v>53670.03</v>
      </c>
      <c r="HE7" s="23" t="s">
        <v>67</v>
      </c>
      <c r="HF7" s="177">
        <f>GC35</f>
        <v>0</v>
      </c>
      <c r="HG7" s="175">
        <v>47263</v>
      </c>
      <c r="HH7" s="176">
        <f si="23" t="shared"/>
        <v>47263</v>
      </c>
      <c r="HI7" s="173">
        <v>12500</v>
      </c>
      <c r="HJ7" s="40">
        <f si="24" t="shared"/>
        <v>3.78104</v>
      </c>
      <c r="HK7" s="179">
        <f si="25" t="shared"/>
        <v>1524.6129032258063</v>
      </c>
      <c r="HL7" s="179">
        <f si="26" t="shared"/>
        <v>762.30645161290317</v>
      </c>
      <c r="HM7" s="179">
        <f si="27" t="shared"/>
        <v>403.22580645161293</v>
      </c>
      <c r="HO7" s="346">
        <v>42737</v>
      </c>
      <c r="HP7" s="590"/>
      <c r="HQ7" s="529">
        <f si="72" t="shared"/>
        <v>0</v>
      </c>
      <c r="HR7" s="541"/>
      <c r="HS7" s="556"/>
      <c r="HT7" s="347">
        <f si="73" t="shared"/>
        <v>0</v>
      </c>
      <c r="HU7" s="573"/>
      <c r="HV7" s="556"/>
      <c r="HW7" s="347">
        <f si="74" t="shared"/>
        <v>0</v>
      </c>
      <c r="HX7" s="573"/>
      <c r="HY7" s="556"/>
      <c r="HZ7" s="347">
        <f si="75" t="shared"/>
        <v>0</v>
      </c>
      <c r="IA7" s="573"/>
      <c r="IB7" s="556"/>
      <c r="IC7" s="493">
        <f si="76" t="shared"/>
        <v>0</v>
      </c>
      <c r="ID7" s="195"/>
      <c r="IE7" s="556"/>
      <c r="IF7" s="347">
        <f si="77" t="shared"/>
        <v>0</v>
      </c>
      <c r="IG7" s="210"/>
    </row>
    <row customHeight="1" ht="16.5" r="8" spans="1:247" x14ac:dyDescent="0.25">
      <c r="A8" s="199">
        <v>4</v>
      </c>
      <c r="B8" s="346">
        <v>42738</v>
      </c>
      <c r="C8" s="516"/>
      <c r="D8" s="212"/>
      <c r="E8" s="350"/>
      <c r="F8" s="493">
        <f si="48" t="shared"/>
        <v>0</v>
      </c>
      <c r="G8" s="354">
        <f>F7+F8</f>
        <v>0</v>
      </c>
      <c r="H8" s="357"/>
      <c r="I8" s="292"/>
      <c r="J8" s="358"/>
      <c r="K8" s="493">
        <f si="49" t="shared"/>
        <v>0</v>
      </c>
      <c r="L8" s="195">
        <f>K7+K8</f>
        <v>0</v>
      </c>
      <c r="M8" s="466">
        <f>L8-G8</f>
        <v>0</v>
      </c>
      <c r="N8" s="516"/>
      <c r="O8" s="533"/>
      <c r="P8" s="493">
        <f si="50" t="shared"/>
        <v>0</v>
      </c>
      <c r="Q8" s="521">
        <f>P8+P7</f>
        <v>0</v>
      </c>
      <c r="R8" s="516"/>
      <c r="S8" s="532"/>
      <c r="T8" s="347">
        <f si="51" t="shared"/>
        <v>0</v>
      </c>
      <c r="U8" s="521">
        <f>T8+T7</f>
        <v>0</v>
      </c>
      <c r="V8" s="516"/>
      <c r="W8" s="538"/>
      <c r="X8" s="347">
        <f si="52" t="shared"/>
        <v>0</v>
      </c>
      <c r="Y8" s="409">
        <f>X8+X7</f>
        <v>0</v>
      </c>
      <c r="Z8" s="210">
        <f>Y8+U8</f>
        <v>0</v>
      </c>
      <c r="AA8" s="466">
        <f>Q8-Z8</f>
        <v>0</v>
      </c>
      <c r="AB8" s="516"/>
      <c r="AC8" s="532"/>
      <c r="AD8" s="493">
        <f si="53" t="shared"/>
        <v>0</v>
      </c>
      <c r="AE8" s="542">
        <f>AD8+AD7</f>
        <v>0</v>
      </c>
      <c r="AF8" s="364"/>
      <c r="AG8" s="289"/>
      <c r="AH8" s="358"/>
      <c r="AI8" s="347">
        <f si="54" t="shared"/>
        <v>0</v>
      </c>
      <c r="AJ8" s="409">
        <f>AI8+AI7</f>
        <v>0</v>
      </c>
      <c r="AK8" s="521">
        <f>AJ8+U8</f>
        <v>0</v>
      </c>
      <c r="AL8" s="387"/>
      <c r="AM8" s="388"/>
      <c r="AN8" s="347">
        <f si="55" t="shared"/>
        <v>0</v>
      </c>
      <c r="AO8" s="217">
        <f>AN8+AN7</f>
        <v>0</v>
      </c>
      <c r="AP8" s="366"/>
      <c r="AQ8" s="323"/>
      <c r="AR8" s="347">
        <f si="56" t="shared"/>
        <v>0</v>
      </c>
      <c r="AS8" s="409">
        <f>AR8+AR7</f>
        <v>0</v>
      </c>
      <c r="AT8" s="409">
        <f>(L8-Y8-AE8-AO8)+AS8</f>
        <v>0</v>
      </c>
      <c r="AU8" s="210">
        <f si="28" t="shared"/>
        <v>0</v>
      </c>
      <c r="AV8" s="211">
        <f>(G8-Y8-AE8-AO8)+AS8</f>
        <v>0</v>
      </c>
      <c r="AW8" s="197">
        <v>10649.89</v>
      </c>
      <c r="AX8" s="196"/>
      <c r="AY8" s="196"/>
      <c r="AZ8" s="196">
        <f si="29" t="shared"/>
        <v>0</v>
      </c>
      <c r="BA8" s="196">
        <v>30.88</v>
      </c>
      <c r="BB8" s="196">
        <f si="30" t="shared"/>
        <v>30.88</v>
      </c>
      <c r="BC8" s="199">
        <v>4</v>
      </c>
      <c r="BD8" s="346">
        <v>42738</v>
      </c>
      <c r="BE8" s="516"/>
      <c r="BF8" s="212"/>
      <c r="BG8" s="532"/>
      <c r="BH8" s="529">
        <f si="57" t="shared"/>
        <v>0</v>
      </c>
      <c r="BI8" s="521">
        <f>BH8+BH7</f>
        <v>0</v>
      </c>
      <c r="BJ8" s="549"/>
      <c r="BK8" s="550"/>
      <c r="BL8" s="548">
        <f si="58" t="shared"/>
        <v>0</v>
      </c>
      <c r="BM8" s="409">
        <f>BL8+BL7</f>
        <v>0</v>
      </c>
      <c r="BN8" s="409">
        <f si="31" t="shared"/>
        <v>0</v>
      </c>
      <c r="BO8" s="483">
        <f>BI8-BM8</f>
        <v>0</v>
      </c>
      <c r="BP8" s="195">
        <v>1668.2</v>
      </c>
      <c r="BQ8" s="196">
        <f si="32" t="shared"/>
        <v>1668.2</v>
      </c>
      <c r="BR8" s="196">
        <v>301.44</v>
      </c>
      <c r="BS8" s="196">
        <f si="33" t="shared"/>
        <v>0</v>
      </c>
      <c r="BT8" s="196">
        <v>4.84</v>
      </c>
      <c r="BU8" s="196">
        <f si="34" t="shared"/>
        <v>4.84</v>
      </c>
      <c r="BV8" s="199">
        <v>4</v>
      </c>
      <c r="BW8" s="346">
        <v>42738</v>
      </c>
      <c r="BX8" s="516"/>
      <c r="BY8" s="532"/>
      <c r="BZ8" s="529">
        <f si="59" t="shared"/>
        <v>0</v>
      </c>
      <c r="CA8" s="196">
        <f>BZ7+BZ8</f>
        <v>0</v>
      </c>
      <c r="CB8" s="292"/>
      <c r="CC8" s="213">
        <f si="35" t="shared"/>
        <v>0</v>
      </c>
      <c r="CD8" s="409">
        <f>BM8</f>
        <v>0</v>
      </c>
      <c r="CE8" s="211">
        <f si="36" t="shared"/>
        <v>0</v>
      </c>
      <c r="CF8" s="211">
        <f>CA8+CD8</f>
        <v>0</v>
      </c>
      <c r="CG8" s="195">
        <v>762.3</v>
      </c>
      <c r="CH8" s="210">
        <f si="37" t="shared"/>
        <v>762.3</v>
      </c>
      <c r="CI8" s="196"/>
      <c r="CJ8" s="196">
        <f si="60" t="shared"/>
        <v>0</v>
      </c>
      <c r="CK8" s="196">
        <v>3.78</v>
      </c>
      <c r="CL8" s="196">
        <f si="38" t="shared"/>
        <v>3.78</v>
      </c>
      <c r="CM8" s="199">
        <v>4</v>
      </c>
      <c r="CN8" s="346">
        <v>42738</v>
      </c>
      <c r="CO8" s="516"/>
      <c r="CP8" s="532"/>
      <c r="CQ8" s="529">
        <f si="61" t="shared"/>
        <v>0</v>
      </c>
      <c r="CR8" s="409">
        <f>CQ8+CQ7</f>
        <v>0</v>
      </c>
      <c r="CS8" s="210">
        <f si="0" t="shared"/>
        <v>0</v>
      </c>
      <c r="CT8" s="210">
        <f si="0" t="shared"/>
        <v>0</v>
      </c>
      <c r="CU8" s="409">
        <f si="0" t="shared"/>
        <v>0</v>
      </c>
      <c r="CV8" s="521">
        <f>Y8</f>
        <v>0</v>
      </c>
      <c r="CW8" s="556"/>
      <c r="CX8" s="557">
        <f si="62" t="shared"/>
        <v>0</v>
      </c>
      <c r="CY8" s="409">
        <f>CX8+CX7</f>
        <v>0</v>
      </c>
      <c r="CZ8" s="409">
        <f si="39" t="shared"/>
        <v>0</v>
      </c>
      <c r="DA8" s="204">
        <f>CZ8+CZ7</f>
        <v>0</v>
      </c>
      <c r="DB8" s="195">
        <v>3924.1</v>
      </c>
      <c r="DC8" s="421">
        <f si="40" t="shared"/>
        <v>3924.1</v>
      </c>
      <c r="DD8" s="195">
        <v>361.89499999999998</v>
      </c>
      <c r="DE8" s="196">
        <f si="63" t="shared"/>
        <v>0</v>
      </c>
      <c r="DF8" s="195">
        <v>11.38</v>
      </c>
      <c r="DG8" s="397">
        <f si="41" t="shared"/>
        <v>11.38</v>
      </c>
      <c r="DH8" s="199">
        <v>4</v>
      </c>
      <c r="DI8" s="346">
        <v>42738</v>
      </c>
      <c r="DJ8" s="558"/>
      <c r="DK8" s="559"/>
      <c r="DL8" s="493">
        <f si="64" t="shared"/>
        <v>0</v>
      </c>
      <c r="DM8" s="521">
        <f>DL8+DL7</f>
        <v>0</v>
      </c>
      <c r="DN8" s="583"/>
      <c r="DO8" s="576"/>
      <c r="DP8" s="576"/>
      <c r="DQ8" s="582"/>
      <c r="DR8" s="493">
        <f si="65" t="shared"/>
        <v>0</v>
      </c>
      <c r="DS8" s="542">
        <f>DR8+DR7</f>
        <v>0</v>
      </c>
      <c r="DT8" s="409">
        <f>DL8+DR8+IF8</f>
        <v>0</v>
      </c>
      <c r="DU8" s="204">
        <f>DM8+DS8+IG8</f>
        <v>0</v>
      </c>
      <c r="DV8" s="195">
        <v>5557</v>
      </c>
      <c r="DW8" s="409">
        <f si="43" t="shared"/>
        <v>5557</v>
      </c>
      <c r="DX8" s="195">
        <v>14653</v>
      </c>
      <c r="DY8" s="431">
        <f si="66" t="shared"/>
        <v>0</v>
      </c>
      <c r="DZ8" s="409">
        <v>0.39800000000000002</v>
      </c>
      <c r="EA8" s="431">
        <f si="44" t="shared"/>
        <v>0.39800000000000002</v>
      </c>
      <c r="EB8" s="199">
        <v>4</v>
      </c>
      <c r="EC8" s="346">
        <v>42738</v>
      </c>
      <c r="ED8" s="516"/>
      <c r="EE8" s="17"/>
      <c r="EF8" s="532"/>
      <c r="EG8" s="493">
        <f si="67" t="shared"/>
        <v>0</v>
      </c>
      <c r="EH8" s="542">
        <f>EG8+EG7</f>
        <v>0</v>
      </c>
      <c r="EI8" s="549"/>
      <c r="EJ8" s="588"/>
      <c r="EK8" s="529">
        <f si="68" t="shared"/>
        <v>0</v>
      </c>
      <c r="EL8" s="541">
        <f>EK8+EK7</f>
        <v>0</v>
      </c>
      <c r="EM8" s="583"/>
      <c r="EN8" s="550"/>
      <c r="EO8" s="529">
        <f si="69" t="shared"/>
        <v>0</v>
      </c>
      <c r="EP8" s="541">
        <f>EO8+EO7</f>
        <v>0</v>
      </c>
      <c r="EQ8" s="570"/>
      <c r="ER8" s="529">
        <f si="70" t="shared"/>
        <v>0</v>
      </c>
      <c r="ES8" s="196">
        <f>ER8+ER7</f>
        <v>0</v>
      </c>
      <c r="ET8" s="409">
        <f si="45" t="shared"/>
        <v>0</v>
      </c>
      <c r="EU8" s="204">
        <f>EH8+EP8+ES8</f>
        <v>0</v>
      </c>
      <c r="EV8" s="195">
        <v>4273.3999999999996</v>
      </c>
      <c r="EW8" s="195">
        <f si="46" t="shared"/>
        <v>4273.3999999999996</v>
      </c>
      <c r="EX8" s="431">
        <v>361.89499999999998</v>
      </c>
      <c r="EY8" s="431">
        <f si="71" t="shared"/>
        <v>0</v>
      </c>
      <c r="EZ8" s="290">
        <v>12.3931</v>
      </c>
      <c r="FA8" s="432">
        <f si="47" t="shared"/>
        <v>12.3931</v>
      </c>
      <c r="FC8" s="293">
        <v>42799</v>
      </c>
      <c r="FD8" s="417">
        <v>42800</v>
      </c>
      <c r="FE8" s="296">
        <f>BO14</f>
        <v>0</v>
      </c>
      <c r="FF8" s="127">
        <v>3336.5</v>
      </c>
      <c r="FG8" s="127">
        <f si="1" t="shared"/>
        <v>3336.5</v>
      </c>
      <c r="FH8" s="290"/>
      <c r="FI8" s="123" t="e">
        <f si="2" t="shared"/>
        <v>#DIV/0!</v>
      </c>
      <c r="FJ8" s="126">
        <v>4.84</v>
      </c>
      <c r="FK8" s="131" t="e">
        <f si="3" t="shared"/>
        <v>#DIV/0!</v>
      </c>
      <c r="FL8" s="140">
        <f>HR14</f>
        <v>0</v>
      </c>
      <c r="FM8" s="296">
        <f>EU14</f>
        <v>0</v>
      </c>
      <c r="FN8" s="123">
        <v>8546.9</v>
      </c>
      <c r="FO8" s="32">
        <f si="4" t="shared"/>
        <v>8546.9</v>
      </c>
      <c r="FP8" s="120">
        <f si="5" t="shared"/>
        <v>0</v>
      </c>
      <c r="FQ8" s="123" t="e">
        <f si="6" t="shared"/>
        <v>#DIV/0!</v>
      </c>
      <c r="FR8" s="120">
        <v>12.39</v>
      </c>
      <c r="FS8" s="142" t="e">
        <f si="7" t="shared"/>
        <v>#DIV/0!</v>
      </c>
      <c r="FT8" s="141"/>
      <c r="FU8" s="130">
        <f>DA14</f>
        <v>0</v>
      </c>
      <c r="FV8" s="123">
        <v>7848.3</v>
      </c>
      <c r="FW8" s="434">
        <f si="8" t="shared"/>
        <v>7848.3</v>
      </c>
      <c r="FX8" s="120">
        <f si="9" t="shared"/>
        <v>0</v>
      </c>
      <c r="FY8" s="120" t="e">
        <f si="10" t="shared"/>
        <v>#DIV/0!</v>
      </c>
      <c r="FZ8" s="126">
        <v>11.38</v>
      </c>
      <c r="GA8" s="422" t="e">
        <f si="11" t="shared"/>
        <v>#DIV/0!</v>
      </c>
      <c r="GB8" s="393"/>
      <c r="GC8" s="122">
        <f>CF14</f>
        <v>0</v>
      </c>
      <c r="GD8" s="123">
        <v>1524.6</v>
      </c>
      <c r="GE8" s="120">
        <f si="12" t="shared"/>
        <v>1524.6</v>
      </c>
      <c r="GF8" s="17"/>
      <c r="GG8" s="127" t="e">
        <f si="13" t="shared"/>
        <v>#DIV/0!</v>
      </c>
      <c r="GH8" s="126">
        <v>3.78</v>
      </c>
      <c r="GI8" s="144" t="e">
        <f si="14" t="shared"/>
        <v>#DIV/0!</v>
      </c>
      <c r="GJ8" s="393"/>
      <c r="GK8" s="122">
        <f>DU14</f>
        <v>0</v>
      </c>
      <c r="GL8" s="120">
        <v>11114</v>
      </c>
      <c r="GM8" s="33">
        <f si="15" t="shared"/>
        <v>11114</v>
      </c>
      <c r="GN8" s="169"/>
      <c r="GO8" s="128">
        <v>0.55000000000000004</v>
      </c>
      <c r="GP8" s="126">
        <v>0.4</v>
      </c>
      <c r="GQ8" s="424">
        <f si="16" t="shared"/>
        <v>-0.15000000000000002</v>
      </c>
      <c r="GR8" s="393"/>
      <c r="GS8" s="122">
        <f>AV14</f>
        <v>0</v>
      </c>
      <c r="GT8" s="123">
        <v>21299.8</v>
      </c>
      <c r="GU8" s="425">
        <f si="17" t="shared"/>
        <v>21299.8</v>
      </c>
      <c r="GV8" s="123">
        <f si="18" t="shared"/>
        <v>0</v>
      </c>
      <c r="GW8" s="127" t="e">
        <f si="19" t="shared"/>
        <v>#DIV/0!</v>
      </c>
      <c r="GX8" s="123">
        <v>30.9</v>
      </c>
      <c r="GY8" s="144" t="e">
        <f si="20" t="shared"/>
        <v>#DIV/0!</v>
      </c>
      <c r="GZ8" s="141"/>
      <c r="HA8" s="125">
        <f si="21" t="shared"/>
        <v>0</v>
      </c>
      <c r="HB8" s="386">
        <v>53670.03</v>
      </c>
      <c r="HC8" s="31">
        <f si="22" t="shared"/>
        <v>53670.03</v>
      </c>
      <c r="HE8" s="23" t="s">
        <v>68</v>
      </c>
      <c r="HF8" s="174">
        <f>GK35</f>
        <v>0</v>
      </c>
      <c r="HG8" s="178">
        <v>344535</v>
      </c>
      <c r="HH8" s="333">
        <f si="23" t="shared"/>
        <v>344535</v>
      </c>
      <c r="HI8" s="173">
        <v>865640</v>
      </c>
      <c r="HJ8" s="40">
        <f si="24" t="shared"/>
        <v>0.39801187560648771</v>
      </c>
      <c r="HK8" s="179">
        <f si="25" t="shared"/>
        <v>11114.032258064517</v>
      </c>
      <c r="HL8" s="179">
        <f si="26" t="shared"/>
        <v>5557.0161290322585</v>
      </c>
      <c r="HM8" s="179">
        <f si="27" t="shared"/>
        <v>27923.870967741936</v>
      </c>
      <c r="HO8" s="346">
        <v>42738</v>
      </c>
      <c r="HP8" s="590"/>
      <c r="HQ8" s="529">
        <f si="72" t="shared"/>
        <v>0</v>
      </c>
      <c r="HR8" s="541">
        <f>HQ8+HQ7</f>
        <v>0</v>
      </c>
      <c r="HS8" s="556"/>
      <c r="HT8" s="347">
        <f si="73" t="shared"/>
        <v>0</v>
      </c>
      <c r="HU8" s="573">
        <f>HT8+HT7</f>
        <v>0</v>
      </c>
      <c r="HV8" s="556"/>
      <c r="HW8" s="347">
        <f si="74" t="shared"/>
        <v>0</v>
      </c>
      <c r="HX8" s="573">
        <f>HW8+HW7</f>
        <v>0</v>
      </c>
      <c r="HY8" s="556"/>
      <c r="HZ8" s="347">
        <f si="75" t="shared"/>
        <v>0</v>
      </c>
      <c r="IA8" s="573">
        <f>HZ8+HZ7</f>
        <v>0</v>
      </c>
      <c r="IB8" s="556"/>
      <c r="IC8" s="493">
        <f si="76" t="shared"/>
        <v>0</v>
      </c>
      <c r="ID8" s="195">
        <f>IC8+IC7</f>
        <v>0</v>
      </c>
      <c r="IE8" s="556"/>
      <c r="IF8" s="347">
        <f si="77" t="shared"/>
        <v>0</v>
      </c>
      <c r="IG8" s="210">
        <f>IF8+IF7</f>
        <v>0</v>
      </c>
    </row>
    <row customHeight="1" ht="16.5" r="9" spans="1:247" thickBot="1" x14ac:dyDescent="0.3">
      <c r="A9" s="199">
        <v>5</v>
      </c>
      <c r="B9" s="346">
        <v>42738</v>
      </c>
      <c r="C9" s="516"/>
      <c r="D9" s="212"/>
      <c r="E9" s="350"/>
      <c r="F9" s="493">
        <f si="48" t="shared"/>
        <v>0</v>
      </c>
      <c r="G9" s="354"/>
      <c r="H9" s="357"/>
      <c r="I9" s="292"/>
      <c r="J9" s="358"/>
      <c r="K9" s="493">
        <f si="49" t="shared"/>
        <v>0</v>
      </c>
      <c r="L9" s="195"/>
      <c r="M9" s="354"/>
      <c r="N9" s="516"/>
      <c r="O9" s="532"/>
      <c r="P9" s="493">
        <f si="50" t="shared"/>
        <v>0</v>
      </c>
      <c r="Q9" s="521"/>
      <c r="R9" s="516"/>
      <c r="S9" s="532"/>
      <c r="T9" s="347">
        <f si="51" t="shared"/>
        <v>0</v>
      </c>
      <c r="U9" s="521"/>
      <c r="V9" s="516"/>
      <c r="W9" s="538"/>
      <c r="X9" s="347">
        <f si="52" t="shared"/>
        <v>0</v>
      </c>
      <c r="Y9" s="409"/>
      <c r="Z9" s="210"/>
      <c r="AA9" s="354"/>
      <c r="AB9" s="516"/>
      <c r="AC9" s="532"/>
      <c r="AD9" s="493">
        <f si="53" t="shared"/>
        <v>0</v>
      </c>
      <c r="AE9" s="542"/>
      <c r="AF9" s="364"/>
      <c r="AG9" s="289"/>
      <c r="AH9" s="358"/>
      <c r="AI9" s="347">
        <f si="54" t="shared"/>
        <v>0</v>
      </c>
      <c r="AJ9" s="409"/>
      <c r="AK9" s="521"/>
      <c r="AL9" s="387"/>
      <c r="AM9" s="388"/>
      <c r="AN9" s="347">
        <f si="55" t="shared"/>
        <v>0</v>
      </c>
      <c r="AO9" s="217"/>
      <c r="AP9" s="366"/>
      <c r="AQ9" s="323"/>
      <c r="AR9" s="347">
        <f si="56" t="shared"/>
        <v>0</v>
      </c>
      <c r="AS9" s="409"/>
      <c r="AT9" s="409"/>
      <c r="AU9" s="210">
        <f si="28" t="shared"/>
        <v>0</v>
      </c>
      <c r="AV9" s="211"/>
      <c r="AW9" s="197">
        <v>10649.89</v>
      </c>
      <c r="AX9" s="397"/>
      <c r="AY9" s="196"/>
      <c r="AZ9" s="196">
        <f si="29" t="shared"/>
        <v>0</v>
      </c>
      <c r="BA9" s="196">
        <v>30.88</v>
      </c>
      <c r="BB9" s="397">
        <f si="30" t="shared"/>
        <v>30.88</v>
      </c>
      <c r="BC9" s="199">
        <v>5</v>
      </c>
      <c r="BD9" s="346">
        <v>42738</v>
      </c>
      <c r="BE9" s="516"/>
      <c r="BF9" s="212"/>
      <c r="BG9" s="532"/>
      <c r="BH9" s="529">
        <f si="57" t="shared"/>
        <v>0</v>
      </c>
      <c r="BI9" s="521"/>
      <c r="BJ9" s="549"/>
      <c r="BK9" s="550"/>
      <c r="BL9" s="548">
        <f si="58" t="shared"/>
        <v>0</v>
      </c>
      <c r="BM9" s="409"/>
      <c r="BN9" s="409">
        <f>BH9-BL9</f>
        <v>0</v>
      </c>
      <c r="BO9" s="483"/>
      <c r="BP9" s="195">
        <v>1668.2</v>
      </c>
      <c r="BQ9" s="196">
        <f si="32" t="shared"/>
        <v>1668.2</v>
      </c>
      <c r="BR9" s="196">
        <v>301.44</v>
      </c>
      <c r="BS9" s="196">
        <f si="33" t="shared"/>
        <v>0</v>
      </c>
      <c r="BT9" s="196">
        <v>4.84</v>
      </c>
      <c r="BU9" s="196">
        <f si="34" t="shared"/>
        <v>4.84</v>
      </c>
      <c r="BV9" s="199">
        <v>5</v>
      </c>
      <c r="BW9" s="346">
        <v>42738</v>
      </c>
      <c r="BX9" s="516"/>
      <c r="BY9" s="532"/>
      <c r="BZ9" s="529">
        <f si="59" t="shared"/>
        <v>0</v>
      </c>
      <c r="CA9" s="196"/>
      <c r="CB9" s="292"/>
      <c r="CC9" s="213">
        <f si="35" t="shared"/>
        <v>0</v>
      </c>
      <c r="CD9" s="409"/>
      <c r="CE9" s="211">
        <f si="36" t="shared"/>
        <v>0</v>
      </c>
      <c r="CF9" s="211"/>
      <c r="CG9" s="195">
        <v>762.3</v>
      </c>
      <c r="CH9" s="210">
        <f si="37" t="shared"/>
        <v>762.3</v>
      </c>
      <c r="CI9" s="196"/>
      <c r="CJ9" s="196">
        <f si="60" t="shared"/>
        <v>0</v>
      </c>
      <c r="CK9" s="196">
        <v>3.78</v>
      </c>
      <c r="CL9" s="196">
        <f si="38" t="shared"/>
        <v>3.78</v>
      </c>
      <c r="CM9" s="199">
        <v>5</v>
      </c>
      <c r="CN9" s="346">
        <v>42738</v>
      </c>
      <c r="CO9" s="516"/>
      <c r="CP9" s="532"/>
      <c r="CQ9" s="529">
        <f si="61" t="shared"/>
        <v>0</v>
      </c>
      <c r="CR9" s="409"/>
      <c r="CS9" s="210">
        <f si="0" t="shared"/>
        <v>0</v>
      </c>
      <c r="CT9" s="210">
        <f si="0" t="shared"/>
        <v>0</v>
      </c>
      <c r="CU9" s="409">
        <f si="0" t="shared"/>
        <v>0</v>
      </c>
      <c r="CV9" s="521"/>
      <c r="CW9" s="556"/>
      <c r="CX9" s="557">
        <f si="62" t="shared"/>
        <v>0</v>
      </c>
      <c r="CY9" s="409"/>
      <c r="CZ9" s="409">
        <f si="39" t="shared"/>
        <v>0</v>
      </c>
      <c r="DA9" s="204"/>
      <c r="DB9" s="195">
        <v>3924.1</v>
      </c>
      <c r="DC9" s="421">
        <f si="40" t="shared"/>
        <v>3924.1</v>
      </c>
      <c r="DD9" s="195">
        <v>361.89499999999998</v>
      </c>
      <c r="DE9" s="196">
        <f si="63" t="shared"/>
        <v>0</v>
      </c>
      <c r="DF9" s="195">
        <v>11.38</v>
      </c>
      <c r="DG9" s="397">
        <f si="41" t="shared"/>
        <v>11.38</v>
      </c>
      <c r="DH9" s="199">
        <v>5</v>
      </c>
      <c r="DI9" s="346">
        <v>42738</v>
      </c>
      <c r="DJ9" s="558"/>
      <c r="DK9" s="559"/>
      <c r="DL9" s="493">
        <f si="64" t="shared"/>
        <v>0</v>
      </c>
      <c r="DM9" s="521"/>
      <c r="DN9" s="583"/>
      <c r="DO9" s="576"/>
      <c r="DP9" s="576"/>
      <c r="DQ9" s="582"/>
      <c r="DR9" s="493">
        <f si="65" t="shared"/>
        <v>0</v>
      </c>
      <c r="DS9" s="542"/>
      <c r="DT9" s="409">
        <f>DL9+DR9+IF9</f>
        <v>0</v>
      </c>
      <c r="DU9" s="204"/>
      <c r="DV9" s="195">
        <v>5557</v>
      </c>
      <c r="DW9" s="409">
        <f si="43" t="shared"/>
        <v>5557</v>
      </c>
      <c r="DX9" s="195">
        <v>14653</v>
      </c>
      <c r="DY9" s="431">
        <f si="66" t="shared"/>
        <v>0</v>
      </c>
      <c r="DZ9" s="409">
        <v>0.39800000000000002</v>
      </c>
      <c r="EA9" s="431">
        <f si="44" t="shared"/>
        <v>0.39800000000000002</v>
      </c>
      <c r="EB9" s="199">
        <v>5</v>
      </c>
      <c r="EC9" s="346">
        <v>42738</v>
      </c>
      <c r="ED9" s="516"/>
      <c r="EE9" s="245"/>
      <c r="EF9" s="532"/>
      <c r="EG9" s="493">
        <f si="67" t="shared"/>
        <v>0</v>
      </c>
      <c r="EH9" s="542"/>
      <c r="EI9" s="549"/>
      <c r="EJ9" s="588"/>
      <c r="EK9" s="529">
        <f si="68" t="shared"/>
        <v>0</v>
      </c>
      <c r="EL9" s="541"/>
      <c r="EM9" s="583"/>
      <c r="EN9" s="550"/>
      <c r="EO9" s="529">
        <f si="69" t="shared"/>
        <v>0</v>
      </c>
      <c r="EP9" s="541"/>
      <c r="EQ9" s="570"/>
      <c r="ER9" s="529">
        <f si="70" t="shared"/>
        <v>0</v>
      </c>
      <c r="ES9" s="196"/>
      <c r="ET9" s="409">
        <f si="45" t="shared"/>
        <v>0</v>
      </c>
      <c r="EU9" s="204"/>
      <c r="EV9" s="195">
        <v>4273.3999999999996</v>
      </c>
      <c r="EW9" s="195">
        <f si="46" t="shared"/>
        <v>4273.3999999999996</v>
      </c>
      <c r="EX9" s="431">
        <v>361.89499999999998</v>
      </c>
      <c r="EY9" s="431">
        <f si="71" t="shared"/>
        <v>0</v>
      </c>
      <c r="EZ9" s="290">
        <v>12.3931</v>
      </c>
      <c r="FA9" s="432">
        <f si="47" t="shared"/>
        <v>12.3931</v>
      </c>
      <c r="FC9" s="293">
        <v>42800</v>
      </c>
      <c r="FD9" s="417">
        <v>42801</v>
      </c>
      <c r="FE9" s="296">
        <f>BO16</f>
        <v>0</v>
      </c>
      <c r="FF9" s="127">
        <v>3336.5</v>
      </c>
      <c r="FG9" s="127">
        <f si="1" t="shared"/>
        <v>3336.5</v>
      </c>
      <c r="FH9" s="290"/>
      <c r="FI9" s="123" t="e">
        <f si="2" t="shared"/>
        <v>#DIV/0!</v>
      </c>
      <c r="FJ9" s="126">
        <v>4.84</v>
      </c>
      <c r="FK9" s="131" t="e">
        <f si="3" t="shared"/>
        <v>#DIV/0!</v>
      </c>
      <c r="FL9" s="140">
        <f>HR16</f>
        <v>0</v>
      </c>
      <c r="FM9" s="296">
        <f>EU16</f>
        <v>0</v>
      </c>
      <c r="FN9" s="123">
        <v>8546.9</v>
      </c>
      <c r="FO9" s="32">
        <f si="4" t="shared"/>
        <v>8546.9</v>
      </c>
      <c r="FP9" s="120">
        <f si="5" t="shared"/>
        <v>0</v>
      </c>
      <c r="FQ9" s="123" t="e">
        <f si="6" t="shared"/>
        <v>#DIV/0!</v>
      </c>
      <c r="FR9" s="120">
        <v>12.39</v>
      </c>
      <c r="FS9" s="142" t="e">
        <f si="7" t="shared"/>
        <v>#DIV/0!</v>
      </c>
      <c r="FT9" s="141"/>
      <c r="FU9" s="130">
        <f>DA16</f>
        <v>0</v>
      </c>
      <c r="FV9" s="123">
        <v>7848.3</v>
      </c>
      <c r="FW9" s="434">
        <f si="8" t="shared"/>
        <v>7848.3</v>
      </c>
      <c r="FX9" s="120">
        <f si="9" t="shared"/>
        <v>0</v>
      </c>
      <c r="FY9" s="120" t="e">
        <f si="10" t="shared"/>
        <v>#DIV/0!</v>
      </c>
      <c r="FZ9" s="126">
        <v>11.38</v>
      </c>
      <c r="GA9" s="422" t="e">
        <f si="11" t="shared"/>
        <v>#DIV/0!</v>
      </c>
      <c r="GB9" s="393"/>
      <c r="GC9" s="122">
        <f>CF16</f>
        <v>0</v>
      </c>
      <c r="GD9" s="123">
        <v>1524.6</v>
      </c>
      <c r="GE9" s="120">
        <f si="12" t="shared"/>
        <v>1524.6</v>
      </c>
      <c r="GF9" s="17"/>
      <c r="GG9" s="127" t="e">
        <f si="13" t="shared"/>
        <v>#DIV/0!</v>
      </c>
      <c r="GH9" s="126">
        <v>3.78</v>
      </c>
      <c r="GI9" s="144" t="e">
        <f si="14" t="shared"/>
        <v>#DIV/0!</v>
      </c>
      <c r="GJ9" s="393"/>
      <c r="GK9" s="122">
        <f>DU16</f>
        <v>0</v>
      </c>
      <c r="GL9" s="120">
        <v>11114</v>
      </c>
      <c r="GM9" s="33">
        <f si="15" t="shared"/>
        <v>11114</v>
      </c>
      <c r="GN9" s="169"/>
      <c r="GO9" s="128">
        <v>0.55000000000000004</v>
      </c>
      <c r="GP9" s="126">
        <v>0.4</v>
      </c>
      <c r="GQ9" s="424">
        <f si="16" t="shared"/>
        <v>-0.15000000000000002</v>
      </c>
      <c r="GR9" s="393"/>
      <c r="GS9" s="122">
        <f>AV16</f>
        <v>0</v>
      </c>
      <c r="GT9" s="123">
        <v>21299.8</v>
      </c>
      <c r="GU9" s="425">
        <f si="17" t="shared"/>
        <v>21299.8</v>
      </c>
      <c r="GV9" s="123">
        <f si="18" t="shared"/>
        <v>0</v>
      </c>
      <c r="GW9" s="127" t="e">
        <f si="19" t="shared"/>
        <v>#DIV/0!</v>
      </c>
      <c r="GX9" s="123">
        <v>30.9</v>
      </c>
      <c r="GY9" s="144" t="e">
        <f si="20" t="shared"/>
        <v>#DIV/0!</v>
      </c>
      <c r="GZ9" s="141"/>
      <c r="HA9" s="125">
        <f si="21" t="shared"/>
        <v>0</v>
      </c>
      <c r="HB9" s="386">
        <v>53670.03</v>
      </c>
      <c r="HC9" s="31">
        <f si="22" t="shared"/>
        <v>53670.03</v>
      </c>
      <c r="HE9" s="25" t="s">
        <v>69</v>
      </c>
      <c r="HF9" s="180">
        <f>GS35</f>
        <v>0</v>
      </c>
      <c r="HG9" s="181">
        <v>660293</v>
      </c>
      <c r="HH9" s="176">
        <f si="23" t="shared"/>
        <v>660293</v>
      </c>
      <c r="HI9" s="411">
        <v>21379.1</v>
      </c>
      <c r="HJ9" s="40">
        <f si="24" t="shared"/>
        <v>30.88497644896184</v>
      </c>
      <c r="HK9" s="179">
        <f si="25" t="shared"/>
        <v>21299.774193548386</v>
      </c>
      <c r="HL9" s="182">
        <f si="26" t="shared"/>
        <v>10649.887096774193</v>
      </c>
      <c r="HM9" s="179">
        <f si="27" t="shared"/>
        <v>689.64838709677417</v>
      </c>
      <c r="HO9" s="346">
        <v>42738</v>
      </c>
      <c r="HP9" s="590"/>
      <c r="HQ9" s="529">
        <f si="72" t="shared"/>
        <v>0</v>
      </c>
      <c r="HR9" s="541"/>
      <c r="HS9" s="556"/>
      <c r="HT9" s="347">
        <f si="73" t="shared"/>
        <v>0</v>
      </c>
      <c r="HU9" s="573"/>
      <c r="HV9" s="556"/>
      <c r="HW9" s="347">
        <f si="74" t="shared"/>
        <v>0</v>
      </c>
      <c r="HX9" s="573"/>
      <c r="HY9" s="556"/>
      <c r="HZ9" s="347">
        <f si="75" t="shared"/>
        <v>0</v>
      </c>
      <c r="IA9" s="573"/>
      <c r="IB9" s="556"/>
      <c r="IC9" s="493">
        <f si="76" t="shared"/>
        <v>0</v>
      </c>
      <c r="ID9" s="195"/>
      <c r="IE9" s="556"/>
      <c r="IF9" s="347">
        <f si="77" t="shared"/>
        <v>0</v>
      </c>
      <c r="IG9" s="210"/>
    </row>
    <row customHeight="1" ht="16.5" r="10" spans="1:247" thickBot="1" x14ac:dyDescent="0.3">
      <c r="A10" s="199">
        <v>6</v>
      </c>
      <c r="B10" s="346">
        <v>42739</v>
      </c>
      <c r="C10" s="516"/>
      <c r="D10" s="212"/>
      <c r="E10" s="350"/>
      <c r="F10" s="493">
        <f si="48" t="shared"/>
        <v>0</v>
      </c>
      <c r="G10" s="354">
        <f>F9+F10</f>
        <v>0</v>
      </c>
      <c r="H10" s="357"/>
      <c r="I10" s="292"/>
      <c r="J10" s="358"/>
      <c r="K10" s="493">
        <f si="49" t="shared"/>
        <v>0</v>
      </c>
      <c r="L10" s="195">
        <f>K9+K10</f>
        <v>0</v>
      </c>
      <c r="M10" s="466">
        <f>L10-G10</f>
        <v>0</v>
      </c>
      <c r="N10" s="516"/>
      <c r="O10" s="532"/>
      <c r="P10" s="493">
        <f si="50" t="shared"/>
        <v>0</v>
      </c>
      <c r="Q10" s="521">
        <f>P10+P9</f>
        <v>0</v>
      </c>
      <c r="R10" s="516"/>
      <c r="S10" s="532"/>
      <c r="T10" s="347">
        <f si="51" t="shared"/>
        <v>0</v>
      </c>
      <c r="U10" s="521">
        <f>T10+T9</f>
        <v>0</v>
      </c>
      <c r="V10" s="516"/>
      <c r="W10" s="538"/>
      <c r="X10" s="347">
        <f si="52" t="shared"/>
        <v>0</v>
      </c>
      <c r="Y10" s="409">
        <f>X10+X9</f>
        <v>0</v>
      </c>
      <c r="Z10" s="210">
        <f>Y10+U10</f>
        <v>0</v>
      </c>
      <c r="AA10" s="354">
        <f>Q10-Z10</f>
        <v>0</v>
      </c>
      <c r="AB10" s="516"/>
      <c r="AC10" s="532"/>
      <c r="AD10" s="493">
        <f si="53" t="shared"/>
        <v>0</v>
      </c>
      <c r="AE10" s="542">
        <f>AD10+AD9</f>
        <v>0</v>
      </c>
      <c r="AF10" s="364"/>
      <c r="AG10" s="289"/>
      <c r="AH10" s="358"/>
      <c r="AI10" s="347">
        <f si="54" t="shared"/>
        <v>0</v>
      </c>
      <c r="AJ10" s="409">
        <f>AI10+AI9</f>
        <v>0</v>
      </c>
      <c r="AK10" s="521">
        <f>AJ10+U10</f>
        <v>0</v>
      </c>
      <c r="AL10" s="387"/>
      <c r="AM10" s="388"/>
      <c r="AN10" s="347">
        <f si="55" t="shared"/>
        <v>0</v>
      </c>
      <c r="AO10" s="217">
        <f>AN10+AN9</f>
        <v>0</v>
      </c>
      <c r="AP10" s="387"/>
      <c r="AQ10" s="388"/>
      <c r="AR10" s="347">
        <f si="56" t="shared"/>
        <v>0</v>
      </c>
      <c r="AS10" s="409">
        <f>AR10+AR9</f>
        <v>0</v>
      </c>
      <c r="AT10" s="409">
        <f>(L10-Y10-AE10-AO10)+AS10</f>
        <v>0</v>
      </c>
      <c r="AU10" s="210">
        <f si="28" t="shared"/>
        <v>0</v>
      </c>
      <c r="AV10" s="211">
        <f>(G10-Y10-AE10-AO10)+AS10</f>
        <v>0</v>
      </c>
      <c r="AW10" s="197">
        <v>10649.89</v>
      </c>
      <c r="AX10" s="196"/>
      <c r="AY10" s="196"/>
      <c r="AZ10" s="196">
        <f si="29" t="shared"/>
        <v>0</v>
      </c>
      <c r="BA10" s="196">
        <v>30.88</v>
      </c>
      <c r="BB10" s="196">
        <f si="30" t="shared"/>
        <v>30.88</v>
      </c>
      <c r="BC10" s="199">
        <v>6</v>
      </c>
      <c r="BD10" s="346">
        <v>42739</v>
      </c>
      <c r="BE10" s="516"/>
      <c r="BF10" s="212"/>
      <c r="BG10" s="532"/>
      <c r="BH10" s="529">
        <f si="57" t="shared"/>
        <v>0</v>
      </c>
      <c r="BI10" s="521">
        <f>BH10+BH9</f>
        <v>0</v>
      </c>
      <c r="BJ10" s="549"/>
      <c r="BK10" s="550"/>
      <c r="BL10" s="548">
        <f si="58" t="shared"/>
        <v>0</v>
      </c>
      <c r="BM10" s="409">
        <f>BL10+BL9</f>
        <v>0</v>
      </c>
      <c r="BN10" s="409">
        <f si="31" t="shared"/>
        <v>0</v>
      </c>
      <c r="BO10" s="483">
        <f>BI10-BM10</f>
        <v>0</v>
      </c>
      <c r="BP10" s="195">
        <v>1668.2</v>
      </c>
      <c r="BQ10" s="196">
        <f si="32" t="shared"/>
        <v>1668.2</v>
      </c>
      <c r="BR10" s="196">
        <v>301.44</v>
      </c>
      <c r="BS10" s="196">
        <f si="33" t="shared"/>
        <v>0</v>
      </c>
      <c r="BT10" s="196">
        <v>4.84</v>
      </c>
      <c r="BU10" s="196">
        <f si="34" t="shared"/>
        <v>4.84</v>
      </c>
      <c r="BV10" s="199">
        <v>6</v>
      </c>
      <c r="BW10" s="346">
        <v>42739</v>
      </c>
      <c r="BX10" s="516"/>
      <c r="BY10" s="532"/>
      <c r="BZ10" s="529">
        <f si="59" t="shared"/>
        <v>0</v>
      </c>
      <c r="CA10" s="196">
        <f>BZ9+BZ10</f>
        <v>0</v>
      </c>
      <c r="CB10" s="292"/>
      <c r="CC10" s="213">
        <f si="35" t="shared"/>
        <v>0</v>
      </c>
      <c r="CD10" s="409">
        <f>BM10</f>
        <v>0</v>
      </c>
      <c r="CE10" s="211">
        <f si="36" t="shared"/>
        <v>0</v>
      </c>
      <c r="CF10" s="211">
        <f>CA10+CD10</f>
        <v>0</v>
      </c>
      <c r="CG10" s="195">
        <v>762.3</v>
      </c>
      <c r="CH10" s="210">
        <f si="37" t="shared"/>
        <v>762.3</v>
      </c>
      <c r="CI10" s="196"/>
      <c r="CJ10" s="196">
        <f si="60" t="shared"/>
        <v>0</v>
      </c>
      <c r="CK10" s="196">
        <v>3.78</v>
      </c>
      <c r="CL10" s="196">
        <f si="38" t="shared"/>
        <v>3.78</v>
      </c>
      <c r="CM10" s="199">
        <v>6</v>
      </c>
      <c r="CN10" s="346">
        <v>42739</v>
      </c>
      <c r="CO10" s="516"/>
      <c r="CP10" s="532"/>
      <c r="CQ10" s="529">
        <f si="61" t="shared"/>
        <v>0</v>
      </c>
      <c r="CR10" s="409">
        <f>CQ10+CQ9</f>
        <v>0</v>
      </c>
      <c r="CS10" s="210">
        <f si="0" t="shared"/>
        <v>0</v>
      </c>
      <c r="CT10" s="210">
        <f si="0" t="shared"/>
        <v>0</v>
      </c>
      <c r="CU10" s="409">
        <f si="0" t="shared"/>
        <v>0</v>
      </c>
      <c r="CV10" s="521">
        <f>Y10</f>
        <v>0</v>
      </c>
      <c r="CW10" s="556"/>
      <c r="CX10" s="557">
        <f si="62" t="shared"/>
        <v>0</v>
      </c>
      <c r="CY10" s="409">
        <f>CX10+CX9</f>
        <v>0</v>
      </c>
      <c r="CZ10" s="409">
        <f si="39" t="shared"/>
        <v>0</v>
      </c>
      <c r="DA10" s="204">
        <f>CZ10+CZ9</f>
        <v>0</v>
      </c>
      <c r="DB10" s="195">
        <v>3924.1</v>
      </c>
      <c r="DC10" s="421">
        <f si="40" t="shared"/>
        <v>3924.1</v>
      </c>
      <c r="DD10" s="195">
        <v>361.89499999999998</v>
      </c>
      <c r="DE10" s="196">
        <f si="63" t="shared"/>
        <v>0</v>
      </c>
      <c r="DF10" s="195">
        <v>11.38</v>
      </c>
      <c r="DG10" s="397">
        <f si="41" t="shared"/>
        <v>11.38</v>
      </c>
      <c r="DH10" s="199">
        <v>6</v>
      </c>
      <c r="DI10" s="346">
        <v>42739</v>
      </c>
      <c r="DJ10" s="558"/>
      <c r="DK10" s="559"/>
      <c r="DL10" s="493">
        <f si="64" t="shared"/>
        <v>0</v>
      </c>
      <c r="DM10" s="521">
        <f>DL10+DL9</f>
        <v>0</v>
      </c>
      <c r="DN10" s="583"/>
      <c r="DO10" s="576"/>
      <c r="DP10" s="576"/>
      <c r="DQ10" s="582"/>
      <c r="DR10" s="493">
        <f si="65" t="shared"/>
        <v>0</v>
      </c>
      <c r="DS10" s="542">
        <f>DR10+DR9</f>
        <v>0</v>
      </c>
      <c r="DT10" s="409">
        <f si="42" t="shared"/>
        <v>0</v>
      </c>
      <c r="DU10" s="204">
        <f>DM10+DS10+IG10</f>
        <v>0</v>
      </c>
      <c r="DV10" s="195">
        <v>5557</v>
      </c>
      <c r="DW10" s="409">
        <f si="43" t="shared"/>
        <v>5557</v>
      </c>
      <c r="DX10" s="195">
        <v>14653</v>
      </c>
      <c r="DY10" s="431">
        <f si="66" t="shared"/>
        <v>0</v>
      </c>
      <c r="DZ10" s="409">
        <v>0.39800000000000002</v>
      </c>
      <c r="EA10" s="431">
        <f si="44" t="shared"/>
        <v>0.39800000000000002</v>
      </c>
      <c r="EB10" s="199">
        <v>6</v>
      </c>
      <c r="EC10" s="346">
        <v>42739</v>
      </c>
      <c r="ED10" s="516"/>
      <c r="EE10" s="212"/>
      <c r="EF10" s="532"/>
      <c r="EG10" s="493">
        <f si="67" t="shared"/>
        <v>0</v>
      </c>
      <c r="EH10" s="542">
        <f>EG10+EG9</f>
        <v>0</v>
      </c>
      <c r="EI10" s="549"/>
      <c r="EJ10" s="588"/>
      <c r="EK10" s="529">
        <f si="68" t="shared"/>
        <v>0</v>
      </c>
      <c r="EL10" s="541">
        <f>EK10+EK9</f>
        <v>0</v>
      </c>
      <c r="EM10" s="583"/>
      <c r="EN10" s="550"/>
      <c r="EO10" s="529">
        <f si="69" t="shared"/>
        <v>0</v>
      </c>
      <c r="EP10" s="541">
        <f>EO10+EO9</f>
        <v>0</v>
      </c>
      <c r="EQ10" s="570"/>
      <c r="ER10" s="529">
        <f si="70" t="shared"/>
        <v>0</v>
      </c>
      <c r="ES10" s="196">
        <f>ER10+ER9</f>
        <v>0</v>
      </c>
      <c r="ET10" s="409">
        <f si="45" t="shared"/>
        <v>0</v>
      </c>
      <c r="EU10" s="204">
        <f>EH10+EP10+ES10</f>
        <v>0</v>
      </c>
      <c r="EV10" s="195">
        <v>4273.3999999999996</v>
      </c>
      <c r="EW10" s="195">
        <f si="46" t="shared"/>
        <v>4273.3999999999996</v>
      </c>
      <c r="EX10" s="431">
        <v>361.89499999999998</v>
      </c>
      <c r="EY10" s="431">
        <f si="71" t="shared"/>
        <v>0</v>
      </c>
      <c r="EZ10" s="290">
        <v>12.3931</v>
      </c>
      <c r="FA10" s="432">
        <f si="47" t="shared"/>
        <v>12.3931</v>
      </c>
      <c r="FC10" s="293">
        <v>42801</v>
      </c>
      <c r="FD10" s="417">
        <v>42802</v>
      </c>
      <c r="FE10" s="296">
        <f>BO18</f>
        <v>0</v>
      </c>
      <c r="FF10" s="127">
        <v>3336.5</v>
      </c>
      <c r="FG10" s="127">
        <f si="1" t="shared"/>
        <v>3336.5</v>
      </c>
      <c r="FH10" s="290"/>
      <c r="FI10" s="123" t="e">
        <f si="2" t="shared"/>
        <v>#DIV/0!</v>
      </c>
      <c r="FJ10" s="126">
        <v>4.84</v>
      </c>
      <c r="FK10" s="408" t="e">
        <f si="3" t="shared"/>
        <v>#DIV/0!</v>
      </c>
      <c r="FL10" s="140">
        <f>HR18</f>
        <v>0</v>
      </c>
      <c r="FM10" s="296">
        <f>EU18</f>
        <v>0</v>
      </c>
      <c r="FN10" s="123">
        <v>8546.9</v>
      </c>
      <c r="FO10" s="32">
        <f si="4" t="shared"/>
        <v>8546.9</v>
      </c>
      <c r="FP10" s="120">
        <f si="5" t="shared"/>
        <v>0</v>
      </c>
      <c r="FQ10" s="123" t="e">
        <f si="6" t="shared"/>
        <v>#DIV/0!</v>
      </c>
      <c r="FR10" s="120">
        <v>12.39</v>
      </c>
      <c r="FS10" s="142" t="e">
        <f si="7" t="shared"/>
        <v>#DIV/0!</v>
      </c>
      <c r="FT10" s="141"/>
      <c r="FU10" s="130">
        <f>DA18</f>
        <v>0</v>
      </c>
      <c r="FV10" s="123">
        <v>7848.3</v>
      </c>
      <c r="FW10" s="434">
        <f si="8" t="shared"/>
        <v>7848.3</v>
      </c>
      <c r="FX10" s="120">
        <f si="9" t="shared"/>
        <v>0</v>
      </c>
      <c r="FY10" s="120" t="e">
        <f si="10" t="shared"/>
        <v>#DIV/0!</v>
      </c>
      <c r="FZ10" s="126">
        <v>11.38</v>
      </c>
      <c r="GA10" s="422" t="e">
        <f si="11" t="shared"/>
        <v>#DIV/0!</v>
      </c>
      <c r="GB10" s="393"/>
      <c r="GC10" s="122">
        <f>CF18</f>
        <v>0</v>
      </c>
      <c r="GD10" s="123">
        <v>1524.6</v>
      </c>
      <c r="GE10" s="120">
        <f si="12" t="shared"/>
        <v>1524.6</v>
      </c>
      <c r="GF10" s="17"/>
      <c r="GG10" s="127" t="e">
        <f si="13" t="shared"/>
        <v>#DIV/0!</v>
      </c>
      <c r="GH10" s="126">
        <v>3.78</v>
      </c>
      <c r="GI10" s="144" t="e">
        <f si="14" t="shared"/>
        <v>#DIV/0!</v>
      </c>
      <c r="GJ10" s="393"/>
      <c r="GK10" s="122">
        <f>DU18</f>
        <v>0</v>
      </c>
      <c r="GL10" s="120">
        <v>11114</v>
      </c>
      <c r="GM10" s="33">
        <f si="15" t="shared"/>
        <v>11114</v>
      </c>
      <c r="GN10" s="169"/>
      <c r="GO10" s="128">
        <v>0.55000000000000004</v>
      </c>
      <c r="GP10" s="126">
        <v>0.4</v>
      </c>
      <c r="GQ10" s="424">
        <f si="16" t="shared"/>
        <v>-0.15000000000000002</v>
      </c>
      <c r="GR10" s="393"/>
      <c r="GS10" s="122">
        <f>AV18</f>
        <v>0</v>
      </c>
      <c r="GT10" s="123">
        <v>21299.8</v>
      </c>
      <c r="GU10" s="425">
        <f si="17" t="shared"/>
        <v>21299.8</v>
      </c>
      <c r="GV10" s="123">
        <f si="18" t="shared"/>
        <v>0</v>
      </c>
      <c r="GW10" s="127" t="e">
        <f si="19" t="shared"/>
        <v>#DIV/0!</v>
      </c>
      <c r="GX10" s="123">
        <v>30.9</v>
      </c>
      <c r="GY10" s="144" t="e">
        <f si="20" t="shared"/>
        <v>#DIV/0!</v>
      </c>
      <c r="GZ10" s="141"/>
      <c r="HA10" s="125">
        <f si="21" t="shared"/>
        <v>0</v>
      </c>
      <c r="HB10" s="386">
        <v>53670.03</v>
      </c>
      <c r="HC10" s="31">
        <f si="22" t="shared"/>
        <v>53670.03</v>
      </c>
      <c r="HE10" s="27" t="s">
        <v>70</v>
      </c>
      <c r="HF10" s="183">
        <f>SUM(HF4:HF9)</f>
        <v>0</v>
      </c>
      <c r="HG10" s="184">
        <f>SUM(HG4:HG9)</f>
        <v>1663771</v>
      </c>
      <c r="HH10" s="184">
        <f si="23" t="shared"/>
        <v>1663771</v>
      </c>
      <c r="HI10" s="30"/>
      <c r="HJ10" s="185"/>
      <c r="HK10" s="186">
        <f si="25" t="shared"/>
        <v>53670.032258064515</v>
      </c>
      <c r="HL10" s="187">
        <f>SUM(HL4:HL9)</f>
        <v>26835.016129032258</v>
      </c>
      <c r="HM10" s="228">
        <f>SUM(HM4:HM9)</f>
        <v>31085.690322580645</v>
      </c>
      <c r="HO10" s="346">
        <v>42739</v>
      </c>
      <c r="HP10" s="590"/>
      <c r="HQ10" s="529">
        <f si="72" t="shared"/>
        <v>0</v>
      </c>
      <c r="HR10" s="541">
        <f>HQ10+HQ9</f>
        <v>0</v>
      </c>
      <c r="HS10" s="556"/>
      <c r="HT10" s="347">
        <f si="73" t="shared"/>
        <v>0</v>
      </c>
      <c r="HU10" s="573">
        <f>HT10+HT9</f>
        <v>0</v>
      </c>
      <c r="HV10" s="556"/>
      <c r="HW10" s="347">
        <f si="74" t="shared"/>
        <v>0</v>
      </c>
      <c r="HX10" s="573">
        <f>HW10+HW9</f>
        <v>0</v>
      </c>
      <c r="HY10" s="556"/>
      <c r="HZ10" s="347">
        <f si="75" t="shared"/>
        <v>0</v>
      </c>
      <c r="IA10" s="573">
        <f>HZ10+HZ9</f>
        <v>0</v>
      </c>
      <c r="IB10" s="556"/>
      <c r="IC10" s="493">
        <f si="76" t="shared"/>
        <v>0</v>
      </c>
      <c r="ID10" s="195">
        <f>IC10+IC9</f>
        <v>0</v>
      </c>
      <c r="IE10" s="556"/>
      <c r="IF10" s="347">
        <f si="77" t="shared"/>
        <v>0</v>
      </c>
      <c r="IG10" s="210">
        <f>IF10+IF9</f>
        <v>0</v>
      </c>
    </row>
    <row customHeight="1" ht="16.5" r="11" spans="1:247" x14ac:dyDescent="0.25">
      <c r="A11" s="199">
        <v>7</v>
      </c>
      <c r="B11" s="346">
        <v>42739</v>
      </c>
      <c r="C11" s="516"/>
      <c r="D11" s="212"/>
      <c r="E11" s="350"/>
      <c r="F11" s="493">
        <f si="48" t="shared"/>
        <v>0</v>
      </c>
      <c r="G11" s="354"/>
      <c r="H11" s="357"/>
      <c r="I11" s="292"/>
      <c r="J11" s="358"/>
      <c r="K11" s="493">
        <f si="49" t="shared"/>
        <v>0</v>
      </c>
      <c r="L11" s="195"/>
      <c r="M11" s="354"/>
      <c r="N11" s="516"/>
      <c r="O11" s="532"/>
      <c r="P11" s="493">
        <f si="50" t="shared"/>
        <v>0</v>
      </c>
      <c r="Q11" s="521"/>
      <c r="R11" s="516"/>
      <c r="S11" s="532"/>
      <c r="T11" s="347">
        <f si="51" t="shared"/>
        <v>0</v>
      </c>
      <c r="U11" s="521"/>
      <c r="V11" s="516"/>
      <c r="W11" s="538"/>
      <c r="X11" s="347">
        <f si="52" t="shared"/>
        <v>0</v>
      </c>
      <c r="Y11" s="409"/>
      <c r="Z11" s="210"/>
      <c r="AA11" s="354"/>
      <c r="AB11" s="516"/>
      <c r="AC11" s="532"/>
      <c r="AD11" s="493">
        <f si="53" t="shared"/>
        <v>0</v>
      </c>
      <c r="AE11" s="542"/>
      <c r="AF11" s="364"/>
      <c r="AG11" s="289"/>
      <c r="AH11" s="358"/>
      <c r="AI11" s="347">
        <f si="54" t="shared"/>
        <v>0</v>
      </c>
      <c r="AJ11" s="409"/>
      <c r="AK11" s="521"/>
      <c r="AL11" s="387"/>
      <c r="AM11" s="388"/>
      <c r="AN11" s="347">
        <f si="55" t="shared"/>
        <v>0</v>
      </c>
      <c r="AO11" s="217"/>
      <c r="AP11" s="387"/>
      <c r="AQ11" s="388"/>
      <c r="AR11" s="347">
        <f si="56" t="shared"/>
        <v>0</v>
      </c>
      <c r="AS11" s="409"/>
      <c r="AT11" s="409"/>
      <c r="AU11" s="210">
        <f si="28" t="shared"/>
        <v>0</v>
      </c>
      <c r="AV11" s="211"/>
      <c r="AW11" s="197">
        <v>10649.89</v>
      </c>
      <c r="AX11" s="196"/>
      <c r="AY11" s="196"/>
      <c r="AZ11" s="196">
        <f si="29" t="shared"/>
        <v>0</v>
      </c>
      <c r="BA11" s="196">
        <v>30.88</v>
      </c>
      <c r="BB11" s="196">
        <f si="30" t="shared"/>
        <v>30.88</v>
      </c>
      <c r="BC11" s="199">
        <v>7</v>
      </c>
      <c r="BD11" s="346">
        <v>42739</v>
      </c>
      <c r="BE11" s="357"/>
      <c r="BF11" s="215"/>
      <c r="BG11" s="368"/>
      <c r="BH11" s="529">
        <f si="57" t="shared"/>
        <v>0</v>
      </c>
      <c r="BI11" s="369"/>
      <c r="BJ11" s="551"/>
      <c r="BK11" s="550"/>
      <c r="BL11" s="548">
        <f si="58" t="shared"/>
        <v>0</v>
      </c>
      <c r="BM11" s="194"/>
      <c r="BN11" s="194">
        <f si="31" t="shared"/>
        <v>0</v>
      </c>
      <c r="BO11" s="484"/>
      <c r="BP11" s="195">
        <v>1668.2</v>
      </c>
      <c r="BQ11" s="196">
        <f si="32" t="shared"/>
        <v>1668.2</v>
      </c>
      <c r="BR11" s="196">
        <v>301.44</v>
      </c>
      <c r="BS11" s="196">
        <f si="33" t="shared"/>
        <v>0</v>
      </c>
      <c r="BT11" s="196">
        <v>4.84</v>
      </c>
      <c r="BU11" s="196">
        <f si="34" t="shared"/>
        <v>4.84</v>
      </c>
      <c r="BV11" s="199">
        <v>7</v>
      </c>
      <c r="BW11" s="346">
        <v>42739</v>
      </c>
      <c r="BX11" s="516"/>
      <c r="BY11" s="532"/>
      <c r="BZ11" s="529">
        <f si="59" t="shared"/>
        <v>0</v>
      </c>
      <c r="CA11" s="196"/>
      <c r="CB11" s="292"/>
      <c r="CC11" s="213">
        <f si="35" t="shared"/>
        <v>0</v>
      </c>
      <c r="CD11" s="409"/>
      <c r="CE11" s="211">
        <f si="36" t="shared"/>
        <v>0</v>
      </c>
      <c r="CF11" s="211"/>
      <c r="CG11" s="195">
        <v>762.3</v>
      </c>
      <c r="CH11" s="210">
        <f si="37" t="shared"/>
        <v>762.3</v>
      </c>
      <c r="CI11" s="196"/>
      <c r="CJ11" s="196">
        <f si="60" t="shared"/>
        <v>0</v>
      </c>
      <c r="CK11" s="196">
        <v>3.78</v>
      </c>
      <c r="CL11" s="196">
        <f si="38" t="shared"/>
        <v>3.78</v>
      </c>
      <c r="CM11" s="199">
        <v>7</v>
      </c>
      <c r="CN11" s="346">
        <v>42739</v>
      </c>
      <c r="CO11" s="516"/>
      <c r="CP11" s="532"/>
      <c r="CQ11" s="529">
        <f si="61" t="shared"/>
        <v>0</v>
      </c>
      <c r="CR11" s="409"/>
      <c r="CS11" s="210">
        <f si="0" t="shared"/>
        <v>0</v>
      </c>
      <c r="CT11" s="210">
        <f si="0" t="shared"/>
        <v>0</v>
      </c>
      <c r="CU11" s="409">
        <f si="0" t="shared"/>
        <v>0</v>
      </c>
      <c r="CV11" s="521"/>
      <c r="CW11" s="556"/>
      <c r="CX11" s="557">
        <f si="62" t="shared"/>
        <v>0</v>
      </c>
      <c r="CY11" s="409"/>
      <c r="CZ11" s="409">
        <f si="39" t="shared"/>
        <v>0</v>
      </c>
      <c r="DA11" s="204"/>
      <c r="DB11" s="195">
        <v>3924.1</v>
      </c>
      <c r="DC11" s="421">
        <f si="40" t="shared"/>
        <v>3924.1</v>
      </c>
      <c r="DD11" s="195">
        <v>361.89499999999998</v>
      </c>
      <c r="DE11" s="196">
        <f si="63" t="shared"/>
        <v>0</v>
      </c>
      <c r="DF11" s="195">
        <v>11.38</v>
      </c>
      <c r="DG11" s="397">
        <f si="41" t="shared"/>
        <v>11.38</v>
      </c>
      <c r="DH11" s="199">
        <v>7</v>
      </c>
      <c r="DI11" s="346">
        <v>42739</v>
      </c>
      <c r="DJ11" s="558"/>
      <c r="DK11" s="559"/>
      <c r="DL11" s="493">
        <f si="64" t="shared"/>
        <v>0</v>
      </c>
      <c r="DM11" s="521"/>
      <c r="DN11" s="583"/>
      <c r="DO11" s="576"/>
      <c r="DP11" s="576"/>
      <c r="DQ11" s="582"/>
      <c r="DR11" s="493">
        <f>IF(COUNTBLANK(DN11:DQ11)=4,0,(DP11-DP10)*1.8)</f>
        <v>0</v>
      </c>
      <c r="DS11" s="542"/>
      <c r="DT11" s="409">
        <f si="42" t="shared"/>
        <v>0</v>
      </c>
      <c r="DU11" s="204"/>
      <c r="DV11" s="195">
        <v>5557</v>
      </c>
      <c r="DW11" s="409">
        <f si="43" t="shared"/>
        <v>5557</v>
      </c>
      <c r="DX11" s="195">
        <v>14653</v>
      </c>
      <c r="DY11" s="431">
        <f si="66" t="shared"/>
        <v>0</v>
      </c>
      <c r="DZ11" s="409">
        <v>0.39800000000000002</v>
      </c>
      <c r="EA11" s="431">
        <f si="44" t="shared"/>
        <v>0.39800000000000002</v>
      </c>
      <c r="EB11" s="199">
        <v>7</v>
      </c>
      <c r="EC11" s="346">
        <v>42739</v>
      </c>
      <c r="ED11" s="516"/>
      <c r="EE11" s="212"/>
      <c r="EF11" s="532"/>
      <c r="EG11" s="493">
        <f si="67" t="shared"/>
        <v>0</v>
      </c>
      <c r="EH11" s="542"/>
      <c r="EI11" s="549"/>
      <c r="EJ11" s="588"/>
      <c r="EK11" s="529">
        <f si="68" t="shared"/>
        <v>0</v>
      </c>
      <c r="EL11" s="541"/>
      <c r="EM11" s="583"/>
      <c r="EN11" s="550"/>
      <c r="EO11" s="529">
        <f si="69" t="shared"/>
        <v>0</v>
      </c>
      <c r="EP11" s="541"/>
      <c r="EQ11" s="570"/>
      <c r="ER11" s="529">
        <f si="70" t="shared"/>
        <v>0</v>
      </c>
      <c r="ES11" s="196"/>
      <c r="ET11" s="409">
        <f si="45" t="shared"/>
        <v>0</v>
      </c>
      <c r="EU11" s="204"/>
      <c r="EV11" s="195">
        <v>4273.3999999999996</v>
      </c>
      <c r="EW11" s="195">
        <f si="46" t="shared"/>
        <v>4273.3999999999996</v>
      </c>
      <c r="EX11" s="431">
        <v>361.89499999999998</v>
      </c>
      <c r="EY11" s="431">
        <f si="71" t="shared"/>
        <v>0</v>
      </c>
      <c r="EZ11" s="290">
        <v>12.3931</v>
      </c>
      <c r="FA11" s="432">
        <f si="47" t="shared"/>
        <v>12.3931</v>
      </c>
      <c r="FC11" s="293">
        <v>42802</v>
      </c>
      <c r="FD11" s="417">
        <v>42803</v>
      </c>
      <c r="FE11" s="296">
        <f>BO20</f>
        <v>0</v>
      </c>
      <c r="FF11" s="127">
        <v>3336.5</v>
      </c>
      <c r="FG11" s="127">
        <f si="1" t="shared"/>
        <v>3336.5</v>
      </c>
      <c r="FH11" s="290"/>
      <c r="FI11" s="123" t="e">
        <f si="2" t="shared"/>
        <v>#DIV/0!</v>
      </c>
      <c r="FJ11" s="126">
        <v>4.84</v>
      </c>
      <c r="FK11" s="131" t="e">
        <f si="3" t="shared"/>
        <v>#DIV/0!</v>
      </c>
      <c r="FL11" s="140">
        <f>HR20</f>
        <v>0</v>
      </c>
      <c r="FM11" s="296">
        <f>EU20</f>
        <v>0</v>
      </c>
      <c r="FN11" s="123">
        <v>8546.9</v>
      </c>
      <c r="FO11" s="32">
        <f si="4" t="shared"/>
        <v>8546.9</v>
      </c>
      <c r="FP11" s="120">
        <f si="5" t="shared"/>
        <v>0</v>
      </c>
      <c r="FQ11" s="123" t="e">
        <f si="6" t="shared"/>
        <v>#DIV/0!</v>
      </c>
      <c r="FR11" s="120">
        <v>12.39</v>
      </c>
      <c r="FS11" s="142" t="e">
        <f si="7" t="shared"/>
        <v>#DIV/0!</v>
      </c>
      <c r="FT11" s="141"/>
      <c r="FU11" s="130">
        <f>DA20</f>
        <v>0</v>
      </c>
      <c r="FV11" s="123">
        <v>7848.3</v>
      </c>
      <c r="FW11" s="435">
        <f si="8" t="shared"/>
        <v>7848.3</v>
      </c>
      <c r="FX11" s="120">
        <f si="9" t="shared"/>
        <v>0</v>
      </c>
      <c r="FY11" s="120" t="e">
        <f si="10" t="shared"/>
        <v>#DIV/0!</v>
      </c>
      <c r="FZ11" s="126">
        <v>11.38</v>
      </c>
      <c r="GA11" s="422" t="e">
        <f si="11" t="shared"/>
        <v>#DIV/0!</v>
      </c>
      <c r="GB11" s="393"/>
      <c r="GC11" s="122">
        <f>CF20</f>
        <v>0</v>
      </c>
      <c r="GD11" s="123">
        <v>1524.6</v>
      </c>
      <c r="GE11" s="120">
        <f si="12" t="shared"/>
        <v>1524.6</v>
      </c>
      <c r="GF11" s="17"/>
      <c r="GG11" s="127" t="e">
        <f si="13" t="shared"/>
        <v>#DIV/0!</v>
      </c>
      <c r="GH11" s="126">
        <v>3.78</v>
      </c>
      <c r="GI11" s="144" t="e">
        <f si="14" t="shared"/>
        <v>#DIV/0!</v>
      </c>
      <c r="GJ11" s="393"/>
      <c r="GK11" s="122">
        <f>DU20</f>
        <v>0</v>
      </c>
      <c r="GL11" s="120">
        <v>11114</v>
      </c>
      <c r="GM11" s="33">
        <f si="15" t="shared"/>
        <v>11114</v>
      </c>
      <c r="GN11" s="169"/>
      <c r="GO11" s="128">
        <v>0.55000000000000004</v>
      </c>
      <c r="GP11" s="126">
        <v>0.4</v>
      </c>
      <c r="GQ11" s="424">
        <f si="16" t="shared"/>
        <v>-0.15000000000000002</v>
      </c>
      <c r="GR11" s="393"/>
      <c r="GS11" s="122">
        <f>AV20</f>
        <v>0</v>
      </c>
      <c r="GT11" s="123">
        <v>21299.8</v>
      </c>
      <c r="GU11" s="425">
        <f si="17" t="shared"/>
        <v>21299.8</v>
      </c>
      <c r="GV11" s="123">
        <f si="18" t="shared"/>
        <v>0</v>
      </c>
      <c r="GW11" s="127" t="e">
        <f si="19" t="shared"/>
        <v>#DIV/0!</v>
      </c>
      <c r="GX11" s="123">
        <v>30.9</v>
      </c>
      <c r="GY11" s="144" t="e">
        <f si="20" t="shared"/>
        <v>#DIV/0!</v>
      </c>
      <c r="GZ11" s="141"/>
      <c r="HA11" s="125">
        <f si="21" t="shared"/>
        <v>0</v>
      </c>
      <c r="HB11" s="386">
        <v>53670.03</v>
      </c>
      <c r="HC11" s="22">
        <f si="22" t="shared"/>
        <v>53670.03</v>
      </c>
      <c r="HE11" s="7"/>
      <c r="HF11" s="44"/>
      <c r="HG11" s="8"/>
      <c r="HH11" s="7"/>
      <c r="HI11" s="9"/>
      <c r="HJ11" s="15"/>
      <c r="HO11" s="346">
        <v>42739</v>
      </c>
      <c r="HP11" s="590"/>
      <c r="HQ11" s="529">
        <f si="72" t="shared"/>
        <v>0</v>
      </c>
      <c r="HR11" s="541"/>
      <c r="HS11" s="556"/>
      <c r="HT11" s="347">
        <f si="73" t="shared"/>
        <v>0</v>
      </c>
      <c r="HU11" s="573"/>
      <c r="HV11" s="556"/>
      <c r="HW11" s="347">
        <f si="74" t="shared"/>
        <v>0</v>
      </c>
      <c r="HX11" s="573"/>
      <c r="HY11" s="556"/>
      <c r="HZ11" s="347">
        <f si="75" t="shared"/>
        <v>0</v>
      </c>
      <c r="IA11" s="573"/>
      <c r="IB11" s="556"/>
      <c r="IC11" s="493">
        <f si="76" t="shared"/>
        <v>0</v>
      </c>
      <c r="ID11" s="195"/>
      <c r="IE11" s="556"/>
      <c r="IF11" s="347">
        <f si="77" t="shared"/>
        <v>0</v>
      </c>
      <c r="IG11" s="210"/>
    </row>
    <row customHeight="1" ht="16.5" r="12" spans="1:247" x14ac:dyDescent="0.25">
      <c r="A12" s="199">
        <v>8</v>
      </c>
      <c r="B12" s="346">
        <v>42740</v>
      </c>
      <c r="C12" s="516"/>
      <c r="D12" s="212"/>
      <c r="E12" s="350"/>
      <c r="F12" s="493">
        <f si="48" t="shared"/>
        <v>0</v>
      </c>
      <c r="G12" s="354">
        <f>F11+F12</f>
        <v>0</v>
      </c>
      <c r="H12" s="357"/>
      <c r="I12" s="292"/>
      <c r="J12" s="358"/>
      <c r="K12" s="493">
        <f si="49" t="shared"/>
        <v>0</v>
      </c>
      <c r="L12" s="519">
        <f>K11+K12</f>
        <v>0</v>
      </c>
      <c r="M12" s="354">
        <f>L12-G12</f>
        <v>0</v>
      </c>
      <c r="N12" s="516"/>
      <c r="O12" s="532"/>
      <c r="P12" s="493">
        <f si="50" t="shared"/>
        <v>0</v>
      </c>
      <c r="Q12" s="521">
        <f>P12+P11</f>
        <v>0</v>
      </c>
      <c r="R12" s="516"/>
      <c r="S12" s="532"/>
      <c r="T12" s="347">
        <f si="51" t="shared"/>
        <v>0</v>
      </c>
      <c r="U12" s="521">
        <f>T12+T11</f>
        <v>0</v>
      </c>
      <c r="V12" s="516"/>
      <c r="W12" s="532"/>
      <c r="X12" s="347">
        <f si="52" t="shared"/>
        <v>0</v>
      </c>
      <c r="Y12" s="409">
        <f>X12+X11</f>
        <v>0</v>
      </c>
      <c r="Z12" s="210">
        <f>Y12+U12</f>
        <v>0</v>
      </c>
      <c r="AA12" s="354">
        <f>Q12-Z12</f>
        <v>0</v>
      </c>
      <c r="AB12" s="516"/>
      <c r="AC12" s="532"/>
      <c r="AD12" s="493">
        <f si="53" t="shared"/>
        <v>0</v>
      </c>
      <c r="AE12" s="542">
        <f>AD12+AD11</f>
        <v>0</v>
      </c>
      <c r="AF12" s="364"/>
      <c r="AG12" s="289"/>
      <c r="AH12" s="358"/>
      <c r="AI12" s="347">
        <f si="54" t="shared"/>
        <v>0</v>
      </c>
      <c r="AJ12" s="409">
        <f>AI12+AI11</f>
        <v>0</v>
      </c>
      <c r="AK12" s="521">
        <f>AJ12+U12</f>
        <v>0</v>
      </c>
      <c r="AL12" s="387"/>
      <c r="AM12" s="388"/>
      <c r="AN12" s="347">
        <f si="55" t="shared"/>
        <v>0</v>
      </c>
      <c r="AO12" s="217">
        <f>AN12+AN11</f>
        <v>0</v>
      </c>
      <c r="AP12" s="387"/>
      <c r="AQ12" s="388"/>
      <c r="AR12" s="347">
        <f si="56" t="shared"/>
        <v>0</v>
      </c>
      <c r="AS12" s="409">
        <f>AR12+AR11</f>
        <v>0</v>
      </c>
      <c r="AT12" s="409">
        <f>(L12-Y12-AE12-AO12)+AS12</f>
        <v>0</v>
      </c>
      <c r="AU12" s="210">
        <f si="28" t="shared"/>
        <v>0</v>
      </c>
      <c r="AV12" s="211">
        <f>(G12-Y12-AE12-AO12)+AS12</f>
        <v>0</v>
      </c>
      <c r="AW12" s="197">
        <v>10649.89</v>
      </c>
      <c r="AX12" s="196"/>
      <c r="AY12" s="196"/>
      <c r="AZ12" s="196">
        <f si="29" t="shared"/>
        <v>0</v>
      </c>
      <c r="BA12" s="196">
        <v>30.88</v>
      </c>
      <c r="BB12" s="196">
        <f si="30" t="shared"/>
        <v>30.88</v>
      </c>
      <c r="BC12" s="199">
        <v>8</v>
      </c>
      <c r="BD12" s="346">
        <v>42740</v>
      </c>
      <c r="BE12" s="357"/>
      <c r="BF12" s="292"/>
      <c r="BG12" s="358"/>
      <c r="BH12" s="529">
        <f si="57" t="shared"/>
        <v>0</v>
      </c>
      <c r="BI12" s="521">
        <f>BH12+BH11</f>
        <v>0</v>
      </c>
      <c r="BJ12" s="549"/>
      <c r="BK12" s="550"/>
      <c r="BL12" s="548">
        <f si="58" t="shared"/>
        <v>0</v>
      </c>
      <c r="BM12" s="409">
        <f>BL12+BL11</f>
        <v>0</v>
      </c>
      <c r="BN12" s="409">
        <f si="31" t="shared"/>
        <v>0</v>
      </c>
      <c r="BO12" s="483">
        <f>BI12-BM12</f>
        <v>0</v>
      </c>
      <c r="BP12" s="195">
        <v>1668.2</v>
      </c>
      <c r="BQ12" s="196">
        <f si="32" t="shared"/>
        <v>1668.2</v>
      </c>
      <c r="BR12" s="196">
        <v>301.44</v>
      </c>
      <c r="BS12" s="196">
        <f si="33" t="shared"/>
        <v>0</v>
      </c>
      <c r="BT12" s="196">
        <v>4.84</v>
      </c>
      <c r="BU12" s="196">
        <f si="34" t="shared"/>
        <v>4.84</v>
      </c>
      <c r="BV12" s="199">
        <v>8</v>
      </c>
      <c r="BW12" s="346">
        <v>42740</v>
      </c>
      <c r="BX12" s="516"/>
      <c r="BY12" s="532"/>
      <c r="BZ12" s="529">
        <f si="59" t="shared"/>
        <v>0</v>
      </c>
      <c r="CA12" s="196">
        <f>BZ11+BZ12</f>
        <v>0</v>
      </c>
      <c r="CB12" s="292"/>
      <c r="CC12" s="213">
        <f si="35" t="shared"/>
        <v>0</v>
      </c>
      <c r="CD12" s="409">
        <f>BM12</f>
        <v>0</v>
      </c>
      <c r="CE12" s="211">
        <f si="36" t="shared"/>
        <v>0</v>
      </c>
      <c r="CF12" s="211">
        <f>CA12+CD12</f>
        <v>0</v>
      </c>
      <c r="CG12" s="195">
        <v>762.3</v>
      </c>
      <c r="CH12" s="210">
        <f si="37" t="shared"/>
        <v>762.3</v>
      </c>
      <c r="CI12" s="196"/>
      <c r="CJ12" s="196">
        <f si="60" t="shared"/>
        <v>0</v>
      </c>
      <c r="CK12" s="196">
        <v>3.78</v>
      </c>
      <c r="CL12" s="196">
        <f si="38" t="shared"/>
        <v>3.78</v>
      </c>
      <c r="CM12" s="199">
        <v>8</v>
      </c>
      <c r="CN12" s="346">
        <v>42740</v>
      </c>
      <c r="CO12" s="516"/>
      <c r="CP12" s="532"/>
      <c r="CQ12" s="529">
        <f si="61" t="shared"/>
        <v>0</v>
      </c>
      <c r="CR12" s="409">
        <f>CQ12+CQ11</f>
        <v>0</v>
      </c>
      <c r="CS12" s="210">
        <f si="0" t="shared"/>
        <v>0</v>
      </c>
      <c r="CT12" s="210">
        <f si="0" t="shared"/>
        <v>0</v>
      </c>
      <c r="CU12" s="409">
        <f si="0" t="shared"/>
        <v>0</v>
      </c>
      <c r="CV12" s="521">
        <f>Y12</f>
        <v>0</v>
      </c>
      <c r="CW12" s="556"/>
      <c r="CX12" s="557">
        <f si="62" t="shared"/>
        <v>0</v>
      </c>
      <c r="CY12" s="409">
        <f>CX12+CX11</f>
        <v>0</v>
      </c>
      <c r="CZ12" s="409">
        <f si="39" t="shared"/>
        <v>0</v>
      </c>
      <c r="DA12" s="204">
        <f>CZ12+CZ11</f>
        <v>0</v>
      </c>
      <c r="DB12" s="195">
        <v>3924.1</v>
      </c>
      <c r="DC12" s="421">
        <f si="40" t="shared"/>
        <v>3924.1</v>
      </c>
      <c r="DD12" s="195">
        <v>361.89499999999998</v>
      </c>
      <c r="DE12" s="196">
        <f si="63" t="shared"/>
        <v>0</v>
      </c>
      <c r="DF12" s="195">
        <v>11.38</v>
      </c>
      <c r="DG12" s="397">
        <f si="41" t="shared"/>
        <v>11.38</v>
      </c>
      <c r="DH12" s="199">
        <v>8</v>
      </c>
      <c r="DI12" s="346">
        <v>42740</v>
      </c>
      <c r="DJ12" s="558"/>
      <c r="DK12" s="559"/>
      <c r="DL12" s="493">
        <f si="64" t="shared"/>
        <v>0</v>
      </c>
      <c r="DM12" s="521">
        <f>DL12+DL11</f>
        <v>0</v>
      </c>
      <c r="DN12" s="583"/>
      <c r="DO12" s="576"/>
      <c r="DP12" s="576"/>
      <c r="DQ12" s="582"/>
      <c r="DR12" s="493">
        <f ref="DR12:DR66" si="78" t="shared">IF(COUNTBLANK(DN12:DQ12)=4,0,(DP12-DP11)*1.8)</f>
        <v>0</v>
      </c>
      <c r="DS12" s="542">
        <f>DR12+DR11</f>
        <v>0</v>
      </c>
      <c r="DT12" s="409">
        <f si="42" t="shared"/>
        <v>0</v>
      </c>
      <c r="DU12" s="204">
        <f>DM12+DS12+IG12</f>
        <v>0</v>
      </c>
      <c r="DV12" s="195">
        <v>5557</v>
      </c>
      <c r="DW12" s="409">
        <f si="43" t="shared"/>
        <v>5557</v>
      </c>
      <c r="DX12" s="195">
        <v>14653</v>
      </c>
      <c r="DY12" s="431">
        <f si="66" t="shared"/>
        <v>0</v>
      </c>
      <c r="DZ12" s="409">
        <v>0.39800000000000002</v>
      </c>
      <c r="EA12" s="431">
        <f si="44" t="shared"/>
        <v>0.39800000000000002</v>
      </c>
      <c r="EB12" s="199">
        <v>8</v>
      </c>
      <c r="EC12" s="346">
        <v>42740</v>
      </c>
      <c r="ED12" s="516"/>
      <c r="EE12" s="212"/>
      <c r="EF12" s="532"/>
      <c r="EG12" s="493">
        <f si="67" t="shared"/>
        <v>0</v>
      </c>
      <c r="EH12" s="542">
        <f>EG12+EG11</f>
        <v>0</v>
      </c>
      <c r="EI12" s="549"/>
      <c r="EJ12" s="588"/>
      <c r="EK12" s="529">
        <f si="68" t="shared"/>
        <v>0</v>
      </c>
      <c r="EL12" s="541">
        <f>EK12+EK11</f>
        <v>0</v>
      </c>
      <c r="EM12" s="583"/>
      <c r="EN12" s="550"/>
      <c r="EO12" s="529">
        <f si="69" t="shared"/>
        <v>0</v>
      </c>
      <c r="EP12" s="541">
        <f>EO12+EO11</f>
        <v>0</v>
      </c>
      <c r="EQ12" s="570"/>
      <c r="ER12" s="529">
        <f si="70" t="shared"/>
        <v>0</v>
      </c>
      <c r="ES12" s="196">
        <f>ER12+ER11</f>
        <v>0</v>
      </c>
      <c r="ET12" s="409">
        <f si="45" t="shared"/>
        <v>0</v>
      </c>
      <c r="EU12" s="204">
        <f>EH12+EP12+ES12</f>
        <v>0</v>
      </c>
      <c r="EV12" s="195">
        <v>4273.3999999999996</v>
      </c>
      <c r="EW12" s="195">
        <f si="46" t="shared"/>
        <v>4273.3999999999996</v>
      </c>
      <c r="EX12" s="431">
        <v>361.89499999999998</v>
      </c>
      <c r="EY12" s="431">
        <f si="71" t="shared"/>
        <v>0</v>
      </c>
      <c r="EZ12" s="290">
        <v>12.3931</v>
      </c>
      <c r="FA12" s="432">
        <f si="47" t="shared"/>
        <v>12.3931</v>
      </c>
      <c r="FC12" s="293">
        <v>42803</v>
      </c>
      <c r="FD12" s="417">
        <v>42804</v>
      </c>
      <c r="FE12" s="296">
        <f>BO22</f>
        <v>0</v>
      </c>
      <c r="FF12" s="127">
        <v>3336.5</v>
      </c>
      <c r="FG12" s="127">
        <f>FF12-FE12</f>
        <v>3336.5</v>
      </c>
      <c r="FH12" s="290"/>
      <c r="FI12" s="123" t="e">
        <f si="2" t="shared"/>
        <v>#DIV/0!</v>
      </c>
      <c r="FJ12" s="126">
        <v>4.84</v>
      </c>
      <c r="FK12" s="131" t="e">
        <f si="3" t="shared"/>
        <v>#DIV/0!</v>
      </c>
      <c r="FL12" s="140">
        <f>HR22</f>
        <v>0</v>
      </c>
      <c r="FM12" s="296">
        <f>EU22</f>
        <v>0</v>
      </c>
      <c r="FN12" s="123">
        <v>8546.9</v>
      </c>
      <c r="FO12" s="32">
        <f si="4" t="shared"/>
        <v>8546.9</v>
      </c>
      <c r="FP12" s="120">
        <f si="5" t="shared"/>
        <v>0</v>
      </c>
      <c r="FQ12" s="123" t="e">
        <f si="6" t="shared"/>
        <v>#DIV/0!</v>
      </c>
      <c r="FR12" s="120">
        <v>12.39</v>
      </c>
      <c r="FS12" s="142" t="e">
        <f si="7" t="shared"/>
        <v>#DIV/0!</v>
      </c>
      <c r="FT12" s="141"/>
      <c r="FU12" s="130">
        <f>DA22</f>
        <v>0</v>
      </c>
      <c r="FV12" s="123">
        <v>7848.3</v>
      </c>
      <c r="FW12" s="435">
        <f si="8" t="shared"/>
        <v>7848.3</v>
      </c>
      <c r="FX12" s="120">
        <f si="9" t="shared"/>
        <v>0</v>
      </c>
      <c r="FY12" s="120" t="e">
        <f si="10" t="shared"/>
        <v>#DIV/0!</v>
      </c>
      <c r="FZ12" s="126">
        <v>11.38</v>
      </c>
      <c r="GA12" s="422" t="e">
        <f si="11" t="shared"/>
        <v>#DIV/0!</v>
      </c>
      <c r="GB12" s="393"/>
      <c r="GC12" s="122">
        <f>CF22</f>
        <v>0</v>
      </c>
      <c r="GD12" s="123">
        <v>1524.6</v>
      </c>
      <c r="GE12" s="120">
        <f si="12" t="shared"/>
        <v>1524.6</v>
      </c>
      <c r="GF12" s="17"/>
      <c r="GG12" s="127" t="e">
        <f si="13" t="shared"/>
        <v>#DIV/0!</v>
      </c>
      <c r="GH12" s="126">
        <v>3.78</v>
      </c>
      <c r="GI12" s="144" t="e">
        <f si="14" t="shared"/>
        <v>#DIV/0!</v>
      </c>
      <c r="GJ12" s="393"/>
      <c r="GK12" s="129">
        <f>DU22</f>
        <v>0</v>
      </c>
      <c r="GL12" s="120">
        <v>11114</v>
      </c>
      <c r="GM12" s="33">
        <f si="15" t="shared"/>
        <v>11114</v>
      </c>
      <c r="GN12" s="169"/>
      <c r="GO12" s="128">
        <v>0.55000000000000004</v>
      </c>
      <c r="GP12" s="126">
        <v>0.4</v>
      </c>
      <c r="GQ12" s="424">
        <f si="16" t="shared"/>
        <v>-0.15000000000000002</v>
      </c>
      <c r="GR12" s="393"/>
      <c r="GS12" s="122">
        <f>AV22</f>
        <v>0</v>
      </c>
      <c r="GT12" s="123">
        <v>21299.8</v>
      </c>
      <c r="GU12" s="425">
        <f si="17" t="shared"/>
        <v>21299.8</v>
      </c>
      <c r="GV12" s="123">
        <f si="18" t="shared"/>
        <v>0</v>
      </c>
      <c r="GW12" s="127" t="e">
        <f si="19" t="shared"/>
        <v>#DIV/0!</v>
      </c>
      <c r="GX12" s="123">
        <v>30.9</v>
      </c>
      <c r="GY12" s="144" t="e">
        <f si="20" t="shared"/>
        <v>#DIV/0!</v>
      </c>
      <c r="GZ12" s="141"/>
      <c r="HA12" s="125">
        <f si="21" t="shared"/>
        <v>0</v>
      </c>
      <c r="HB12" s="386">
        <v>53670.03</v>
      </c>
      <c r="HC12" s="31">
        <f si="22" t="shared"/>
        <v>53670.03</v>
      </c>
      <c r="HE12" s="10"/>
      <c r="HF12" s="45"/>
      <c r="HG12" s="10"/>
      <c r="HH12" s="10"/>
      <c r="HI12" s="10"/>
      <c r="HO12" s="346">
        <v>42740</v>
      </c>
      <c r="HP12" s="590"/>
      <c r="HQ12" s="529">
        <f si="72" t="shared"/>
        <v>0</v>
      </c>
      <c r="HR12" s="541">
        <f>HQ12+HQ11</f>
        <v>0</v>
      </c>
      <c r="HS12" s="556"/>
      <c r="HT12" s="347">
        <f si="73" t="shared"/>
        <v>0</v>
      </c>
      <c r="HU12" s="573">
        <f>HT12+HT11</f>
        <v>0</v>
      </c>
      <c r="HV12" s="556"/>
      <c r="HW12" s="347">
        <f si="74" t="shared"/>
        <v>0</v>
      </c>
      <c r="HX12" s="573">
        <f>HW12+HW11</f>
        <v>0</v>
      </c>
      <c r="HY12" s="556"/>
      <c r="HZ12" s="347">
        <f si="75" t="shared"/>
        <v>0</v>
      </c>
      <c r="IA12" s="573">
        <f>HZ12+HZ11</f>
        <v>0</v>
      </c>
      <c r="IB12" s="556"/>
      <c r="IC12" s="493">
        <f si="76" t="shared"/>
        <v>0</v>
      </c>
      <c r="ID12" s="195">
        <f>IC12+IC11</f>
        <v>0</v>
      </c>
      <c r="IE12" s="556"/>
      <c r="IF12" s="347">
        <f si="77" t="shared"/>
        <v>0</v>
      </c>
      <c r="IG12" s="210">
        <f>IF12+IF11</f>
        <v>0</v>
      </c>
    </row>
    <row customHeight="1" ht="16.5" r="13" spans="1:247" x14ac:dyDescent="0.25">
      <c r="A13" s="199">
        <v>9</v>
      </c>
      <c r="B13" s="346">
        <v>42740</v>
      </c>
      <c r="C13" s="516"/>
      <c r="D13" s="212"/>
      <c r="E13" s="350"/>
      <c r="F13" s="493">
        <f si="48" t="shared"/>
        <v>0</v>
      </c>
      <c r="G13" s="354"/>
      <c r="H13" s="357"/>
      <c r="I13" s="292"/>
      <c r="J13" s="358"/>
      <c r="K13" s="493">
        <f si="49" t="shared"/>
        <v>0</v>
      </c>
      <c r="L13" s="195"/>
      <c r="M13" s="354"/>
      <c r="N13" s="516"/>
      <c r="O13" s="532"/>
      <c r="P13" s="493">
        <f si="50" t="shared"/>
        <v>0</v>
      </c>
      <c r="Q13" s="521"/>
      <c r="R13" s="516"/>
      <c r="S13" s="532"/>
      <c r="T13" s="347">
        <f si="51" t="shared"/>
        <v>0</v>
      </c>
      <c r="U13" s="521"/>
      <c r="V13" s="516"/>
      <c r="W13" s="532"/>
      <c r="X13" s="347">
        <f si="52" t="shared"/>
        <v>0</v>
      </c>
      <c r="Y13" s="409"/>
      <c r="Z13" s="210"/>
      <c r="AA13" s="354"/>
      <c r="AB13" s="516"/>
      <c r="AC13" s="532"/>
      <c r="AD13" s="493">
        <f si="53" t="shared"/>
        <v>0</v>
      </c>
      <c r="AE13" s="542"/>
      <c r="AF13" s="364"/>
      <c r="AG13" s="289"/>
      <c r="AH13" s="358"/>
      <c r="AI13" s="347">
        <f si="54" t="shared"/>
        <v>0</v>
      </c>
      <c r="AJ13" s="409"/>
      <c r="AK13" s="371"/>
      <c r="AL13" s="387"/>
      <c r="AM13" s="388"/>
      <c r="AN13" s="347">
        <f si="55" t="shared"/>
        <v>0</v>
      </c>
      <c r="AO13" s="217"/>
      <c r="AP13" s="387"/>
      <c r="AQ13" s="388"/>
      <c r="AR13" s="347">
        <f si="56" t="shared"/>
        <v>0</v>
      </c>
      <c r="AS13" s="409"/>
      <c r="AT13" s="409"/>
      <c r="AU13" s="210">
        <f si="28" t="shared"/>
        <v>0</v>
      </c>
      <c r="AV13" s="211"/>
      <c r="AW13" s="197">
        <v>10649.89</v>
      </c>
      <c r="AX13" s="196"/>
      <c r="AY13" s="196"/>
      <c r="AZ13" s="196">
        <f>IF(ISBLANK(AY13),0,AU13/AY13)</f>
        <v>0</v>
      </c>
      <c r="BA13" s="196">
        <v>30.88</v>
      </c>
      <c r="BB13" s="196">
        <f si="30" t="shared"/>
        <v>30.88</v>
      </c>
      <c r="BC13" s="199">
        <v>9</v>
      </c>
      <c r="BD13" s="346">
        <v>42740</v>
      </c>
      <c r="BE13" s="357"/>
      <c r="BF13" s="292"/>
      <c r="BG13" s="358"/>
      <c r="BH13" s="529">
        <f si="57" t="shared"/>
        <v>0</v>
      </c>
      <c r="BI13" s="521"/>
      <c r="BJ13" s="549"/>
      <c r="BK13" s="550"/>
      <c r="BL13" s="548">
        <f si="58" t="shared"/>
        <v>0</v>
      </c>
      <c r="BM13" s="409"/>
      <c r="BN13" s="409">
        <f si="31" t="shared"/>
        <v>0</v>
      </c>
      <c r="BO13" s="483"/>
      <c r="BP13" s="195">
        <v>1668.2</v>
      </c>
      <c r="BQ13" s="196">
        <f si="32" t="shared"/>
        <v>1668.2</v>
      </c>
      <c r="BR13" s="196">
        <v>301.44</v>
      </c>
      <c r="BS13" s="196">
        <f si="33" t="shared"/>
        <v>0</v>
      </c>
      <c r="BT13" s="196">
        <v>4.84</v>
      </c>
      <c r="BU13" s="196">
        <f si="34" t="shared"/>
        <v>4.84</v>
      </c>
      <c r="BV13" s="199">
        <v>9</v>
      </c>
      <c r="BW13" s="346">
        <v>42740</v>
      </c>
      <c r="BX13" s="516"/>
      <c r="BY13" s="532"/>
      <c r="BZ13" s="529">
        <f si="59" t="shared"/>
        <v>0</v>
      </c>
      <c r="CA13" s="210"/>
      <c r="CB13" s="292"/>
      <c r="CC13" s="213">
        <f si="35" t="shared"/>
        <v>0</v>
      </c>
      <c r="CD13" s="409"/>
      <c r="CE13" s="211">
        <f si="36" t="shared"/>
        <v>0</v>
      </c>
      <c r="CF13" s="211"/>
      <c r="CG13" s="195">
        <v>762.3</v>
      </c>
      <c r="CH13" s="210">
        <f si="37" t="shared"/>
        <v>762.3</v>
      </c>
      <c r="CI13" s="196"/>
      <c r="CJ13" s="196">
        <f si="60" t="shared"/>
        <v>0</v>
      </c>
      <c r="CK13" s="196">
        <v>3.78</v>
      </c>
      <c r="CL13" s="196">
        <f si="38" t="shared"/>
        <v>3.78</v>
      </c>
      <c r="CM13" s="199">
        <v>9</v>
      </c>
      <c r="CN13" s="346">
        <v>42740</v>
      </c>
      <c r="CO13" s="516"/>
      <c r="CP13" s="532"/>
      <c r="CQ13" s="529">
        <f si="61" t="shared"/>
        <v>0</v>
      </c>
      <c r="CR13" s="409"/>
      <c r="CS13" s="210">
        <f si="0" t="shared"/>
        <v>0</v>
      </c>
      <c r="CT13" s="210">
        <f si="0" t="shared"/>
        <v>0</v>
      </c>
      <c r="CU13" s="409">
        <f si="0" t="shared"/>
        <v>0</v>
      </c>
      <c r="CV13" s="521"/>
      <c r="CW13" s="556"/>
      <c r="CX13" s="557">
        <f si="62" t="shared"/>
        <v>0</v>
      </c>
      <c r="CY13" s="409"/>
      <c r="CZ13" s="409">
        <f si="39" t="shared"/>
        <v>0</v>
      </c>
      <c r="DA13" s="204"/>
      <c r="DB13" s="195">
        <v>3924.1</v>
      </c>
      <c r="DC13" s="421">
        <f si="40" t="shared"/>
        <v>3924.1</v>
      </c>
      <c r="DD13" s="195">
        <v>361.89499999999998</v>
      </c>
      <c r="DE13" s="196">
        <f si="63" t="shared"/>
        <v>0</v>
      </c>
      <c r="DF13" s="195">
        <v>11.38</v>
      </c>
      <c r="DG13" s="397">
        <f si="41" t="shared"/>
        <v>11.38</v>
      </c>
      <c r="DH13" s="199">
        <v>9</v>
      </c>
      <c r="DI13" s="346">
        <v>42740</v>
      </c>
      <c r="DJ13" s="558"/>
      <c r="DK13" s="559"/>
      <c r="DL13" s="493">
        <f si="64" t="shared"/>
        <v>0</v>
      </c>
      <c r="DM13" s="521"/>
      <c r="DN13" s="583"/>
      <c r="DO13" s="576"/>
      <c r="DP13" s="576"/>
      <c r="DQ13" s="582"/>
      <c r="DR13" s="493">
        <f si="78" t="shared"/>
        <v>0</v>
      </c>
      <c r="DS13" s="542"/>
      <c r="DT13" s="409">
        <f si="42" t="shared"/>
        <v>0</v>
      </c>
      <c r="DU13" s="204"/>
      <c r="DV13" s="195">
        <v>5557</v>
      </c>
      <c r="DW13" s="409">
        <f si="43" t="shared"/>
        <v>5557</v>
      </c>
      <c r="DX13" s="195">
        <v>14653</v>
      </c>
      <c r="DY13" s="431">
        <f si="66" t="shared"/>
        <v>0</v>
      </c>
      <c r="DZ13" s="409">
        <v>0.39800000000000002</v>
      </c>
      <c r="EA13" s="431">
        <f si="44" t="shared"/>
        <v>0.39800000000000002</v>
      </c>
      <c r="EB13" s="199">
        <v>9</v>
      </c>
      <c r="EC13" s="346">
        <v>42740</v>
      </c>
      <c r="ED13" s="516"/>
      <c r="EE13" s="212"/>
      <c r="EF13" s="532"/>
      <c r="EG13" s="493">
        <f si="67" t="shared"/>
        <v>0</v>
      </c>
      <c r="EH13" s="542"/>
      <c r="EI13" s="549"/>
      <c r="EJ13" s="588"/>
      <c r="EK13" s="529">
        <f si="68" t="shared"/>
        <v>0</v>
      </c>
      <c r="EL13" s="541"/>
      <c r="EM13" s="583"/>
      <c r="EN13" s="550"/>
      <c r="EO13" s="529">
        <f si="69" t="shared"/>
        <v>0</v>
      </c>
      <c r="EP13" s="541"/>
      <c r="EQ13" s="570"/>
      <c r="ER13" s="529">
        <f si="70" t="shared"/>
        <v>0</v>
      </c>
      <c r="ES13" s="196"/>
      <c r="ET13" s="409">
        <f si="45" t="shared"/>
        <v>0</v>
      </c>
      <c r="EU13" s="204"/>
      <c r="EV13" s="195">
        <v>4273.3999999999996</v>
      </c>
      <c r="EW13" s="195">
        <f si="46" t="shared"/>
        <v>4273.3999999999996</v>
      </c>
      <c r="EX13" s="431">
        <v>361.89499999999998</v>
      </c>
      <c r="EY13" s="431">
        <f si="71" t="shared"/>
        <v>0</v>
      </c>
      <c r="EZ13" s="290">
        <v>12.3931</v>
      </c>
      <c r="FA13" s="432">
        <f si="47" t="shared"/>
        <v>12.3931</v>
      </c>
      <c r="FC13" s="293">
        <v>42804</v>
      </c>
      <c r="FD13" s="417">
        <v>42805</v>
      </c>
      <c r="FE13" s="296">
        <f>BO24</f>
        <v>0</v>
      </c>
      <c r="FF13" s="127">
        <v>3336.5</v>
      </c>
      <c r="FG13" s="127">
        <f si="1" t="shared"/>
        <v>3336.5</v>
      </c>
      <c r="FH13" s="290"/>
      <c r="FI13" s="123" t="e">
        <f si="2" t="shared"/>
        <v>#DIV/0!</v>
      </c>
      <c r="FJ13" s="126">
        <v>4.84</v>
      </c>
      <c r="FK13" s="131" t="e">
        <f si="3" t="shared"/>
        <v>#DIV/0!</v>
      </c>
      <c r="FL13" s="140">
        <f>HR24</f>
        <v>0</v>
      </c>
      <c r="FM13" s="296">
        <f>EU24</f>
        <v>0</v>
      </c>
      <c r="FN13" s="123">
        <v>8546.9</v>
      </c>
      <c r="FO13" s="32">
        <f si="4" t="shared"/>
        <v>8546.9</v>
      </c>
      <c r="FP13" s="120">
        <f si="5" t="shared"/>
        <v>0</v>
      </c>
      <c r="FQ13" s="123" t="e">
        <f si="6" t="shared"/>
        <v>#DIV/0!</v>
      </c>
      <c r="FR13" s="120">
        <v>12.39</v>
      </c>
      <c r="FS13" s="142" t="e">
        <f si="7" t="shared"/>
        <v>#DIV/0!</v>
      </c>
      <c r="FT13" s="141"/>
      <c r="FU13" s="130">
        <f>DA24</f>
        <v>0</v>
      </c>
      <c r="FV13" s="123">
        <v>7848.3</v>
      </c>
      <c r="FW13" s="435">
        <f si="8" t="shared"/>
        <v>7848.3</v>
      </c>
      <c r="FX13" s="120">
        <f si="9" t="shared"/>
        <v>0</v>
      </c>
      <c r="FY13" s="120" t="e">
        <f si="10" t="shared"/>
        <v>#DIV/0!</v>
      </c>
      <c r="FZ13" s="126">
        <v>11.38</v>
      </c>
      <c r="GA13" s="422" t="e">
        <f si="11" t="shared"/>
        <v>#DIV/0!</v>
      </c>
      <c r="GB13" s="393"/>
      <c r="GC13" s="122">
        <f>CF24</f>
        <v>0</v>
      </c>
      <c r="GD13" s="123">
        <v>1524.6</v>
      </c>
      <c r="GE13" s="120">
        <f si="12" t="shared"/>
        <v>1524.6</v>
      </c>
      <c r="GF13" s="17"/>
      <c r="GG13" s="127" t="e">
        <f si="13" t="shared"/>
        <v>#DIV/0!</v>
      </c>
      <c r="GH13" s="126">
        <v>3.78</v>
      </c>
      <c r="GI13" s="144" t="e">
        <f si="14" t="shared"/>
        <v>#DIV/0!</v>
      </c>
      <c r="GJ13" s="393"/>
      <c r="GK13" s="122">
        <f>DU24</f>
        <v>0</v>
      </c>
      <c r="GL13" s="120">
        <v>11114</v>
      </c>
      <c r="GM13" s="425">
        <f si="15" t="shared"/>
        <v>11114</v>
      </c>
      <c r="GN13" s="169"/>
      <c r="GO13" s="128">
        <v>0.55000000000000004</v>
      </c>
      <c r="GP13" s="126">
        <v>0.4</v>
      </c>
      <c r="GQ13" s="424">
        <f si="16" t="shared"/>
        <v>-0.15000000000000002</v>
      </c>
      <c r="GR13" s="393"/>
      <c r="GS13" s="122">
        <f>AV24</f>
        <v>0</v>
      </c>
      <c r="GT13" s="123">
        <v>21299.8</v>
      </c>
      <c r="GU13" s="33">
        <f si="17" t="shared"/>
        <v>21299.8</v>
      </c>
      <c r="GV13" s="123">
        <f si="18" t="shared"/>
        <v>0</v>
      </c>
      <c r="GW13" s="127" t="e">
        <f si="19" t="shared"/>
        <v>#DIV/0!</v>
      </c>
      <c r="GX13" s="123">
        <v>30.9</v>
      </c>
      <c r="GY13" s="144" t="e">
        <f si="20" t="shared"/>
        <v>#DIV/0!</v>
      </c>
      <c r="GZ13" s="141"/>
      <c r="HA13" s="125">
        <f si="21" t="shared"/>
        <v>0</v>
      </c>
      <c r="HB13" s="386">
        <v>53670.03</v>
      </c>
      <c r="HC13" s="22">
        <f si="22" t="shared"/>
        <v>53670.03</v>
      </c>
      <c r="HE13" s="150" t="s">
        <v>60</v>
      </c>
      <c r="HF13" s="150" t="s">
        <v>61</v>
      </c>
      <c r="HG13" s="150" t="s">
        <v>71</v>
      </c>
      <c r="HH13" s="150" t="s">
        <v>20</v>
      </c>
      <c r="HI13" s="229" t="s">
        <v>72</v>
      </c>
      <c r="HJ13" s="230" t="s">
        <v>73</v>
      </c>
      <c r="HK13" s="151" t="s">
        <v>76</v>
      </c>
      <c r="HL13" s="152" t="s">
        <v>77</v>
      </c>
      <c r="HO13" s="346">
        <v>42740</v>
      </c>
      <c r="HP13" s="590"/>
      <c r="HQ13" s="529">
        <f si="72" t="shared"/>
        <v>0</v>
      </c>
      <c r="HR13" s="541"/>
      <c r="HS13" s="556"/>
      <c r="HT13" s="347">
        <f si="73" t="shared"/>
        <v>0</v>
      </c>
      <c r="HU13" s="573"/>
      <c r="HV13" s="556"/>
      <c r="HW13" s="347">
        <f si="74" t="shared"/>
        <v>0</v>
      </c>
      <c r="HX13" s="573"/>
      <c r="HY13" s="556"/>
      <c r="HZ13" s="347">
        <f si="75" t="shared"/>
        <v>0</v>
      </c>
      <c r="IA13" s="573"/>
      <c r="IB13" s="556"/>
      <c r="IC13" s="493">
        <f si="76" t="shared"/>
        <v>0</v>
      </c>
      <c r="ID13" s="195"/>
      <c r="IE13" s="556"/>
      <c r="IF13" s="347">
        <f si="77" t="shared"/>
        <v>0</v>
      </c>
      <c r="IG13" s="210"/>
    </row>
    <row customHeight="1" ht="16.5" r="14" spans="1:247" x14ac:dyDescent="0.25">
      <c r="A14" s="199">
        <v>10</v>
      </c>
      <c r="B14" s="346">
        <v>42741</v>
      </c>
      <c r="C14" s="516"/>
      <c r="D14" s="212"/>
      <c r="E14" s="350"/>
      <c r="F14" s="493">
        <f si="48" t="shared"/>
        <v>0</v>
      </c>
      <c r="G14" s="354">
        <f>F13+F14</f>
        <v>0</v>
      </c>
      <c r="H14" s="357"/>
      <c r="I14" s="292"/>
      <c r="J14" s="358"/>
      <c r="K14" s="493">
        <f si="49" t="shared"/>
        <v>0</v>
      </c>
      <c r="L14" s="195">
        <f>K13+K14</f>
        <v>0</v>
      </c>
      <c r="M14" s="466">
        <f>L14-G14</f>
        <v>0</v>
      </c>
      <c r="N14" s="516"/>
      <c r="O14" s="532"/>
      <c r="P14" s="493">
        <f si="50" t="shared"/>
        <v>0</v>
      </c>
      <c r="Q14" s="521">
        <f>P14+P13</f>
        <v>0</v>
      </c>
      <c r="R14" s="537"/>
      <c r="S14" s="532"/>
      <c r="T14" s="347">
        <f si="51" t="shared"/>
        <v>0</v>
      </c>
      <c r="U14" s="521">
        <f>T14+T13</f>
        <v>0</v>
      </c>
      <c r="V14" s="516"/>
      <c r="W14" s="532"/>
      <c r="X14" s="347">
        <f si="52" t="shared"/>
        <v>0</v>
      </c>
      <c r="Y14" s="409">
        <f>X14+X13</f>
        <v>0</v>
      </c>
      <c r="Z14" s="210">
        <f>Y14+U14</f>
        <v>0</v>
      </c>
      <c r="AA14" s="354">
        <f>Q14-Z14</f>
        <v>0</v>
      </c>
      <c r="AB14" s="546"/>
      <c r="AC14" s="532"/>
      <c r="AD14" s="493">
        <f si="53" t="shared"/>
        <v>0</v>
      </c>
      <c r="AE14" s="542">
        <f>AD14+AD13</f>
        <v>0</v>
      </c>
      <c r="AF14" s="364"/>
      <c r="AG14" s="289"/>
      <c r="AH14" s="358"/>
      <c r="AI14" s="347">
        <f si="54" t="shared"/>
        <v>0</v>
      </c>
      <c r="AJ14" s="409">
        <f>AI14+AI13</f>
        <v>0</v>
      </c>
      <c r="AK14" s="371">
        <f>AJ14+U14</f>
        <v>0</v>
      </c>
      <c r="AL14" s="387"/>
      <c r="AM14" s="388"/>
      <c r="AN14" s="347">
        <f si="55" t="shared"/>
        <v>0</v>
      </c>
      <c r="AO14" s="217">
        <f>AN14+AN13</f>
        <v>0</v>
      </c>
      <c r="AP14" s="387"/>
      <c r="AQ14" s="388"/>
      <c r="AR14" s="347">
        <f si="56" t="shared"/>
        <v>0</v>
      </c>
      <c r="AS14" s="409">
        <f>AR14+AR13</f>
        <v>0</v>
      </c>
      <c r="AT14" s="409">
        <f>(L14-Y14-AE14-AO14)+AS14</f>
        <v>0</v>
      </c>
      <c r="AU14" s="210">
        <f si="28" t="shared"/>
        <v>0</v>
      </c>
      <c r="AV14" s="211">
        <f>(G14-Y14-AE14-AO14)+AS14</f>
        <v>0</v>
      </c>
      <c r="AW14" s="197">
        <v>10649.89</v>
      </c>
      <c r="AX14" s="196"/>
      <c r="AY14" s="196"/>
      <c r="AZ14" s="196">
        <f ref="AZ14:AZ66" si="79" t="shared">IF(ISBLANK(AY14),0,AU14/AY14)</f>
        <v>0</v>
      </c>
      <c r="BA14" s="196">
        <v>30.88</v>
      </c>
      <c r="BB14" s="196">
        <f si="30" t="shared"/>
        <v>30.88</v>
      </c>
      <c r="BC14" s="199">
        <v>10</v>
      </c>
      <c r="BD14" s="346">
        <v>42741</v>
      </c>
      <c r="BE14" s="357"/>
      <c r="BF14" s="292"/>
      <c r="BG14" s="358"/>
      <c r="BH14" s="529">
        <f si="57" t="shared"/>
        <v>0</v>
      </c>
      <c r="BI14" s="521">
        <f>BH14+BH13</f>
        <v>0</v>
      </c>
      <c r="BJ14" s="549"/>
      <c r="BK14" s="550"/>
      <c r="BL14" s="548">
        <f si="58" t="shared"/>
        <v>0</v>
      </c>
      <c r="BM14" s="409">
        <f>BL14+BL13</f>
        <v>0</v>
      </c>
      <c r="BN14" s="409">
        <f si="31" t="shared"/>
        <v>0</v>
      </c>
      <c r="BO14" s="483">
        <f>BI14-BM14</f>
        <v>0</v>
      </c>
      <c r="BP14" s="195">
        <v>1668.2</v>
      </c>
      <c r="BQ14" s="196">
        <f si="32" t="shared"/>
        <v>1668.2</v>
      </c>
      <c r="BR14" s="196">
        <v>301.44</v>
      </c>
      <c r="BS14" s="196">
        <f si="33" t="shared"/>
        <v>0</v>
      </c>
      <c r="BT14" s="196">
        <v>4.84</v>
      </c>
      <c r="BU14" s="196">
        <f si="34" t="shared"/>
        <v>4.84</v>
      </c>
      <c r="BV14" s="199">
        <v>10</v>
      </c>
      <c r="BW14" s="346">
        <v>42741</v>
      </c>
      <c r="BX14" s="516"/>
      <c r="BY14" s="532"/>
      <c r="BZ14" s="529">
        <f si="59" t="shared"/>
        <v>0</v>
      </c>
      <c r="CA14" s="409">
        <f>BZ14+BZ13</f>
        <v>0</v>
      </c>
      <c r="CB14" s="292"/>
      <c r="CC14" s="213">
        <f si="35" t="shared"/>
        <v>0</v>
      </c>
      <c r="CD14" s="409">
        <f>BM14</f>
        <v>0</v>
      </c>
      <c r="CE14" s="211">
        <f si="36" t="shared"/>
        <v>0</v>
      </c>
      <c r="CF14" s="211">
        <f>CA14+CD14</f>
        <v>0</v>
      </c>
      <c r="CG14" s="195">
        <v>762.3</v>
      </c>
      <c r="CH14" s="210">
        <f si="37" t="shared"/>
        <v>762.3</v>
      </c>
      <c r="CI14" s="196"/>
      <c r="CJ14" s="196">
        <f si="60" t="shared"/>
        <v>0</v>
      </c>
      <c r="CK14" s="196">
        <v>3.78</v>
      </c>
      <c r="CL14" s="196">
        <f si="38" t="shared"/>
        <v>3.78</v>
      </c>
      <c r="CM14" s="199">
        <v>10</v>
      </c>
      <c r="CN14" s="346">
        <v>42741</v>
      </c>
      <c r="CO14" s="516"/>
      <c r="CP14" s="532"/>
      <c r="CQ14" s="529">
        <f si="61" t="shared"/>
        <v>0</v>
      </c>
      <c r="CR14" s="409">
        <f>CQ14+CQ13</f>
        <v>0</v>
      </c>
      <c r="CS14" s="210">
        <f si="0" t="shared"/>
        <v>0</v>
      </c>
      <c r="CT14" s="210">
        <f si="0" t="shared"/>
        <v>0</v>
      </c>
      <c r="CU14" s="409">
        <f si="0" t="shared"/>
        <v>0</v>
      </c>
      <c r="CV14" s="521">
        <f>Y14</f>
        <v>0</v>
      </c>
      <c r="CW14" s="556"/>
      <c r="CX14" s="557">
        <f si="62" t="shared"/>
        <v>0</v>
      </c>
      <c r="CY14" s="409">
        <f>CX14+CX13</f>
        <v>0</v>
      </c>
      <c r="CZ14" s="409">
        <f si="39" t="shared"/>
        <v>0</v>
      </c>
      <c r="DA14" s="204">
        <f>CZ14+CZ13</f>
        <v>0</v>
      </c>
      <c r="DB14" s="195">
        <v>3924.1</v>
      </c>
      <c r="DC14" s="421">
        <f si="40" t="shared"/>
        <v>3924.1</v>
      </c>
      <c r="DD14" s="195">
        <v>361.89499999999998</v>
      </c>
      <c r="DE14" s="196">
        <f si="63" t="shared"/>
        <v>0</v>
      </c>
      <c r="DF14" s="195">
        <v>11.38</v>
      </c>
      <c r="DG14" s="397">
        <f si="41" t="shared"/>
        <v>11.38</v>
      </c>
      <c r="DH14" s="199">
        <v>10</v>
      </c>
      <c r="DI14" s="346">
        <v>42741</v>
      </c>
      <c r="DJ14" s="558"/>
      <c r="DK14" s="559"/>
      <c r="DL14" s="493">
        <f si="64" t="shared"/>
        <v>0</v>
      </c>
      <c r="DM14" s="521">
        <f>DL14+DL13</f>
        <v>0</v>
      </c>
      <c r="DN14" s="583"/>
      <c r="DO14" s="576"/>
      <c r="DP14" s="576"/>
      <c r="DQ14" s="582"/>
      <c r="DR14" s="493">
        <f si="78" t="shared"/>
        <v>0</v>
      </c>
      <c r="DS14" s="542">
        <f>DR14+DR13</f>
        <v>0</v>
      </c>
      <c r="DT14" s="409">
        <f si="42" t="shared"/>
        <v>0</v>
      </c>
      <c r="DU14" s="204">
        <f>DM14+DS14+IG14</f>
        <v>0</v>
      </c>
      <c r="DV14" s="195">
        <v>5557</v>
      </c>
      <c r="DW14" s="409">
        <f si="43" t="shared"/>
        <v>5557</v>
      </c>
      <c r="DX14" s="195">
        <v>14653</v>
      </c>
      <c r="DY14" s="431">
        <f si="66" t="shared"/>
        <v>0</v>
      </c>
      <c r="DZ14" s="409">
        <v>0.39800000000000002</v>
      </c>
      <c r="EA14" s="431">
        <f si="44" t="shared"/>
        <v>0.39800000000000002</v>
      </c>
      <c r="EB14" s="199">
        <v>10</v>
      </c>
      <c r="EC14" s="346">
        <v>42741</v>
      </c>
      <c r="ED14" s="516"/>
      <c r="EE14" s="212"/>
      <c r="EF14" s="532"/>
      <c r="EG14" s="493">
        <f si="67" t="shared"/>
        <v>0</v>
      </c>
      <c r="EH14" s="542">
        <f>EG14+EG13</f>
        <v>0</v>
      </c>
      <c r="EI14" s="549"/>
      <c r="EJ14" s="588"/>
      <c r="EK14" s="529">
        <f si="68" t="shared"/>
        <v>0</v>
      </c>
      <c r="EL14" s="541">
        <f>EK14+EK13</f>
        <v>0</v>
      </c>
      <c r="EM14" s="583"/>
      <c r="EN14" s="550"/>
      <c r="EO14" s="529">
        <f si="69" t="shared"/>
        <v>0</v>
      </c>
      <c r="EP14" s="541">
        <f>EO14+EO13</f>
        <v>0</v>
      </c>
      <c r="EQ14" s="570"/>
      <c r="ER14" s="529">
        <f si="70" t="shared"/>
        <v>0</v>
      </c>
      <c r="ES14" s="196">
        <f>ER14+ER13</f>
        <v>0</v>
      </c>
      <c r="ET14" s="409">
        <f si="45" t="shared"/>
        <v>0</v>
      </c>
      <c r="EU14" s="204">
        <f>EH14+EP14+ES14</f>
        <v>0</v>
      </c>
      <c r="EV14" s="195">
        <v>4273.3999999999996</v>
      </c>
      <c r="EW14" s="195">
        <f si="46" t="shared"/>
        <v>4273.3999999999996</v>
      </c>
      <c r="EX14" s="431">
        <v>361.89499999999998</v>
      </c>
      <c r="EY14" s="431">
        <f si="71" t="shared"/>
        <v>0</v>
      </c>
      <c r="EZ14" s="290">
        <v>12.3931</v>
      </c>
      <c r="FA14" s="432">
        <f si="47" t="shared"/>
        <v>12.3931</v>
      </c>
      <c r="FC14" s="293">
        <v>42805</v>
      </c>
      <c r="FD14" s="417">
        <v>42806</v>
      </c>
      <c r="FE14" s="296">
        <f>BO26</f>
        <v>0</v>
      </c>
      <c r="FF14" s="127">
        <v>3336.5</v>
      </c>
      <c r="FG14" s="127">
        <f si="1" t="shared"/>
        <v>3336.5</v>
      </c>
      <c r="FH14" s="290"/>
      <c r="FI14" s="123" t="e">
        <f si="2" t="shared"/>
        <v>#DIV/0!</v>
      </c>
      <c r="FJ14" s="126">
        <v>4.84</v>
      </c>
      <c r="FK14" s="131" t="e">
        <f si="3" t="shared"/>
        <v>#DIV/0!</v>
      </c>
      <c r="FL14" s="140">
        <f>HR26</f>
        <v>0</v>
      </c>
      <c r="FM14" s="296">
        <f>EU26</f>
        <v>0</v>
      </c>
      <c r="FN14" s="123">
        <v>8546.9</v>
      </c>
      <c r="FO14" s="32">
        <f si="4" t="shared"/>
        <v>8546.9</v>
      </c>
      <c r="FP14" s="120">
        <f si="5" t="shared"/>
        <v>0</v>
      </c>
      <c r="FQ14" s="123" t="e">
        <f si="6" t="shared"/>
        <v>#DIV/0!</v>
      </c>
      <c r="FR14" s="120">
        <v>12.39</v>
      </c>
      <c r="FS14" s="142" t="e">
        <f si="7" t="shared"/>
        <v>#DIV/0!</v>
      </c>
      <c r="FT14" s="141"/>
      <c r="FU14" s="130">
        <f>DA26</f>
        <v>0</v>
      </c>
      <c r="FV14" s="123">
        <v>7848.3</v>
      </c>
      <c r="FW14" s="435">
        <f si="8" t="shared"/>
        <v>7848.3</v>
      </c>
      <c r="FX14" s="120">
        <f si="9" t="shared"/>
        <v>0</v>
      </c>
      <c r="FY14" s="120" t="e">
        <f si="10" t="shared"/>
        <v>#DIV/0!</v>
      </c>
      <c r="FZ14" s="126">
        <v>11.38</v>
      </c>
      <c r="GA14" s="142" t="e">
        <f si="11" t="shared"/>
        <v>#DIV/0!</v>
      </c>
      <c r="GB14" s="393"/>
      <c r="GC14" s="122">
        <f>CF26</f>
        <v>0</v>
      </c>
      <c r="GD14" s="123">
        <v>1524.6</v>
      </c>
      <c r="GE14" s="120">
        <f si="12" t="shared"/>
        <v>1524.6</v>
      </c>
      <c r="GF14" s="17"/>
      <c r="GG14" s="127" t="e">
        <f si="13" t="shared"/>
        <v>#DIV/0!</v>
      </c>
      <c r="GH14" s="126">
        <v>3.78</v>
      </c>
      <c r="GI14" s="144" t="e">
        <f si="14" t="shared"/>
        <v>#DIV/0!</v>
      </c>
      <c r="GJ14" s="393"/>
      <c r="GK14" s="122">
        <f>DU26</f>
        <v>0</v>
      </c>
      <c r="GL14" s="120">
        <v>11114</v>
      </c>
      <c r="GM14" s="33">
        <f si="15" t="shared"/>
        <v>11114</v>
      </c>
      <c r="GN14" s="169"/>
      <c r="GO14" s="128">
        <v>0.55000000000000004</v>
      </c>
      <c r="GP14" s="126">
        <v>0.4</v>
      </c>
      <c r="GQ14" s="424">
        <f si="16" t="shared"/>
        <v>-0.15000000000000002</v>
      </c>
      <c r="GR14" s="393"/>
      <c r="GS14" s="122">
        <f>AV26</f>
        <v>0</v>
      </c>
      <c r="GT14" s="123">
        <v>21299.8</v>
      </c>
      <c r="GU14" s="425">
        <f si="17" t="shared"/>
        <v>21299.8</v>
      </c>
      <c r="GV14" s="123">
        <f si="18" t="shared"/>
        <v>0</v>
      </c>
      <c r="GW14" s="127" t="e">
        <f si="19" t="shared"/>
        <v>#DIV/0!</v>
      </c>
      <c r="GX14" s="123">
        <v>30.9</v>
      </c>
      <c r="GY14" s="144" t="e">
        <f si="20" t="shared"/>
        <v>#DIV/0!</v>
      </c>
      <c r="GZ14" s="141"/>
      <c r="HA14" s="125">
        <f si="21" t="shared"/>
        <v>0</v>
      </c>
      <c r="HB14" s="386">
        <v>53670.03</v>
      </c>
      <c r="HC14" s="31">
        <f si="22" t="shared"/>
        <v>53670.03</v>
      </c>
      <c r="HE14" s="23" t="s">
        <v>65</v>
      </c>
      <c r="HF14" s="46">
        <f ref="HF14:HF20" si="80" t="shared">HF4</f>
        <v>0</v>
      </c>
      <c r="HG14" s="23"/>
      <c r="HH14" s="24">
        <f ref="HH14:HH19" si="81" t="shared">HF14-HG14</f>
        <v>0</v>
      </c>
      <c r="HI14" s="20"/>
      <c r="HJ14" s="290"/>
      <c r="HK14" s="39">
        <f ref="HK14:HK19" si="82" t="shared">HG14/31</f>
        <v>0</v>
      </c>
      <c r="HL14" s="4">
        <f ref="HL14:HL19" si="83" t="shared">HK14/2</f>
        <v>0</v>
      </c>
      <c r="HO14" s="346">
        <v>42741</v>
      </c>
      <c r="HP14" s="590"/>
      <c r="HQ14" s="529">
        <f si="72" t="shared"/>
        <v>0</v>
      </c>
      <c r="HR14" s="541">
        <f>HQ14+HQ13</f>
        <v>0</v>
      </c>
      <c r="HS14" s="556"/>
      <c r="HT14" s="347">
        <f si="73" t="shared"/>
        <v>0</v>
      </c>
      <c r="HU14" s="573">
        <f>HT14+HT13</f>
        <v>0</v>
      </c>
      <c r="HV14" s="556"/>
      <c r="HW14" s="347">
        <f si="74" t="shared"/>
        <v>0</v>
      </c>
      <c r="HX14" s="573">
        <f>HW14+HW13</f>
        <v>0</v>
      </c>
      <c r="HY14" s="556"/>
      <c r="HZ14" s="347">
        <f si="75" t="shared"/>
        <v>0</v>
      </c>
      <c r="IA14" s="573">
        <f>HZ14+HZ13</f>
        <v>0</v>
      </c>
      <c r="IB14" s="556"/>
      <c r="IC14" s="493">
        <f si="76" t="shared"/>
        <v>0</v>
      </c>
      <c r="ID14" s="195">
        <f>IC14+IC13</f>
        <v>0</v>
      </c>
      <c r="IE14" s="556"/>
      <c r="IF14" s="347">
        <f si="77" t="shared"/>
        <v>0</v>
      </c>
      <c r="IG14" s="210">
        <f>IF14+IF13</f>
        <v>0</v>
      </c>
    </row>
    <row customHeight="1" ht="16.5" r="15" spans="1:247" x14ac:dyDescent="0.25">
      <c r="A15" s="199">
        <v>11</v>
      </c>
      <c r="B15" s="346">
        <v>42741</v>
      </c>
      <c r="C15" s="516"/>
      <c r="D15" s="212"/>
      <c r="E15" s="350"/>
      <c r="F15" s="493">
        <f si="48" t="shared"/>
        <v>0</v>
      </c>
      <c r="G15" s="354"/>
      <c r="H15" s="357"/>
      <c r="I15" s="292"/>
      <c r="J15" s="358"/>
      <c r="K15" s="493">
        <f si="49" t="shared"/>
        <v>0</v>
      </c>
      <c r="L15" s="195"/>
      <c r="M15" s="354"/>
      <c r="N15" s="516"/>
      <c r="O15" s="532"/>
      <c r="P15" s="493">
        <f si="50" t="shared"/>
        <v>0</v>
      </c>
      <c r="Q15" s="521"/>
      <c r="R15" s="516"/>
      <c r="S15" s="532"/>
      <c r="T15" s="347">
        <f si="51" t="shared"/>
        <v>0</v>
      </c>
      <c r="U15" s="521"/>
      <c r="V15" s="516"/>
      <c r="W15" s="532"/>
      <c r="X15" s="347">
        <f si="52" t="shared"/>
        <v>0</v>
      </c>
      <c r="Y15" s="409"/>
      <c r="Z15" s="210"/>
      <c r="AA15" s="354"/>
      <c r="AB15" s="546"/>
      <c r="AC15" s="532"/>
      <c r="AD15" s="493">
        <f si="53" t="shared"/>
        <v>0</v>
      </c>
      <c r="AE15" s="542"/>
      <c r="AF15" s="364"/>
      <c r="AG15" s="289"/>
      <c r="AH15" s="358"/>
      <c r="AI15" s="347">
        <f si="54" t="shared"/>
        <v>0</v>
      </c>
      <c r="AJ15" s="409"/>
      <c r="AK15" s="371"/>
      <c r="AL15" s="387"/>
      <c r="AM15" s="388"/>
      <c r="AN15" s="347">
        <f si="55" t="shared"/>
        <v>0</v>
      </c>
      <c r="AO15" s="217"/>
      <c r="AP15" s="387"/>
      <c r="AQ15" s="388"/>
      <c r="AR15" s="347">
        <f si="56" t="shared"/>
        <v>0</v>
      </c>
      <c r="AS15" s="409"/>
      <c r="AT15" s="409"/>
      <c r="AU15" s="210">
        <f si="28" t="shared"/>
        <v>0</v>
      </c>
      <c r="AV15" s="211"/>
      <c r="AW15" s="197">
        <v>10649.89</v>
      </c>
      <c r="AX15" s="397"/>
      <c r="AY15" s="196"/>
      <c r="AZ15" s="196">
        <f si="79" t="shared"/>
        <v>0</v>
      </c>
      <c r="BA15" s="196">
        <v>30.88</v>
      </c>
      <c r="BB15" s="397">
        <f si="30" t="shared"/>
        <v>30.88</v>
      </c>
      <c r="BC15" s="199">
        <v>11</v>
      </c>
      <c r="BD15" s="346">
        <v>42741</v>
      </c>
      <c r="BE15" s="357"/>
      <c r="BF15" s="292"/>
      <c r="BG15" s="358"/>
      <c r="BH15" s="529">
        <f si="57" t="shared"/>
        <v>0</v>
      </c>
      <c r="BI15" s="521"/>
      <c r="BJ15" s="549"/>
      <c r="BK15" s="550"/>
      <c r="BL15" s="548">
        <f si="58" t="shared"/>
        <v>0</v>
      </c>
      <c r="BM15" s="409"/>
      <c r="BN15" s="409">
        <f si="31" t="shared"/>
        <v>0</v>
      </c>
      <c r="BO15" s="483"/>
      <c r="BP15" s="195">
        <v>1668.2</v>
      </c>
      <c r="BQ15" s="196">
        <f si="32" t="shared"/>
        <v>1668.2</v>
      </c>
      <c r="BR15" s="196">
        <v>301.44</v>
      </c>
      <c r="BS15" s="196">
        <f si="33" t="shared"/>
        <v>0</v>
      </c>
      <c r="BT15" s="196">
        <v>4.84</v>
      </c>
      <c r="BU15" s="196">
        <f si="34" t="shared"/>
        <v>4.84</v>
      </c>
      <c r="BV15" s="199">
        <v>11</v>
      </c>
      <c r="BW15" s="346">
        <v>42741</v>
      </c>
      <c r="BX15" s="516"/>
      <c r="BY15" s="532"/>
      <c r="BZ15" s="529">
        <f si="59" t="shared"/>
        <v>0</v>
      </c>
      <c r="CA15" s="210"/>
      <c r="CB15" s="292"/>
      <c r="CC15" s="213">
        <f si="35" t="shared"/>
        <v>0</v>
      </c>
      <c r="CD15" s="409"/>
      <c r="CE15" s="211">
        <f si="36" t="shared"/>
        <v>0</v>
      </c>
      <c r="CF15" s="211"/>
      <c r="CG15" s="195">
        <v>762.3</v>
      </c>
      <c r="CH15" s="210">
        <f si="37" t="shared"/>
        <v>762.3</v>
      </c>
      <c r="CI15" s="196"/>
      <c r="CJ15" s="196">
        <f si="60" t="shared"/>
        <v>0</v>
      </c>
      <c r="CK15" s="196">
        <v>3.78</v>
      </c>
      <c r="CL15" s="196">
        <f si="38" t="shared"/>
        <v>3.78</v>
      </c>
      <c r="CM15" s="199">
        <v>11</v>
      </c>
      <c r="CN15" s="346">
        <v>42741</v>
      </c>
      <c r="CO15" s="516"/>
      <c r="CP15" s="532"/>
      <c r="CQ15" s="529">
        <f si="61" t="shared"/>
        <v>0</v>
      </c>
      <c r="CR15" s="409"/>
      <c r="CS15" s="210">
        <f si="0" t="shared"/>
        <v>0</v>
      </c>
      <c r="CT15" s="210">
        <f si="0" t="shared"/>
        <v>0</v>
      </c>
      <c r="CU15" s="409">
        <f si="0" t="shared"/>
        <v>0</v>
      </c>
      <c r="CV15" s="521"/>
      <c r="CW15" s="556"/>
      <c r="CX15" s="557">
        <f si="62" t="shared"/>
        <v>0</v>
      </c>
      <c r="CY15" s="409"/>
      <c r="CZ15" s="409">
        <f si="39" t="shared"/>
        <v>0</v>
      </c>
      <c r="DA15" s="204"/>
      <c r="DB15" s="195">
        <v>3924.1</v>
      </c>
      <c r="DC15" s="421">
        <f si="40" t="shared"/>
        <v>3924.1</v>
      </c>
      <c r="DD15" s="195">
        <v>361.89499999999998</v>
      </c>
      <c r="DE15" s="196">
        <f si="63" t="shared"/>
        <v>0</v>
      </c>
      <c r="DF15" s="195">
        <v>11.38</v>
      </c>
      <c r="DG15" s="397">
        <f si="41" t="shared"/>
        <v>11.38</v>
      </c>
      <c r="DH15" s="199">
        <v>11</v>
      </c>
      <c r="DI15" s="346">
        <v>42741</v>
      </c>
      <c r="DJ15" s="558"/>
      <c r="DK15" s="559"/>
      <c r="DL15" s="493">
        <f si="64" t="shared"/>
        <v>0</v>
      </c>
      <c r="DM15" s="521"/>
      <c r="DN15" s="583"/>
      <c r="DO15" s="576"/>
      <c r="DP15" s="576"/>
      <c r="DQ15" s="582"/>
      <c r="DR15" s="493">
        <f si="78" t="shared"/>
        <v>0</v>
      </c>
      <c r="DS15" s="542"/>
      <c r="DT15" s="409">
        <f si="42" t="shared"/>
        <v>0</v>
      </c>
      <c r="DU15" s="204"/>
      <c r="DV15" s="195">
        <v>5557</v>
      </c>
      <c r="DW15" s="409">
        <f si="43" t="shared"/>
        <v>5557</v>
      </c>
      <c r="DX15" s="195">
        <v>14653</v>
      </c>
      <c r="DY15" s="431">
        <f si="66" t="shared"/>
        <v>0</v>
      </c>
      <c r="DZ15" s="409">
        <v>0.39800000000000002</v>
      </c>
      <c r="EA15" s="431">
        <f si="44" t="shared"/>
        <v>0.39800000000000002</v>
      </c>
      <c r="EB15" s="199">
        <v>11</v>
      </c>
      <c r="EC15" s="346">
        <v>42741</v>
      </c>
      <c r="ED15" s="516"/>
      <c r="EE15" s="212"/>
      <c r="EF15" s="532"/>
      <c r="EG15" s="493">
        <f si="67" t="shared"/>
        <v>0</v>
      </c>
      <c r="EH15" s="542"/>
      <c r="EI15" s="549"/>
      <c r="EJ15" s="588"/>
      <c r="EK15" s="529">
        <f si="68" t="shared"/>
        <v>0</v>
      </c>
      <c r="EL15" s="541"/>
      <c r="EM15" s="583"/>
      <c r="EN15" s="550"/>
      <c r="EO15" s="529">
        <f si="69" t="shared"/>
        <v>0</v>
      </c>
      <c r="EP15" s="541"/>
      <c r="EQ15" s="570"/>
      <c r="ER15" s="529">
        <f si="70" t="shared"/>
        <v>0</v>
      </c>
      <c r="ES15" s="196"/>
      <c r="ET15" s="409">
        <f si="45" t="shared"/>
        <v>0</v>
      </c>
      <c r="EU15" s="204"/>
      <c r="EV15" s="195">
        <v>4273.3999999999996</v>
      </c>
      <c r="EW15" s="195">
        <f si="46" t="shared"/>
        <v>4273.3999999999996</v>
      </c>
      <c r="EX15" s="431">
        <v>361.89499999999998</v>
      </c>
      <c r="EY15" s="431">
        <f si="71" t="shared"/>
        <v>0</v>
      </c>
      <c r="EZ15" s="290">
        <v>12.3931</v>
      </c>
      <c r="FA15" s="432">
        <f si="47" t="shared"/>
        <v>12.3931</v>
      </c>
      <c r="FC15" s="293">
        <v>42806</v>
      </c>
      <c r="FD15" s="417">
        <v>42807</v>
      </c>
      <c r="FE15" s="296">
        <f>BO28</f>
        <v>0</v>
      </c>
      <c r="FF15" s="127">
        <v>3336.5</v>
      </c>
      <c r="FG15" s="127">
        <f si="1" t="shared"/>
        <v>3336.5</v>
      </c>
      <c r="FH15" s="290"/>
      <c r="FI15" s="123" t="e">
        <f si="2" t="shared"/>
        <v>#DIV/0!</v>
      </c>
      <c r="FJ15" s="126">
        <v>4.84</v>
      </c>
      <c r="FK15" s="131" t="e">
        <f si="3" t="shared"/>
        <v>#DIV/0!</v>
      </c>
      <c r="FL15" s="140">
        <f>HR28</f>
        <v>0</v>
      </c>
      <c r="FM15" s="296">
        <f>EU28</f>
        <v>0</v>
      </c>
      <c r="FN15" s="123">
        <v>8546.9</v>
      </c>
      <c r="FO15" s="32">
        <f si="4" t="shared"/>
        <v>8546.9</v>
      </c>
      <c r="FP15" s="120">
        <f si="5" t="shared"/>
        <v>0</v>
      </c>
      <c r="FQ15" s="123" t="e">
        <f si="6" t="shared"/>
        <v>#DIV/0!</v>
      </c>
      <c r="FR15" s="120">
        <v>12.39</v>
      </c>
      <c r="FS15" s="142" t="e">
        <f si="7" t="shared"/>
        <v>#DIV/0!</v>
      </c>
      <c r="FT15" s="141"/>
      <c r="FU15" s="130">
        <f>DA28</f>
        <v>0</v>
      </c>
      <c r="FV15" s="123">
        <v>7848.3</v>
      </c>
      <c r="FW15" s="435">
        <f si="8" t="shared"/>
        <v>7848.3</v>
      </c>
      <c r="FX15" s="120">
        <f si="9" t="shared"/>
        <v>0</v>
      </c>
      <c r="FY15" s="120" t="e">
        <f si="10" t="shared"/>
        <v>#DIV/0!</v>
      </c>
      <c r="FZ15" s="126">
        <v>11.38</v>
      </c>
      <c r="GA15" s="142" t="e">
        <f si="11" t="shared"/>
        <v>#DIV/0!</v>
      </c>
      <c r="GB15" s="393"/>
      <c r="GC15" s="122">
        <f>CF28</f>
        <v>0</v>
      </c>
      <c r="GD15" s="123">
        <v>1524.6</v>
      </c>
      <c r="GE15" s="120">
        <f si="12" t="shared"/>
        <v>1524.6</v>
      </c>
      <c r="GF15" s="17"/>
      <c r="GG15" s="127" t="e">
        <f si="13" t="shared"/>
        <v>#DIV/0!</v>
      </c>
      <c r="GH15" s="126">
        <v>3.78</v>
      </c>
      <c r="GI15" s="144" t="e">
        <f si="14" t="shared"/>
        <v>#DIV/0!</v>
      </c>
      <c r="GJ15" s="393"/>
      <c r="GK15" s="122">
        <f>DU28</f>
        <v>0</v>
      </c>
      <c r="GL15" s="120">
        <v>11114</v>
      </c>
      <c r="GM15" s="33">
        <f si="15" t="shared"/>
        <v>11114</v>
      </c>
      <c r="GN15" s="169"/>
      <c r="GO15" s="128">
        <v>0.55000000000000004</v>
      </c>
      <c r="GP15" s="126">
        <v>0.4</v>
      </c>
      <c r="GQ15" s="424">
        <f si="16" t="shared"/>
        <v>-0.15000000000000002</v>
      </c>
      <c r="GR15" s="393"/>
      <c r="GS15" s="122">
        <f>AV28</f>
        <v>0</v>
      </c>
      <c r="GT15" s="123">
        <v>21299.8</v>
      </c>
      <c r="GU15" s="425">
        <f si="17" t="shared"/>
        <v>21299.8</v>
      </c>
      <c r="GV15" s="123">
        <f si="18" t="shared"/>
        <v>0</v>
      </c>
      <c r="GW15" s="127" t="e">
        <f si="19" t="shared"/>
        <v>#DIV/0!</v>
      </c>
      <c r="GX15" s="123">
        <v>30.9</v>
      </c>
      <c r="GY15" s="144" t="e">
        <f si="20" t="shared"/>
        <v>#DIV/0!</v>
      </c>
      <c r="GZ15" s="141"/>
      <c r="HA15" s="125">
        <f si="21" t="shared"/>
        <v>0</v>
      </c>
      <c r="HB15" s="386">
        <v>53670.03</v>
      </c>
      <c r="HC15" s="31">
        <f si="22" t="shared"/>
        <v>53670.03</v>
      </c>
      <c r="HE15" s="23" t="s">
        <v>41</v>
      </c>
      <c r="HF15" s="46">
        <f si="80" t="shared"/>
        <v>0</v>
      </c>
      <c r="HG15" s="23"/>
      <c r="HH15" s="24">
        <f si="81" t="shared"/>
        <v>0</v>
      </c>
      <c r="HI15" s="20"/>
      <c r="HJ15" s="290"/>
      <c r="HK15" s="39">
        <f si="82" t="shared"/>
        <v>0</v>
      </c>
      <c r="HL15" s="4">
        <f si="83" t="shared"/>
        <v>0</v>
      </c>
      <c r="HO15" s="346">
        <v>42741</v>
      </c>
      <c r="HP15" s="590"/>
      <c r="HQ15" s="529">
        <f si="72" t="shared"/>
        <v>0</v>
      </c>
      <c r="HR15" s="541"/>
      <c r="HS15" s="556"/>
      <c r="HT15" s="347">
        <f si="73" t="shared"/>
        <v>0</v>
      </c>
      <c r="HU15" s="573"/>
      <c r="HV15" s="556"/>
      <c r="HW15" s="347">
        <f si="74" t="shared"/>
        <v>0</v>
      </c>
      <c r="HX15" s="573"/>
      <c r="HY15" s="556"/>
      <c r="HZ15" s="347">
        <f si="75" t="shared"/>
        <v>0</v>
      </c>
      <c r="IA15" s="573"/>
      <c r="IB15" s="556"/>
      <c r="IC15" s="493">
        <f si="76" t="shared"/>
        <v>0</v>
      </c>
      <c r="ID15" s="195"/>
      <c r="IE15" s="556"/>
      <c r="IF15" s="347">
        <f si="77" t="shared"/>
        <v>0</v>
      </c>
      <c r="IG15" s="210"/>
    </row>
    <row customHeight="1" ht="16.5" r="16" spans="1:247" x14ac:dyDescent="0.25">
      <c r="A16" s="199">
        <v>12</v>
      </c>
      <c r="B16" s="346">
        <v>42742</v>
      </c>
      <c r="C16" s="516"/>
      <c r="D16" s="212"/>
      <c r="E16" s="350"/>
      <c r="F16" s="493">
        <f si="48" t="shared"/>
        <v>0</v>
      </c>
      <c r="G16" s="354">
        <f>F15+F16</f>
        <v>0</v>
      </c>
      <c r="H16" s="357"/>
      <c r="I16" s="292"/>
      <c r="J16" s="358"/>
      <c r="K16" s="493">
        <f si="49" t="shared"/>
        <v>0</v>
      </c>
      <c r="L16" s="519">
        <f>K15+K16</f>
        <v>0</v>
      </c>
      <c r="M16" s="354">
        <f>L16-G16</f>
        <v>0</v>
      </c>
      <c r="N16" s="516"/>
      <c r="O16" s="532"/>
      <c r="P16" s="493">
        <f si="50" t="shared"/>
        <v>0</v>
      </c>
      <c r="Q16" s="521">
        <f>P16+P15</f>
        <v>0</v>
      </c>
      <c r="R16" s="516"/>
      <c r="S16" s="532"/>
      <c r="T16" s="347">
        <f si="51" t="shared"/>
        <v>0</v>
      </c>
      <c r="U16" s="521">
        <f>T16+T15</f>
        <v>0</v>
      </c>
      <c r="V16" s="516"/>
      <c r="W16" s="532"/>
      <c r="X16" s="347">
        <f si="52" t="shared"/>
        <v>0</v>
      </c>
      <c r="Y16" s="409">
        <f>X16+X15</f>
        <v>0</v>
      </c>
      <c r="Z16" s="210">
        <f>Y16+U16</f>
        <v>0</v>
      </c>
      <c r="AA16" s="466">
        <f>Q16-Z16</f>
        <v>0</v>
      </c>
      <c r="AB16" s="546"/>
      <c r="AC16" s="532"/>
      <c r="AD16" s="493">
        <f si="53" t="shared"/>
        <v>0</v>
      </c>
      <c r="AE16" s="542">
        <f>AD16+AD15</f>
        <v>0</v>
      </c>
      <c r="AF16" s="364"/>
      <c r="AG16" s="289"/>
      <c r="AH16" s="358"/>
      <c r="AI16" s="347">
        <f si="54" t="shared"/>
        <v>0</v>
      </c>
      <c r="AJ16" s="409">
        <f>AI16+AI15</f>
        <v>0</v>
      </c>
      <c r="AK16" s="371">
        <f>AJ16+U16</f>
        <v>0</v>
      </c>
      <c r="AL16" s="387"/>
      <c r="AM16" s="388"/>
      <c r="AN16" s="347">
        <f si="55" t="shared"/>
        <v>0</v>
      </c>
      <c r="AO16" s="217">
        <f>AN16+AN15</f>
        <v>0</v>
      </c>
      <c r="AP16" s="387"/>
      <c r="AQ16" s="388"/>
      <c r="AR16" s="347">
        <f si="56" t="shared"/>
        <v>0</v>
      </c>
      <c r="AS16" s="409">
        <f>AR16+AR15</f>
        <v>0</v>
      </c>
      <c r="AT16" s="409">
        <f>(L16-Y16-AE16-AO16)+AS16</f>
        <v>0</v>
      </c>
      <c r="AU16" s="210">
        <f si="28" t="shared"/>
        <v>0</v>
      </c>
      <c r="AV16" s="211">
        <f>(G16-Y16-AE16-AO16)+AS16</f>
        <v>0</v>
      </c>
      <c r="AW16" s="197">
        <v>10649.89</v>
      </c>
      <c r="AX16" s="196"/>
      <c r="AY16" s="196"/>
      <c r="AZ16" s="196">
        <f si="79" t="shared"/>
        <v>0</v>
      </c>
      <c r="BA16" s="196">
        <v>30.88</v>
      </c>
      <c r="BB16" s="196">
        <f si="30" t="shared"/>
        <v>30.88</v>
      </c>
      <c r="BC16" s="199">
        <v>12</v>
      </c>
      <c r="BD16" s="346">
        <v>42742</v>
      </c>
      <c r="BE16" s="357"/>
      <c r="BF16" s="292"/>
      <c r="BG16" s="358"/>
      <c r="BH16" s="529">
        <f si="57" t="shared"/>
        <v>0</v>
      </c>
      <c r="BI16" s="521">
        <f>BH16+BH15</f>
        <v>0</v>
      </c>
      <c r="BJ16" s="549"/>
      <c r="BK16" s="550"/>
      <c r="BL16" s="548">
        <f si="58" t="shared"/>
        <v>0</v>
      </c>
      <c r="BM16" s="409">
        <f>BL16+BL15</f>
        <v>0</v>
      </c>
      <c r="BN16" s="409">
        <f si="31" t="shared"/>
        <v>0</v>
      </c>
      <c r="BO16" s="483">
        <f>BI16-BM16</f>
        <v>0</v>
      </c>
      <c r="BP16" s="195">
        <v>1668.2</v>
      </c>
      <c r="BQ16" s="196">
        <f si="32" t="shared"/>
        <v>1668.2</v>
      </c>
      <c r="BR16" s="196">
        <v>301.44</v>
      </c>
      <c r="BS16" s="196">
        <f si="33" t="shared"/>
        <v>0</v>
      </c>
      <c r="BT16" s="196">
        <v>4.84</v>
      </c>
      <c r="BU16" s="196">
        <f si="34" t="shared"/>
        <v>4.84</v>
      </c>
      <c r="BV16" s="199">
        <v>12</v>
      </c>
      <c r="BW16" s="346">
        <v>42742</v>
      </c>
      <c r="BX16" s="516"/>
      <c r="BY16" s="532"/>
      <c r="BZ16" s="529">
        <f si="59" t="shared"/>
        <v>0</v>
      </c>
      <c r="CA16" s="196">
        <f>BZ15+BZ16</f>
        <v>0</v>
      </c>
      <c r="CB16" s="292"/>
      <c r="CC16" s="213">
        <f si="35" t="shared"/>
        <v>0</v>
      </c>
      <c r="CD16" s="409">
        <f>BM16</f>
        <v>0</v>
      </c>
      <c r="CE16" s="211">
        <f si="36" t="shared"/>
        <v>0</v>
      </c>
      <c r="CF16" s="211">
        <f>CA16+CD16</f>
        <v>0</v>
      </c>
      <c r="CG16" s="195">
        <v>762.3</v>
      </c>
      <c r="CH16" s="210">
        <f si="37" t="shared"/>
        <v>762.3</v>
      </c>
      <c r="CI16" s="196"/>
      <c r="CJ16" s="196">
        <f si="60" t="shared"/>
        <v>0</v>
      </c>
      <c r="CK16" s="196">
        <v>3.78</v>
      </c>
      <c r="CL16" s="196">
        <f si="38" t="shared"/>
        <v>3.78</v>
      </c>
      <c r="CM16" s="199">
        <v>12</v>
      </c>
      <c r="CN16" s="346">
        <v>42742</v>
      </c>
      <c r="CO16" s="516"/>
      <c r="CP16" s="532"/>
      <c r="CQ16" s="529">
        <f si="61" t="shared"/>
        <v>0</v>
      </c>
      <c r="CR16" s="409">
        <f>CQ16+CQ15</f>
        <v>0</v>
      </c>
      <c r="CS16" s="210">
        <f si="0" t="shared"/>
        <v>0</v>
      </c>
      <c r="CT16" s="210">
        <f si="0" t="shared"/>
        <v>0</v>
      </c>
      <c r="CU16" s="409">
        <f si="0" t="shared"/>
        <v>0</v>
      </c>
      <c r="CV16" s="521">
        <f>Y16</f>
        <v>0</v>
      </c>
      <c r="CW16" s="556"/>
      <c r="CX16" s="557">
        <f si="62" t="shared"/>
        <v>0</v>
      </c>
      <c r="CY16" s="409">
        <f>CX16+CX15</f>
        <v>0</v>
      </c>
      <c r="CZ16" s="409">
        <f si="39" t="shared"/>
        <v>0</v>
      </c>
      <c r="DA16" s="204">
        <f>CZ16+CZ15</f>
        <v>0</v>
      </c>
      <c r="DB16" s="195">
        <v>3924.1</v>
      </c>
      <c r="DC16" s="421">
        <f si="40" t="shared"/>
        <v>3924.1</v>
      </c>
      <c r="DD16" s="195">
        <v>361.89499999999998</v>
      </c>
      <c r="DE16" s="196">
        <f si="63" t="shared"/>
        <v>0</v>
      </c>
      <c r="DF16" s="195">
        <v>11.38</v>
      </c>
      <c r="DG16" s="397">
        <f si="41" t="shared"/>
        <v>11.38</v>
      </c>
      <c r="DH16" s="199">
        <v>12</v>
      </c>
      <c r="DI16" s="346">
        <v>42742</v>
      </c>
      <c r="DJ16" s="558"/>
      <c r="DK16" s="559"/>
      <c r="DL16" s="493">
        <f si="64" t="shared"/>
        <v>0</v>
      </c>
      <c r="DM16" s="521">
        <f>DL16+DL15</f>
        <v>0</v>
      </c>
      <c r="DN16" s="583"/>
      <c r="DO16" s="576"/>
      <c r="DP16" s="576"/>
      <c r="DQ16" s="582"/>
      <c r="DR16" s="493">
        <f si="78" t="shared"/>
        <v>0</v>
      </c>
      <c r="DS16" s="542">
        <f>DR16+DR15</f>
        <v>0</v>
      </c>
      <c r="DT16" s="409">
        <f si="42" t="shared"/>
        <v>0</v>
      </c>
      <c r="DU16" s="204">
        <f>DM16+DS16+IG16</f>
        <v>0</v>
      </c>
      <c r="DV16" s="195">
        <v>5557</v>
      </c>
      <c r="DW16" s="409">
        <f si="43" t="shared"/>
        <v>5557</v>
      </c>
      <c r="DX16" s="195">
        <v>14653</v>
      </c>
      <c r="DY16" s="431">
        <f si="66" t="shared"/>
        <v>0</v>
      </c>
      <c r="DZ16" s="409">
        <v>0.39800000000000002</v>
      </c>
      <c r="EA16" s="431">
        <f si="44" t="shared"/>
        <v>0.39800000000000002</v>
      </c>
      <c r="EB16" s="199">
        <v>12</v>
      </c>
      <c r="EC16" s="346">
        <v>42742</v>
      </c>
      <c r="ED16" s="516"/>
      <c r="EE16" s="212"/>
      <c r="EF16" s="532"/>
      <c r="EG16" s="493">
        <f si="67" t="shared"/>
        <v>0</v>
      </c>
      <c r="EH16" s="542">
        <f>EG16+EG15</f>
        <v>0</v>
      </c>
      <c r="EI16" s="549"/>
      <c r="EJ16" s="588"/>
      <c r="EK16" s="529">
        <f si="68" t="shared"/>
        <v>0</v>
      </c>
      <c r="EL16" s="541">
        <f>EK16+EK15</f>
        <v>0</v>
      </c>
      <c r="EM16" s="583"/>
      <c r="EN16" s="550"/>
      <c r="EO16" s="529">
        <f si="69" t="shared"/>
        <v>0</v>
      </c>
      <c r="EP16" s="541">
        <f>EO16+EO15</f>
        <v>0</v>
      </c>
      <c r="EQ16" s="570"/>
      <c r="ER16" s="529">
        <f si="70" t="shared"/>
        <v>0</v>
      </c>
      <c r="ES16" s="196">
        <f>ER16+ER15</f>
        <v>0</v>
      </c>
      <c r="ET16" s="409">
        <f si="45" t="shared"/>
        <v>0</v>
      </c>
      <c r="EU16" s="204">
        <f>EH16+EP16+ES16</f>
        <v>0</v>
      </c>
      <c r="EV16" s="195">
        <v>4273.3999999999996</v>
      </c>
      <c r="EW16" s="195">
        <f si="46" t="shared"/>
        <v>4273.3999999999996</v>
      </c>
      <c r="EX16" s="431">
        <v>361.89499999999998</v>
      </c>
      <c r="EY16" s="431">
        <f si="71" t="shared"/>
        <v>0</v>
      </c>
      <c r="EZ16" s="290">
        <v>12.3931</v>
      </c>
      <c r="FA16" s="432">
        <f si="47" t="shared"/>
        <v>12.3931</v>
      </c>
      <c r="FC16" s="293">
        <v>42807</v>
      </c>
      <c r="FD16" s="417">
        <v>42808</v>
      </c>
      <c r="FE16" s="130">
        <f>BO30</f>
        <v>0</v>
      </c>
      <c r="FF16" s="127">
        <v>3336.5</v>
      </c>
      <c r="FG16" s="127">
        <f si="1" t="shared"/>
        <v>3336.5</v>
      </c>
      <c r="FH16" s="290"/>
      <c r="FI16" s="123" t="e">
        <f si="2" t="shared"/>
        <v>#DIV/0!</v>
      </c>
      <c r="FJ16" s="126">
        <v>4.84</v>
      </c>
      <c r="FK16" s="131" t="e">
        <f si="3" t="shared"/>
        <v>#DIV/0!</v>
      </c>
      <c r="FL16" s="140">
        <f>HR30</f>
        <v>0</v>
      </c>
      <c r="FM16" s="296">
        <f>EU30</f>
        <v>0</v>
      </c>
      <c r="FN16" s="123">
        <v>8546.9</v>
      </c>
      <c r="FO16" s="32">
        <f si="4" t="shared"/>
        <v>8546.9</v>
      </c>
      <c r="FP16" s="120">
        <f si="5" t="shared"/>
        <v>0</v>
      </c>
      <c r="FQ16" s="123" t="e">
        <f si="6" t="shared"/>
        <v>#DIV/0!</v>
      </c>
      <c r="FR16" s="120">
        <v>12.39</v>
      </c>
      <c r="FS16" s="142" t="e">
        <f si="7" t="shared"/>
        <v>#DIV/0!</v>
      </c>
      <c r="FT16" s="141"/>
      <c r="FU16" s="130">
        <f>DA30</f>
        <v>0</v>
      </c>
      <c r="FV16" s="123">
        <v>7848.3</v>
      </c>
      <c r="FW16" s="435">
        <f si="8" t="shared"/>
        <v>7848.3</v>
      </c>
      <c r="FX16" s="120">
        <f si="9" t="shared"/>
        <v>0</v>
      </c>
      <c r="FY16" s="120" t="e">
        <f si="10" t="shared"/>
        <v>#DIV/0!</v>
      </c>
      <c r="FZ16" s="126">
        <v>11.38</v>
      </c>
      <c r="GA16" s="422" t="e">
        <f si="11" t="shared"/>
        <v>#DIV/0!</v>
      </c>
      <c r="GB16" s="393"/>
      <c r="GC16" s="122">
        <f>CF30</f>
        <v>0</v>
      </c>
      <c r="GD16" s="123">
        <v>1524.6</v>
      </c>
      <c r="GE16" s="120">
        <f si="12" t="shared"/>
        <v>1524.6</v>
      </c>
      <c r="GF16" s="17"/>
      <c r="GG16" s="127" t="e">
        <f si="13" t="shared"/>
        <v>#DIV/0!</v>
      </c>
      <c r="GH16" s="126">
        <v>3.78</v>
      </c>
      <c r="GI16" s="144" t="e">
        <f si="14" t="shared"/>
        <v>#DIV/0!</v>
      </c>
      <c r="GJ16" s="393"/>
      <c r="GK16" s="122">
        <f>DU30</f>
        <v>0</v>
      </c>
      <c r="GL16" s="120">
        <v>11114</v>
      </c>
      <c r="GM16" s="33">
        <f si="15" t="shared"/>
        <v>11114</v>
      </c>
      <c r="GN16" s="169"/>
      <c r="GO16" s="128">
        <v>0.55000000000000004</v>
      </c>
      <c r="GP16" s="126">
        <v>0.4</v>
      </c>
      <c r="GQ16" s="424">
        <f si="16" t="shared"/>
        <v>-0.15000000000000002</v>
      </c>
      <c r="GR16" s="393"/>
      <c r="GS16" s="122">
        <f>AV30</f>
        <v>0</v>
      </c>
      <c r="GT16" s="123">
        <v>21299.8</v>
      </c>
      <c r="GU16" s="425">
        <f si="17" t="shared"/>
        <v>21299.8</v>
      </c>
      <c r="GV16" s="123">
        <f si="18" t="shared"/>
        <v>0</v>
      </c>
      <c r="GW16" s="127" t="e">
        <f si="19" t="shared"/>
        <v>#DIV/0!</v>
      </c>
      <c r="GX16" s="123">
        <v>30.9</v>
      </c>
      <c r="GY16" s="144" t="e">
        <f si="20" t="shared"/>
        <v>#DIV/0!</v>
      </c>
      <c r="GZ16" s="141"/>
      <c r="HA16" s="125">
        <f si="21" t="shared"/>
        <v>0</v>
      </c>
      <c r="HB16" s="386">
        <v>53670.03</v>
      </c>
      <c r="HC16" s="31">
        <f si="22" t="shared"/>
        <v>53670.03</v>
      </c>
      <c r="HE16" s="23" t="s">
        <v>66</v>
      </c>
      <c r="HF16" s="46">
        <f si="80" t="shared"/>
        <v>0</v>
      </c>
      <c r="HG16" s="23"/>
      <c r="HH16" s="24">
        <f si="81" t="shared"/>
        <v>0</v>
      </c>
      <c r="HI16" s="20"/>
      <c r="HJ16" s="290"/>
      <c r="HK16" s="39">
        <f si="82" t="shared"/>
        <v>0</v>
      </c>
      <c r="HL16" s="4">
        <f si="83" t="shared"/>
        <v>0</v>
      </c>
      <c r="HO16" s="346">
        <v>42742</v>
      </c>
      <c r="HP16" s="590"/>
      <c r="HQ16" s="529">
        <f si="72" t="shared"/>
        <v>0</v>
      </c>
      <c r="HR16" s="541">
        <f>HQ16+HQ15</f>
        <v>0</v>
      </c>
      <c r="HS16" s="556"/>
      <c r="HT16" s="347">
        <f si="73" t="shared"/>
        <v>0</v>
      </c>
      <c r="HU16" s="573">
        <f>HT16+HT15</f>
        <v>0</v>
      </c>
      <c r="HV16" s="556"/>
      <c r="HW16" s="347">
        <f si="74" t="shared"/>
        <v>0</v>
      </c>
      <c r="HX16" s="573">
        <f>HW16+HW15</f>
        <v>0</v>
      </c>
      <c r="HY16" s="556"/>
      <c r="HZ16" s="347">
        <f si="75" t="shared"/>
        <v>0</v>
      </c>
      <c r="IA16" s="573">
        <f>HZ16+HZ15</f>
        <v>0</v>
      </c>
      <c r="IB16" s="556"/>
      <c r="IC16" s="493">
        <f si="76" t="shared"/>
        <v>0</v>
      </c>
      <c r="ID16" s="195">
        <f>IC16+IC15</f>
        <v>0</v>
      </c>
      <c r="IE16" s="556"/>
      <c r="IF16" s="347">
        <f si="77" t="shared"/>
        <v>0</v>
      </c>
      <c r="IG16" s="210">
        <f>IF16+IF15</f>
        <v>0</v>
      </c>
    </row>
    <row customHeight="1" ht="16.5" r="17" spans="1:241" x14ac:dyDescent="0.25">
      <c r="A17" s="199">
        <v>13</v>
      </c>
      <c r="B17" s="346">
        <v>42742</v>
      </c>
      <c r="C17" s="516"/>
      <c r="D17" s="212"/>
      <c r="E17" s="350"/>
      <c r="F17" s="493">
        <f si="48" t="shared"/>
        <v>0</v>
      </c>
      <c r="G17" s="354"/>
      <c r="H17" s="357"/>
      <c r="I17" s="292"/>
      <c r="J17" s="358"/>
      <c r="K17" s="493">
        <f si="49" t="shared"/>
        <v>0</v>
      </c>
      <c r="L17" s="195"/>
      <c r="M17" s="354"/>
      <c r="N17" s="516"/>
      <c r="O17" s="532"/>
      <c r="P17" s="493">
        <f si="50" t="shared"/>
        <v>0</v>
      </c>
      <c r="Q17" s="521"/>
      <c r="R17" s="516"/>
      <c r="S17" s="532"/>
      <c r="T17" s="347">
        <f si="51" t="shared"/>
        <v>0</v>
      </c>
      <c r="U17" s="521"/>
      <c r="V17" s="516"/>
      <c r="W17" s="532"/>
      <c r="X17" s="347">
        <f si="52" t="shared"/>
        <v>0</v>
      </c>
      <c r="Y17" s="409"/>
      <c r="Z17" s="210"/>
      <c r="AA17" s="354"/>
      <c r="AB17" s="546"/>
      <c r="AC17" s="532"/>
      <c r="AD17" s="493">
        <f si="53" t="shared"/>
        <v>0</v>
      </c>
      <c r="AE17" s="542"/>
      <c r="AF17" s="364"/>
      <c r="AG17" s="289"/>
      <c r="AH17" s="358"/>
      <c r="AI17" s="347">
        <f si="54" t="shared"/>
        <v>0</v>
      </c>
      <c r="AJ17" s="409"/>
      <c r="AK17" s="371"/>
      <c r="AL17" s="387"/>
      <c r="AM17" s="388"/>
      <c r="AN17" s="347">
        <f si="55" t="shared"/>
        <v>0</v>
      </c>
      <c r="AO17" s="217"/>
      <c r="AP17" s="387"/>
      <c r="AQ17" s="388"/>
      <c r="AR17" s="347">
        <f si="56" t="shared"/>
        <v>0</v>
      </c>
      <c r="AS17" s="409"/>
      <c r="AT17" s="409"/>
      <c r="AU17" s="210">
        <f si="28" t="shared"/>
        <v>0</v>
      </c>
      <c r="AV17" s="211"/>
      <c r="AW17" s="197">
        <v>10649.89</v>
      </c>
      <c r="AX17" s="196"/>
      <c r="AY17" s="196"/>
      <c r="AZ17" s="196">
        <f si="79" t="shared"/>
        <v>0</v>
      </c>
      <c r="BA17" s="196">
        <v>30.88</v>
      </c>
      <c r="BB17" s="196">
        <f si="30" t="shared"/>
        <v>30.88</v>
      </c>
      <c r="BC17" s="199">
        <v>13</v>
      </c>
      <c r="BD17" s="346">
        <v>42742</v>
      </c>
      <c r="BE17" s="357"/>
      <c r="BF17" s="292"/>
      <c r="BG17" s="358"/>
      <c r="BH17" s="529">
        <f si="57" t="shared"/>
        <v>0</v>
      </c>
      <c r="BI17" s="521"/>
      <c r="BJ17" s="549"/>
      <c r="BK17" s="550"/>
      <c r="BL17" s="548">
        <f si="58" t="shared"/>
        <v>0</v>
      </c>
      <c r="BM17" s="409"/>
      <c r="BN17" s="409">
        <f si="31" t="shared"/>
        <v>0</v>
      </c>
      <c r="BO17" s="483"/>
      <c r="BP17" s="195">
        <v>1668.2</v>
      </c>
      <c r="BQ17" s="196">
        <f si="32" t="shared"/>
        <v>1668.2</v>
      </c>
      <c r="BR17" s="196">
        <v>301.44</v>
      </c>
      <c r="BS17" s="196">
        <f si="33" t="shared"/>
        <v>0</v>
      </c>
      <c r="BT17" s="196">
        <v>4.84</v>
      </c>
      <c r="BU17" s="196">
        <f si="34" t="shared"/>
        <v>4.84</v>
      </c>
      <c r="BV17" s="199">
        <v>13</v>
      </c>
      <c r="BW17" s="346">
        <v>42742</v>
      </c>
      <c r="BX17" s="516"/>
      <c r="BY17" s="532"/>
      <c r="BZ17" s="529">
        <f si="59" t="shared"/>
        <v>0</v>
      </c>
      <c r="CA17" s="196"/>
      <c r="CB17" s="292"/>
      <c r="CC17" s="213">
        <f si="35" t="shared"/>
        <v>0</v>
      </c>
      <c r="CD17" s="409"/>
      <c r="CE17" s="211">
        <f si="36" t="shared"/>
        <v>0</v>
      </c>
      <c r="CF17" s="211"/>
      <c r="CG17" s="195">
        <v>762.3</v>
      </c>
      <c r="CH17" s="210">
        <f si="37" t="shared"/>
        <v>762.3</v>
      </c>
      <c r="CI17" s="196"/>
      <c r="CJ17" s="196">
        <f si="60" t="shared"/>
        <v>0</v>
      </c>
      <c r="CK17" s="196">
        <v>3.78</v>
      </c>
      <c r="CL17" s="196">
        <f si="38" t="shared"/>
        <v>3.78</v>
      </c>
      <c r="CM17" s="199">
        <v>13</v>
      </c>
      <c r="CN17" s="346">
        <v>42742</v>
      </c>
      <c r="CO17" s="516"/>
      <c r="CP17" s="532"/>
      <c r="CQ17" s="529">
        <f si="61" t="shared"/>
        <v>0</v>
      </c>
      <c r="CR17" s="409"/>
      <c r="CS17" s="210">
        <f si="0" t="shared"/>
        <v>0</v>
      </c>
      <c r="CT17" s="210">
        <f si="0" t="shared"/>
        <v>0</v>
      </c>
      <c r="CU17" s="409">
        <f si="0" t="shared"/>
        <v>0</v>
      </c>
      <c r="CV17" s="521"/>
      <c r="CW17" s="556"/>
      <c r="CX17" s="557">
        <f si="62" t="shared"/>
        <v>0</v>
      </c>
      <c r="CY17" s="409"/>
      <c r="CZ17" s="409">
        <f si="39" t="shared"/>
        <v>0</v>
      </c>
      <c r="DA17" s="204"/>
      <c r="DB17" s="195">
        <v>3924.1</v>
      </c>
      <c r="DC17" s="421">
        <f si="40" t="shared"/>
        <v>3924.1</v>
      </c>
      <c r="DD17" s="195">
        <v>361.89499999999998</v>
      </c>
      <c r="DE17" s="196">
        <f si="63" t="shared"/>
        <v>0</v>
      </c>
      <c r="DF17" s="195">
        <v>11.38</v>
      </c>
      <c r="DG17" s="397">
        <f si="41" t="shared"/>
        <v>11.38</v>
      </c>
      <c r="DH17" s="199">
        <v>13</v>
      </c>
      <c r="DI17" s="346">
        <v>42742</v>
      </c>
      <c r="DJ17" s="558"/>
      <c r="DK17" s="559"/>
      <c r="DL17" s="493">
        <f si="64" t="shared"/>
        <v>0</v>
      </c>
      <c r="DM17" s="521"/>
      <c r="DN17" s="583"/>
      <c r="DO17" s="576"/>
      <c r="DP17" s="576"/>
      <c r="DQ17" s="582"/>
      <c r="DR17" s="493">
        <f si="78" t="shared"/>
        <v>0</v>
      </c>
      <c r="DS17" s="542"/>
      <c r="DT17" s="409">
        <f si="42" t="shared"/>
        <v>0</v>
      </c>
      <c r="DU17" s="204"/>
      <c r="DV17" s="195">
        <v>5557</v>
      </c>
      <c r="DW17" s="409">
        <f si="43" t="shared"/>
        <v>5557</v>
      </c>
      <c r="DX17" s="195">
        <v>14653</v>
      </c>
      <c r="DY17" s="431">
        <f si="66" t="shared"/>
        <v>0</v>
      </c>
      <c r="DZ17" s="409">
        <v>0.39800000000000002</v>
      </c>
      <c r="EA17" s="431">
        <f si="44" t="shared"/>
        <v>0.39800000000000002</v>
      </c>
      <c r="EB17" s="199">
        <v>13</v>
      </c>
      <c r="EC17" s="346">
        <v>42742</v>
      </c>
      <c r="ED17" s="516"/>
      <c r="EE17" s="212"/>
      <c r="EF17" s="532"/>
      <c r="EG17" s="493">
        <f si="67" t="shared"/>
        <v>0</v>
      </c>
      <c r="EH17" s="542"/>
      <c r="EI17" s="568"/>
      <c r="EJ17" s="582"/>
      <c r="EK17" s="529">
        <f si="68" t="shared"/>
        <v>0</v>
      </c>
      <c r="EL17" s="541"/>
      <c r="EM17" s="583"/>
      <c r="EN17" s="550"/>
      <c r="EO17" s="529">
        <f si="69" t="shared"/>
        <v>0</v>
      </c>
      <c r="EP17" s="541"/>
      <c r="EQ17" s="570"/>
      <c r="ER17" s="529">
        <f si="70" t="shared"/>
        <v>0</v>
      </c>
      <c r="ES17" s="196"/>
      <c r="ET17" s="409">
        <f si="45" t="shared"/>
        <v>0</v>
      </c>
      <c r="EU17" s="204"/>
      <c r="EV17" s="195">
        <v>4273.3999999999996</v>
      </c>
      <c r="EW17" s="195">
        <f si="46" t="shared"/>
        <v>4273.3999999999996</v>
      </c>
      <c r="EX17" s="431">
        <v>361.89499999999998</v>
      </c>
      <c r="EY17" s="431">
        <f si="71" t="shared"/>
        <v>0</v>
      </c>
      <c r="EZ17" s="290">
        <v>12.3931</v>
      </c>
      <c r="FA17" s="432">
        <f si="47" t="shared"/>
        <v>12.3931</v>
      </c>
      <c r="FC17" s="293">
        <v>42808</v>
      </c>
      <c r="FD17" s="417">
        <v>42809</v>
      </c>
      <c r="FE17" s="130">
        <f>BO32</f>
        <v>0</v>
      </c>
      <c r="FF17" s="127">
        <v>3336.5</v>
      </c>
      <c r="FG17" s="127">
        <f si="1" t="shared"/>
        <v>3336.5</v>
      </c>
      <c r="FH17" s="290"/>
      <c r="FI17" s="123" t="e">
        <f si="2" t="shared"/>
        <v>#DIV/0!</v>
      </c>
      <c r="FJ17" s="126">
        <v>4.84</v>
      </c>
      <c r="FK17" s="131" t="e">
        <f si="3" t="shared"/>
        <v>#DIV/0!</v>
      </c>
      <c r="FL17" s="140">
        <f>HR32</f>
        <v>0</v>
      </c>
      <c r="FM17" s="296">
        <f>EU32</f>
        <v>0</v>
      </c>
      <c r="FN17" s="123">
        <v>8546.9</v>
      </c>
      <c r="FO17" s="127">
        <f si="4" t="shared"/>
        <v>8546.9</v>
      </c>
      <c r="FP17" s="120">
        <f si="5" t="shared"/>
        <v>0</v>
      </c>
      <c r="FQ17" s="123" t="e">
        <f si="6" t="shared"/>
        <v>#DIV/0!</v>
      </c>
      <c r="FR17" s="120">
        <v>12.39</v>
      </c>
      <c r="FS17" s="142" t="e">
        <f si="7" t="shared"/>
        <v>#DIV/0!</v>
      </c>
      <c r="FT17" s="141"/>
      <c r="FU17" s="130">
        <f>DA32</f>
        <v>0</v>
      </c>
      <c r="FV17" s="123">
        <v>7848.3</v>
      </c>
      <c r="FW17" s="435">
        <f si="8" t="shared"/>
        <v>7848.3</v>
      </c>
      <c r="FX17" s="120">
        <f si="9" t="shared"/>
        <v>0</v>
      </c>
      <c r="FY17" s="120" t="e">
        <f si="10" t="shared"/>
        <v>#DIV/0!</v>
      </c>
      <c r="FZ17" s="126">
        <v>11.38</v>
      </c>
      <c r="GA17" s="142" t="e">
        <f si="11" t="shared"/>
        <v>#DIV/0!</v>
      </c>
      <c r="GB17" s="393"/>
      <c r="GC17" s="122">
        <f>CF32</f>
        <v>0</v>
      </c>
      <c r="GD17" s="123">
        <v>1524.6</v>
      </c>
      <c r="GE17" s="120">
        <f si="12" t="shared"/>
        <v>1524.6</v>
      </c>
      <c r="GF17" s="17"/>
      <c r="GG17" s="127" t="e">
        <f si="13" t="shared"/>
        <v>#DIV/0!</v>
      </c>
      <c r="GH17" s="126">
        <v>3.78</v>
      </c>
      <c r="GI17" s="144" t="e">
        <f si="14" t="shared"/>
        <v>#DIV/0!</v>
      </c>
      <c r="GJ17" s="393"/>
      <c r="GK17" s="122">
        <f>DU32</f>
        <v>0</v>
      </c>
      <c r="GL17" s="120">
        <v>11114</v>
      </c>
      <c r="GM17" s="33">
        <f si="15" t="shared"/>
        <v>11114</v>
      </c>
      <c r="GN17" s="169"/>
      <c r="GO17" s="128">
        <v>0.55000000000000004</v>
      </c>
      <c r="GP17" s="126">
        <v>0.4</v>
      </c>
      <c r="GQ17" s="424">
        <f si="16" t="shared"/>
        <v>-0.15000000000000002</v>
      </c>
      <c r="GR17" s="393"/>
      <c r="GS17" s="122">
        <f>AV32</f>
        <v>0</v>
      </c>
      <c r="GT17" s="123">
        <v>21299.8</v>
      </c>
      <c r="GU17" s="425">
        <f si="17" t="shared"/>
        <v>21299.8</v>
      </c>
      <c r="GV17" s="123">
        <f si="18" t="shared"/>
        <v>0</v>
      </c>
      <c r="GW17" s="127" t="e">
        <f si="19" t="shared"/>
        <v>#DIV/0!</v>
      </c>
      <c r="GX17" s="123">
        <v>30.9</v>
      </c>
      <c r="GY17" s="144" t="e">
        <f si="20" t="shared"/>
        <v>#DIV/0!</v>
      </c>
      <c r="GZ17" s="141"/>
      <c r="HA17" s="125">
        <f si="21" t="shared"/>
        <v>0</v>
      </c>
      <c r="HB17" s="386">
        <v>53670.03</v>
      </c>
      <c r="HC17" s="31">
        <f si="22" t="shared"/>
        <v>53670.03</v>
      </c>
      <c r="HE17" s="23" t="s">
        <v>67</v>
      </c>
      <c r="HF17" s="46">
        <f si="80" t="shared"/>
        <v>0</v>
      </c>
      <c r="HG17" s="23"/>
      <c r="HH17" s="24">
        <f si="81" t="shared"/>
        <v>0</v>
      </c>
      <c r="HI17" s="20"/>
      <c r="HJ17" s="290"/>
      <c r="HK17" s="39">
        <f si="82" t="shared"/>
        <v>0</v>
      </c>
      <c r="HL17" s="4">
        <f si="83" t="shared"/>
        <v>0</v>
      </c>
      <c r="HO17" s="346">
        <v>42742</v>
      </c>
      <c r="HP17" s="590"/>
      <c r="HQ17" s="529">
        <f si="72" t="shared"/>
        <v>0</v>
      </c>
      <c r="HR17" s="541"/>
      <c r="HS17" s="556"/>
      <c r="HT17" s="347">
        <f si="73" t="shared"/>
        <v>0</v>
      </c>
      <c r="HU17" s="573"/>
      <c r="HV17" s="556"/>
      <c r="HW17" s="347">
        <f si="74" t="shared"/>
        <v>0</v>
      </c>
      <c r="HX17" s="573"/>
      <c r="HY17" s="556"/>
      <c r="HZ17" s="347">
        <f si="75" t="shared"/>
        <v>0</v>
      </c>
      <c r="IA17" s="573"/>
      <c r="IB17" s="556"/>
      <c r="IC17" s="493">
        <f si="76" t="shared"/>
        <v>0</v>
      </c>
      <c r="ID17" s="195"/>
      <c r="IE17" s="556"/>
      <c r="IF17" s="347">
        <f si="77" t="shared"/>
        <v>0</v>
      </c>
      <c r="IG17" s="210"/>
    </row>
    <row customHeight="1" ht="16.5" r="18" spans="1:241" x14ac:dyDescent="0.25">
      <c r="A18" s="199">
        <v>14</v>
      </c>
      <c r="B18" s="346">
        <v>42743</v>
      </c>
      <c r="C18" s="516"/>
      <c r="D18" s="212"/>
      <c r="E18" s="350"/>
      <c r="F18" s="493">
        <f si="48" t="shared"/>
        <v>0</v>
      </c>
      <c r="G18" s="354">
        <f>F17+F18</f>
        <v>0</v>
      </c>
      <c r="H18" s="357"/>
      <c r="I18" s="292"/>
      <c r="J18" s="358"/>
      <c r="K18" s="493">
        <f si="49" t="shared"/>
        <v>0</v>
      </c>
      <c r="L18" s="195">
        <f>K17+K18</f>
        <v>0</v>
      </c>
      <c r="M18" s="354">
        <f>L18-G18</f>
        <v>0</v>
      </c>
      <c r="N18" s="516"/>
      <c r="O18" s="532"/>
      <c r="P18" s="493">
        <f si="50" t="shared"/>
        <v>0</v>
      </c>
      <c r="Q18" s="521">
        <f>P18+P17</f>
        <v>0</v>
      </c>
      <c r="R18" s="516"/>
      <c r="S18" s="532"/>
      <c r="T18" s="347">
        <f si="51" t="shared"/>
        <v>0</v>
      </c>
      <c r="U18" s="521">
        <f>T18+T17</f>
        <v>0</v>
      </c>
      <c r="V18" s="516"/>
      <c r="W18" s="532"/>
      <c r="X18" s="347">
        <f si="52" t="shared"/>
        <v>0</v>
      </c>
      <c r="Y18" s="409">
        <f>X18+X17</f>
        <v>0</v>
      </c>
      <c r="Z18" s="210">
        <f>Y18+U18</f>
        <v>0</v>
      </c>
      <c r="AA18" s="354">
        <f>Q18-Z18</f>
        <v>0</v>
      </c>
      <c r="AB18" s="546"/>
      <c r="AC18" s="532"/>
      <c r="AD18" s="493">
        <f si="53" t="shared"/>
        <v>0</v>
      </c>
      <c r="AE18" s="542">
        <f>AD18+AD17</f>
        <v>0</v>
      </c>
      <c r="AF18" s="364"/>
      <c r="AG18" s="289"/>
      <c r="AH18" s="358"/>
      <c r="AI18" s="347">
        <f si="54" t="shared"/>
        <v>0</v>
      </c>
      <c r="AJ18" s="409">
        <f>AI18+AI17</f>
        <v>0</v>
      </c>
      <c r="AK18" s="371">
        <f>AJ18+U18</f>
        <v>0</v>
      </c>
      <c r="AL18" s="387"/>
      <c r="AM18" s="388"/>
      <c r="AN18" s="347">
        <f si="55" t="shared"/>
        <v>0</v>
      </c>
      <c r="AO18" s="217">
        <f>AN18+AN17</f>
        <v>0</v>
      </c>
      <c r="AP18" s="387"/>
      <c r="AQ18" s="388"/>
      <c r="AR18" s="347">
        <f si="56" t="shared"/>
        <v>0</v>
      </c>
      <c r="AS18" s="409">
        <f>AR18+AR17</f>
        <v>0</v>
      </c>
      <c r="AT18" s="409">
        <f>(L18-Y18-AE18-AO18)+AS18</f>
        <v>0</v>
      </c>
      <c r="AU18" s="210">
        <f si="28" t="shared"/>
        <v>0</v>
      </c>
      <c r="AV18" s="211">
        <f>(G18-Y18-AE18-AO18)+AS18</f>
        <v>0</v>
      </c>
      <c r="AW18" s="197">
        <v>10649.89</v>
      </c>
      <c r="AX18" s="196"/>
      <c r="AY18" s="196"/>
      <c r="AZ18" s="196">
        <f si="79" t="shared"/>
        <v>0</v>
      </c>
      <c r="BA18" s="196">
        <v>30.88</v>
      </c>
      <c r="BB18" s="196">
        <f si="30" t="shared"/>
        <v>30.88</v>
      </c>
      <c r="BC18" s="199">
        <v>14</v>
      </c>
      <c r="BD18" s="346">
        <v>42743</v>
      </c>
      <c r="BE18" s="357"/>
      <c r="BF18" s="292"/>
      <c r="BG18" s="358"/>
      <c r="BH18" s="529">
        <f si="57" t="shared"/>
        <v>0</v>
      </c>
      <c r="BI18" s="521">
        <f>BH18+BH17</f>
        <v>0</v>
      </c>
      <c r="BJ18" s="549"/>
      <c r="BK18" s="550"/>
      <c r="BL18" s="548">
        <f si="58" t="shared"/>
        <v>0</v>
      </c>
      <c r="BM18" s="409">
        <f>BL18+BL17</f>
        <v>0</v>
      </c>
      <c r="BN18" s="409">
        <f si="31" t="shared"/>
        <v>0</v>
      </c>
      <c r="BO18" s="483">
        <f>BI18-BM18</f>
        <v>0</v>
      </c>
      <c r="BP18" s="195">
        <v>1668.2</v>
      </c>
      <c r="BQ18" s="196">
        <f si="32" t="shared"/>
        <v>1668.2</v>
      </c>
      <c r="BR18" s="196">
        <v>301.44</v>
      </c>
      <c r="BS18" s="196">
        <f si="33" t="shared"/>
        <v>0</v>
      </c>
      <c r="BT18" s="196">
        <v>4.84</v>
      </c>
      <c r="BU18" s="196">
        <f si="34" t="shared"/>
        <v>4.84</v>
      </c>
      <c r="BV18" s="199">
        <v>14</v>
      </c>
      <c r="BW18" s="346">
        <v>42743</v>
      </c>
      <c r="BX18" s="516"/>
      <c r="BY18" s="532"/>
      <c r="BZ18" s="529">
        <f si="59" t="shared"/>
        <v>0</v>
      </c>
      <c r="CA18" s="196">
        <f>BZ17+BZ18</f>
        <v>0</v>
      </c>
      <c r="CB18" s="292"/>
      <c r="CC18" s="213">
        <f si="35" t="shared"/>
        <v>0</v>
      </c>
      <c r="CD18" s="409">
        <f>BM18</f>
        <v>0</v>
      </c>
      <c r="CE18" s="211">
        <f si="36" t="shared"/>
        <v>0</v>
      </c>
      <c r="CF18" s="211">
        <f>CA18+CD18</f>
        <v>0</v>
      </c>
      <c r="CG18" s="195">
        <v>762.3</v>
      </c>
      <c r="CH18" s="210">
        <f si="37" t="shared"/>
        <v>762.3</v>
      </c>
      <c r="CI18" s="196"/>
      <c r="CJ18" s="196">
        <f si="60" t="shared"/>
        <v>0</v>
      </c>
      <c r="CK18" s="196">
        <v>3.78</v>
      </c>
      <c r="CL18" s="196">
        <f si="38" t="shared"/>
        <v>3.78</v>
      </c>
      <c r="CM18" s="199">
        <v>14</v>
      </c>
      <c r="CN18" s="346">
        <v>42743</v>
      </c>
      <c r="CO18" s="516"/>
      <c r="CP18" s="532"/>
      <c r="CQ18" s="529">
        <f si="61" t="shared"/>
        <v>0</v>
      </c>
      <c r="CR18" s="409">
        <f>CQ18+CQ17</f>
        <v>0</v>
      </c>
      <c r="CS18" s="210">
        <f si="0" t="shared"/>
        <v>0</v>
      </c>
      <c r="CT18" s="210">
        <f si="0" t="shared"/>
        <v>0</v>
      </c>
      <c r="CU18" s="409">
        <f si="0" t="shared"/>
        <v>0</v>
      </c>
      <c r="CV18" s="521">
        <f>Y18</f>
        <v>0</v>
      </c>
      <c r="CW18" s="556"/>
      <c r="CX18" s="557">
        <f si="62" t="shared"/>
        <v>0</v>
      </c>
      <c r="CY18" s="409">
        <f>CX18+CX17</f>
        <v>0</v>
      </c>
      <c r="CZ18" s="409">
        <f si="39" t="shared"/>
        <v>0</v>
      </c>
      <c r="DA18" s="204">
        <f>CZ18+CZ17</f>
        <v>0</v>
      </c>
      <c r="DB18" s="195">
        <v>3924.1</v>
      </c>
      <c r="DC18" s="421">
        <f si="40" t="shared"/>
        <v>3924.1</v>
      </c>
      <c r="DD18" s="195">
        <v>361.89499999999998</v>
      </c>
      <c r="DE18" s="196">
        <f si="63" t="shared"/>
        <v>0</v>
      </c>
      <c r="DF18" s="195">
        <v>11.38</v>
      </c>
      <c r="DG18" s="397">
        <f si="41" t="shared"/>
        <v>11.38</v>
      </c>
      <c r="DH18" s="199">
        <v>14</v>
      </c>
      <c r="DI18" s="346">
        <v>42743</v>
      </c>
      <c r="DJ18" s="558"/>
      <c r="DK18" s="559"/>
      <c r="DL18" s="493">
        <f si="64" t="shared"/>
        <v>0</v>
      </c>
      <c r="DM18" s="521">
        <f>DL18+DL17</f>
        <v>0</v>
      </c>
      <c r="DN18" s="583"/>
      <c r="DO18" s="576"/>
      <c r="DP18" s="576"/>
      <c r="DQ18" s="582"/>
      <c r="DR18" s="493">
        <f si="78" t="shared"/>
        <v>0</v>
      </c>
      <c r="DS18" s="542">
        <f>DR18+DR17</f>
        <v>0</v>
      </c>
      <c r="DT18" s="409">
        <f si="42" t="shared"/>
        <v>0</v>
      </c>
      <c r="DU18" s="204">
        <f>DM18+DS18+IG18</f>
        <v>0</v>
      </c>
      <c r="DV18" s="195">
        <v>5557</v>
      </c>
      <c r="DW18" s="409">
        <f si="43" t="shared"/>
        <v>5557</v>
      </c>
      <c r="DX18" s="195">
        <v>14653</v>
      </c>
      <c r="DY18" s="431">
        <f si="66" t="shared"/>
        <v>0</v>
      </c>
      <c r="DZ18" s="409">
        <v>0.39800000000000002</v>
      </c>
      <c r="EA18" s="431">
        <f si="44" t="shared"/>
        <v>0.39800000000000002</v>
      </c>
      <c r="EB18" s="199">
        <v>14</v>
      </c>
      <c r="EC18" s="346">
        <v>42743</v>
      </c>
      <c r="ED18" s="516"/>
      <c r="EE18" s="212"/>
      <c r="EF18" s="532"/>
      <c r="EG18" s="493">
        <f si="67" t="shared"/>
        <v>0</v>
      </c>
      <c r="EH18" s="542">
        <f>EG18+EG17</f>
        <v>0</v>
      </c>
      <c r="EI18" s="549"/>
      <c r="EJ18" s="588"/>
      <c r="EK18" s="529">
        <f si="68" t="shared"/>
        <v>0</v>
      </c>
      <c r="EL18" s="541">
        <f>EK18+EK17</f>
        <v>0</v>
      </c>
      <c r="EM18" s="583"/>
      <c r="EN18" s="550"/>
      <c r="EO18" s="529">
        <f si="69" t="shared"/>
        <v>0</v>
      </c>
      <c r="EP18" s="541">
        <f>EO18+EO17</f>
        <v>0</v>
      </c>
      <c r="EQ18" s="570"/>
      <c r="ER18" s="529">
        <f si="70" t="shared"/>
        <v>0</v>
      </c>
      <c r="ES18" s="196">
        <f>ER18+ER17</f>
        <v>0</v>
      </c>
      <c r="ET18" s="409">
        <f si="45" t="shared"/>
        <v>0</v>
      </c>
      <c r="EU18" s="204">
        <f>EH18+EP18+ES18</f>
        <v>0</v>
      </c>
      <c r="EV18" s="195">
        <v>4273.3999999999996</v>
      </c>
      <c r="EW18" s="195">
        <f si="46" t="shared"/>
        <v>4273.3999999999996</v>
      </c>
      <c r="EX18" s="431">
        <v>361.89499999999998</v>
      </c>
      <c r="EY18" s="431">
        <f si="71" t="shared"/>
        <v>0</v>
      </c>
      <c r="EZ18" s="290">
        <v>12.3931</v>
      </c>
      <c r="FA18" s="432">
        <f si="47" t="shared"/>
        <v>12.3931</v>
      </c>
      <c r="FC18" s="293">
        <v>42809</v>
      </c>
      <c r="FD18" s="417">
        <v>42810</v>
      </c>
      <c r="FE18" s="130">
        <f>BO34</f>
        <v>0</v>
      </c>
      <c r="FF18" s="127">
        <v>3336.5</v>
      </c>
      <c r="FG18" s="127">
        <f si="1" t="shared"/>
        <v>3336.5</v>
      </c>
      <c r="FH18" s="290"/>
      <c r="FI18" s="123" t="e">
        <f si="2" t="shared"/>
        <v>#DIV/0!</v>
      </c>
      <c r="FJ18" s="126">
        <v>4.84</v>
      </c>
      <c r="FK18" s="131" t="e">
        <f si="3" t="shared"/>
        <v>#DIV/0!</v>
      </c>
      <c r="FL18" s="140">
        <f>HR34</f>
        <v>0</v>
      </c>
      <c r="FM18" s="296">
        <f>EU34</f>
        <v>0</v>
      </c>
      <c r="FN18" s="123">
        <v>8546.9</v>
      </c>
      <c r="FO18" s="33">
        <f si="4" t="shared"/>
        <v>8546.9</v>
      </c>
      <c r="FP18" s="120">
        <f si="5" t="shared"/>
        <v>0</v>
      </c>
      <c r="FQ18" s="123" t="e">
        <f si="6" t="shared"/>
        <v>#DIV/0!</v>
      </c>
      <c r="FR18" s="120">
        <v>12.39</v>
      </c>
      <c r="FS18" s="422" t="e">
        <f si="7" t="shared"/>
        <v>#DIV/0!</v>
      </c>
      <c r="FT18" s="141"/>
      <c r="FU18" s="130">
        <f>DA34</f>
        <v>0</v>
      </c>
      <c r="FV18" s="123">
        <v>7848.3</v>
      </c>
      <c r="FW18" s="434">
        <f si="8" t="shared"/>
        <v>7848.3</v>
      </c>
      <c r="FX18" s="120">
        <f si="9" t="shared"/>
        <v>0</v>
      </c>
      <c r="FY18" s="120" t="e">
        <f si="10" t="shared"/>
        <v>#DIV/0!</v>
      </c>
      <c r="FZ18" s="126">
        <v>11.38</v>
      </c>
      <c r="GA18" s="422" t="e">
        <f si="11" t="shared"/>
        <v>#DIV/0!</v>
      </c>
      <c r="GB18" s="393"/>
      <c r="GC18" s="122">
        <f>CF34</f>
        <v>0</v>
      </c>
      <c r="GD18" s="123">
        <v>1524.6</v>
      </c>
      <c r="GE18" s="120">
        <f si="12" t="shared"/>
        <v>1524.6</v>
      </c>
      <c r="GF18" s="17"/>
      <c r="GG18" s="127" t="e">
        <f si="13" t="shared"/>
        <v>#DIV/0!</v>
      </c>
      <c r="GH18" s="126">
        <v>3.78</v>
      </c>
      <c r="GI18" s="144" t="e">
        <f si="14" t="shared"/>
        <v>#DIV/0!</v>
      </c>
      <c r="GJ18" s="393"/>
      <c r="GK18" s="122">
        <f>DU34</f>
        <v>0</v>
      </c>
      <c r="GL18" s="120">
        <v>11114</v>
      </c>
      <c r="GM18" s="33">
        <f si="15" t="shared"/>
        <v>11114</v>
      </c>
      <c r="GN18" s="169"/>
      <c r="GO18" s="128">
        <v>0.55000000000000004</v>
      </c>
      <c r="GP18" s="126">
        <v>0.4</v>
      </c>
      <c r="GQ18" s="424">
        <f si="16" t="shared"/>
        <v>-0.15000000000000002</v>
      </c>
      <c r="GR18" s="393"/>
      <c r="GS18" s="122">
        <f>AV34</f>
        <v>0</v>
      </c>
      <c r="GT18" s="123">
        <v>21299.8</v>
      </c>
      <c r="GU18" s="425">
        <f si="17" t="shared"/>
        <v>21299.8</v>
      </c>
      <c r="GV18" s="123">
        <f si="18" t="shared"/>
        <v>0</v>
      </c>
      <c r="GW18" s="127" t="e">
        <f si="19" t="shared"/>
        <v>#DIV/0!</v>
      </c>
      <c r="GX18" s="123">
        <v>30.9</v>
      </c>
      <c r="GY18" s="423" t="e">
        <f si="20" t="shared"/>
        <v>#DIV/0!</v>
      </c>
      <c r="GZ18" s="141"/>
      <c r="HA18" s="125">
        <f si="21" t="shared"/>
        <v>0</v>
      </c>
      <c r="HB18" s="386">
        <v>53670.03</v>
      </c>
      <c r="HC18" s="31">
        <f si="22" t="shared"/>
        <v>53670.03</v>
      </c>
      <c r="HE18" s="23" t="s">
        <v>68</v>
      </c>
      <c r="HF18" s="46">
        <f si="80" t="shared"/>
        <v>0</v>
      </c>
      <c r="HG18" s="23"/>
      <c r="HH18" s="24">
        <f si="81" t="shared"/>
        <v>0</v>
      </c>
      <c r="HI18" s="20"/>
      <c r="HJ18" s="290"/>
      <c r="HK18" s="39">
        <f si="82" t="shared"/>
        <v>0</v>
      </c>
      <c r="HL18" s="4">
        <f si="83" t="shared"/>
        <v>0</v>
      </c>
      <c r="HO18" s="346">
        <v>42743</v>
      </c>
      <c r="HP18" s="590"/>
      <c r="HQ18" s="529">
        <f si="72" t="shared"/>
        <v>0</v>
      </c>
      <c r="HR18" s="541">
        <f>HQ18+HQ17</f>
        <v>0</v>
      </c>
      <c r="HS18" s="556"/>
      <c r="HT18" s="347">
        <f si="73" t="shared"/>
        <v>0</v>
      </c>
      <c r="HU18" s="573">
        <f>HT18+HT17</f>
        <v>0</v>
      </c>
      <c r="HV18" s="556"/>
      <c r="HW18" s="347">
        <f si="74" t="shared"/>
        <v>0</v>
      </c>
      <c r="HX18" s="573">
        <f>HW18+HW17</f>
        <v>0</v>
      </c>
      <c r="HY18" s="556"/>
      <c r="HZ18" s="347">
        <f si="75" t="shared"/>
        <v>0</v>
      </c>
      <c r="IA18" s="573">
        <f>HZ18+HZ17</f>
        <v>0</v>
      </c>
      <c r="IB18" s="556"/>
      <c r="IC18" s="493">
        <f si="76" t="shared"/>
        <v>0</v>
      </c>
      <c r="ID18" s="195">
        <f>IC18+IC17</f>
        <v>0</v>
      </c>
      <c r="IE18" s="556"/>
      <c r="IF18" s="347">
        <f si="77" t="shared"/>
        <v>0</v>
      </c>
      <c r="IG18" s="210">
        <f>IF18+IF17</f>
        <v>0</v>
      </c>
    </row>
    <row customHeight="1" ht="16.5" r="19" spans="1:241" thickBot="1" x14ac:dyDescent="0.3">
      <c r="A19" s="199">
        <v>15</v>
      </c>
      <c r="B19" s="346">
        <v>42743</v>
      </c>
      <c r="C19" s="516"/>
      <c r="D19" s="212"/>
      <c r="E19" s="350"/>
      <c r="F19" s="493">
        <f si="48" t="shared"/>
        <v>0</v>
      </c>
      <c r="G19" s="354"/>
      <c r="H19" s="357"/>
      <c r="I19" s="292"/>
      <c r="J19" s="358"/>
      <c r="K19" s="493">
        <f si="49" t="shared"/>
        <v>0</v>
      </c>
      <c r="L19" s="195"/>
      <c r="M19" s="354"/>
      <c r="N19" s="516"/>
      <c r="O19" s="532"/>
      <c r="P19" s="493">
        <f si="50" t="shared"/>
        <v>0</v>
      </c>
      <c r="Q19" s="521"/>
      <c r="R19" s="516"/>
      <c r="S19" s="532"/>
      <c r="T19" s="347">
        <f si="51" t="shared"/>
        <v>0</v>
      </c>
      <c r="U19" s="521"/>
      <c r="V19" s="516"/>
      <c r="W19" s="532"/>
      <c r="X19" s="347">
        <f si="52" t="shared"/>
        <v>0</v>
      </c>
      <c r="Y19" s="409"/>
      <c r="Z19" s="210"/>
      <c r="AA19" s="354"/>
      <c r="AB19" s="546"/>
      <c r="AC19" s="532"/>
      <c r="AD19" s="493">
        <f si="53" t="shared"/>
        <v>0</v>
      </c>
      <c r="AE19" s="542"/>
      <c r="AF19" s="364"/>
      <c r="AG19" s="289"/>
      <c r="AH19" s="358"/>
      <c r="AI19" s="347">
        <f si="54" t="shared"/>
        <v>0</v>
      </c>
      <c r="AJ19" s="409"/>
      <c r="AK19" s="371"/>
      <c r="AL19" s="387"/>
      <c r="AM19" s="388"/>
      <c r="AN19" s="347">
        <f si="55" t="shared"/>
        <v>0</v>
      </c>
      <c r="AO19" s="217"/>
      <c r="AP19" s="387"/>
      <c r="AQ19" s="388"/>
      <c r="AR19" s="347">
        <f si="56" t="shared"/>
        <v>0</v>
      </c>
      <c r="AS19" s="409"/>
      <c r="AT19" s="409"/>
      <c r="AU19" s="210">
        <f si="28" t="shared"/>
        <v>0</v>
      </c>
      <c r="AV19" s="211"/>
      <c r="AW19" s="197">
        <v>10649.89</v>
      </c>
      <c r="AX19" s="196"/>
      <c r="AY19" s="196"/>
      <c r="AZ19" s="196">
        <f si="79" t="shared"/>
        <v>0</v>
      </c>
      <c r="BA19" s="196">
        <v>30.88</v>
      </c>
      <c r="BB19" s="196">
        <f si="30" t="shared"/>
        <v>30.88</v>
      </c>
      <c r="BC19" s="199">
        <v>15</v>
      </c>
      <c r="BD19" s="346">
        <v>42743</v>
      </c>
      <c r="BE19" s="516"/>
      <c r="BF19" s="292"/>
      <c r="BG19" s="532"/>
      <c r="BH19" s="529">
        <f si="57" t="shared"/>
        <v>0</v>
      </c>
      <c r="BI19" s="521"/>
      <c r="BJ19" s="549"/>
      <c r="BK19" s="550"/>
      <c r="BL19" s="548">
        <f si="58" t="shared"/>
        <v>0</v>
      </c>
      <c r="BM19" s="409"/>
      <c r="BN19" s="409">
        <f si="31" t="shared"/>
        <v>0</v>
      </c>
      <c r="BO19" s="483"/>
      <c r="BP19" s="195">
        <v>1668.2</v>
      </c>
      <c r="BQ19" s="196">
        <f si="32" t="shared"/>
        <v>1668.2</v>
      </c>
      <c r="BR19" s="196">
        <v>301.44</v>
      </c>
      <c r="BS19" s="196">
        <f si="33" t="shared"/>
        <v>0</v>
      </c>
      <c r="BT19" s="196">
        <v>4.84</v>
      </c>
      <c r="BU19" s="196">
        <f si="34" t="shared"/>
        <v>4.84</v>
      </c>
      <c r="BV19" s="199">
        <v>15</v>
      </c>
      <c r="BW19" s="346">
        <v>42743</v>
      </c>
      <c r="BX19" s="516"/>
      <c r="BY19" s="532"/>
      <c r="BZ19" s="529">
        <f si="59" t="shared"/>
        <v>0</v>
      </c>
      <c r="CA19" s="196"/>
      <c r="CB19" s="292"/>
      <c r="CC19" s="213">
        <f si="35" t="shared"/>
        <v>0</v>
      </c>
      <c r="CD19" s="409"/>
      <c r="CE19" s="211">
        <f si="36" t="shared"/>
        <v>0</v>
      </c>
      <c r="CF19" s="211"/>
      <c r="CG19" s="195">
        <v>762.3</v>
      </c>
      <c r="CH19" s="210">
        <f si="37" t="shared"/>
        <v>762.3</v>
      </c>
      <c r="CI19" s="196"/>
      <c r="CJ19" s="196">
        <f si="60" t="shared"/>
        <v>0</v>
      </c>
      <c r="CK19" s="196">
        <v>3.78</v>
      </c>
      <c r="CL19" s="196">
        <f si="38" t="shared"/>
        <v>3.78</v>
      </c>
      <c r="CM19" s="199">
        <v>15</v>
      </c>
      <c r="CN19" s="346">
        <v>42743</v>
      </c>
      <c r="CO19" s="516"/>
      <c r="CP19" s="532"/>
      <c r="CQ19" s="529">
        <f si="61" t="shared"/>
        <v>0</v>
      </c>
      <c r="CR19" s="409"/>
      <c r="CS19" s="210">
        <f si="0" t="shared"/>
        <v>0</v>
      </c>
      <c r="CT19" s="210">
        <f si="0" t="shared"/>
        <v>0</v>
      </c>
      <c r="CU19" s="409">
        <f si="0" t="shared"/>
        <v>0</v>
      </c>
      <c r="CV19" s="521"/>
      <c r="CW19" s="556"/>
      <c r="CX19" s="557">
        <f si="62" t="shared"/>
        <v>0</v>
      </c>
      <c r="CY19" s="409"/>
      <c r="CZ19" s="409">
        <f si="39" t="shared"/>
        <v>0</v>
      </c>
      <c r="DA19" s="204"/>
      <c r="DB19" s="195">
        <v>3924.1</v>
      </c>
      <c r="DC19" s="421">
        <f si="40" t="shared"/>
        <v>3924.1</v>
      </c>
      <c r="DD19" s="195">
        <v>361.89499999999998</v>
      </c>
      <c r="DE19" s="196">
        <f si="63" t="shared"/>
        <v>0</v>
      </c>
      <c r="DF19" s="195">
        <v>11.38</v>
      </c>
      <c r="DG19" s="397">
        <f si="41" t="shared"/>
        <v>11.38</v>
      </c>
      <c r="DH19" s="199">
        <v>15</v>
      </c>
      <c r="DI19" s="346">
        <v>42743</v>
      </c>
      <c r="DJ19" s="558"/>
      <c r="DK19" s="532"/>
      <c r="DL19" s="493">
        <f si="64" t="shared"/>
        <v>0</v>
      </c>
      <c r="DM19" s="521"/>
      <c r="DN19" s="583"/>
      <c r="DO19" s="576"/>
      <c r="DP19" s="576"/>
      <c r="DQ19" s="582"/>
      <c r="DR19" s="493">
        <f si="78" t="shared"/>
        <v>0</v>
      </c>
      <c r="DS19" s="542"/>
      <c r="DT19" s="409">
        <f si="42" t="shared"/>
        <v>0</v>
      </c>
      <c r="DU19" s="204"/>
      <c r="DV19" s="195">
        <v>5557</v>
      </c>
      <c r="DW19" s="409">
        <f si="43" t="shared"/>
        <v>5557</v>
      </c>
      <c r="DX19" s="195">
        <v>14653</v>
      </c>
      <c r="DY19" s="431">
        <f si="66" t="shared"/>
        <v>0</v>
      </c>
      <c r="DZ19" s="409">
        <v>0.39800000000000002</v>
      </c>
      <c r="EA19" s="431">
        <f si="44" t="shared"/>
        <v>0.39800000000000002</v>
      </c>
      <c r="EB19" s="199">
        <v>15</v>
      </c>
      <c r="EC19" s="346">
        <v>42743</v>
      </c>
      <c r="ED19" s="516"/>
      <c r="EE19" s="212"/>
      <c r="EF19" s="532"/>
      <c r="EG19" s="493">
        <f si="67" t="shared"/>
        <v>0</v>
      </c>
      <c r="EH19" s="542"/>
      <c r="EI19" s="549"/>
      <c r="EJ19" s="588"/>
      <c r="EK19" s="529">
        <f si="68" t="shared"/>
        <v>0</v>
      </c>
      <c r="EL19" s="541"/>
      <c r="EM19" s="583"/>
      <c r="EN19" s="550"/>
      <c r="EO19" s="529">
        <f si="69" t="shared"/>
        <v>0</v>
      </c>
      <c r="EP19" s="541"/>
      <c r="EQ19" s="570"/>
      <c r="ER19" s="529">
        <f si="70" t="shared"/>
        <v>0</v>
      </c>
      <c r="ES19" s="196"/>
      <c r="ET19" s="409">
        <f si="45" t="shared"/>
        <v>0</v>
      </c>
      <c r="EU19" s="204"/>
      <c r="EV19" s="195">
        <v>4273.3999999999996</v>
      </c>
      <c r="EW19" s="195">
        <f si="46" t="shared"/>
        <v>4273.3999999999996</v>
      </c>
      <c r="EX19" s="431">
        <v>361.89499999999998</v>
      </c>
      <c r="EY19" s="431">
        <f si="71" t="shared"/>
        <v>0</v>
      </c>
      <c r="EZ19" s="290">
        <v>12.3931</v>
      </c>
      <c r="FA19" s="432">
        <f si="47" t="shared"/>
        <v>12.3931</v>
      </c>
      <c r="FC19" s="293">
        <v>42810</v>
      </c>
      <c r="FD19" s="417">
        <v>42811</v>
      </c>
      <c r="FE19" s="130">
        <f>BO36</f>
        <v>0</v>
      </c>
      <c r="FF19" s="127">
        <v>3336.5</v>
      </c>
      <c r="FG19" s="127">
        <f si="1" t="shared"/>
        <v>3336.5</v>
      </c>
      <c r="FH19" s="290"/>
      <c r="FI19" s="123" t="e">
        <f si="2" t="shared"/>
        <v>#DIV/0!</v>
      </c>
      <c r="FJ19" s="126">
        <v>4.84</v>
      </c>
      <c r="FK19" s="131" t="e">
        <f si="3" t="shared"/>
        <v>#DIV/0!</v>
      </c>
      <c r="FL19" s="140">
        <f>HR36</f>
        <v>0</v>
      </c>
      <c r="FM19" s="296">
        <f>EU36</f>
        <v>0</v>
      </c>
      <c r="FN19" s="123">
        <v>8546.9</v>
      </c>
      <c r="FO19" s="32">
        <f si="4" t="shared"/>
        <v>8546.9</v>
      </c>
      <c r="FP19" s="120">
        <f si="5" t="shared"/>
        <v>0</v>
      </c>
      <c r="FQ19" s="123" t="e">
        <f si="6" t="shared"/>
        <v>#DIV/0!</v>
      </c>
      <c r="FR19" s="120">
        <v>12.39</v>
      </c>
      <c r="FS19" s="142" t="e">
        <f si="7" t="shared"/>
        <v>#DIV/0!</v>
      </c>
      <c r="FT19" s="141"/>
      <c r="FU19" s="130">
        <f>DA36</f>
        <v>0</v>
      </c>
      <c r="FV19" s="123">
        <v>7848.3</v>
      </c>
      <c r="FW19" s="434">
        <f si="8" t="shared"/>
        <v>7848.3</v>
      </c>
      <c r="FX19" s="120">
        <f si="9" t="shared"/>
        <v>0</v>
      </c>
      <c r="FY19" s="120" t="e">
        <f si="10" t="shared"/>
        <v>#DIV/0!</v>
      </c>
      <c r="FZ19" s="126">
        <v>11.38</v>
      </c>
      <c r="GA19" s="422" t="e">
        <f si="11" t="shared"/>
        <v>#DIV/0!</v>
      </c>
      <c r="GB19" s="393"/>
      <c r="GC19" s="122">
        <f>CF36</f>
        <v>0</v>
      </c>
      <c r="GD19" s="123">
        <v>1524.6</v>
      </c>
      <c r="GE19" s="120">
        <f si="12" t="shared"/>
        <v>1524.6</v>
      </c>
      <c r="GF19" s="17"/>
      <c r="GG19" s="127" t="e">
        <f si="13" t="shared"/>
        <v>#DIV/0!</v>
      </c>
      <c r="GH19" s="126">
        <v>3.78</v>
      </c>
      <c r="GI19" s="144" t="e">
        <f si="14" t="shared"/>
        <v>#DIV/0!</v>
      </c>
      <c r="GJ19" s="393"/>
      <c r="GK19" s="122">
        <f>DU36</f>
        <v>0</v>
      </c>
      <c r="GL19" s="120">
        <v>11114</v>
      </c>
      <c r="GM19" s="33">
        <f si="15" t="shared"/>
        <v>11114</v>
      </c>
      <c r="GN19" s="169"/>
      <c r="GO19" s="128">
        <v>0.55000000000000004</v>
      </c>
      <c r="GP19" s="126">
        <v>0.4</v>
      </c>
      <c r="GQ19" s="424">
        <f si="16" t="shared"/>
        <v>-0.15000000000000002</v>
      </c>
      <c r="GR19" s="393"/>
      <c r="GS19" s="122">
        <f>AV36</f>
        <v>0</v>
      </c>
      <c r="GT19" s="123">
        <v>21299.8</v>
      </c>
      <c r="GU19" s="425">
        <f si="17" t="shared"/>
        <v>21299.8</v>
      </c>
      <c r="GV19" s="123">
        <f si="18" t="shared"/>
        <v>0</v>
      </c>
      <c r="GW19" s="127" t="e">
        <f si="19" t="shared"/>
        <v>#DIV/0!</v>
      </c>
      <c r="GX19" s="123">
        <v>30.9</v>
      </c>
      <c r="GY19" s="144" t="e">
        <f si="20" t="shared"/>
        <v>#DIV/0!</v>
      </c>
      <c r="GZ19" s="141"/>
      <c r="HA19" s="125">
        <f si="21" t="shared"/>
        <v>0</v>
      </c>
      <c r="HB19" s="386">
        <v>53670.03</v>
      </c>
      <c r="HC19" s="31">
        <f si="22" t="shared"/>
        <v>53670.03</v>
      </c>
      <c r="HE19" s="25" t="s">
        <v>69</v>
      </c>
      <c r="HF19" s="47">
        <f si="80" t="shared"/>
        <v>0</v>
      </c>
      <c r="HG19" s="25"/>
      <c r="HH19" s="26">
        <f si="81" t="shared"/>
        <v>0</v>
      </c>
      <c r="HI19" s="11"/>
      <c r="HJ19" s="5"/>
      <c r="HK19" s="39">
        <f si="82" t="shared"/>
        <v>0</v>
      </c>
      <c r="HL19" s="4">
        <f si="83" t="shared"/>
        <v>0</v>
      </c>
      <c r="HO19" s="346">
        <v>42743</v>
      </c>
      <c r="HP19" s="590"/>
      <c r="HQ19" s="529">
        <f si="72" t="shared"/>
        <v>0</v>
      </c>
      <c r="HR19" s="541"/>
      <c r="HS19" s="556"/>
      <c r="HT19" s="347">
        <f si="73" t="shared"/>
        <v>0</v>
      </c>
      <c r="HU19" s="573"/>
      <c r="HV19" s="556"/>
      <c r="HW19" s="347">
        <f si="74" t="shared"/>
        <v>0</v>
      </c>
      <c r="HX19" s="573"/>
      <c r="HY19" s="556"/>
      <c r="HZ19" s="347">
        <f si="75" t="shared"/>
        <v>0</v>
      </c>
      <c r="IA19" s="573"/>
      <c r="IB19" s="556"/>
      <c r="IC19" s="493">
        <f si="76" t="shared"/>
        <v>0</v>
      </c>
      <c r="ID19" s="195"/>
      <c r="IE19" s="556"/>
      <c r="IF19" s="347">
        <f si="77" t="shared"/>
        <v>0</v>
      </c>
      <c r="IG19" s="210"/>
    </row>
    <row customHeight="1" ht="16.5" r="20" spans="1:241" thickBot="1" x14ac:dyDescent="0.3">
      <c r="A20" s="199">
        <v>16</v>
      </c>
      <c r="B20" s="346">
        <v>42744</v>
      </c>
      <c r="C20" s="516"/>
      <c r="D20" s="212"/>
      <c r="E20" s="350"/>
      <c r="F20" s="493">
        <f si="48" t="shared"/>
        <v>0</v>
      </c>
      <c r="G20" s="354">
        <f>F19+F20</f>
        <v>0</v>
      </c>
      <c r="H20" s="357"/>
      <c r="I20" s="292"/>
      <c r="J20" s="358"/>
      <c r="K20" s="493">
        <f si="49" t="shared"/>
        <v>0</v>
      </c>
      <c r="L20" s="195">
        <f>K19+K20</f>
        <v>0</v>
      </c>
      <c r="M20" s="354">
        <f>L20-G20</f>
        <v>0</v>
      </c>
      <c r="N20" s="516"/>
      <c r="O20" s="532"/>
      <c r="P20" s="493">
        <f si="50" t="shared"/>
        <v>0</v>
      </c>
      <c r="Q20" s="521">
        <f>P20+P19</f>
        <v>0</v>
      </c>
      <c r="R20" s="516"/>
      <c r="S20" s="532"/>
      <c r="T20" s="347">
        <f si="51" t="shared"/>
        <v>0</v>
      </c>
      <c r="U20" s="521">
        <f>T20+T19</f>
        <v>0</v>
      </c>
      <c r="V20" s="516"/>
      <c r="W20" s="532"/>
      <c r="X20" s="347">
        <f si="52" t="shared"/>
        <v>0</v>
      </c>
      <c r="Y20" s="409">
        <f>X20+X19</f>
        <v>0</v>
      </c>
      <c r="Z20" s="210">
        <f>Y20+U20</f>
        <v>0</v>
      </c>
      <c r="AA20" s="354">
        <f>Q20-Z20</f>
        <v>0</v>
      </c>
      <c r="AB20" s="546"/>
      <c r="AC20" s="532"/>
      <c r="AD20" s="493">
        <f si="53" t="shared"/>
        <v>0</v>
      </c>
      <c r="AE20" s="542">
        <f>AD20+AD19</f>
        <v>0</v>
      </c>
      <c r="AF20" s="364"/>
      <c r="AG20" s="289"/>
      <c r="AH20" s="358"/>
      <c r="AI20" s="347">
        <f si="54" t="shared"/>
        <v>0</v>
      </c>
      <c r="AJ20" s="409">
        <f>AI20+AI19</f>
        <v>0</v>
      </c>
      <c r="AK20" s="371">
        <f>AJ20+U20</f>
        <v>0</v>
      </c>
      <c r="AL20" s="387"/>
      <c r="AM20" s="388"/>
      <c r="AN20" s="347">
        <f si="55" t="shared"/>
        <v>0</v>
      </c>
      <c r="AO20" s="217">
        <f>AN20+AN19</f>
        <v>0</v>
      </c>
      <c r="AP20" s="387"/>
      <c r="AQ20" s="388"/>
      <c r="AR20" s="347">
        <f si="56" t="shared"/>
        <v>0</v>
      </c>
      <c r="AS20" s="409">
        <f>AR20+AR19</f>
        <v>0</v>
      </c>
      <c r="AT20" s="409">
        <f>(L20-Y20-AE20-AO20)+AS20</f>
        <v>0</v>
      </c>
      <c r="AU20" s="210">
        <f si="28" t="shared"/>
        <v>0</v>
      </c>
      <c r="AV20" s="211">
        <f>(G20-Y20-AE20-AO20)+AS20</f>
        <v>0</v>
      </c>
      <c r="AW20" s="197">
        <v>10649.89</v>
      </c>
      <c r="AX20" s="397"/>
      <c r="AY20" s="196"/>
      <c r="AZ20" s="196">
        <f si="79" t="shared"/>
        <v>0</v>
      </c>
      <c r="BA20" s="196">
        <v>30.88</v>
      </c>
      <c r="BB20" s="196">
        <f si="30" t="shared"/>
        <v>30.88</v>
      </c>
      <c r="BC20" s="199">
        <v>16</v>
      </c>
      <c r="BD20" s="346">
        <v>42744</v>
      </c>
      <c r="BE20" s="516"/>
      <c r="BF20" s="292"/>
      <c r="BG20" s="532"/>
      <c r="BH20" s="529">
        <f si="57" t="shared"/>
        <v>0</v>
      </c>
      <c r="BI20" s="521">
        <f>BH20+BH19</f>
        <v>0</v>
      </c>
      <c r="BJ20" s="549"/>
      <c r="BK20" s="550"/>
      <c r="BL20" s="548">
        <f si="58" t="shared"/>
        <v>0</v>
      </c>
      <c r="BM20" s="409">
        <f>BL20+BL19</f>
        <v>0</v>
      </c>
      <c r="BN20" s="409">
        <f si="31" t="shared"/>
        <v>0</v>
      </c>
      <c r="BO20" s="483">
        <f>BI20-BM20</f>
        <v>0</v>
      </c>
      <c r="BP20" s="195">
        <v>1668.2</v>
      </c>
      <c r="BQ20" s="196">
        <f si="32" t="shared"/>
        <v>1668.2</v>
      </c>
      <c r="BR20" s="196">
        <v>301.44</v>
      </c>
      <c r="BS20" s="196">
        <f si="33" t="shared"/>
        <v>0</v>
      </c>
      <c r="BT20" s="196">
        <v>4.84</v>
      </c>
      <c r="BU20" s="196">
        <f si="34" t="shared"/>
        <v>4.84</v>
      </c>
      <c r="BV20" s="199">
        <v>16</v>
      </c>
      <c r="BW20" s="346">
        <v>42744</v>
      </c>
      <c r="BX20" s="516"/>
      <c r="BY20" s="532"/>
      <c r="BZ20" s="529">
        <f si="59" t="shared"/>
        <v>0</v>
      </c>
      <c r="CA20" s="196">
        <f>BZ19+BZ20</f>
        <v>0</v>
      </c>
      <c r="CB20" s="292"/>
      <c r="CC20" s="213">
        <f si="35" t="shared"/>
        <v>0</v>
      </c>
      <c r="CD20" s="409">
        <f>BM20</f>
        <v>0</v>
      </c>
      <c r="CE20" s="211">
        <f si="36" t="shared"/>
        <v>0</v>
      </c>
      <c r="CF20" s="211">
        <f>CA20+CD20</f>
        <v>0</v>
      </c>
      <c r="CG20" s="195">
        <v>762.3</v>
      </c>
      <c r="CH20" s="210">
        <f si="37" t="shared"/>
        <v>762.3</v>
      </c>
      <c r="CI20" s="196"/>
      <c r="CJ20" s="196">
        <f si="60" t="shared"/>
        <v>0</v>
      </c>
      <c r="CK20" s="196">
        <v>3.78</v>
      </c>
      <c r="CL20" s="196">
        <f si="38" t="shared"/>
        <v>3.78</v>
      </c>
      <c r="CM20" s="199">
        <v>16</v>
      </c>
      <c r="CN20" s="346">
        <v>42744</v>
      </c>
      <c r="CO20" s="516"/>
      <c r="CP20" s="532"/>
      <c r="CQ20" s="529">
        <f si="61" t="shared"/>
        <v>0</v>
      </c>
      <c r="CR20" s="409">
        <f>CQ20+CQ19</f>
        <v>0</v>
      </c>
      <c r="CS20" s="210">
        <f si="0" t="shared"/>
        <v>0</v>
      </c>
      <c r="CT20" s="210">
        <f si="0" t="shared"/>
        <v>0</v>
      </c>
      <c r="CU20" s="409">
        <f si="0" t="shared"/>
        <v>0</v>
      </c>
      <c r="CV20" s="521">
        <f>Y20</f>
        <v>0</v>
      </c>
      <c r="CW20" s="556"/>
      <c r="CX20" s="557">
        <f si="62" t="shared"/>
        <v>0</v>
      </c>
      <c r="CY20" s="409">
        <f>CX20+CX19</f>
        <v>0</v>
      </c>
      <c r="CZ20" s="409">
        <f si="39" t="shared"/>
        <v>0</v>
      </c>
      <c r="DA20" s="204">
        <f>CZ20+CZ19</f>
        <v>0</v>
      </c>
      <c r="DB20" s="195">
        <v>3924.1</v>
      </c>
      <c r="DC20" s="421">
        <f si="40" t="shared"/>
        <v>3924.1</v>
      </c>
      <c r="DD20" s="195">
        <v>361.89499999999998</v>
      </c>
      <c r="DE20" s="196">
        <f si="63" t="shared"/>
        <v>0</v>
      </c>
      <c r="DF20" s="195">
        <v>11.38</v>
      </c>
      <c r="DG20" s="397">
        <f si="41" t="shared"/>
        <v>11.38</v>
      </c>
      <c r="DH20" s="199">
        <v>16</v>
      </c>
      <c r="DI20" s="346">
        <v>42744</v>
      </c>
      <c r="DJ20" s="558"/>
      <c r="DK20" s="532"/>
      <c r="DL20" s="493">
        <f si="64" t="shared"/>
        <v>0</v>
      </c>
      <c r="DM20" s="521">
        <f>DL20+DL19</f>
        <v>0</v>
      </c>
      <c r="DN20" s="583"/>
      <c r="DO20" s="576"/>
      <c r="DP20" s="576"/>
      <c r="DQ20" s="582"/>
      <c r="DR20" s="493">
        <f si="78" t="shared"/>
        <v>0</v>
      </c>
      <c r="DS20" s="542">
        <f>DR20+DR19</f>
        <v>0</v>
      </c>
      <c r="DT20" s="409">
        <f si="42" t="shared"/>
        <v>0</v>
      </c>
      <c r="DU20" s="204">
        <f>DM20+DS20+IG20</f>
        <v>0</v>
      </c>
      <c r="DV20" s="195">
        <v>5557</v>
      </c>
      <c r="DW20" s="409">
        <f si="43" t="shared"/>
        <v>5557</v>
      </c>
      <c r="DX20" s="195">
        <v>14653</v>
      </c>
      <c r="DY20" s="431">
        <f si="66" t="shared"/>
        <v>0</v>
      </c>
      <c r="DZ20" s="409">
        <v>0.39800000000000002</v>
      </c>
      <c r="EA20" s="431">
        <f si="44" t="shared"/>
        <v>0.39800000000000002</v>
      </c>
      <c r="EB20" s="199">
        <v>16</v>
      </c>
      <c r="EC20" s="346">
        <v>42744</v>
      </c>
      <c r="ED20" s="516"/>
      <c r="EE20" s="212"/>
      <c r="EF20" s="532"/>
      <c r="EG20" s="493">
        <f si="67" t="shared"/>
        <v>0</v>
      </c>
      <c r="EH20" s="542">
        <f>EG20+EG19</f>
        <v>0</v>
      </c>
      <c r="EI20" s="549"/>
      <c r="EJ20" s="588"/>
      <c r="EK20" s="529">
        <f si="68" t="shared"/>
        <v>0</v>
      </c>
      <c r="EL20" s="541">
        <f>EK20+EK19</f>
        <v>0</v>
      </c>
      <c r="EM20" s="583"/>
      <c r="EN20" s="550"/>
      <c r="EO20" s="529">
        <f si="69" t="shared"/>
        <v>0</v>
      </c>
      <c r="EP20" s="541">
        <f>EO20+EO19</f>
        <v>0</v>
      </c>
      <c r="EQ20" s="570"/>
      <c r="ER20" s="529">
        <f si="70" t="shared"/>
        <v>0</v>
      </c>
      <c r="ES20" s="196">
        <f>ER20+ER19</f>
        <v>0</v>
      </c>
      <c r="ET20" s="409">
        <f si="45" t="shared"/>
        <v>0</v>
      </c>
      <c r="EU20" s="204">
        <f>EH20+EP20+ES20</f>
        <v>0</v>
      </c>
      <c r="EV20" s="195">
        <v>4273.3999999999996</v>
      </c>
      <c r="EW20" s="195">
        <f si="46" t="shared"/>
        <v>4273.3999999999996</v>
      </c>
      <c r="EX20" s="431">
        <v>361.89499999999998</v>
      </c>
      <c r="EY20" s="431">
        <f si="71" t="shared"/>
        <v>0</v>
      </c>
      <c r="EZ20" s="290">
        <v>12.3931</v>
      </c>
      <c r="FA20" s="432">
        <f si="47" t="shared"/>
        <v>12.3931</v>
      </c>
      <c r="FC20" s="293">
        <v>42811</v>
      </c>
      <c r="FD20" s="417">
        <v>42812</v>
      </c>
      <c r="FE20" s="130">
        <f>BO38</f>
        <v>0</v>
      </c>
      <c r="FF20" s="127">
        <v>3336.5</v>
      </c>
      <c r="FG20" s="127">
        <f si="1" t="shared"/>
        <v>3336.5</v>
      </c>
      <c r="FH20" s="290"/>
      <c r="FI20" s="123" t="e">
        <f si="2" t="shared"/>
        <v>#DIV/0!</v>
      </c>
      <c r="FJ20" s="126">
        <v>4.84</v>
      </c>
      <c r="FK20" s="131" t="e">
        <f si="3" t="shared"/>
        <v>#DIV/0!</v>
      </c>
      <c r="FL20" s="140">
        <f>HR38</f>
        <v>0</v>
      </c>
      <c r="FM20" s="296">
        <f>EU38</f>
        <v>0</v>
      </c>
      <c r="FN20" s="123">
        <v>8546.9</v>
      </c>
      <c r="FO20" s="32">
        <f si="4" t="shared"/>
        <v>8546.9</v>
      </c>
      <c r="FP20" s="120">
        <f si="5" t="shared"/>
        <v>0</v>
      </c>
      <c r="FQ20" s="123" t="e">
        <f si="6" t="shared"/>
        <v>#DIV/0!</v>
      </c>
      <c r="FR20" s="120">
        <v>12.39</v>
      </c>
      <c r="FS20" s="142" t="e">
        <f si="7" t="shared"/>
        <v>#DIV/0!</v>
      </c>
      <c r="FT20" s="141"/>
      <c r="FU20" s="130">
        <f>DA38</f>
        <v>0</v>
      </c>
      <c r="FV20" s="123">
        <v>7848.3</v>
      </c>
      <c r="FW20" s="434">
        <f si="8" t="shared"/>
        <v>7848.3</v>
      </c>
      <c r="FX20" s="120">
        <f si="9" t="shared"/>
        <v>0</v>
      </c>
      <c r="FY20" s="120" t="e">
        <f si="10" t="shared"/>
        <v>#DIV/0!</v>
      </c>
      <c r="FZ20" s="126">
        <v>11.38</v>
      </c>
      <c r="GA20" s="142" t="e">
        <f si="11" t="shared"/>
        <v>#DIV/0!</v>
      </c>
      <c r="GB20" s="393"/>
      <c r="GC20" s="122">
        <f>CF38</f>
        <v>0</v>
      </c>
      <c r="GD20" s="123">
        <v>1524.6</v>
      </c>
      <c r="GE20" s="120">
        <f si="12" t="shared"/>
        <v>1524.6</v>
      </c>
      <c r="GF20" s="33"/>
      <c r="GG20" s="127" t="e">
        <f si="13" t="shared"/>
        <v>#DIV/0!</v>
      </c>
      <c r="GH20" s="126">
        <v>3.78</v>
      </c>
      <c r="GI20" s="144" t="e">
        <f si="14" t="shared"/>
        <v>#DIV/0!</v>
      </c>
      <c r="GJ20" s="393"/>
      <c r="GK20" s="122">
        <f>DU38</f>
        <v>0</v>
      </c>
      <c r="GL20" s="120">
        <v>11114</v>
      </c>
      <c r="GM20" s="33">
        <f si="15" t="shared"/>
        <v>11114</v>
      </c>
      <c r="GN20" s="169"/>
      <c r="GO20" s="128">
        <v>0.55000000000000004</v>
      </c>
      <c r="GP20" s="126">
        <v>0.4</v>
      </c>
      <c r="GQ20" s="424">
        <f si="16" t="shared"/>
        <v>-0.15000000000000002</v>
      </c>
      <c r="GR20" s="393"/>
      <c r="GS20" s="122">
        <f>AV38</f>
        <v>0</v>
      </c>
      <c r="GT20" s="123">
        <v>21299.8</v>
      </c>
      <c r="GU20" s="425">
        <f si="17" t="shared"/>
        <v>21299.8</v>
      </c>
      <c r="GV20" s="123">
        <f si="18" t="shared"/>
        <v>0</v>
      </c>
      <c r="GW20" s="127" t="e">
        <f si="19" t="shared"/>
        <v>#DIV/0!</v>
      </c>
      <c r="GX20" s="123">
        <v>30.9</v>
      </c>
      <c r="GY20" s="423" t="e">
        <f si="20" t="shared"/>
        <v>#DIV/0!</v>
      </c>
      <c r="GZ20" s="141"/>
      <c r="HA20" s="125">
        <f si="21" t="shared"/>
        <v>0</v>
      </c>
      <c r="HB20" s="386">
        <v>53670.03</v>
      </c>
      <c r="HC20" s="31">
        <f si="22" t="shared"/>
        <v>53670.03</v>
      </c>
      <c r="HE20" s="27" t="s">
        <v>70</v>
      </c>
      <c r="HF20" s="48">
        <f si="80" t="shared"/>
        <v>0</v>
      </c>
      <c r="HG20" s="28">
        <v>0</v>
      </c>
      <c r="HH20" s="29">
        <f>SUM(HH14:HH19)</f>
        <v>0</v>
      </c>
      <c r="HI20" s="30"/>
      <c r="HJ20" s="21"/>
      <c r="HK20" s="42"/>
      <c r="HL20" s="41"/>
      <c r="HO20" s="346">
        <v>42744</v>
      </c>
      <c r="HP20" s="590"/>
      <c r="HQ20" s="529">
        <f si="72" t="shared"/>
        <v>0</v>
      </c>
      <c r="HR20" s="541">
        <f>HQ20+HQ19</f>
        <v>0</v>
      </c>
      <c r="HS20" s="556"/>
      <c r="HT20" s="347">
        <f si="73" t="shared"/>
        <v>0</v>
      </c>
      <c r="HU20" s="573">
        <f>HT20+HT19</f>
        <v>0</v>
      </c>
      <c r="HV20" s="556"/>
      <c r="HW20" s="347">
        <f si="74" t="shared"/>
        <v>0</v>
      </c>
      <c r="HX20" s="573">
        <f>HW20+HW19</f>
        <v>0</v>
      </c>
      <c r="HY20" s="556"/>
      <c r="HZ20" s="347">
        <f si="75" t="shared"/>
        <v>0</v>
      </c>
      <c r="IA20" s="573">
        <f>HZ20+HZ19</f>
        <v>0</v>
      </c>
      <c r="IB20" s="556"/>
      <c r="IC20" s="493">
        <f si="76" t="shared"/>
        <v>0</v>
      </c>
      <c r="ID20" s="195">
        <f>IC20+IC19</f>
        <v>0</v>
      </c>
      <c r="IE20" s="556"/>
      <c r="IF20" s="347">
        <f si="77" t="shared"/>
        <v>0</v>
      </c>
      <c r="IG20" s="210">
        <f>IF20+IF19</f>
        <v>0</v>
      </c>
    </row>
    <row customHeight="1" ht="16.5" r="21" spans="1:241" x14ac:dyDescent="0.25">
      <c r="A21" s="199">
        <v>17</v>
      </c>
      <c r="B21" s="346">
        <v>42744</v>
      </c>
      <c r="C21" s="516"/>
      <c r="D21" s="212"/>
      <c r="E21" s="350"/>
      <c r="F21" s="493">
        <f si="48" t="shared"/>
        <v>0</v>
      </c>
      <c r="G21" s="354"/>
      <c r="H21" s="357"/>
      <c r="I21" s="292"/>
      <c r="J21" s="358"/>
      <c r="K21" s="493">
        <f si="49" t="shared"/>
        <v>0</v>
      </c>
      <c r="L21" s="195"/>
      <c r="M21" s="354"/>
      <c r="N21" s="516"/>
      <c r="O21" s="532"/>
      <c r="P21" s="493">
        <f si="50" t="shared"/>
        <v>0</v>
      </c>
      <c r="Q21" s="521"/>
      <c r="R21" s="516"/>
      <c r="S21" s="532"/>
      <c r="T21" s="347">
        <f si="51" t="shared"/>
        <v>0</v>
      </c>
      <c r="U21" s="521"/>
      <c r="V21" s="516"/>
      <c r="W21" s="532"/>
      <c r="X21" s="347">
        <f si="52" t="shared"/>
        <v>0</v>
      </c>
      <c r="Y21" s="409"/>
      <c r="Z21" s="210"/>
      <c r="AA21" s="354"/>
      <c r="AB21" s="546"/>
      <c r="AC21" s="532"/>
      <c r="AD21" s="493">
        <f si="53" t="shared"/>
        <v>0</v>
      </c>
      <c r="AE21" s="542"/>
      <c r="AF21" s="364"/>
      <c r="AG21" s="289"/>
      <c r="AH21" s="358"/>
      <c r="AI21" s="347">
        <f si="54" t="shared"/>
        <v>0</v>
      </c>
      <c r="AJ21" s="409"/>
      <c r="AK21" s="371"/>
      <c r="AL21" s="387"/>
      <c r="AM21" s="388"/>
      <c r="AN21" s="347">
        <f si="55" t="shared"/>
        <v>0</v>
      </c>
      <c r="AO21" s="217"/>
      <c r="AP21" s="387"/>
      <c r="AQ21" s="388"/>
      <c r="AR21" s="347">
        <f si="56" t="shared"/>
        <v>0</v>
      </c>
      <c r="AS21" s="409"/>
      <c r="AT21" s="409"/>
      <c r="AU21" s="210">
        <f>(F21-X21-AD21-AN21)+AR21</f>
        <v>0</v>
      </c>
      <c r="AV21" s="211"/>
      <c r="AW21" s="197">
        <v>10649.89</v>
      </c>
      <c r="AX21" s="196"/>
      <c r="AY21" s="196"/>
      <c r="AZ21" s="196">
        <f si="79" t="shared"/>
        <v>0</v>
      </c>
      <c r="BA21" s="196">
        <v>30.88</v>
      </c>
      <c r="BB21" s="196">
        <f si="30" t="shared"/>
        <v>30.88</v>
      </c>
      <c r="BC21" s="199">
        <v>17</v>
      </c>
      <c r="BD21" s="346">
        <v>42744</v>
      </c>
      <c r="BE21" s="516"/>
      <c r="BF21" s="292"/>
      <c r="BG21" s="532"/>
      <c r="BH21" s="529">
        <f si="57" t="shared"/>
        <v>0</v>
      </c>
      <c r="BI21" s="521"/>
      <c r="BJ21" s="549"/>
      <c r="BK21" s="550"/>
      <c r="BL21" s="548">
        <f si="58" t="shared"/>
        <v>0</v>
      </c>
      <c r="BM21" s="409"/>
      <c r="BN21" s="409">
        <f si="31" t="shared"/>
        <v>0</v>
      </c>
      <c r="BO21" s="483"/>
      <c r="BP21" s="195">
        <v>1668.2</v>
      </c>
      <c r="BQ21" s="196">
        <f si="32" t="shared"/>
        <v>1668.2</v>
      </c>
      <c r="BR21" s="196">
        <v>301.44</v>
      </c>
      <c r="BS21" s="196">
        <f si="33" t="shared"/>
        <v>0</v>
      </c>
      <c r="BT21" s="196">
        <v>4.84</v>
      </c>
      <c r="BU21" s="196">
        <f si="34" t="shared"/>
        <v>4.84</v>
      </c>
      <c r="BV21" s="199">
        <v>17</v>
      </c>
      <c r="BW21" s="346">
        <v>42744</v>
      </c>
      <c r="BX21" s="516"/>
      <c r="BY21" s="532"/>
      <c r="BZ21" s="529">
        <f si="59" t="shared"/>
        <v>0</v>
      </c>
      <c r="CA21" s="196"/>
      <c r="CB21" s="292"/>
      <c r="CC21" s="213">
        <f si="35" t="shared"/>
        <v>0</v>
      </c>
      <c r="CD21" s="409"/>
      <c r="CE21" s="211">
        <f si="36" t="shared"/>
        <v>0</v>
      </c>
      <c r="CF21" s="211"/>
      <c r="CG21" s="195">
        <v>762.3</v>
      </c>
      <c r="CH21" s="210">
        <f si="37" t="shared"/>
        <v>762.3</v>
      </c>
      <c r="CI21" s="196"/>
      <c r="CJ21" s="196">
        <f si="60" t="shared"/>
        <v>0</v>
      </c>
      <c r="CK21" s="196">
        <v>3.78</v>
      </c>
      <c r="CL21" s="196">
        <f si="38" t="shared"/>
        <v>3.78</v>
      </c>
      <c r="CM21" s="199">
        <v>17</v>
      </c>
      <c r="CN21" s="346">
        <v>42744</v>
      </c>
      <c r="CO21" s="516"/>
      <c r="CP21" s="532"/>
      <c r="CQ21" s="529">
        <f si="61" t="shared"/>
        <v>0</v>
      </c>
      <c r="CR21" s="409"/>
      <c r="CS21" s="210">
        <f si="0" t="shared"/>
        <v>0</v>
      </c>
      <c r="CT21" s="210">
        <f si="0" t="shared"/>
        <v>0</v>
      </c>
      <c r="CU21" s="409">
        <f si="0" t="shared"/>
        <v>0</v>
      </c>
      <c r="CV21" s="521"/>
      <c r="CW21" s="556"/>
      <c r="CX21" s="557">
        <f si="62" t="shared"/>
        <v>0</v>
      </c>
      <c r="CY21" s="409"/>
      <c r="CZ21" s="409">
        <f si="39" t="shared"/>
        <v>0</v>
      </c>
      <c r="DA21" s="204"/>
      <c r="DB21" s="195">
        <v>3924.1</v>
      </c>
      <c r="DC21" s="421">
        <f si="40" t="shared"/>
        <v>3924.1</v>
      </c>
      <c r="DD21" s="195">
        <v>361.89499999999998</v>
      </c>
      <c r="DE21" s="196">
        <f si="63" t="shared"/>
        <v>0</v>
      </c>
      <c r="DF21" s="195">
        <v>11.38</v>
      </c>
      <c r="DG21" s="397">
        <f si="41" t="shared"/>
        <v>11.38</v>
      </c>
      <c r="DH21" s="199">
        <v>17</v>
      </c>
      <c r="DI21" s="346">
        <v>42744</v>
      </c>
      <c r="DJ21" s="558"/>
      <c r="DK21" s="561"/>
      <c r="DL21" s="493">
        <f si="64" t="shared"/>
        <v>0</v>
      </c>
      <c r="DM21" s="521"/>
      <c r="DN21" s="583"/>
      <c r="DO21" s="576"/>
      <c r="DP21" s="576"/>
      <c r="DQ21" s="582"/>
      <c r="DR21" s="493">
        <f si="78" t="shared"/>
        <v>0</v>
      </c>
      <c r="DS21" s="542"/>
      <c r="DT21" s="409">
        <f si="42" t="shared"/>
        <v>0</v>
      </c>
      <c r="DU21" s="204"/>
      <c r="DV21" s="195">
        <v>5557</v>
      </c>
      <c r="DW21" s="409">
        <f si="43" t="shared"/>
        <v>5557</v>
      </c>
      <c r="DX21" s="195">
        <v>14653</v>
      </c>
      <c r="DY21" s="431">
        <f si="66" t="shared"/>
        <v>0</v>
      </c>
      <c r="DZ21" s="409">
        <v>0.39800000000000002</v>
      </c>
      <c r="EA21" s="431">
        <f si="44" t="shared"/>
        <v>0.39800000000000002</v>
      </c>
      <c r="EB21" s="199">
        <v>17</v>
      </c>
      <c r="EC21" s="346">
        <v>42744</v>
      </c>
      <c r="ED21" s="516"/>
      <c r="EE21" s="212"/>
      <c r="EF21" s="532"/>
      <c r="EG21" s="493">
        <f si="67" t="shared"/>
        <v>0</v>
      </c>
      <c r="EH21" s="542"/>
      <c r="EI21" s="549"/>
      <c r="EJ21" s="582"/>
      <c r="EK21" s="529">
        <f si="68" t="shared"/>
        <v>0</v>
      </c>
      <c r="EL21" s="541"/>
      <c r="EM21" s="583"/>
      <c r="EN21" s="550"/>
      <c r="EO21" s="529">
        <f si="69" t="shared"/>
        <v>0</v>
      </c>
      <c r="EP21" s="541"/>
      <c r="EQ21" s="570"/>
      <c r="ER21" s="529">
        <f si="70" t="shared"/>
        <v>0</v>
      </c>
      <c r="ES21" s="196"/>
      <c r="ET21" s="409">
        <f si="45" t="shared"/>
        <v>0</v>
      </c>
      <c r="EU21" s="204"/>
      <c r="EV21" s="195">
        <v>4273.3999999999996</v>
      </c>
      <c r="EW21" s="195">
        <f si="46" t="shared"/>
        <v>4273.3999999999996</v>
      </c>
      <c r="EX21" s="431">
        <v>361.89499999999998</v>
      </c>
      <c r="EY21" s="431">
        <f si="71" t="shared"/>
        <v>0</v>
      </c>
      <c r="EZ21" s="290">
        <v>12.3931</v>
      </c>
      <c r="FA21" s="432">
        <f si="47" t="shared"/>
        <v>12.3931</v>
      </c>
      <c r="FC21" s="293">
        <v>42812</v>
      </c>
      <c r="FD21" s="417">
        <v>42813</v>
      </c>
      <c r="FE21" s="130">
        <f>BO40</f>
        <v>0</v>
      </c>
      <c r="FF21" s="127">
        <v>3336.5</v>
      </c>
      <c r="FG21" s="127">
        <f si="1" t="shared"/>
        <v>3336.5</v>
      </c>
      <c r="FH21" s="290"/>
      <c r="FI21" s="123" t="e">
        <f si="2" t="shared"/>
        <v>#DIV/0!</v>
      </c>
      <c r="FJ21" s="126">
        <v>4.84</v>
      </c>
      <c r="FK21" s="131" t="e">
        <f si="3" t="shared"/>
        <v>#DIV/0!</v>
      </c>
      <c r="FL21" s="140">
        <f>HR40</f>
        <v>0</v>
      </c>
      <c r="FM21" s="296">
        <f>EU40</f>
        <v>0</v>
      </c>
      <c r="FN21" s="123">
        <v>8546.9</v>
      </c>
      <c r="FO21" s="32">
        <f si="4" t="shared"/>
        <v>8546.9</v>
      </c>
      <c r="FP21" s="120">
        <f si="5" t="shared"/>
        <v>0</v>
      </c>
      <c r="FQ21" s="123" t="e">
        <f si="6" t="shared"/>
        <v>#DIV/0!</v>
      </c>
      <c r="FR21" s="120">
        <v>12.39</v>
      </c>
      <c r="FS21" s="142" t="e">
        <f si="7" t="shared"/>
        <v>#DIV/0!</v>
      </c>
      <c r="FT21" s="141"/>
      <c r="FU21" s="130">
        <f>DA40</f>
        <v>0</v>
      </c>
      <c r="FV21" s="123">
        <v>7848.3</v>
      </c>
      <c r="FW21" s="434">
        <f si="8" t="shared"/>
        <v>7848.3</v>
      </c>
      <c r="FX21" s="120">
        <f si="9" t="shared"/>
        <v>0</v>
      </c>
      <c r="FY21" s="120" t="e">
        <f si="10" t="shared"/>
        <v>#DIV/0!</v>
      </c>
      <c r="FZ21" s="126">
        <v>11.38</v>
      </c>
      <c r="GA21" s="142" t="e">
        <f si="11" t="shared"/>
        <v>#DIV/0!</v>
      </c>
      <c r="GB21" s="393"/>
      <c r="GC21" s="122">
        <f>CF40</f>
        <v>0</v>
      </c>
      <c r="GD21" s="123">
        <v>1524.6</v>
      </c>
      <c r="GE21" s="120">
        <f si="12" t="shared"/>
        <v>1524.6</v>
      </c>
      <c r="GF21" s="33"/>
      <c r="GG21" s="127" t="e">
        <f si="13" t="shared"/>
        <v>#DIV/0!</v>
      </c>
      <c r="GH21" s="126">
        <v>3.78</v>
      </c>
      <c r="GI21" s="144" t="e">
        <f si="14" t="shared"/>
        <v>#DIV/0!</v>
      </c>
      <c r="GJ21" s="393"/>
      <c r="GK21" s="122">
        <f>DU40</f>
        <v>0</v>
      </c>
      <c r="GL21" s="120">
        <v>11114</v>
      </c>
      <c r="GM21" s="33">
        <f si="15" t="shared"/>
        <v>11114</v>
      </c>
      <c r="GN21" s="169"/>
      <c r="GO21" s="128">
        <v>0.55000000000000004</v>
      </c>
      <c r="GP21" s="126">
        <v>0.4</v>
      </c>
      <c r="GQ21" s="424">
        <f si="16" t="shared"/>
        <v>-0.15000000000000002</v>
      </c>
      <c r="GR21" s="393"/>
      <c r="GS21" s="122">
        <f>AV40</f>
        <v>0</v>
      </c>
      <c r="GT21" s="123">
        <v>21299.8</v>
      </c>
      <c r="GU21" s="425">
        <f si="17" t="shared"/>
        <v>21299.8</v>
      </c>
      <c r="GV21" s="123">
        <f si="18" t="shared"/>
        <v>0</v>
      </c>
      <c r="GW21" s="127" t="e">
        <f si="19" t="shared"/>
        <v>#DIV/0!</v>
      </c>
      <c r="GX21" s="123">
        <v>30.9</v>
      </c>
      <c r="GY21" s="144" t="e">
        <f si="20" t="shared"/>
        <v>#DIV/0!</v>
      </c>
      <c r="GZ21" s="141"/>
      <c r="HA21" s="125">
        <f si="21" t="shared"/>
        <v>0</v>
      </c>
      <c r="HB21" s="386">
        <v>53670.03</v>
      </c>
      <c r="HC21" s="31">
        <f si="22" t="shared"/>
        <v>53670.03</v>
      </c>
      <c r="HE21" s="7"/>
      <c r="HF21" s="44"/>
      <c r="HG21" s="8"/>
      <c r="HH21" s="7"/>
      <c r="HI21" s="9"/>
      <c r="HJ21" s="15"/>
      <c r="HO21" s="346">
        <v>42744</v>
      </c>
      <c r="HP21" s="590"/>
      <c r="HQ21" s="529">
        <f si="72" t="shared"/>
        <v>0</v>
      </c>
      <c r="HR21" s="541"/>
      <c r="HS21" s="556"/>
      <c r="HT21" s="347">
        <f si="73" t="shared"/>
        <v>0</v>
      </c>
      <c r="HU21" s="573"/>
      <c r="HV21" s="556"/>
      <c r="HW21" s="347">
        <f si="74" t="shared"/>
        <v>0</v>
      </c>
      <c r="HX21" s="573"/>
      <c r="HY21" s="556"/>
      <c r="HZ21" s="347">
        <f si="75" t="shared"/>
        <v>0</v>
      </c>
      <c r="IA21" s="573"/>
      <c r="IB21" s="556"/>
      <c r="IC21" s="493">
        <f si="76" t="shared"/>
        <v>0</v>
      </c>
      <c r="ID21" s="195"/>
      <c r="IE21" s="556"/>
      <c r="IF21" s="347">
        <f si="77" t="shared"/>
        <v>0</v>
      </c>
      <c r="IG21" s="210"/>
    </row>
    <row customHeight="1" ht="16.5" r="22" spans="1:241" x14ac:dyDescent="0.25">
      <c r="A22" s="199">
        <v>18</v>
      </c>
      <c r="B22" s="346">
        <v>42745</v>
      </c>
      <c r="C22" s="516"/>
      <c r="D22" s="212"/>
      <c r="E22" s="350"/>
      <c r="F22" s="493">
        <f si="48" t="shared"/>
        <v>0</v>
      </c>
      <c r="G22" s="354">
        <f>F21+F22</f>
        <v>0</v>
      </c>
      <c r="H22" s="357"/>
      <c r="I22" s="292"/>
      <c r="J22" s="358"/>
      <c r="K22" s="493">
        <f si="49" t="shared"/>
        <v>0</v>
      </c>
      <c r="L22" s="195">
        <f>K21+K22</f>
        <v>0</v>
      </c>
      <c r="M22" s="466">
        <f>L22-G22</f>
        <v>0</v>
      </c>
      <c r="N22" s="516"/>
      <c r="O22" s="532"/>
      <c r="P22" s="493">
        <f si="50" t="shared"/>
        <v>0</v>
      </c>
      <c r="Q22" s="521">
        <f>P22+P21</f>
        <v>0</v>
      </c>
      <c r="R22" s="516"/>
      <c r="S22" s="532"/>
      <c r="T22" s="347">
        <f si="51" t="shared"/>
        <v>0</v>
      </c>
      <c r="U22" s="521">
        <f>T22+T21</f>
        <v>0</v>
      </c>
      <c r="V22" s="516"/>
      <c r="W22" s="532"/>
      <c r="X22" s="347">
        <f si="52" t="shared"/>
        <v>0</v>
      </c>
      <c r="Y22" s="409">
        <f>X22+X21</f>
        <v>0</v>
      </c>
      <c r="Z22" s="210">
        <f>Y22+U22</f>
        <v>0</v>
      </c>
      <c r="AA22" s="354">
        <f>Q22-Z22</f>
        <v>0</v>
      </c>
      <c r="AB22" s="546"/>
      <c r="AC22" s="532"/>
      <c r="AD22" s="493">
        <f si="53" t="shared"/>
        <v>0</v>
      </c>
      <c r="AE22" s="542">
        <f>AD22+AD21</f>
        <v>0</v>
      </c>
      <c r="AF22" s="364"/>
      <c r="AG22" s="289"/>
      <c r="AH22" s="358"/>
      <c r="AI22" s="347">
        <f si="54" t="shared"/>
        <v>0</v>
      </c>
      <c r="AJ22" s="409">
        <f>AI22+AI21</f>
        <v>0</v>
      </c>
      <c r="AK22" s="371">
        <f>AJ22+U22</f>
        <v>0</v>
      </c>
      <c r="AL22" s="387"/>
      <c r="AM22" s="388"/>
      <c r="AN22" s="347">
        <f si="55" t="shared"/>
        <v>0</v>
      </c>
      <c r="AO22" s="217">
        <f>AN22+AN21</f>
        <v>0</v>
      </c>
      <c r="AP22" s="387"/>
      <c r="AQ22" s="388"/>
      <c r="AR22" s="347">
        <f si="56" t="shared"/>
        <v>0</v>
      </c>
      <c r="AS22" s="409">
        <f>AR22+AR21</f>
        <v>0</v>
      </c>
      <c r="AT22" s="409">
        <f>(L22-Y22-AE22-AO22)+AS22</f>
        <v>0</v>
      </c>
      <c r="AU22" s="210">
        <f>(F22-X22-AD22-AN22)+AR22</f>
        <v>0</v>
      </c>
      <c r="AV22" s="211">
        <f>(G22-Y22-AE22-AO22)+AS22</f>
        <v>0</v>
      </c>
      <c r="AW22" s="197">
        <v>10649.89</v>
      </c>
      <c r="AX22" s="196"/>
      <c r="AY22" s="196"/>
      <c r="AZ22" s="196">
        <f si="79" t="shared"/>
        <v>0</v>
      </c>
      <c r="BA22" s="196">
        <v>30.88</v>
      </c>
      <c r="BB22" s="196">
        <f si="30" t="shared"/>
        <v>30.88</v>
      </c>
      <c r="BC22" s="199">
        <v>18</v>
      </c>
      <c r="BD22" s="346">
        <v>42745</v>
      </c>
      <c r="BE22" s="516"/>
      <c r="BF22" s="292"/>
      <c r="BG22" s="532"/>
      <c r="BH22" s="529">
        <f si="57" t="shared"/>
        <v>0</v>
      </c>
      <c r="BI22" s="521">
        <f>BH22+BH21</f>
        <v>0</v>
      </c>
      <c r="BJ22" s="549"/>
      <c r="BK22" s="550"/>
      <c r="BL22" s="548">
        <f si="58" t="shared"/>
        <v>0</v>
      </c>
      <c r="BM22" s="409">
        <f>BL22+BL21</f>
        <v>0</v>
      </c>
      <c r="BN22" s="409">
        <f si="31" t="shared"/>
        <v>0</v>
      </c>
      <c r="BO22" s="483">
        <f>BI22-BM22</f>
        <v>0</v>
      </c>
      <c r="BP22" s="195">
        <v>1668.2</v>
      </c>
      <c r="BQ22" s="196">
        <f si="32" t="shared"/>
        <v>1668.2</v>
      </c>
      <c r="BR22" s="196">
        <v>301.44</v>
      </c>
      <c r="BS22" s="196">
        <f si="33" t="shared"/>
        <v>0</v>
      </c>
      <c r="BT22" s="196">
        <v>4.84</v>
      </c>
      <c r="BU22" s="196">
        <f si="34" t="shared"/>
        <v>4.84</v>
      </c>
      <c r="BV22" s="199">
        <v>18</v>
      </c>
      <c r="BW22" s="346">
        <v>42745</v>
      </c>
      <c r="BX22" s="516"/>
      <c r="BY22" s="532"/>
      <c r="BZ22" s="529">
        <f si="59" t="shared"/>
        <v>0</v>
      </c>
      <c r="CA22" s="196">
        <f>BZ21+BZ22</f>
        <v>0</v>
      </c>
      <c r="CB22" s="292"/>
      <c r="CC22" s="213">
        <f si="35" t="shared"/>
        <v>0</v>
      </c>
      <c r="CD22" s="409">
        <f>BM22</f>
        <v>0</v>
      </c>
      <c r="CE22" s="211">
        <f si="36" t="shared"/>
        <v>0</v>
      </c>
      <c r="CF22" s="211">
        <f>CA22+CD22</f>
        <v>0</v>
      </c>
      <c r="CG22" s="195">
        <v>762.3</v>
      </c>
      <c r="CH22" s="210">
        <f si="37" t="shared"/>
        <v>762.3</v>
      </c>
      <c r="CI22" s="196"/>
      <c r="CJ22" s="196">
        <f si="60" t="shared"/>
        <v>0</v>
      </c>
      <c r="CK22" s="196">
        <v>3.78</v>
      </c>
      <c r="CL22" s="196">
        <f si="38" t="shared"/>
        <v>3.78</v>
      </c>
      <c r="CM22" s="199">
        <v>18</v>
      </c>
      <c r="CN22" s="346">
        <v>42745</v>
      </c>
      <c r="CO22" s="516"/>
      <c r="CP22" s="532"/>
      <c r="CQ22" s="529">
        <f si="61" t="shared"/>
        <v>0</v>
      </c>
      <c r="CR22" s="409">
        <f>CQ22+CQ21</f>
        <v>0</v>
      </c>
      <c r="CS22" s="210">
        <f si="0" t="shared"/>
        <v>0</v>
      </c>
      <c r="CT22" s="210">
        <f si="0" t="shared"/>
        <v>0</v>
      </c>
      <c r="CU22" s="409">
        <f si="0" t="shared"/>
        <v>0</v>
      </c>
      <c r="CV22" s="521">
        <f>Y22</f>
        <v>0</v>
      </c>
      <c r="CW22" s="556"/>
      <c r="CX22" s="557">
        <f si="62" t="shared"/>
        <v>0</v>
      </c>
      <c r="CY22" s="409">
        <f>CX22+CX21</f>
        <v>0</v>
      </c>
      <c r="CZ22" s="409">
        <f si="39" t="shared"/>
        <v>0</v>
      </c>
      <c r="DA22" s="204">
        <f>CZ22+CZ21</f>
        <v>0</v>
      </c>
      <c r="DB22" s="195">
        <v>3924.1</v>
      </c>
      <c r="DC22" s="421">
        <f si="40" t="shared"/>
        <v>3924.1</v>
      </c>
      <c r="DD22" s="195">
        <v>361.89499999999998</v>
      </c>
      <c r="DE22" s="196">
        <f si="63" t="shared"/>
        <v>0</v>
      </c>
      <c r="DF22" s="195">
        <v>11.38</v>
      </c>
      <c r="DG22" s="397">
        <f si="41" t="shared"/>
        <v>11.38</v>
      </c>
      <c r="DH22" s="199">
        <v>18</v>
      </c>
      <c r="DI22" s="346">
        <v>42745</v>
      </c>
      <c r="DJ22" s="558"/>
      <c r="DK22" s="561"/>
      <c r="DL22" s="493">
        <f si="64" t="shared"/>
        <v>0</v>
      </c>
      <c r="DM22" s="521">
        <f>DL22+DL21</f>
        <v>0</v>
      </c>
      <c r="DN22" s="583"/>
      <c r="DO22" s="576"/>
      <c r="DP22" s="576"/>
      <c r="DQ22" s="582"/>
      <c r="DR22" s="493">
        <f si="78" t="shared"/>
        <v>0</v>
      </c>
      <c r="DS22" s="542">
        <f>DR22+DR21</f>
        <v>0</v>
      </c>
      <c r="DT22" s="409">
        <f si="42" t="shared"/>
        <v>0</v>
      </c>
      <c r="DU22" s="204">
        <f>DM22+DS22+IG22</f>
        <v>0</v>
      </c>
      <c r="DV22" s="195">
        <v>5557</v>
      </c>
      <c r="DW22" s="409">
        <f si="43" t="shared"/>
        <v>5557</v>
      </c>
      <c r="DX22" s="195">
        <v>14653</v>
      </c>
      <c r="DY22" s="431">
        <f si="66" t="shared"/>
        <v>0</v>
      </c>
      <c r="DZ22" s="409">
        <v>0.39800000000000002</v>
      </c>
      <c r="EA22" s="431">
        <f si="44" t="shared"/>
        <v>0.39800000000000002</v>
      </c>
      <c r="EB22" s="199">
        <v>18</v>
      </c>
      <c r="EC22" s="346">
        <v>42745</v>
      </c>
      <c r="ED22" s="516"/>
      <c r="EE22" s="212"/>
      <c r="EF22" s="532"/>
      <c r="EG22" s="493">
        <f si="67" t="shared"/>
        <v>0</v>
      </c>
      <c r="EH22" s="542">
        <f>EG22+EG21</f>
        <v>0</v>
      </c>
      <c r="EI22" s="549"/>
      <c r="EJ22" s="582"/>
      <c r="EK22" s="529">
        <f si="68" t="shared"/>
        <v>0</v>
      </c>
      <c r="EL22" s="541">
        <f>EK22+EK21</f>
        <v>0</v>
      </c>
      <c r="EM22" s="583"/>
      <c r="EN22" s="550"/>
      <c r="EO22" s="529">
        <f si="69" t="shared"/>
        <v>0</v>
      </c>
      <c r="EP22" s="541">
        <f>EO22+EO21</f>
        <v>0</v>
      </c>
      <c r="EQ22" s="570"/>
      <c r="ER22" s="529">
        <f si="70" t="shared"/>
        <v>0</v>
      </c>
      <c r="ES22" s="196">
        <f>ER22+ER21</f>
        <v>0</v>
      </c>
      <c r="ET22" s="409">
        <f si="45" t="shared"/>
        <v>0</v>
      </c>
      <c r="EU22" s="204">
        <f>EH22+EP22+ES22</f>
        <v>0</v>
      </c>
      <c r="EV22" s="195">
        <v>4273.3999999999996</v>
      </c>
      <c r="EW22" s="195">
        <f si="46" t="shared"/>
        <v>4273.3999999999996</v>
      </c>
      <c r="EX22" s="431">
        <v>361.89499999999998</v>
      </c>
      <c r="EY22" s="431">
        <f si="71" t="shared"/>
        <v>0</v>
      </c>
      <c r="EZ22" s="290">
        <v>12.3931</v>
      </c>
      <c r="FA22" s="432">
        <f si="47" t="shared"/>
        <v>12.3931</v>
      </c>
      <c r="FC22" s="293">
        <v>42813</v>
      </c>
      <c r="FD22" s="417">
        <v>42814</v>
      </c>
      <c r="FE22" s="130">
        <f>BO42</f>
        <v>0</v>
      </c>
      <c r="FF22" s="127">
        <v>3336.5</v>
      </c>
      <c r="FG22" s="127">
        <f si="1" t="shared"/>
        <v>3336.5</v>
      </c>
      <c r="FH22" s="290"/>
      <c r="FI22" s="123" t="e">
        <f si="2" t="shared"/>
        <v>#DIV/0!</v>
      </c>
      <c r="FJ22" s="126">
        <v>4.84</v>
      </c>
      <c r="FK22" s="131" t="e">
        <f si="3" t="shared"/>
        <v>#DIV/0!</v>
      </c>
      <c r="FL22" s="140">
        <f>HR42</f>
        <v>0</v>
      </c>
      <c r="FM22" s="296">
        <f>EU42</f>
        <v>0</v>
      </c>
      <c r="FN22" s="123">
        <v>8546.9</v>
      </c>
      <c r="FO22" s="32">
        <f si="4" t="shared"/>
        <v>8546.9</v>
      </c>
      <c r="FP22" s="120">
        <f si="5" t="shared"/>
        <v>0</v>
      </c>
      <c r="FQ22" s="123" t="e">
        <f si="6" t="shared"/>
        <v>#DIV/0!</v>
      </c>
      <c r="FR22" s="120">
        <v>12.39</v>
      </c>
      <c r="FS22" s="142" t="e">
        <f si="7" t="shared"/>
        <v>#DIV/0!</v>
      </c>
      <c r="FT22" s="141"/>
      <c r="FU22" s="130">
        <f>DA42</f>
        <v>0</v>
      </c>
      <c r="FV22" s="123">
        <v>7848.3</v>
      </c>
      <c r="FW22" s="434">
        <f si="8" t="shared"/>
        <v>7848.3</v>
      </c>
      <c r="FX22" s="120">
        <f si="9" t="shared"/>
        <v>0</v>
      </c>
      <c r="FY22" s="120" t="e">
        <f si="10" t="shared"/>
        <v>#DIV/0!</v>
      </c>
      <c r="FZ22" s="126">
        <v>11.38</v>
      </c>
      <c r="GA22" s="142" t="e">
        <f si="11" t="shared"/>
        <v>#DIV/0!</v>
      </c>
      <c r="GB22" s="393"/>
      <c r="GC22" s="122">
        <f>CF42</f>
        <v>0</v>
      </c>
      <c r="GD22" s="123">
        <v>1524.6</v>
      </c>
      <c r="GE22" s="120">
        <f si="12" t="shared"/>
        <v>1524.6</v>
      </c>
      <c r="GF22" s="33"/>
      <c r="GG22" s="127" t="e">
        <f si="13" t="shared"/>
        <v>#DIV/0!</v>
      </c>
      <c r="GH22" s="126">
        <v>3.78</v>
      </c>
      <c r="GI22" s="144" t="e">
        <f si="14" t="shared"/>
        <v>#DIV/0!</v>
      </c>
      <c r="GJ22" s="393"/>
      <c r="GK22" s="122">
        <f>DU42</f>
        <v>0</v>
      </c>
      <c r="GL22" s="120">
        <v>11114</v>
      </c>
      <c r="GM22" s="33">
        <f si="15" t="shared"/>
        <v>11114</v>
      </c>
      <c r="GN22" s="169"/>
      <c r="GO22" s="128">
        <v>0.55000000000000004</v>
      </c>
      <c r="GP22" s="126">
        <v>0.4</v>
      </c>
      <c r="GQ22" s="424">
        <f si="16" t="shared"/>
        <v>-0.15000000000000002</v>
      </c>
      <c r="GR22" s="393"/>
      <c r="GS22" s="122">
        <f>AV42</f>
        <v>0</v>
      </c>
      <c r="GT22" s="123">
        <v>21299.8</v>
      </c>
      <c r="GU22" s="425">
        <f si="17" t="shared"/>
        <v>21299.8</v>
      </c>
      <c r="GV22" s="123">
        <f si="18" t="shared"/>
        <v>0</v>
      </c>
      <c r="GW22" s="127" t="e">
        <f si="19" t="shared"/>
        <v>#DIV/0!</v>
      </c>
      <c r="GX22" s="123">
        <v>30.9</v>
      </c>
      <c r="GY22" s="144" t="e">
        <f si="20" t="shared"/>
        <v>#DIV/0!</v>
      </c>
      <c r="GZ22" s="141"/>
      <c r="HA22" s="125">
        <f si="21" t="shared"/>
        <v>0</v>
      </c>
      <c r="HB22" s="386">
        <v>53670.03</v>
      </c>
      <c r="HC22" s="31">
        <f si="22" t="shared"/>
        <v>53670.03</v>
      </c>
      <c r="HE22" s="10"/>
      <c r="HF22" s="45"/>
      <c r="HG22" s="10"/>
      <c r="HH22" s="10"/>
      <c r="HI22" s="10"/>
      <c r="HO22" s="346">
        <v>42745</v>
      </c>
      <c r="HP22" s="590"/>
      <c r="HQ22" s="529">
        <f si="72" t="shared"/>
        <v>0</v>
      </c>
      <c r="HR22" s="541">
        <f>HQ22+HQ21</f>
        <v>0</v>
      </c>
      <c r="HS22" s="556"/>
      <c r="HT22" s="347">
        <f si="73" t="shared"/>
        <v>0</v>
      </c>
      <c r="HU22" s="573">
        <f>HT22+HT21</f>
        <v>0</v>
      </c>
      <c r="HV22" s="556"/>
      <c r="HW22" s="347">
        <f si="74" t="shared"/>
        <v>0</v>
      </c>
      <c r="HX22" s="573">
        <f>HW22+HW21</f>
        <v>0</v>
      </c>
      <c r="HY22" s="556"/>
      <c r="HZ22" s="347">
        <f si="75" t="shared"/>
        <v>0</v>
      </c>
      <c r="IA22" s="573">
        <f>HZ22+HZ21</f>
        <v>0</v>
      </c>
      <c r="IB22" s="556"/>
      <c r="IC22" s="493">
        <f si="76" t="shared"/>
        <v>0</v>
      </c>
      <c r="ID22" s="195">
        <f>IC22+IC21</f>
        <v>0</v>
      </c>
      <c r="IE22" s="556"/>
      <c r="IF22" s="347">
        <f si="77" t="shared"/>
        <v>0</v>
      </c>
      <c r="IG22" s="210">
        <f>IF22+IF21</f>
        <v>0</v>
      </c>
    </row>
    <row customHeight="1" ht="16.5" r="23" spans="1:241" x14ac:dyDescent="0.25">
      <c r="A23" s="199">
        <v>19</v>
      </c>
      <c r="B23" s="346">
        <v>42745</v>
      </c>
      <c r="C23" s="516"/>
      <c r="D23" s="212"/>
      <c r="E23" s="350"/>
      <c r="F23" s="493">
        <f si="48" t="shared"/>
        <v>0</v>
      </c>
      <c r="G23" s="354"/>
      <c r="H23" s="357"/>
      <c r="I23" s="292"/>
      <c r="J23" s="358"/>
      <c r="K23" s="493">
        <f si="49" t="shared"/>
        <v>0</v>
      </c>
      <c r="L23" s="195"/>
      <c r="M23" s="354"/>
      <c r="N23" s="516"/>
      <c r="O23" s="532"/>
      <c r="P23" s="493">
        <f si="50" t="shared"/>
        <v>0</v>
      </c>
      <c r="Q23" s="521"/>
      <c r="R23" s="516"/>
      <c r="S23" s="532"/>
      <c r="T23" s="347">
        <f si="51" t="shared"/>
        <v>0</v>
      </c>
      <c r="U23" s="521"/>
      <c r="V23" s="516"/>
      <c r="W23" s="532"/>
      <c r="X23" s="347">
        <f si="52" t="shared"/>
        <v>0</v>
      </c>
      <c r="Y23" s="409"/>
      <c r="Z23" s="210"/>
      <c r="AA23" s="354"/>
      <c r="AB23" s="546"/>
      <c r="AC23" s="532"/>
      <c r="AD23" s="493">
        <f si="53" t="shared"/>
        <v>0</v>
      </c>
      <c r="AE23" s="542"/>
      <c r="AF23" s="364"/>
      <c r="AG23" s="289"/>
      <c r="AH23" s="358"/>
      <c r="AI23" s="347">
        <f si="54" t="shared"/>
        <v>0</v>
      </c>
      <c r="AJ23" s="409"/>
      <c r="AK23" s="371"/>
      <c r="AL23" s="387"/>
      <c r="AM23" s="388"/>
      <c r="AN23" s="347">
        <f si="55" t="shared"/>
        <v>0</v>
      </c>
      <c r="AO23" s="217"/>
      <c r="AP23" s="387"/>
      <c r="AQ23" s="388"/>
      <c r="AR23" s="347">
        <f si="56" t="shared"/>
        <v>0</v>
      </c>
      <c r="AS23" s="409"/>
      <c r="AT23" s="409"/>
      <c r="AU23" s="210">
        <f si="28" t="shared"/>
        <v>0</v>
      </c>
      <c r="AV23" s="211"/>
      <c r="AW23" s="197">
        <v>10649.89</v>
      </c>
      <c r="AX23" s="196"/>
      <c r="AY23" s="196"/>
      <c r="AZ23" s="196">
        <f si="79" t="shared"/>
        <v>0</v>
      </c>
      <c r="BA23" s="196">
        <v>30.88</v>
      </c>
      <c r="BB23" s="196">
        <f si="30" t="shared"/>
        <v>30.88</v>
      </c>
      <c r="BC23" s="199">
        <v>19</v>
      </c>
      <c r="BD23" s="346">
        <v>42745</v>
      </c>
      <c r="BE23" s="516"/>
      <c r="BF23" s="292"/>
      <c r="BG23" s="532"/>
      <c r="BH23" s="529">
        <f si="57" t="shared"/>
        <v>0</v>
      </c>
      <c r="BI23" s="521"/>
      <c r="BJ23" s="549"/>
      <c r="BK23" s="550"/>
      <c r="BL23" s="548">
        <f si="58" t="shared"/>
        <v>0</v>
      </c>
      <c r="BM23" s="409"/>
      <c r="BN23" s="409">
        <f si="31" t="shared"/>
        <v>0</v>
      </c>
      <c r="BO23" s="483"/>
      <c r="BP23" s="195">
        <v>1668.2</v>
      </c>
      <c r="BQ23" s="196">
        <f si="32" t="shared"/>
        <v>1668.2</v>
      </c>
      <c r="BR23" s="196">
        <v>301.44</v>
      </c>
      <c r="BS23" s="196">
        <f si="33" t="shared"/>
        <v>0</v>
      </c>
      <c r="BT23" s="196">
        <v>4.84</v>
      </c>
      <c r="BU23" s="196">
        <f si="34" t="shared"/>
        <v>4.84</v>
      </c>
      <c r="BV23" s="199">
        <v>19</v>
      </c>
      <c r="BW23" s="346">
        <v>42745</v>
      </c>
      <c r="BX23" s="516"/>
      <c r="BY23" s="532"/>
      <c r="BZ23" s="529">
        <f si="59" t="shared"/>
        <v>0</v>
      </c>
      <c r="CA23" s="196"/>
      <c r="CB23" s="292"/>
      <c r="CC23" s="213">
        <f si="35" t="shared"/>
        <v>0</v>
      </c>
      <c r="CD23" s="409"/>
      <c r="CE23" s="211">
        <f si="36" t="shared"/>
        <v>0</v>
      </c>
      <c r="CF23" s="211"/>
      <c r="CG23" s="195">
        <v>762.3</v>
      </c>
      <c r="CH23" s="210">
        <f si="37" t="shared"/>
        <v>762.3</v>
      </c>
      <c r="CI23" s="196"/>
      <c r="CJ23" s="196">
        <f si="60" t="shared"/>
        <v>0</v>
      </c>
      <c r="CK23" s="196">
        <v>3.78</v>
      </c>
      <c r="CL23" s="196">
        <f si="38" t="shared"/>
        <v>3.78</v>
      </c>
      <c r="CM23" s="199">
        <v>19</v>
      </c>
      <c r="CN23" s="346">
        <v>42745</v>
      </c>
      <c r="CO23" s="516"/>
      <c r="CP23" s="532"/>
      <c r="CQ23" s="529">
        <f si="61" t="shared"/>
        <v>0</v>
      </c>
      <c r="CR23" s="409"/>
      <c r="CS23" s="210">
        <f si="0" t="shared"/>
        <v>0</v>
      </c>
      <c r="CT23" s="210">
        <f si="0" t="shared"/>
        <v>0</v>
      </c>
      <c r="CU23" s="409">
        <f si="0" t="shared"/>
        <v>0</v>
      </c>
      <c r="CV23" s="521"/>
      <c r="CW23" s="556"/>
      <c r="CX23" s="557">
        <f si="62" t="shared"/>
        <v>0</v>
      </c>
      <c r="CY23" s="409"/>
      <c r="CZ23" s="409">
        <f si="39" t="shared"/>
        <v>0</v>
      </c>
      <c r="DA23" s="204"/>
      <c r="DB23" s="195">
        <v>3924.1</v>
      </c>
      <c r="DC23" s="421">
        <f si="40" t="shared"/>
        <v>3924.1</v>
      </c>
      <c r="DD23" s="195">
        <v>361.89499999999998</v>
      </c>
      <c r="DE23" s="196">
        <f si="63" t="shared"/>
        <v>0</v>
      </c>
      <c r="DF23" s="195">
        <v>11.38</v>
      </c>
      <c r="DG23" s="397">
        <f si="41" t="shared"/>
        <v>11.38</v>
      </c>
      <c r="DH23" s="199">
        <v>19</v>
      </c>
      <c r="DI23" s="346">
        <v>42745</v>
      </c>
      <c r="DJ23" s="558"/>
      <c r="DK23" s="561"/>
      <c r="DL23" s="493">
        <f si="64" t="shared"/>
        <v>0</v>
      </c>
      <c r="DM23" s="521"/>
      <c r="DN23" s="583"/>
      <c r="DO23" s="576"/>
      <c r="DP23" s="576"/>
      <c r="DQ23" s="582"/>
      <c r="DR23" s="493">
        <f si="78" t="shared"/>
        <v>0</v>
      </c>
      <c r="DS23" s="542"/>
      <c r="DT23" s="409">
        <f>DL23+DR23+IF23</f>
        <v>0</v>
      </c>
      <c r="DU23" s="204"/>
      <c r="DV23" s="195">
        <v>5557</v>
      </c>
      <c r="DW23" s="421">
        <f si="43" t="shared"/>
        <v>5557</v>
      </c>
      <c r="DX23" s="195">
        <v>14653</v>
      </c>
      <c r="DY23" s="431">
        <f si="66" t="shared"/>
        <v>0</v>
      </c>
      <c r="DZ23" s="409">
        <v>0.39800000000000002</v>
      </c>
      <c r="EA23" s="433">
        <f si="44" t="shared"/>
        <v>0.39800000000000002</v>
      </c>
      <c r="EB23" s="199">
        <v>19</v>
      </c>
      <c r="EC23" s="346">
        <v>42745</v>
      </c>
      <c r="ED23" s="516"/>
      <c r="EE23" s="212"/>
      <c r="EF23" s="532"/>
      <c r="EG23" s="493">
        <f si="67" t="shared"/>
        <v>0</v>
      </c>
      <c r="EH23" s="542"/>
      <c r="EI23" s="549"/>
      <c r="EJ23" s="582"/>
      <c r="EK23" s="529">
        <f si="68" t="shared"/>
        <v>0</v>
      </c>
      <c r="EL23" s="541"/>
      <c r="EM23" s="583"/>
      <c r="EN23" s="550"/>
      <c r="EO23" s="529">
        <f si="69" t="shared"/>
        <v>0</v>
      </c>
      <c r="EP23" s="541"/>
      <c r="EQ23" s="570"/>
      <c r="ER23" s="529">
        <f si="70" t="shared"/>
        <v>0</v>
      </c>
      <c r="ES23" s="196"/>
      <c r="ET23" s="409">
        <f si="45" t="shared"/>
        <v>0</v>
      </c>
      <c r="EU23" s="204"/>
      <c r="EV23" s="195">
        <v>4273.3999999999996</v>
      </c>
      <c r="EW23" s="195">
        <f si="46" t="shared"/>
        <v>4273.3999999999996</v>
      </c>
      <c r="EX23" s="431">
        <v>361.89499999999998</v>
      </c>
      <c r="EY23" s="431">
        <f si="71" t="shared"/>
        <v>0</v>
      </c>
      <c r="EZ23" s="290">
        <v>12.3931</v>
      </c>
      <c r="FA23" s="432">
        <f si="47" t="shared"/>
        <v>12.3931</v>
      </c>
      <c r="FC23" s="293">
        <v>42814</v>
      </c>
      <c r="FD23" s="417">
        <v>42815</v>
      </c>
      <c r="FE23" s="130">
        <f>BO44</f>
        <v>0</v>
      </c>
      <c r="FF23" s="127">
        <v>3336.5</v>
      </c>
      <c r="FG23" s="127">
        <f si="1" t="shared"/>
        <v>3336.5</v>
      </c>
      <c r="FH23" s="32"/>
      <c r="FI23" s="123" t="e">
        <f si="2" t="shared"/>
        <v>#DIV/0!</v>
      </c>
      <c r="FJ23" s="126">
        <v>4.84</v>
      </c>
      <c r="FK23" s="131" t="e">
        <f si="3" t="shared"/>
        <v>#DIV/0!</v>
      </c>
      <c r="FL23" s="140">
        <f>HR44</f>
        <v>0</v>
      </c>
      <c r="FM23" s="296">
        <f>EU44</f>
        <v>0</v>
      </c>
      <c r="FN23" s="123">
        <v>8546.9</v>
      </c>
      <c r="FO23" s="32">
        <f si="4" t="shared"/>
        <v>8546.9</v>
      </c>
      <c r="FP23" s="120">
        <f si="5" t="shared"/>
        <v>0</v>
      </c>
      <c r="FQ23" s="123" t="e">
        <f si="6" t="shared"/>
        <v>#DIV/0!</v>
      </c>
      <c r="FR23" s="120">
        <v>12.39</v>
      </c>
      <c r="FS23" s="142" t="e">
        <f si="7" t="shared"/>
        <v>#DIV/0!</v>
      </c>
      <c r="FT23" s="141"/>
      <c r="FU23" s="130">
        <f>DA44</f>
        <v>0</v>
      </c>
      <c r="FV23" s="123">
        <v>7848.3</v>
      </c>
      <c r="FW23" s="32">
        <f si="8" t="shared"/>
        <v>7848.3</v>
      </c>
      <c r="FX23" s="120">
        <f si="9" t="shared"/>
        <v>0</v>
      </c>
      <c r="FY23" s="120" t="e">
        <f si="10" t="shared"/>
        <v>#DIV/0!</v>
      </c>
      <c r="FZ23" s="126">
        <v>11.38</v>
      </c>
      <c r="GA23" s="142" t="e">
        <f si="11" t="shared"/>
        <v>#DIV/0!</v>
      </c>
      <c r="GB23" s="393"/>
      <c r="GC23" s="122">
        <f>CF44</f>
        <v>0</v>
      </c>
      <c r="GD23" s="123">
        <v>1524.6</v>
      </c>
      <c r="GE23" s="120">
        <f si="12" t="shared"/>
        <v>1524.6</v>
      </c>
      <c r="GF23" s="33"/>
      <c r="GG23" s="127" t="e">
        <f si="13" t="shared"/>
        <v>#DIV/0!</v>
      </c>
      <c r="GH23" s="126">
        <v>3.78</v>
      </c>
      <c r="GI23" s="144" t="e">
        <f si="14" t="shared"/>
        <v>#DIV/0!</v>
      </c>
      <c r="GJ23" s="393"/>
      <c r="GK23" s="122">
        <f>DU44</f>
        <v>0</v>
      </c>
      <c r="GL23" s="120">
        <v>11114</v>
      </c>
      <c r="GM23" s="33">
        <f si="15" t="shared"/>
        <v>11114</v>
      </c>
      <c r="GN23" s="169"/>
      <c r="GO23" s="128">
        <v>0.55000000000000004</v>
      </c>
      <c r="GP23" s="126">
        <v>0.4</v>
      </c>
      <c r="GQ23" s="225">
        <f si="16" t="shared"/>
        <v>-0.15000000000000002</v>
      </c>
      <c r="GR23" s="393"/>
      <c r="GS23" s="122">
        <f>AV44</f>
        <v>0</v>
      </c>
      <c r="GT23" s="123">
        <v>21299.8</v>
      </c>
      <c r="GU23" s="33">
        <f si="17" t="shared"/>
        <v>21299.8</v>
      </c>
      <c r="GV23" s="123">
        <f si="18" t="shared"/>
        <v>0</v>
      </c>
      <c r="GW23" s="127" t="e">
        <f si="19" t="shared"/>
        <v>#DIV/0!</v>
      </c>
      <c r="GX23" s="123">
        <v>30.9</v>
      </c>
      <c r="GY23" s="144" t="e">
        <f si="20" t="shared"/>
        <v>#DIV/0!</v>
      </c>
      <c r="GZ23" s="141"/>
      <c r="HA23" s="125">
        <f si="21" t="shared"/>
        <v>0</v>
      </c>
      <c r="HB23" s="386">
        <v>53670.03</v>
      </c>
      <c r="HC23" s="22">
        <f si="22" t="shared"/>
        <v>53670.03</v>
      </c>
      <c r="HE23" s="35" t="s">
        <v>60</v>
      </c>
      <c r="HF23" s="35" t="s">
        <v>61</v>
      </c>
      <c r="HG23" s="37" t="s">
        <v>74</v>
      </c>
      <c r="HH23" s="35" t="s">
        <v>20</v>
      </c>
      <c r="HI23" s="34" t="s">
        <v>63</v>
      </c>
      <c r="HJ23" s="38" t="s">
        <v>64</v>
      </c>
      <c r="HO23" s="346">
        <v>42745</v>
      </c>
      <c r="HP23" s="590"/>
      <c r="HQ23" s="529">
        <f si="72" t="shared"/>
        <v>0</v>
      </c>
      <c r="HR23" s="541"/>
      <c r="HS23" s="556"/>
      <c r="HT23" s="347">
        <f si="73" t="shared"/>
        <v>0</v>
      </c>
      <c r="HU23" s="573"/>
      <c r="HV23" s="556"/>
      <c r="HW23" s="347">
        <f si="74" t="shared"/>
        <v>0</v>
      </c>
      <c r="HX23" s="573"/>
      <c r="HY23" s="556"/>
      <c r="HZ23" s="347">
        <f si="75" t="shared"/>
        <v>0</v>
      </c>
      <c r="IA23" s="573"/>
      <c r="IB23" s="556"/>
      <c r="IC23" s="493">
        <f si="76" t="shared"/>
        <v>0</v>
      </c>
      <c r="ID23" s="195"/>
      <c r="IE23" s="556"/>
      <c r="IF23" s="347">
        <f si="77" t="shared"/>
        <v>0</v>
      </c>
      <c r="IG23" s="210"/>
    </row>
    <row customHeight="1" ht="16.5" r="24" spans="1:241" x14ac:dyDescent="0.25">
      <c r="A24" s="199">
        <v>20</v>
      </c>
      <c r="B24" s="346">
        <v>42746</v>
      </c>
      <c r="C24" s="516"/>
      <c r="D24" s="212"/>
      <c r="E24" s="350"/>
      <c r="F24" s="493">
        <f si="48" t="shared"/>
        <v>0</v>
      </c>
      <c r="G24" s="354">
        <f>F23+F24</f>
        <v>0</v>
      </c>
      <c r="H24" s="357"/>
      <c r="I24" s="292"/>
      <c r="J24" s="358"/>
      <c r="K24" s="493">
        <f si="49" t="shared"/>
        <v>0</v>
      </c>
      <c r="L24" s="195">
        <f>K23+K24</f>
        <v>0</v>
      </c>
      <c r="M24" s="354">
        <f>L24-G24</f>
        <v>0</v>
      </c>
      <c r="N24" s="516"/>
      <c r="O24" s="532"/>
      <c r="P24" s="493">
        <f si="50" t="shared"/>
        <v>0</v>
      </c>
      <c r="Q24" s="521">
        <f>P24+P23</f>
        <v>0</v>
      </c>
      <c r="R24" s="516"/>
      <c r="S24" s="532"/>
      <c r="T24" s="347">
        <f si="51" t="shared"/>
        <v>0</v>
      </c>
      <c r="U24" s="521">
        <f>T24+T23</f>
        <v>0</v>
      </c>
      <c r="V24" s="516"/>
      <c r="W24" s="532"/>
      <c r="X24" s="347">
        <f si="52" t="shared"/>
        <v>0</v>
      </c>
      <c r="Y24" s="409">
        <f>X24+X23</f>
        <v>0</v>
      </c>
      <c r="Z24" s="210">
        <f>Y24+U24</f>
        <v>0</v>
      </c>
      <c r="AA24" s="354">
        <f>Q24-Z24</f>
        <v>0</v>
      </c>
      <c r="AB24" s="546"/>
      <c r="AC24" s="532"/>
      <c r="AD24" s="493">
        <f si="53" t="shared"/>
        <v>0</v>
      </c>
      <c r="AE24" s="542">
        <f>AD24+AD23</f>
        <v>0</v>
      </c>
      <c r="AF24" s="364"/>
      <c r="AG24" s="289"/>
      <c r="AH24" s="358"/>
      <c r="AI24" s="347">
        <f si="54" t="shared"/>
        <v>0</v>
      </c>
      <c r="AJ24" s="409">
        <f>AI24+AI23</f>
        <v>0</v>
      </c>
      <c r="AK24" s="521">
        <f>AJ24+U24</f>
        <v>0</v>
      </c>
      <c r="AL24" s="387"/>
      <c r="AM24" s="388"/>
      <c r="AN24" s="347">
        <f si="55" t="shared"/>
        <v>0</v>
      </c>
      <c r="AO24" s="217">
        <f>AN24+AN23</f>
        <v>0</v>
      </c>
      <c r="AP24" s="387"/>
      <c r="AQ24" s="388"/>
      <c r="AR24" s="347">
        <f si="56" t="shared"/>
        <v>0</v>
      </c>
      <c r="AS24" s="409">
        <f>AR24+AR23</f>
        <v>0</v>
      </c>
      <c r="AT24" s="409">
        <f>(L24-Y24-AE24-AO24)+AS24</f>
        <v>0</v>
      </c>
      <c r="AU24" s="210">
        <f si="28" t="shared"/>
        <v>0</v>
      </c>
      <c r="AV24" s="211">
        <f>(G24-Y24-AE24-AO24)+AS24</f>
        <v>0</v>
      </c>
      <c r="AW24" s="197">
        <v>10649.89</v>
      </c>
      <c r="AX24" s="397"/>
      <c r="AY24" s="196"/>
      <c r="AZ24" s="196">
        <f si="79" t="shared"/>
        <v>0</v>
      </c>
      <c r="BA24" s="196">
        <v>30.88</v>
      </c>
      <c r="BB24" s="196">
        <f si="30" t="shared"/>
        <v>30.88</v>
      </c>
      <c r="BC24" s="199">
        <v>20</v>
      </c>
      <c r="BD24" s="346">
        <v>42746</v>
      </c>
      <c r="BE24" s="516"/>
      <c r="BF24" s="292"/>
      <c r="BG24" s="532"/>
      <c r="BH24" s="529">
        <f si="57" t="shared"/>
        <v>0</v>
      </c>
      <c r="BI24" s="521">
        <f>BH24+BH23</f>
        <v>0</v>
      </c>
      <c r="BJ24" s="549"/>
      <c r="BK24" s="550"/>
      <c r="BL24" s="548">
        <f si="58" t="shared"/>
        <v>0</v>
      </c>
      <c r="BM24" s="409">
        <f>BL24+BL23</f>
        <v>0</v>
      </c>
      <c r="BN24" s="409">
        <f si="31" t="shared"/>
        <v>0</v>
      </c>
      <c r="BO24" s="483">
        <f>BI24-BM24</f>
        <v>0</v>
      </c>
      <c r="BP24" s="195">
        <v>1668.2</v>
      </c>
      <c r="BQ24" s="196">
        <f si="32" t="shared"/>
        <v>1668.2</v>
      </c>
      <c r="BR24" s="196">
        <v>301.44</v>
      </c>
      <c r="BS24" s="196">
        <f si="33" t="shared"/>
        <v>0</v>
      </c>
      <c r="BT24" s="196">
        <v>4.84</v>
      </c>
      <c r="BU24" s="196">
        <f si="34" t="shared"/>
        <v>4.84</v>
      </c>
      <c r="BV24" s="199">
        <v>20</v>
      </c>
      <c r="BW24" s="346">
        <v>42746</v>
      </c>
      <c r="BX24" s="516"/>
      <c r="BY24" s="532"/>
      <c r="BZ24" s="529">
        <f si="59" t="shared"/>
        <v>0</v>
      </c>
      <c r="CA24" s="196">
        <f>BZ23+BZ24</f>
        <v>0</v>
      </c>
      <c r="CB24" s="292"/>
      <c r="CC24" s="213">
        <f si="35" t="shared"/>
        <v>0</v>
      </c>
      <c r="CD24" s="409">
        <f>BM24</f>
        <v>0</v>
      </c>
      <c r="CE24" s="211">
        <f si="36" t="shared"/>
        <v>0</v>
      </c>
      <c r="CF24" s="211">
        <f>CA24+CD24</f>
        <v>0</v>
      </c>
      <c r="CG24" s="195">
        <v>762.3</v>
      </c>
      <c r="CH24" s="210">
        <f si="37" t="shared"/>
        <v>762.3</v>
      </c>
      <c r="CI24" s="196"/>
      <c r="CJ24" s="196">
        <f si="60" t="shared"/>
        <v>0</v>
      </c>
      <c r="CK24" s="196">
        <v>3.78</v>
      </c>
      <c r="CL24" s="196">
        <f si="38" t="shared"/>
        <v>3.78</v>
      </c>
      <c r="CM24" s="199">
        <v>20</v>
      </c>
      <c r="CN24" s="346">
        <v>42746</v>
      </c>
      <c r="CO24" s="516"/>
      <c r="CP24" s="532"/>
      <c r="CQ24" s="529">
        <f si="61" t="shared"/>
        <v>0</v>
      </c>
      <c r="CR24" s="409">
        <f>CQ24+CQ23</f>
        <v>0</v>
      </c>
      <c r="CS24" s="210">
        <f si="0" t="shared"/>
        <v>0</v>
      </c>
      <c r="CT24" s="210">
        <f si="0" t="shared"/>
        <v>0</v>
      </c>
      <c r="CU24" s="409">
        <f si="0" t="shared"/>
        <v>0</v>
      </c>
      <c r="CV24" s="521">
        <f>Y24</f>
        <v>0</v>
      </c>
      <c r="CW24" s="556"/>
      <c r="CX24" s="557">
        <f si="62" t="shared"/>
        <v>0</v>
      </c>
      <c r="CY24" s="409">
        <f>CX24+CX23</f>
        <v>0</v>
      </c>
      <c r="CZ24" s="409">
        <f si="39" t="shared"/>
        <v>0</v>
      </c>
      <c r="DA24" s="204">
        <f>CZ24+CZ23</f>
        <v>0</v>
      </c>
      <c r="DB24" s="195">
        <v>3924.1</v>
      </c>
      <c r="DC24" s="421">
        <f si="40" t="shared"/>
        <v>3924.1</v>
      </c>
      <c r="DD24" s="195">
        <v>361.89499999999998</v>
      </c>
      <c r="DE24" s="196">
        <f si="63" t="shared"/>
        <v>0</v>
      </c>
      <c r="DF24" s="195">
        <v>11.38</v>
      </c>
      <c r="DG24" s="397">
        <f si="41" t="shared"/>
        <v>11.38</v>
      </c>
      <c r="DH24" s="199">
        <v>20</v>
      </c>
      <c r="DI24" s="346">
        <v>42746</v>
      </c>
      <c r="DJ24" s="558"/>
      <c r="DK24" s="532"/>
      <c r="DL24" s="493">
        <f si="64" t="shared"/>
        <v>0</v>
      </c>
      <c r="DM24" s="521">
        <f>DL24+DL23</f>
        <v>0</v>
      </c>
      <c r="DN24" s="583"/>
      <c r="DO24" s="576"/>
      <c r="DP24" s="576"/>
      <c r="DQ24" s="582"/>
      <c r="DR24" s="493">
        <f si="78" t="shared"/>
        <v>0</v>
      </c>
      <c r="DS24" s="542">
        <f>DR24+DR23</f>
        <v>0</v>
      </c>
      <c r="DT24" s="409">
        <f si="42" t="shared"/>
        <v>0</v>
      </c>
      <c r="DU24" s="204">
        <f>DM24+DS24+IG24</f>
        <v>0</v>
      </c>
      <c r="DV24" s="195">
        <v>5557</v>
      </c>
      <c r="DW24" s="409">
        <f si="43" t="shared"/>
        <v>5557</v>
      </c>
      <c r="DX24" s="195">
        <v>14653</v>
      </c>
      <c r="DY24" s="431">
        <f si="66" t="shared"/>
        <v>0</v>
      </c>
      <c r="DZ24" s="409">
        <v>0.39800000000000002</v>
      </c>
      <c r="EA24" s="431">
        <f si="44" t="shared"/>
        <v>0.39800000000000002</v>
      </c>
      <c r="EB24" s="199">
        <v>20</v>
      </c>
      <c r="EC24" s="346">
        <v>42746</v>
      </c>
      <c r="ED24" s="516"/>
      <c r="EE24" s="212"/>
      <c r="EF24" s="532"/>
      <c r="EG24" s="493">
        <f si="67" t="shared"/>
        <v>0</v>
      </c>
      <c r="EH24" s="542">
        <f>EG24+EG23</f>
        <v>0</v>
      </c>
      <c r="EI24" s="549"/>
      <c r="EJ24" s="582"/>
      <c r="EK24" s="529">
        <f si="68" t="shared"/>
        <v>0</v>
      </c>
      <c r="EL24" s="541">
        <f>EK24+EK23</f>
        <v>0</v>
      </c>
      <c r="EM24" s="583"/>
      <c r="EN24" s="550"/>
      <c r="EO24" s="529">
        <f si="69" t="shared"/>
        <v>0</v>
      </c>
      <c r="EP24" s="541">
        <f>EO24+EO23</f>
        <v>0</v>
      </c>
      <c r="EQ24" s="570"/>
      <c r="ER24" s="529">
        <f si="70" t="shared"/>
        <v>0</v>
      </c>
      <c r="ES24" s="196">
        <f>ER24+ER23</f>
        <v>0</v>
      </c>
      <c r="ET24" s="409">
        <f si="45" t="shared"/>
        <v>0</v>
      </c>
      <c r="EU24" s="204">
        <f>EH24+EP24+ES24</f>
        <v>0</v>
      </c>
      <c r="EV24" s="195">
        <v>4273.3999999999996</v>
      </c>
      <c r="EW24" s="195">
        <f si="46" t="shared"/>
        <v>4273.3999999999996</v>
      </c>
      <c r="EX24" s="431">
        <v>361.89499999999998</v>
      </c>
      <c r="EY24" s="431">
        <f si="71" t="shared"/>
        <v>0</v>
      </c>
      <c r="EZ24" s="290">
        <v>12.3931</v>
      </c>
      <c r="FA24" s="432">
        <f si="47" t="shared"/>
        <v>12.3931</v>
      </c>
      <c r="FC24" s="293">
        <v>42815</v>
      </c>
      <c r="FD24" s="417">
        <v>42816</v>
      </c>
      <c r="FE24" s="130">
        <f>BO46</f>
        <v>0</v>
      </c>
      <c r="FF24" s="127">
        <v>3336.5</v>
      </c>
      <c r="FG24" s="127">
        <f si="1" t="shared"/>
        <v>3336.5</v>
      </c>
      <c r="FH24" s="32"/>
      <c r="FI24" s="123" t="e">
        <f si="2" t="shared"/>
        <v>#DIV/0!</v>
      </c>
      <c r="FJ24" s="126">
        <v>4.84</v>
      </c>
      <c r="FK24" s="131" t="e">
        <f si="3" t="shared"/>
        <v>#DIV/0!</v>
      </c>
      <c r="FL24" s="140">
        <f>HR46</f>
        <v>0</v>
      </c>
      <c r="FM24" s="296">
        <f>EU46</f>
        <v>0</v>
      </c>
      <c r="FN24" s="123">
        <v>8546.9</v>
      </c>
      <c r="FO24" s="32">
        <f si="4" t="shared"/>
        <v>8546.9</v>
      </c>
      <c r="FP24" s="120">
        <f si="5" t="shared"/>
        <v>0</v>
      </c>
      <c r="FQ24" s="123" t="e">
        <f si="6" t="shared"/>
        <v>#DIV/0!</v>
      </c>
      <c r="FR24" s="120">
        <v>12.39</v>
      </c>
      <c r="FS24" s="142" t="e">
        <f si="7" t="shared"/>
        <v>#DIV/0!</v>
      </c>
      <c r="FT24" s="141"/>
      <c r="FU24" s="130">
        <f>DA46</f>
        <v>0</v>
      </c>
      <c r="FV24" s="123">
        <v>7848.3</v>
      </c>
      <c r="FW24" s="32">
        <f si="8" t="shared"/>
        <v>7848.3</v>
      </c>
      <c r="FX24" s="120">
        <f si="9" t="shared"/>
        <v>0</v>
      </c>
      <c r="FY24" s="120" t="e">
        <f si="10" t="shared"/>
        <v>#DIV/0!</v>
      </c>
      <c r="FZ24" s="126">
        <v>11.38</v>
      </c>
      <c r="GA24" s="142" t="e">
        <f si="11" t="shared"/>
        <v>#DIV/0!</v>
      </c>
      <c r="GB24" s="393"/>
      <c r="GC24" s="122">
        <f>CF46</f>
        <v>0</v>
      </c>
      <c r="GD24" s="123">
        <v>1524.6</v>
      </c>
      <c r="GE24" s="120">
        <f si="12" t="shared"/>
        <v>1524.6</v>
      </c>
      <c r="GF24" s="33"/>
      <c r="GG24" s="127" t="e">
        <f si="13" t="shared"/>
        <v>#DIV/0!</v>
      </c>
      <c r="GH24" s="126">
        <v>3.78</v>
      </c>
      <c r="GI24" s="144" t="e">
        <f si="14" t="shared"/>
        <v>#DIV/0!</v>
      </c>
      <c r="GJ24" s="393"/>
      <c r="GK24" s="122">
        <f>DU46</f>
        <v>0</v>
      </c>
      <c r="GL24" s="120">
        <v>11114</v>
      </c>
      <c r="GM24" s="33">
        <f si="15" t="shared"/>
        <v>11114</v>
      </c>
      <c r="GN24" s="169"/>
      <c r="GO24" s="128">
        <v>0.55000000000000004</v>
      </c>
      <c r="GP24" s="126">
        <v>0.4</v>
      </c>
      <c r="GQ24" s="225">
        <f si="16" t="shared"/>
        <v>-0.15000000000000002</v>
      </c>
      <c r="GR24" s="393"/>
      <c r="GS24" s="122">
        <f>AV46</f>
        <v>0</v>
      </c>
      <c r="GT24" s="123">
        <v>21299.8</v>
      </c>
      <c r="GU24" s="33">
        <f si="17" t="shared"/>
        <v>21299.8</v>
      </c>
      <c r="GV24" s="123">
        <f si="18" t="shared"/>
        <v>0</v>
      </c>
      <c r="GW24" s="127" t="e">
        <f si="19" t="shared"/>
        <v>#DIV/0!</v>
      </c>
      <c r="GX24" s="123">
        <v>30.9</v>
      </c>
      <c r="GY24" s="144" t="e">
        <f si="20" t="shared"/>
        <v>#DIV/0!</v>
      </c>
      <c r="GZ24" s="141"/>
      <c r="HA24" s="125">
        <f si="21" t="shared"/>
        <v>0</v>
      </c>
      <c r="HB24" s="386">
        <v>53670.03</v>
      </c>
      <c r="HC24" s="31">
        <f si="22" t="shared"/>
        <v>53670.03</v>
      </c>
      <c r="HE24" s="23" t="s">
        <v>65</v>
      </c>
      <c r="HF24" s="46">
        <f ref="HF24:HF30" si="84" t="shared">HF4</f>
        <v>0</v>
      </c>
      <c r="HG24" s="23"/>
      <c r="HH24" s="24">
        <f ref="HH24:HH29" si="85" t="shared">HF24-HG24</f>
        <v>0</v>
      </c>
      <c r="HI24" s="20"/>
      <c r="HJ24" s="290"/>
      <c r="HO24" s="346">
        <v>42746</v>
      </c>
      <c r="HP24" s="590"/>
      <c r="HQ24" s="529">
        <f si="72" t="shared"/>
        <v>0</v>
      </c>
      <c r="HR24" s="541">
        <f>HQ24+HQ23</f>
        <v>0</v>
      </c>
      <c r="HS24" s="556"/>
      <c r="HT24" s="347">
        <f si="73" t="shared"/>
        <v>0</v>
      </c>
      <c r="HU24" s="573">
        <f>HT24+HT23</f>
        <v>0</v>
      </c>
      <c r="HV24" s="556"/>
      <c r="HW24" s="347">
        <f si="74" t="shared"/>
        <v>0</v>
      </c>
      <c r="HX24" s="573">
        <f>HW24+HW23</f>
        <v>0</v>
      </c>
      <c r="HY24" s="556"/>
      <c r="HZ24" s="347">
        <f si="75" t="shared"/>
        <v>0</v>
      </c>
      <c r="IA24" s="573">
        <f>HZ24+HZ23</f>
        <v>0</v>
      </c>
      <c r="IB24" s="556"/>
      <c r="IC24" s="493">
        <f si="76" t="shared"/>
        <v>0</v>
      </c>
      <c r="ID24" s="195">
        <f>IC24+IC23</f>
        <v>0</v>
      </c>
      <c r="IE24" s="556"/>
      <c r="IF24" s="347">
        <f si="77" t="shared"/>
        <v>0</v>
      </c>
      <c r="IG24" s="210">
        <f>IF24+IF23</f>
        <v>0</v>
      </c>
    </row>
    <row customHeight="1" ht="16.5" r="25" spans="1:241" x14ac:dyDescent="0.25">
      <c r="A25" s="199">
        <v>21</v>
      </c>
      <c r="B25" s="346">
        <v>42746</v>
      </c>
      <c r="C25" s="516"/>
      <c r="D25" s="212"/>
      <c r="E25" s="350"/>
      <c r="F25" s="493">
        <f si="48" t="shared"/>
        <v>0</v>
      </c>
      <c r="G25" s="354"/>
      <c r="H25" s="357"/>
      <c r="I25" s="292"/>
      <c r="J25" s="358"/>
      <c r="K25" s="493">
        <f si="49" t="shared"/>
        <v>0</v>
      </c>
      <c r="L25" s="195"/>
      <c r="M25" s="354"/>
      <c r="N25" s="516"/>
      <c r="O25" s="532"/>
      <c r="P25" s="493">
        <f si="50" t="shared"/>
        <v>0</v>
      </c>
      <c r="Q25" s="521"/>
      <c r="R25" s="516"/>
      <c r="S25" s="532"/>
      <c r="T25" s="347">
        <f si="51" t="shared"/>
        <v>0</v>
      </c>
      <c r="U25" s="521"/>
      <c r="V25" s="516"/>
      <c r="W25" s="532"/>
      <c r="X25" s="347">
        <f si="52" t="shared"/>
        <v>0</v>
      </c>
      <c r="Y25" s="409"/>
      <c r="Z25" s="210"/>
      <c r="AA25" s="354"/>
      <c r="AB25" s="546"/>
      <c r="AC25" s="532"/>
      <c r="AD25" s="493">
        <f si="53" t="shared"/>
        <v>0</v>
      </c>
      <c r="AE25" s="542"/>
      <c r="AF25" s="364"/>
      <c r="AG25" s="289"/>
      <c r="AH25" s="358"/>
      <c r="AI25" s="347">
        <f si="54" t="shared"/>
        <v>0</v>
      </c>
      <c r="AJ25" s="409"/>
      <c r="AK25" s="521"/>
      <c r="AL25" s="387"/>
      <c r="AM25" s="388"/>
      <c r="AN25" s="347">
        <f si="55" t="shared"/>
        <v>0</v>
      </c>
      <c r="AO25" s="217"/>
      <c r="AP25" s="387"/>
      <c r="AQ25" s="388"/>
      <c r="AR25" s="347">
        <f si="56" t="shared"/>
        <v>0</v>
      </c>
      <c r="AS25" s="409"/>
      <c r="AT25" s="409"/>
      <c r="AU25" s="210">
        <f si="28" t="shared"/>
        <v>0</v>
      </c>
      <c r="AV25" s="211"/>
      <c r="AW25" s="197">
        <v>10649.89</v>
      </c>
      <c r="AX25" s="196"/>
      <c r="AY25" s="196"/>
      <c r="AZ25" s="196">
        <f si="79" t="shared"/>
        <v>0</v>
      </c>
      <c r="BA25" s="196">
        <v>30.88</v>
      </c>
      <c r="BB25" s="196">
        <f si="30" t="shared"/>
        <v>30.88</v>
      </c>
      <c r="BC25" s="199">
        <v>21</v>
      </c>
      <c r="BD25" s="346">
        <v>42746</v>
      </c>
      <c r="BE25" s="516"/>
      <c r="BF25" s="292"/>
      <c r="BG25" s="532"/>
      <c r="BH25" s="529">
        <f si="57" t="shared"/>
        <v>0</v>
      </c>
      <c r="BI25" s="521"/>
      <c r="BJ25" s="549"/>
      <c r="BK25" s="550"/>
      <c r="BL25" s="548">
        <f si="58" t="shared"/>
        <v>0</v>
      </c>
      <c r="BM25" s="409"/>
      <c r="BN25" s="409">
        <f si="31" t="shared"/>
        <v>0</v>
      </c>
      <c r="BO25" s="483"/>
      <c r="BP25" s="195">
        <v>1668.2</v>
      </c>
      <c r="BQ25" s="196">
        <f si="32" t="shared"/>
        <v>1668.2</v>
      </c>
      <c r="BR25" s="196">
        <v>301.44</v>
      </c>
      <c r="BS25" s="196">
        <f si="33" t="shared"/>
        <v>0</v>
      </c>
      <c r="BT25" s="196">
        <v>4.84</v>
      </c>
      <c r="BU25" s="196">
        <f si="34" t="shared"/>
        <v>4.84</v>
      </c>
      <c r="BV25" s="199">
        <v>21</v>
      </c>
      <c r="BW25" s="346">
        <v>42746</v>
      </c>
      <c r="BX25" s="516"/>
      <c r="BY25" s="532"/>
      <c r="BZ25" s="529">
        <f si="59" t="shared"/>
        <v>0</v>
      </c>
      <c r="CA25" s="196"/>
      <c r="CB25" s="292"/>
      <c r="CC25" s="213">
        <f si="35" t="shared"/>
        <v>0</v>
      </c>
      <c r="CD25" s="409"/>
      <c r="CE25" s="211">
        <f si="36" t="shared"/>
        <v>0</v>
      </c>
      <c r="CF25" s="211"/>
      <c r="CG25" s="195">
        <v>762.3</v>
      </c>
      <c r="CH25" s="210">
        <f si="37" t="shared"/>
        <v>762.3</v>
      </c>
      <c r="CI25" s="196"/>
      <c r="CJ25" s="196">
        <f si="60" t="shared"/>
        <v>0</v>
      </c>
      <c r="CK25" s="196">
        <v>3.78</v>
      </c>
      <c r="CL25" s="196">
        <f si="38" t="shared"/>
        <v>3.78</v>
      </c>
      <c r="CM25" s="199">
        <v>21</v>
      </c>
      <c r="CN25" s="346">
        <v>42746</v>
      </c>
      <c r="CO25" s="516"/>
      <c r="CP25" s="532"/>
      <c r="CQ25" s="529">
        <f si="61" t="shared"/>
        <v>0</v>
      </c>
      <c r="CR25" s="409"/>
      <c r="CS25" s="210">
        <f si="0" t="shared"/>
        <v>0</v>
      </c>
      <c r="CT25" s="210">
        <f si="0" t="shared"/>
        <v>0</v>
      </c>
      <c r="CU25" s="409">
        <f si="0" t="shared"/>
        <v>0</v>
      </c>
      <c r="CV25" s="521"/>
      <c r="CW25" s="556"/>
      <c r="CX25" s="557">
        <f si="62" t="shared"/>
        <v>0</v>
      </c>
      <c r="CY25" s="409"/>
      <c r="CZ25" s="409">
        <f si="39" t="shared"/>
        <v>0</v>
      </c>
      <c r="DA25" s="204"/>
      <c r="DB25" s="195">
        <v>3924.1</v>
      </c>
      <c r="DC25" s="421">
        <f si="40" t="shared"/>
        <v>3924.1</v>
      </c>
      <c r="DD25" s="195">
        <v>361.89499999999998</v>
      </c>
      <c r="DE25" s="196">
        <f si="63" t="shared"/>
        <v>0</v>
      </c>
      <c r="DF25" s="195">
        <v>11.38</v>
      </c>
      <c r="DG25" s="397">
        <f si="41" t="shared"/>
        <v>11.38</v>
      </c>
      <c r="DH25" s="199">
        <v>21</v>
      </c>
      <c r="DI25" s="346">
        <v>42746</v>
      </c>
      <c r="DJ25" s="558"/>
      <c r="DK25" s="532"/>
      <c r="DL25" s="493">
        <f si="64" t="shared"/>
        <v>0</v>
      </c>
      <c r="DM25" s="521"/>
      <c r="DN25" s="583"/>
      <c r="DO25" s="576"/>
      <c r="DP25" s="576"/>
      <c r="DQ25" s="582"/>
      <c r="DR25" s="493">
        <f si="78" t="shared"/>
        <v>0</v>
      </c>
      <c r="DS25" s="542"/>
      <c r="DT25" s="409">
        <f si="42" t="shared"/>
        <v>0</v>
      </c>
      <c r="DU25" s="204"/>
      <c r="DV25" s="195">
        <v>5557</v>
      </c>
      <c r="DW25" s="409">
        <f si="43" t="shared"/>
        <v>5557</v>
      </c>
      <c r="DX25" s="195">
        <v>14653</v>
      </c>
      <c r="DY25" s="431">
        <f si="66" t="shared"/>
        <v>0</v>
      </c>
      <c r="DZ25" s="409">
        <v>0.39800000000000002</v>
      </c>
      <c r="EA25" s="431">
        <f si="44" t="shared"/>
        <v>0.39800000000000002</v>
      </c>
      <c r="EB25" s="199">
        <v>21</v>
      </c>
      <c r="EC25" s="346">
        <v>42746</v>
      </c>
      <c r="ED25" s="516"/>
      <c r="EE25" s="212"/>
      <c r="EF25" s="532"/>
      <c r="EG25" s="493">
        <f si="67" t="shared"/>
        <v>0</v>
      </c>
      <c r="EH25" s="542"/>
      <c r="EI25" s="549"/>
      <c r="EJ25" s="582"/>
      <c r="EK25" s="529">
        <f si="68" t="shared"/>
        <v>0</v>
      </c>
      <c r="EL25" s="541"/>
      <c r="EM25" s="583"/>
      <c r="EN25" s="550"/>
      <c r="EO25" s="529">
        <f si="69" t="shared"/>
        <v>0</v>
      </c>
      <c r="EP25" s="541"/>
      <c r="EQ25" s="570"/>
      <c r="ER25" s="529">
        <f si="70" t="shared"/>
        <v>0</v>
      </c>
      <c r="ES25" s="196"/>
      <c r="ET25" s="409">
        <f si="45" t="shared"/>
        <v>0</v>
      </c>
      <c r="EU25" s="204"/>
      <c r="EV25" s="195">
        <v>4273.3999999999996</v>
      </c>
      <c r="EW25" s="195">
        <f si="46" t="shared"/>
        <v>4273.3999999999996</v>
      </c>
      <c r="EX25" s="431">
        <v>361.89499999999998</v>
      </c>
      <c r="EY25" s="431">
        <f si="71" t="shared"/>
        <v>0</v>
      </c>
      <c r="EZ25" s="290">
        <v>12.3931</v>
      </c>
      <c r="FA25" s="432">
        <f si="47" t="shared"/>
        <v>12.3931</v>
      </c>
      <c r="FC25" s="293">
        <v>42816</v>
      </c>
      <c r="FD25" s="417">
        <v>42817</v>
      </c>
      <c r="FE25" s="130">
        <f>BO48</f>
        <v>0</v>
      </c>
      <c r="FF25" s="127">
        <v>3336.5</v>
      </c>
      <c r="FG25" s="127">
        <f si="1" t="shared"/>
        <v>3336.5</v>
      </c>
      <c r="FH25" s="32"/>
      <c r="FI25" s="123" t="e">
        <f si="2" t="shared"/>
        <v>#DIV/0!</v>
      </c>
      <c r="FJ25" s="126">
        <v>4.84</v>
      </c>
      <c r="FK25" s="131" t="e">
        <f si="3" t="shared"/>
        <v>#DIV/0!</v>
      </c>
      <c r="FL25" s="140">
        <f>HR48</f>
        <v>0</v>
      </c>
      <c r="FM25" s="296">
        <f>EU48</f>
        <v>0</v>
      </c>
      <c r="FN25" s="123">
        <v>8546.9</v>
      </c>
      <c r="FO25" s="32">
        <f si="4" t="shared"/>
        <v>8546.9</v>
      </c>
      <c r="FP25" s="120">
        <f si="5" t="shared"/>
        <v>0</v>
      </c>
      <c r="FQ25" s="123" t="e">
        <f si="6" t="shared"/>
        <v>#DIV/0!</v>
      </c>
      <c r="FR25" s="120">
        <v>12.39</v>
      </c>
      <c r="FS25" s="142" t="e">
        <f si="7" t="shared"/>
        <v>#DIV/0!</v>
      </c>
      <c r="FT25" s="141"/>
      <c r="FU25" s="130">
        <f>DA48</f>
        <v>0</v>
      </c>
      <c r="FV25" s="123">
        <v>7848.3</v>
      </c>
      <c r="FW25" s="32">
        <f si="8" t="shared"/>
        <v>7848.3</v>
      </c>
      <c r="FX25" s="120">
        <f si="9" t="shared"/>
        <v>0</v>
      </c>
      <c r="FY25" s="120" t="e">
        <f si="10" t="shared"/>
        <v>#DIV/0!</v>
      </c>
      <c r="FZ25" s="126">
        <v>11.38</v>
      </c>
      <c r="GA25" s="142" t="e">
        <f si="11" t="shared"/>
        <v>#DIV/0!</v>
      </c>
      <c r="GB25" s="393"/>
      <c r="GC25" s="122">
        <f>CF48</f>
        <v>0</v>
      </c>
      <c r="GD25" s="123">
        <v>1524.6</v>
      </c>
      <c r="GE25" s="120">
        <f si="12" t="shared"/>
        <v>1524.6</v>
      </c>
      <c r="GF25" s="33"/>
      <c r="GG25" s="127" t="e">
        <f si="13" t="shared"/>
        <v>#DIV/0!</v>
      </c>
      <c r="GH25" s="126">
        <v>3.78</v>
      </c>
      <c r="GI25" s="144" t="e">
        <f si="14" t="shared"/>
        <v>#DIV/0!</v>
      </c>
      <c r="GJ25" s="393"/>
      <c r="GK25" s="122">
        <f>DU48</f>
        <v>0</v>
      </c>
      <c r="GL25" s="120">
        <v>11114</v>
      </c>
      <c r="GM25" s="33">
        <f si="15" t="shared"/>
        <v>11114</v>
      </c>
      <c r="GN25" s="169"/>
      <c r="GO25" s="128">
        <v>0.55000000000000004</v>
      </c>
      <c r="GP25" s="126">
        <v>0.4</v>
      </c>
      <c r="GQ25" s="225">
        <f si="16" t="shared"/>
        <v>-0.15000000000000002</v>
      </c>
      <c r="GR25" s="393"/>
      <c r="GS25" s="122">
        <f>AV48</f>
        <v>0</v>
      </c>
      <c r="GT25" s="123">
        <v>21299.8</v>
      </c>
      <c r="GU25" s="33">
        <f si="17" t="shared"/>
        <v>21299.8</v>
      </c>
      <c r="GV25" s="123">
        <f>GR205</f>
        <v>0</v>
      </c>
      <c r="GW25" s="127" t="e">
        <f si="19" t="shared"/>
        <v>#DIV/0!</v>
      </c>
      <c r="GX25" s="123">
        <v>30.9</v>
      </c>
      <c r="GY25" s="144" t="e">
        <f si="20" t="shared"/>
        <v>#DIV/0!</v>
      </c>
      <c r="GZ25" s="141"/>
      <c r="HA25" s="125">
        <f si="21" t="shared"/>
        <v>0</v>
      </c>
      <c r="HB25" s="386">
        <v>53670.03</v>
      </c>
      <c r="HC25" s="31">
        <f si="22" t="shared"/>
        <v>53670.03</v>
      </c>
      <c r="HE25" s="23" t="s">
        <v>41</v>
      </c>
      <c r="HF25" s="46">
        <f si="84" t="shared"/>
        <v>0</v>
      </c>
      <c r="HG25" s="23"/>
      <c r="HH25" s="24">
        <f si="85" t="shared"/>
        <v>0</v>
      </c>
      <c r="HI25" s="20"/>
      <c r="HJ25" s="290"/>
      <c r="HO25" s="346">
        <v>42746</v>
      </c>
      <c r="HP25" s="590"/>
      <c r="HQ25" s="529">
        <f si="72" t="shared"/>
        <v>0</v>
      </c>
      <c r="HR25" s="541"/>
      <c r="HS25" s="556"/>
      <c r="HT25" s="347">
        <f si="73" t="shared"/>
        <v>0</v>
      </c>
      <c r="HU25" s="573"/>
      <c r="HV25" s="556"/>
      <c r="HW25" s="347">
        <f si="74" t="shared"/>
        <v>0</v>
      </c>
      <c r="HX25" s="573"/>
      <c r="HY25" s="556"/>
      <c r="HZ25" s="347">
        <f si="75" t="shared"/>
        <v>0</v>
      </c>
      <c r="IA25" s="573"/>
      <c r="IB25" s="556"/>
      <c r="IC25" s="493">
        <f si="76" t="shared"/>
        <v>0</v>
      </c>
      <c r="ID25" s="195"/>
      <c r="IE25" s="556"/>
      <c r="IF25" s="347">
        <f si="77" t="shared"/>
        <v>0</v>
      </c>
      <c r="IG25" s="210"/>
    </row>
    <row customHeight="1" ht="16.5" r="26" spans="1:241" x14ac:dyDescent="0.25">
      <c r="A26" s="199">
        <v>22</v>
      </c>
      <c r="B26" s="346">
        <v>42747</v>
      </c>
      <c r="C26" s="516"/>
      <c r="D26" s="212"/>
      <c r="E26" s="350"/>
      <c r="F26" s="493">
        <f si="48" t="shared"/>
        <v>0</v>
      </c>
      <c r="G26" s="354">
        <f>F25+F26</f>
        <v>0</v>
      </c>
      <c r="H26" s="357"/>
      <c r="I26" s="292"/>
      <c r="J26" s="358"/>
      <c r="K26" s="493">
        <f si="49" t="shared"/>
        <v>0</v>
      </c>
      <c r="L26" s="195">
        <f>K25+K26</f>
        <v>0</v>
      </c>
      <c r="M26" s="354">
        <f>L26-G26</f>
        <v>0</v>
      </c>
      <c r="N26" s="516"/>
      <c r="O26" s="532"/>
      <c r="P26" s="493">
        <f si="50" t="shared"/>
        <v>0</v>
      </c>
      <c r="Q26" s="521">
        <f>P26+P25</f>
        <v>0</v>
      </c>
      <c r="R26" s="516"/>
      <c r="S26" s="532"/>
      <c r="T26" s="347">
        <f si="51" t="shared"/>
        <v>0</v>
      </c>
      <c r="U26" s="521">
        <f>T26+T25</f>
        <v>0</v>
      </c>
      <c r="V26" s="516"/>
      <c r="W26" s="532"/>
      <c r="X26" s="347">
        <f si="52" t="shared"/>
        <v>0</v>
      </c>
      <c r="Y26" s="409">
        <f>X26+X25</f>
        <v>0</v>
      </c>
      <c r="Z26" s="210">
        <f>Y26+U26</f>
        <v>0</v>
      </c>
      <c r="AA26" s="354">
        <f>Q26-Z26</f>
        <v>0</v>
      </c>
      <c r="AB26" s="546"/>
      <c r="AC26" s="532"/>
      <c r="AD26" s="493">
        <f si="53" t="shared"/>
        <v>0</v>
      </c>
      <c r="AE26" s="542">
        <f>AD26+AD25</f>
        <v>0</v>
      </c>
      <c r="AF26" s="364"/>
      <c r="AG26" s="289"/>
      <c r="AH26" s="358"/>
      <c r="AI26" s="347">
        <f si="54" t="shared"/>
        <v>0</v>
      </c>
      <c r="AJ26" s="409">
        <f>AI26+AI25</f>
        <v>0</v>
      </c>
      <c r="AK26" s="521">
        <f>AJ26+U26</f>
        <v>0</v>
      </c>
      <c r="AL26" s="387"/>
      <c r="AM26" s="388"/>
      <c r="AN26" s="347">
        <f si="55" t="shared"/>
        <v>0</v>
      </c>
      <c r="AO26" s="217">
        <f>AN26+AN25</f>
        <v>0</v>
      </c>
      <c r="AP26" s="387"/>
      <c r="AQ26" s="388"/>
      <c r="AR26" s="347">
        <f si="56" t="shared"/>
        <v>0</v>
      </c>
      <c r="AS26" s="409">
        <f>AR26+AR25</f>
        <v>0</v>
      </c>
      <c r="AT26" s="409">
        <f>(L26-Y26-AE26-AO26)+AS26</f>
        <v>0</v>
      </c>
      <c r="AU26" s="210">
        <f si="28" t="shared"/>
        <v>0</v>
      </c>
      <c r="AV26" s="211">
        <f>(G26-Y26-AE26-AO26)+AS26</f>
        <v>0</v>
      </c>
      <c r="AW26" s="197">
        <v>10649.89</v>
      </c>
      <c r="AX26" s="196"/>
      <c r="AY26" s="196"/>
      <c r="AZ26" s="196">
        <f si="79" t="shared"/>
        <v>0</v>
      </c>
      <c r="BA26" s="196">
        <v>30.88</v>
      </c>
      <c r="BB26" s="196">
        <f si="30" t="shared"/>
        <v>30.88</v>
      </c>
      <c r="BC26" s="199">
        <v>22</v>
      </c>
      <c r="BD26" s="346">
        <v>42747</v>
      </c>
      <c r="BE26" s="516"/>
      <c r="BF26" s="292"/>
      <c r="BG26" s="532"/>
      <c r="BH26" s="529">
        <f si="57" t="shared"/>
        <v>0</v>
      </c>
      <c r="BI26" s="521">
        <f>BH26+BH25</f>
        <v>0</v>
      </c>
      <c r="BJ26" s="549"/>
      <c r="BK26" s="550"/>
      <c r="BL26" s="548">
        <f si="58" t="shared"/>
        <v>0</v>
      </c>
      <c r="BM26" s="409">
        <f>BL26+BL25</f>
        <v>0</v>
      </c>
      <c r="BN26" s="409">
        <f si="31" t="shared"/>
        <v>0</v>
      </c>
      <c r="BO26" s="483">
        <f>BI26-BM26</f>
        <v>0</v>
      </c>
      <c r="BP26" s="195">
        <v>1668.2</v>
      </c>
      <c r="BQ26" s="196">
        <f si="32" t="shared"/>
        <v>1668.2</v>
      </c>
      <c r="BR26" s="196">
        <v>301.44</v>
      </c>
      <c r="BS26" s="196">
        <f si="33" t="shared"/>
        <v>0</v>
      </c>
      <c r="BT26" s="196">
        <v>4.84</v>
      </c>
      <c r="BU26" s="196">
        <f si="34" t="shared"/>
        <v>4.84</v>
      </c>
      <c r="BV26" s="199">
        <v>22</v>
      </c>
      <c r="BW26" s="346">
        <v>42747</v>
      </c>
      <c r="BX26" s="516"/>
      <c r="BY26" s="532"/>
      <c r="BZ26" s="529">
        <f si="59" t="shared"/>
        <v>0</v>
      </c>
      <c r="CA26" s="196">
        <f>BZ25+BZ26</f>
        <v>0</v>
      </c>
      <c r="CB26" s="292"/>
      <c r="CC26" s="213">
        <f si="35" t="shared"/>
        <v>0</v>
      </c>
      <c r="CD26" s="409">
        <f>BM26</f>
        <v>0</v>
      </c>
      <c r="CE26" s="211">
        <f si="36" t="shared"/>
        <v>0</v>
      </c>
      <c r="CF26" s="211">
        <f>CA26+CD26</f>
        <v>0</v>
      </c>
      <c r="CG26" s="195">
        <v>762.3</v>
      </c>
      <c r="CH26" s="210">
        <f si="37" t="shared"/>
        <v>762.3</v>
      </c>
      <c r="CI26" s="196"/>
      <c r="CJ26" s="196">
        <f si="60" t="shared"/>
        <v>0</v>
      </c>
      <c r="CK26" s="196">
        <v>3.78</v>
      </c>
      <c r="CL26" s="196">
        <f si="38" t="shared"/>
        <v>3.78</v>
      </c>
      <c r="CM26" s="199">
        <v>22</v>
      </c>
      <c r="CN26" s="346">
        <v>42747</v>
      </c>
      <c r="CO26" s="516"/>
      <c r="CP26" s="532"/>
      <c r="CQ26" s="529">
        <f si="61" t="shared"/>
        <v>0</v>
      </c>
      <c r="CR26" s="409">
        <f>CQ26+CQ25</f>
        <v>0</v>
      </c>
      <c r="CS26" s="210">
        <f si="0" t="shared"/>
        <v>0</v>
      </c>
      <c r="CT26" s="210">
        <f si="0" t="shared"/>
        <v>0</v>
      </c>
      <c r="CU26" s="409">
        <f si="0" t="shared"/>
        <v>0</v>
      </c>
      <c r="CV26" s="521">
        <f>Y26</f>
        <v>0</v>
      </c>
      <c r="CW26" s="556"/>
      <c r="CX26" s="557">
        <f si="62" t="shared"/>
        <v>0</v>
      </c>
      <c r="CY26" s="409">
        <f>CX26+CX25</f>
        <v>0</v>
      </c>
      <c r="CZ26" s="409">
        <f si="39" t="shared"/>
        <v>0</v>
      </c>
      <c r="DA26" s="204">
        <f>CZ26+CZ25</f>
        <v>0</v>
      </c>
      <c r="DB26" s="195">
        <v>3924.1</v>
      </c>
      <c r="DC26" s="421">
        <f si="40" t="shared"/>
        <v>3924.1</v>
      </c>
      <c r="DD26" s="195">
        <v>361.89499999999998</v>
      </c>
      <c r="DE26" s="196">
        <f si="63" t="shared"/>
        <v>0</v>
      </c>
      <c r="DF26" s="195">
        <v>11.38</v>
      </c>
      <c r="DG26" s="397">
        <f si="41" t="shared"/>
        <v>11.38</v>
      </c>
      <c r="DH26" s="199">
        <v>22</v>
      </c>
      <c r="DI26" s="346">
        <v>42747</v>
      </c>
      <c r="DJ26" s="558"/>
      <c r="DK26" s="532"/>
      <c r="DL26" s="493">
        <f si="64" t="shared"/>
        <v>0</v>
      </c>
      <c r="DM26" s="521">
        <f>DL26+DL25</f>
        <v>0</v>
      </c>
      <c r="DN26" s="583"/>
      <c r="DO26" s="576"/>
      <c r="DP26" s="576"/>
      <c r="DQ26" s="582"/>
      <c r="DR26" s="493">
        <f si="78" t="shared"/>
        <v>0</v>
      </c>
      <c r="DS26" s="542">
        <f>DR26+DR25</f>
        <v>0</v>
      </c>
      <c r="DT26" s="409">
        <f si="42" t="shared"/>
        <v>0</v>
      </c>
      <c r="DU26" s="204">
        <f>DM26+DS26+IG26</f>
        <v>0</v>
      </c>
      <c r="DV26" s="195">
        <v>5557</v>
      </c>
      <c r="DW26" s="421">
        <f si="43" t="shared"/>
        <v>5557</v>
      </c>
      <c r="DX26" s="195">
        <v>14653</v>
      </c>
      <c r="DY26" s="431">
        <f si="66" t="shared"/>
        <v>0</v>
      </c>
      <c r="DZ26" s="409">
        <v>0.39800000000000002</v>
      </c>
      <c r="EA26" s="433">
        <f si="44" t="shared"/>
        <v>0.39800000000000002</v>
      </c>
      <c r="EB26" s="199">
        <v>22</v>
      </c>
      <c r="EC26" s="346">
        <v>42747</v>
      </c>
      <c r="ED26" s="516"/>
      <c r="EE26" s="212"/>
      <c r="EF26" s="532"/>
      <c r="EG26" s="493">
        <f si="67" t="shared"/>
        <v>0</v>
      </c>
      <c r="EH26" s="542">
        <f>EG26+EG25</f>
        <v>0</v>
      </c>
      <c r="EI26" s="549"/>
      <c r="EJ26" s="582"/>
      <c r="EK26" s="529">
        <f si="68" t="shared"/>
        <v>0</v>
      </c>
      <c r="EL26" s="541">
        <f>EK26+EK25</f>
        <v>0</v>
      </c>
      <c r="EM26" s="583"/>
      <c r="EN26" s="550"/>
      <c r="EO26" s="529">
        <f si="69" t="shared"/>
        <v>0</v>
      </c>
      <c r="EP26" s="541">
        <f>EO26+EO25</f>
        <v>0</v>
      </c>
      <c r="EQ26" s="570"/>
      <c r="ER26" s="529">
        <f si="70" t="shared"/>
        <v>0</v>
      </c>
      <c r="ES26" s="196">
        <f>ER26+ER25</f>
        <v>0</v>
      </c>
      <c r="ET26" s="409">
        <f si="45" t="shared"/>
        <v>0</v>
      </c>
      <c r="EU26" s="204">
        <f>EH26+EP26+ES26</f>
        <v>0</v>
      </c>
      <c r="EV26" s="195">
        <v>4273.3999999999996</v>
      </c>
      <c r="EW26" s="195">
        <f si="46" t="shared"/>
        <v>4273.3999999999996</v>
      </c>
      <c r="EX26" s="431">
        <v>361.89499999999998</v>
      </c>
      <c r="EY26" s="431">
        <f si="71" t="shared"/>
        <v>0</v>
      </c>
      <c r="EZ26" s="290">
        <v>12.3931</v>
      </c>
      <c r="FA26" s="432">
        <f si="47" t="shared"/>
        <v>12.3931</v>
      </c>
      <c r="FC26" s="293">
        <v>42817</v>
      </c>
      <c r="FD26" s="417">
        <v>42818</v>
      </c>
      <c r="FE26" s="130">
        <f>BO50</f>
        <v>0</v>
      </c>
      <c r="FF26" s="127">
        <v>3336.5</v>
      </c>
      <c r="FG26" s="127">
        <f si="1" t="shared"/>
        <v>3336.5</v>
      </c>
      <c r="FH26" s="32"/>
      <c r="FI26" s="123" t="e">
        <f si="2" t="shared"/>
        <v>#DIV/0!</v>
      </c>
      <c r="FJ26" s="126">
        <v>4.84</v>
      </c>
      <c r="FK26" s="131" t="e">
        <f si="3" t="shared"/>
        <v>#DIV/0!</v>
      </c>
      <c r="FL26" s="140">
        <f>HR50</f>
        <v>0</v>
      </c>
      <c r="FM26" s="296">
        <f>EU50</f>
        <v>0</v>
      </c>
      <c r="FN26" s="123">
        <v>8546.9</v>
      </c>
      <c r="FO26" s="32">
        <f si="4" t="shared"/>
        <v>8546.9</v>
      </c>
      <c r="FP26" s="120">
        <f si="5" t="shared"/>
        <v>0</v>
      </c>
      <c r="FQ26" s="123" t="e">
        <f si="6" t="shared"/>
        <v>#DIV/0!</v>
      </c>
      <c r="FR26" s="120">
        <v>12.39</v>
      </c>
      <c r="FS26" s="142" t="e">
        <f si="7" t="shared"/>
        <v>#DIV/0!</v>
      </c>
      <c r="FT26" s="141"/>
      <c r="FU26" s="130">
        <f>DA50</f>
        <v>0</v>
      </c>
      <c r="FV26" s="123">
        <v>7848.3</v>
      </c>
      <c r="FW26" s="32">
        <f si="8" t="shared"/>
        <v>7848.3</v>
      </c>
      <c r="FX26" s="120">
        <f si="9" t="shared"/>
        <v>0</v>
      </c>
      <c r="FY26" s="120" t="e">
        <f si="10" t="shared"/>
        <v>#DIV/0!</v>
      </c>
      <c r="FZ26" s="126">
        <v>11.38</v>
      </c>
      <c r="GA26" s="142" t="e">
        <f si="11" t="shared"/>
        <v>#DIV/0!</v>
      </c>
      <c r="GB26" s="393"/>
      <c r="GC26" s="122">
        <f>CF50</f>
        <v>0</v>
      </c>
      <c r="GD26" s="123">
        <v>1524.6</v>
      </c>
      <c r="GE26" s="120">
        <f si="12" t="shared"/>
        <v>1524.6</v>
      </c>
      <c r="GF26" s="33"/>
      <c r="GG26" s="127" t="e">
        <f si="13" t="shared"/>
        <v>#DIV/0!</v>
      </c>
      <c r="GH26" s="126">
        <v>3.78</v>
      </c>
      <c r="GI26" s="144" t="e">
        <f si="14" t="shared"/>
        <v>#DIV/0!</v>
      </c>
      <c r="GJ26" s="393"/>
      <c r="GK26" s="122">
        <f>DU50</f>
        <v>0</v>
      </c>
      <c r="GL26" s="120">
        <v>11114</v>
      </c>
      <c r="GM26" s="33">
        <f si="15" t="shared"/>
        <v>11114</v>
      </c>
      <c r="GN26" s="169"/>
      <c r="GO26" s="128">
        <v>0.55000000000000004</v>
      </c>
      <c r="GP26" s="126">
        <v>0.4</v>
      </c>
      <c r="GQ26" s="225">
        <f si="16" t="shared"/>
        <v>-0.15000000000000002</v>
      </c>
      <c r="GR26" s="393"/>
      <c r="GS26" s="122">
        <f>AV50</f>
        <v>0</v>
      </c>
      <c r="GT26" s="123">
        <v>21299.8</v>
      </c>
      <c r="GU26" s="33">
        <f si="17" t="shared"/>
        <v>21299.8</v>
      </c>
      <c r="GV26" s="123">
        <f ref="GV26:GV33" si="86" t="shared">FH26</f>
        <v>0</v>
      </c>
      <c r="GW26" s="127" t="e">
        <f si="19" t="shared"/>
        <v>#DIV/0!</v>
      </c>
      <c r="GX26" s="123">
        <v>30.9</v>
      </c>
      <c r="GY26" s="144" t="e">
        <f si="20" t="shared"/>
        <v>#DIV/0!</v>
      </c>
      <c r="GZ26" s="141"/>
      <c r="HA26" s="125">
        <f si="21" t="shared"/>
        <v>0</v>
      </c>
      <c r="HB26" s="386">
        <v>53670.03</v>
      </c>
      <c r="HC26" s="31">
        <f si="22" t="shared"/>
        <v>53670.03</v>
      </c>
      <c r="HE26" s="23" t="s">
        <v>66</v>
      </c>
      <c r="HF26" s="46">
        <f si="84" t="shared"/>
        <v>0</v>
      </c>
      <c r="HG26" s="23"/>
      <c r="HH26" s="24">
        <f si="85" t="shared"/>
        <v>0</v>
      </c>
      <c r="HI26" s="20"/>
      <c r="HJ26" s="290"/>
      <c r="HO26" s="346">
        <v>42747</v>
      </c>
      <c r="HP26" s="590"/>
      <c r="HQ26" s="529">
        <f si="72" t="shared"/>
        <v>0</v>
      </c>
      <c r="HR26" s="541">
        <f>HQ26+HQ25</f>
        <v>0</v>
      </c>
      <c r="HS26" s="556"/>
      <c r="HT26" s="347">
        <f si="73" t="shared"/>
        <v>0</v>
      </c>
      <c r="HU26" s="573">
        <f>HT26+HT25</f>
        <v>0</v>
      </c>
      <c r="HV26" s="556"/>
      <c r="HW26" s="347">
        <f si="74" t="shared"/>
        <v>0</v>
      </c>
      <c r="HX26" s="573">
        <f>HW26+HW25</f>
        <v>0</v>
      </c>
      <c r="HY26" s="556"/>
      <c r="HZ26" s="347">
        <f si="75" t="shared"/>
        <v>0</v>
      </c>
      <c r="IA26" s="573">
        <f>HZ26+HZ25</f>
        <v>0</v>
      </c>
      <c r="IB26" s="556"/>
      <c r="IC26" s="493">
        <f si="76" t="shared"/>
        <v>0</v>
      </c>
      <c r="ID26" s="195">
        <f>IC26+IC25</f>
        <v>0</v>
      </c>
      <c r="IE26" s="556"/>
      <c r="IF26" s="347">
        <f si="77" t="shared"/>
        <v>0</v>
      </c>
      <c r="IG26" s="210">
        <f>IF26+IF25</f>
        <v>0</v>
      </c>
    </row>
    <row customHeight="1" ht="16.5" r="27" spans="1:241" x14ac:dyDescent="0.25">
      <c r="A27" s="199">
        <v>23</v>
      </c>
      <c r="B27" s="346">
        <v>42747</v>
      </c>
      <c r="C27" s="516"/>
      <c r="D27" s="212"/>
      <c r="E27" s="350"/>
      <c r="F27" s="493">
        <f si="48" t="shared"/>
        <v>0</v>
      </c>
      <c r="G27" s="354"/>
      <c r="H27" s="357"/>
      <c r="I27" s="292"/>
      <c r="J27" s="358"/>
      <c r="K27" s="493">
        <f si="49" t="shared"/>
        <v>0</v>
      </c>
      <c r="L27" s="409"/>
      <c r="M27" s="354"/>
      <c r="N27" s="357"/>
      <c r="O27" s="358"/>
      <c r="P27" s="493">
        <f si="50" t="shared"/>
        <v>0</v>
      </c>
      <c r="Q27" s="521"/>
      <c r="R27" s="357"/>
      <c r="S27" s="358"/>
      <c r="T27" s="347">
        <f si="51" t="shared"/>
        <v>0</v>
      </c>
      <c r="U27" s="521"/>
      <c r="V27" s="357"/>
      <c r="W27" s="358"/>
      <c r="X27" s="347">
        <f si="52" t="shared"/>
        <v>0</v>
      </c>
      <c r="Y27" s="409"/>
      <c r="Z27" s="210"/>
      <c r="AA27" s="354"/>
      <c r="AB27" s="363"/>
      <c r="AC27" s="358"/>
      <c r="AD27" s="493">
        <f si="53" t="shared"/>
        <v>0</v>
      </c>
      <c r="AE27" s="521"/>
      <c r="AF27" s="364"/>
      <c r="AG27" s="289"/>
      <c r="AH27" s="358"/>
      <c r="AI27" s="347">
        <f si="54" t="shared"/>
        <v>0</v>
      </c>
      <c r="AJ27" s="409"/>
      <c r="AK27" s="521"/>
      <c r="AL27" s="387"/>
      <c r="AM27" s="388"/>
      <c r="AN27" s="347">
        <f si="55" t="shared"/>
        <v>0</v>
      </c>
      <c r="AO27" s="217"/>
      <c r="AP27" s="387"/>
      <c r="AQ27" s="388"/>
      <c r="AR27" s="347">
        <f si="56" t="shared"/>
        <v>0</v>
      </c>
      <c r="AS27" s="409"/>
      <c r="AT27" s="409"/>
      <c r="AU27" s="210">
        <f si="28" t="shared"/>
        <v>0</v>
      </c>
      <c r="AV27" s="211"/>
      <c r="AW27" s="197">
        <v>10649.89</v>
      </c>
      <c r="AX27" s="196"/>
      <c r="AY27" s="196"/>
      <c r="AZ27" s="196">
        <f si="79" t="shared"/>
        <v>0</v>
      </c>
      <c r="BA27" s="196">
        <v>30.88</v>
      </c>
      <c r="BB27" s="196">
        <f si="30" t="shared"/>
        <v>30.88</v>
      </c>
      <c r="BC27" s="199">
        <v>23</v>
      </c>
      <c r="BD27" s="346">
        <v>42747</v>
      </c>
      <c r="BE27" s="357"/>
      <c r="BF27" s="292"/>
      <c r="BG27" s="358"/>
      <c r="BH27" s="529">
        <f si="57" t="shared"/>
        <v>0</v>
      </c>
      <c r="BI27" s="521"/>
      <c r="BJ27" s="370"/>
      <c r="BK27" s="371"/>
      <c r="BL27" s="548">
        <f si="58" t="shared"/>
        <v>0</v>
      </c>
      <c r="BM27" s="409"/>
      <c r="BN27" s="409">
        <f si="31" t="shared"/>
        <v>0</v>
      </c>
      <c r="BO27" s="483"/>
      <c r="BP27" s="195">
        <v>1668.2</v>
      </c>
      <c r="BQ27" s="196">
        <f si="32" t="shared"/>
        <v>1668.2</v>
      </c>
      <c r="BR27" s="196">
        <v>301.44</v>
      </c>
      <c r="BS27" s="196">
        <f si="33" t="shared"/>
        <v>0</v>
      </c>
      <c r="BT27" s="196">
        <v>4.84</v>
      </c>
      <c r="BU27" s="196">
        <f si="34" t="shared"/>
        <v>4.84</v>
      </c>
      <c r="BV27" s="199">
        <v>23</v>
      </c>
      <c r="BW27" s="346">
        <v>42747</v>
      </c>
      <c r="BX27" s="357"/>
      <c r="BY27" s="358"/>
      <c r="BZ27" s="529">
        <f si="59" t="shared"/>
        <v>0</v>
      </c>
      <c r="CA27" s="196"/>
      <c r="CB27" s="292"/>
      <c r="CC27" s="213">
        <f si="35" t="shared"/>
        <v>0</v>
      </c>
      <c r="CD27" s="409"/>
      <c r="CE27" s="211">
        <f si="36" t="shared"/>
        <v>0</v>
      </c>
      <c r="CF27" s="211"/>
      <c r="CG27" s="195">
        <v>762.3</v>
      </c>
      <c r="CH27" s="210">
        <f si="37" t="shared"/>
        <v>762.3</v>
      </c>
      <c r="CI27" s="196"/>
      <c r="CJ27" s="196">
        <f si="60" t="shared"/>
        <v>0</v>
      </c>
      <c r="CK27" s="196">
        <v>3.78</v>
      </c>
      <c r="CL27" s="196">
        <f si="38" t="shared"/>
        <v>3.78</v>
      </c>
      <c r="CM27" s="199">
        <v>23</v>
      </c>
      <c r="CN27" s="346">
        <v>42747</v>
      </c>
      <c r="CO27" s="357"/>
      <c r="CP27" s="358"/>
      <c r="CQ27" s="529">
        <f si="61" t="shared"/>
        <v>0</v>
      </c>
      <c r="CR27" s="409"/>
      <c r="CS27" s="210">
        <f si="0" t="shared"/>
        <v>0</v>
      </c>
      <c r="CT27" s="210">
        <f si="0" t="shared"/>
        <v>0</v>
      </c>
      <c r="CU27" s="409">
        <f si="0" t="shared"/>
        <v>0</v>
      </c>
      <c r="CV27" s="521"/>
      <c r="CW27" s="379"/>
      <c r="CX27" s="557">
        <f si="62" t="shared"/>
        <v>0</v>
      </c>
      <c r="CY27" s="409"/>
      <c r="CZ27" s="409">
        <f si="39" t="shared"/>
        <v>0</v>
      </c>
      <c r="DA27" s="204"/>
      <c r="DB27" s="195">
        <v>3924.1</v>
      </c>
      <c r="DC27" s="421">
        <f si="40" t="shared"/>
        <v>3924.1</v>
      </c>
      <c r="DD27" s="195">
        <v>361.89499999999998</v>
      </c>
      <c r="DE27" s="196">
        <f si="63" t="shared"/>
        <v>0</v>
      </c>
      <c r="DF27" s="195">
        <v>11.38</v>
      </c>
      <c r="DG27" s="397">
        <f si="41" t="shared"/>
        <v>11.38</v>
      </c>
      <c r="DH27" s="199">
        <v>23</v>
      </c>
      <c r="DI27" s="346">
        <v>42747</v>
      </c>
      <c r="DJ27" s="366"/>
      <c r="DK27" s="358"/>
      <c r="DL27" s="493">
        <f si="64" t="shared"/>
        <v>0</v>
      </c>
      <c r="DM27" s="521"/>
      <c r="DN27" s="583"/>
      <c r="DO27" s="576"/>
      <c r="DP27" s="576"/>
      <c r="DQ27" s="582"/>
      <c r="DR27" s="493">
        <f si="78" t="shared"/>
        <v>0</v>
      </c>
      <c r="DS27" s="542"/>
      <c r="DT27" s="409">
        <f si="42" t="shared"/>
        <v>0</v>
      </c>
      <c r="DU27" s="204"/>
      <c r="DV27" s="195">
        <v>5557</v>
      </c>
      <c r="DW27" s="409">
        <f si="43" t="shared"/>
        <v>5557</v>
      </c>
      <c r="DX27" s="195">
        <v>14653</v>
      </c>
      <c r="DY27" s="431">
        <f si="66" t="shared"/>
        <v>0</v>
      </c>
      <c r="DZ27" s="409">
        <v>0.39800000000000002</v>
      </c>
      <c r="EA27" s="431">
        <f si="44" t="shared"/>
        <v>0.39800000000000002</v>
      </c>
      <c r="EB27" s="199">
        <v>23</v>
      </c>
      <c r="EC27" s="346">
        <v>42747</v>
      </c>
      <c r="ED27" s="357"/>
      <c r="EE27" s="212"/>
      <c r="EF27" s="532"/>
      <c r="EG27" s="493">
        <f si="67" t="shared"/>
        <v>0</v>
      </c>
      <c r="EH27" s="542"/>
      <c r="EI27" s="370"/>
      <c r="EJ27" s="582"/>
      <c r="EK27" s="529">
        <f si="68" t="shared"/>
        <v>0</v>
      </c>
      <c r="EL27" s="541"/>
      <c r="EM27" s="583"/>
      <c r="EN27" s="550"/>
      <c r="EO27" s="529">
        <f si="69" t="shared"/>
        <v>0</v>
      </c>
      <c r="EP27" s="541"/>
      <c r="EQ27" s="379"/>
      <c r="ER27" s="529">
        <f si="70" t="shared"/>
        <v>0</v>
      </c>
      <c r="ES27" s="196"/>
      <c r="ET27" s="409">
        <f si="45" t="shared"/>
        <v>0</v>
      </c>
      <c r="EU27" s="204"/>
      <c r="EV27" s="195">
        <v>4273.3999999999996</v>
      </c>
      <c r="EW27" s="195">
        <f si="46" t="shared"/>
        <v>4273.3999999999996</v>
      </c>
      <c r="EX27" s="431">
        <v>361.89499999999998</v>
      </c>
      <c r="EY27" s="431">
        <f si="71" t="shared"/>
        <v>0</v>
      </c>
      <c r="EZ27" s="290">
        <v>12.3931</v>
      </c>
      <c r="FA27" s="432">
        <f si="47" t="shared"/>
        <v>12.3931</v>
      </c>
      <c r="FC27" s="293">
        <v>42818</v>
      </c>
      <c r="FD27" s="417">
        <v>42819</v>
      </c>
      <c r="FE27" s="130">
        <f>BO52</f>
        <v>0</v>
      </c>
      <c r="FF27" s="127">
        <v>3336.5</v>
      </c>
      <c r="FG27" s="127">
        <f si="1" t="shared"/>
        <v>3336.5</v>
      </c>
      <c r="FH27" s="146"/>
      <c r="FI27" s="123" t="e">
        <f si="2" t="shared"/>
        <v>#DIV/0!</v>
      </c>
      <c r="FJ27" s="126">
        <v>4.84</v>
      </c>
      <c r="FK27" s="131" t="e">
        <f si="3" t="shared"/>
        <v>#DIV/0!</v>
      </c>
      <c r="FL27" s="140">
        <f>HR52</f>
        <v>0</v>
      </c>
      <c r="FM27" s="296">
        <f>EU52</f>
        <v>0</v>
      </c>
      <c r="FN27" s="123">
        <v>8546.9</v>
      </c>
      <c r="FO27" s="32">
        <f si="4" t="shared"/>
        <v>8546.9</v>
      </c>
      <c r="FP27" s="120">
        <f si="5" t="shared"/>
        <v>0</v>
      </c>
      <c r="FQ27" s="123" t="e">
        <f si="6" t="shared"/>
        <v>#DIV/0!</v>
      </c>
      <c r="FR27" s="120">
        <v>12.39</v>
      </c>
      <c r="FS27" s="142" t="e">
        <f si="7" t="shared"/>
        <v>#DIV/0!</v>
      </c>
      <c r="FT27" s="141"/>
      <c r="FU27" s="130">
        <f>DA52</f>
        <v>0</v>
      </c>
      <c r="FV27" s="123">
        <v>7848.3</v>
      </c>
      <c r="FW27" s="32">
        <f si="8" t="shared"/>
        <v>7848.3</v>
      </c>
      <c r="FX27" s="120">
        <f si="9" t="shared"/>
        <v>0</v>
      </c>
      <c r="FY27" s="120" t="e">
        <f si="10" t="shared"/>
        <v>#DIV/0!</v>
      </c>
      <c r="FZ27" s="126">
        <v>11.38</v>
      </c>
      <c r="GA27" s="142" t="e">
        <f si="11" t="shared"/>
        <v>#DIV/0!</v>
      </c>
      <c r="GB27" s="393"/>
      <c r="GC27" s="122">
        <f>CF52</f>
        <v>0</v>
      </c>
      <c r="GD27" s="123">
        <v>1524.6</v>
      </c>
      <c r="GE27" s="120">
        <f si="12" t="shared"/>
        <v>1524.6</v>
      </c>
      <c r="GF27" s="33"/>
      <c r="GG27" s="127" t="e">
        <f si="13" t="shared"/>
        <v>#DIV/0!</v>
      </c>
      <c r="GH27" s="126">
        <v>3.78</v>
      </c>
      <c r="GI27" s="144" t="e">
        <f si="14" t="shared"/>
        <v>#DIV/0!</v>
      </c>
      <c r="GJ27" s="393"/>
      <c r="GK27" s="122">
        <f>DU52</f>
        <v>0</v>
      </c>
      <c r="GL27" s="120">
        <v>11114</v>
      </c>
      <c r="GM27" s="33">
        <f si="15" t="shared"/>
        <v>11114</v>
      </c>
      <c r="GN27" s="169"/>
      <c r="GO27" s="128">
        <v>0.55000000000000004</v>
      </c>
      <c r="GP27" s="126">
        <v>0.4</v>
      </c>
      <c r="GQ27" s="225">
        <f si="16" t="shared"/>
        <v>-0.15000000000000002</v>
      </c>
      <c r="GR27" s="393"/>
      <c r="GS27" s="122">
        <f>AV52</f>
        <v>0</v>
      </c>
      <c r="GT27" s="123">
        <v>21299.8</v>
      </c>
      <c r="GU27" s="33">
        <f si="17" t="shared"/>
        <v>21299.8</v>
      </c>
      <c r="GV27" s="123">
        <f si="86" t="shared"/>
        <v>0</v>
      </c>
      <c r="GW27" s="127" t="e">
        <f si="19" t="shared"/>
        <v>#DIV/0!</v>
      </c>
      <c r="GX27" s="123">
        <v>30.9</v>
      </c>
      <c r="GY27" s="144" t="e">
        <f si="20" t="shared"/>
        <v>#DIV/0!</v>
      </c>
      <c r="GZ27" s="141"/>
      <c r="HA27" s="125">
        <f si="21" t="shared"/>
        <v>0</v>
      </c>
      <c r="HB27" s="386">
        <v>53670.03</v>
      </c>
      <c r="HC27" s="31">
        <f si="22" t="shared"/>
        <v>53670.03</v>
      </c>
      <c r="HE27" s="23" t="s">
        <v>67</v>
      </c>
      <c r="HF27" s="46">
        <f si="84" t="shared"/>
        <v>0</v>
      </c>
      <c r="HG27" s="23"/>
      <c r="HH27" s="24">
        <f si="85" t="shared"/>
        <v>0</v>
      </c>
      <c r="HI27" s="20"/>
      <c r="HJ27" s="290"/>
      <c r="HO27" s="346">
        <v>42747</v>
      </c>
      <c r="HP27" s="590"/>
      <c r="HQ27" s="529">
        <f si="72" t="shared"/>
        <v>0</v>
      </c>
      <c r="HR27" s="541"/>
      <c r="HS27" s="379"/>
      <c r="HT27" s="347">
        <f si="73" t="shared"/>
        <v>0</v>
      </c>
      <c r="HU27" s="573"/>
      <c r="HV27" s="379"/>
      <c r="HW27" s="347">
        <f si="74" t="shared"/>
        <v>0</v>
      </c>
      <c r="HX27" s="573"/>
      <c r="HY27" s="379"/>
      <c r="HZ27" s="347">
        <f si="75" t="shared"/>
        <v>0</v>
      </c>
      <c r="IA27" s="573"/>
      <c r="IB27" s="379"/>
      <c r="IC27" s="493">
        <f si="76" t="shared"/>
        <v>0</v>
      </c>
      <c r="ID27" s="195"/>
      <c r="IE27" s="379"/>
      <c r="IF27" s="347">
        <f si="77" t="shared"/>
        <v>0</v>
      </c>
      <c r="IG27" s="210"/>
    </row>
    <row customHeight="1" ht="16.5" r="28" spans="1:241" x14ac:dyDescent="0.25">
      <c r="A28" s="199">
        <v>24</v>
      </c>
      <c r="B28" s="346">
        <v>42748</v>
      </c>
      <c r="C28" s="516"/>
      <c r="D28" s="212"/>
      <c r="E28" s="350"/>
      <c r="F28" s="493">
        <f si="48" t="shared"/>
        <v>0</v>
      </c>
      <c r="G28" s="354">
        <f>F27+F28</f>
        <v>0</v>
      </c>
      <c r="H28" s="357"/>
      <c r="I28" s="292"/>
      <c r="J28" s="358"/>
      <c r="K28" s="493">
        <f si="49" t="shared"/>
        <v>0</v>
      </c>
      <c r="L28" s="409">
        <f>K27+K28</f>
        <v>0</v>
      </c>
      <c r="M28" s="354">
        <f>L28-G28</f>
        <v>0</v>
      </c>
      <c r="N28" s="357"/>
      <c r="O28" s="358"/>
      <c r="P28" s="493">
        <f si="50" t="shared"/>
        <v>0</v>
      </c>
      <c r="Q28" s="521">
        <f>P28+P27</f>
        <v>0</v>
      </c>
      <c r="R28" s="357"/>
      <c r="S28" s="358"/>
      <c r="T28" s="347">
        <f si="51" t="shared"/>
        <v>0</v>
      </c>
      <c r="U28" s="521">
        <f>T28+T27</f>
        <v>0</v>
      </c>
      <c r="V28" s="357"/>
      <c r="W28" s="358"/>
      <c r="X28" s="347">
        <f si="52" t="shared"/>
        <v>0</v>
      </c>
      <c r="Y28" s="409">
        <f>X28+X27</f>
        <v>0</v>
      </c>
      <c r="Z28" s="210">
        <f>Y28+U28</f>
        <v>0</v>
      </c>
      <c r="AA28" s="354">
        <f>Q28-Z28</f>
        <v>0</v>
      </c>
      <c r="AB28" s="363"/>
      <c r="AC28" s="358"/>
      <c r="AD28" s="493">
        <f si="53" t="shared"/>
        <v>0</v>
      </c>
      <c r="AE28" s="521">
        <f>AD28+AD27</f>
        <v>0</v>
      </c>
      <c r="AF28" s="364"/>
      <c r="AG28" s="289"/>
      <c r="AH28" s="358"/>
      <c r="AI28" s="347">
        <f si="54" t="shared"/>
        <v>0</v>
      </c>
      <c r="AJ28" s="409">
        <f>AI28+AI27</f>
        <v>0</v>
      </c>
      <c r="AK28" s="521">
        <f>AJ28+U28</f>
        <v>0</v>
      </c>
      <c r="AL28" s="387"/>
      <c r="AM28" s="388"/>
      <c r="AN28" s="347">
        <f si="55" t="shared"/>
        <v>0</v>
      </c>
      <c r="AO28" s="217">
        <f>AN28+AN27</f>
        <v>0</v>
      </c>
      <c r="AP28" s="387"/>
      <c r="AQ28" s="388"/>
      <c r="AR28" s="347">
        <f si="56" t="shared"/>
        <v>0</v>
      </c>
      <c r="AS28" s="409">
        <f>AR28+AR27</f>
        <v>0</v>
      </c>
      <c r="AT28" s="409">
        <f>(L28-Y28-AE28-AO28)+AS28</f>
        <v>0</v>
      </c>
      <c r="AU28" s="210">
        <f si="28" t="shared"/>
        <v>0</v>
      </c>
      <c r="AV28" s="211">
        <f>(G28-Y28-AE28-AO28)+AS28</f>
        <v>0</v>
      </c>
      <c r="AW28" s="197">
        <v>10649.89</v>
      </c>
      <c r="AX28" s="196"/>
      <c r="AY28" s="196"/>
      <c r="AZ28" s="196">
        <f si="79" t="shared"/>
        <v>0</v>
      </c>
      <c r="BA28" s="196">
        <v>30.88</v>
      </c>
      <c r="BB28" s="196">
        <f si="30" t="shared"/>
        <v>30.88</v>
      </c>
      <c r="BC28" s="199">
        <v>24</v>
      </c>
      <c r="BD28" s="346">
        <v>42748</v>
      </c>
      <c r="BE28" s="357"/>
      <c r="BF28" s="292"/>
      <c r="BG28" s="358"/>
      <c r="BH28" s="529">
        <f si="57" t="shared"/>
        <v>0</v>
      </c>
      <c r="BI28" s="521">
        <f>BH28+BH27</f>
        <v>0</v>
      </c>
      <c r="BJ28" s="370"/>
      <c r="BK28" s="371"/>
      <c r="BL28" s="548">
        <f si="58" t="shared"/>
        <v>0</v>
      </c>
      <c r="BM28" s="409">
        <f>BL28+BL27</f>
        <v>0</v>
      </c>
      <c r="BN28" s="409">
        <f si="31" t="shared"/>
        <v>0</v>
      </c>
      <c r="BO28" s="483">
        <f>BI28-BM28</f>
        <v>0</v>
      </c>
      <c r="BP28" s="195">
        <v>1668.2</v>
      </c>
      <c r="BQ28" s="196">
        <f si="32" t="shared"/>
        <v>1668.2</v>
      </c>
      <c r="BR28" s="196">
        <v>301.44</v>
      </c>
      <c r="BS28" s="196">
        <f si="33" t="shared"/>
        <v>0</v>
      </c>
      <c r="BT28" s="196">
        <v>4.84</v>
      </c>
      <c r="BU28" s="196">
        <f si="34" t="shared"/>
        <v>4.84</v>
      </c>
      <c r="BV28" s="199">
        <v>24</v>
      </c>
      <c r="BW28" s="346">
        <v>42748</v>
      </c>
      <c r="BX28" s="357"/>
      <c r="BY28" s="358"/>
      <c r="BZ28" s="529">
        <f si="59" t="shared"/>
        <v>0</v>
      </c>
      <c r="CA28" s="196">
        <f>BZ27+BZ28</f>
        <v>0</v>
      </c>
      <c r="CB28" s="292"/>
      <c r="CC28" s="213">
        <f si="35" t="shared"/>
        <v>0</v>
      </c>
      <c r="CD28" s="409">
        <f>BM28</f>
        <v>0</v>
      </c>
      <c r="CE28" s="211">
        <f si="36" t="shared"/>
        <v>0</v>
      </c>
      <c r="CF28" s="211">
        <f>CA28+CD28</f>
        <v>0</v>
      </c>
      <c r="CG28" s="195">
        <v>762.3</v>
      </c>
      <c r="CH28" s="210">
        <f si="37" t="shared"/>
        <v>762.3</v>
      </c>
      <c r="CI28" s="196"/>
      <c r="CJ28" s="196">
        <f si="60" t="shared"/>
        <v>0</v>
      </c>
      <c r="CK28" s="196">
        <v>3.78</v>
      </c>
      <c r="CL28" s="196">
        <f si="38" t="shared"/>
        <v>3.78</v>
      </c>
      <c r="CM28" s="199">
        <v>24</v>
      </c>
      <c r="CN28" s="346">
        <v>42748</v>
      </c>
      <c r="CO28" s="357"/>
      <c r="CP28" s="358"/>
      <c r="CQ28" s="529">
        <f si="61" t="shared"/>
        <v>0</v>
      </c>
      <c r="CR28" s="409">
        <f>CQ28+CQ27</f>
        <v>0</v>
      </c>
      <c r="CS28" s="210">
        <f si="0" t="shared"/>
        <v>0</v>
      </c>
      <c r="CT28" s="210">
        <f si="0" t="shared"/>
        <v>0</v>
      </c>
      <c r="CU28" s="409">
        <f si="0" t="shared"/>
        <v>0</v>
      </c>
      <c r="CV28" s="521">
        <f>Y28</f>
        <v>0</v>
      </c>
      <c r="CW28" s="379"/>
      <c r="CX28" s="557">
        <f si="62" t="shared"/>
        <v>0</v>
      </c>
      <c r="CY28" s="409">
        <f>CX28+CX27</f>
        <v>0</v>
      </c>
      <c r="CZ28" s="409">
        <f si="39" t="shared"/>
        <v>0</v>
      </c>
      <c r="DA28" s="204">
        <f>CZ28+CZ27</f>
        <v>0</v>
      </c>
      <c r="DB28" s="195">
        <v>3924.1</v>
      </c>
      <c r="DC28" s="421">
        <f si="40" t="shared"/>
        <v>3924.1</v>
      </c>
      <c r="DD28" s="195">
        <v>361.89499999999998</v>
      </c>
      <c r="DE28" s="196">
        <f si="63" t="shared"/>
        <v>0</v>
      </c>
      <c r="DF28" s="195">
        <v>11.38</v>
      </c>
      <c r="DG28" s="397">
        <f si="41" t="shared"/>
        <v>11.38</v>
      </c>
      <c r="DH28" s="199">
        <v>24</v>
      </c>
      <c r="DI28" s="346">
        <v>42748</v>
      </c>
      <c r="DJ28" s="366"/>
      <c r="DK28" s="358"/>
      <c r="DL28" s="493">
        <f si="64" t="shared"/>
        <v>0</v>
      </c>
      <c r="DM28" s="521">
        <f>DL28+DL27</f>
        <v>0</v>
      </c>
      <c r="DN28" s="583"/>
      <c r="DO28" s="576"/>
      <c r="DP28" s="576"/>
      <c r="DQ28" s="582"/>
      <c r="DR28" s="493">
        <f si="78" t="shared"/>
        <v>0</v>
      </c>
      <c r="DS28" s="542">
        <f>DR28+DR27</f>
        <v>0</v>
      </c>
      <c r="DT28" s="409">
        <f>DL28+DR28+IF28</f>
        <v>0</v>
      </c>
      <c r="DU28" s="204">
        <f>DM28+DS28+IG28</f>
        <v>0</v>
      </c>
      <c r="DV28" s="195">
        <v>5557</v>
      </c>
      <c r="DW28" s="409">
        <f si="43" t="shared"/>
        <v>5557</v>
      </c>
      <c r="DX28" s="195">
        <v>14653</v>
      </c>
      <c r="DY28" s="431">
        <f si="66" t="shared"/>
        <v>0</v>
      </c>
      <c r="DZ28" s="409">
        <v>0.39800000000000002</v>
      </c>
      <c r="EA28" s="431">
        <f si="44" t="shared"/>
        <v>0.39800000000000002</v>
      </c>
      <c r="EB28" s="199">
        <v>24</v>
      </c>
      <c r="EC28" s="346">
        <v>42748</v>
      </c>
      <c r="ED28" s="357"/>
      <c r="EE28" s="212"/>
      <c r="EF28" s="532"/>
      <c r="EG28" s="493">
        <f si="67" t="shared"/>
        <v>0</v>
      </c>
      <c r="EH28" s="542">
        <f>EG28+EG27</f>
        <v>0</v>
      </c>
      <c r="EI28" s="370"/>
      <c r="EJ28" s="582"/>
      <c r="EK28" s="529">
        <f si="68" t="shared"/>
        <v>0</v>
      </c>
      <c r="EL28" s="541">
        <f>EK28+EK27</f>
        <v>0</v>
      </c>
      <c r="EM28" s="583"/>
      <c r="EN28" s="550"/>
      <c r="EO28" s="529">
        <f si="69" t="shared"/>
        <v>0</v>
      </c>
      <c r="EP28" s="541">
        <f>EO28+EO27</f>
        <v>0</v>
      </c>
      <c r="EQ28" s="379"/>
      <c r="ER28" s="529">
        <f si="70" t="shared"/>
        <v>0</v>
      </c>
      <c r="ES28" s="196">
        <f>ER28+ER27</f>
        <v>0</v>
      </c>
      <c r="ET28" s="409">
        <f si="45" t="shared"/>
        <v>0</v>
      </c>
      <c r="EU28" s="204">
        <f>EH28+EP28+ES28</f>
        <v>0</v>
      </c>
      <c r="EV28" s="195">
        <v>4273.3999999999996</v>
      </c>
      <c r="EW28" s="195">
        <f si="46" t="shared"/>
        <v>4273.3999999999996</v>
      </c>
      <c r="EX28" s="431">
        <v>361.89499999999998</v>
      </c>
      <c r="EY28" s="431">
        <f si="71" t="shared"/>
        <v>0</v>
      </c>
      <c r="EZ28" s="290">
        <v>12.3931</v>
      </c>
      <c r="FA28" s="432">
        <f si="47" t="shared"/>
        <v>12.3931</v>
      </c>
      <c r="FC28" s="293">
        <v>42819</v>
      </c>
      <c r="FD28" s="417">
        <v>42820</v>
      </c>
      <c r="FE28" s="130">
        <f>BO54</f>
        <v>0</v>
      </c>
      <c r="FF28" s="127">
        <v>3336.5</v>
      </c>
      <c r="FG28" s="127">
        <f si="1" t="shared"/>
        <v>3336.5</v>
      </c>
      <c r="FH28" s="32"/>
      <c r="FI28" s="123" t="e">
        <f si="2" t="shared"/>
        <v>#DIV/0!</v>
      </c>
      <c r="FJ28" s="126">
        <v>4.84</v>
      </c>
      <c r="FK28" s="131" t="e">
        <f si="3" t="shared"/>
        <v>#DIV/0!</v>
      </c>
      <c r="FL28" s="140">
        <f>HR54</f>
        <v>0</v>
      </c>
      <c r="FM28" s="296">
        <f>EU54</f>
        <v>0</v>
      </c>
      <c r="FN28" s="123">
        <v>8546.9</v>
      </c>
      <c r="FO28" s="32">
        <f si="4" t="shared"/>
        <v>8546.9</v>
      </c>
      <c r="FP28" s="120">
        <f si="5" t="shared"/>
        <v>0</v>
      </c>
      <c r="FQ28" s="123" t="e">
        <f si="6" t="shared"/>
        <v>#DIV/0!</v>
      </c>
      <c r="FR28" s="120">
        <v>12.39</v>
      </c>
      <c r="FS28" s="142" t="e">
        <f si="7" t="shared"/>
        <v>#DIV/0!</v>
      </c>
      <c r="FT28" s="141"/>
      <c r="FU28" s="130">
        <f>DA54</f>
        <v>0</v>
      </c>
      <c r="FV28" s="123">
        <v>7848.3</v>
      </c>
      <c r="FW28" s="32">
        <f si="8" t="shared"/>
        <v>7848.3</v>
      </c>
      <c r="FX28" s="120">
        <f si="9" t="shared"/>
        <v>0</v>
      </c>
      <c r="FY28" s="120" t="e">
        <f si="10" t="shared"/>
        <v>#DIV/0!</v>
      </c>
      <c r="FZ28" s="126">
        <v>11.38</v>
      </c>
      <c r="GA28" s="142" t="e">
        <f si="11" t="shared"/>
        <v>#DIV/0!</v>
      </c>
      <c r="GB28" s="393"/>
      <c r="GC28" s="122">
        <f>CF54</f>
        <v>0</v>
      </c>
      <c r="GD28" s="123">
        <v>1524.6</v>
      </c>
      <c r="GE28" s="120">
        <f si="12" t="shared"/>
        <v>1524.6</v>
      </c>
      <c r="GF28" s="33"/>
      <c r="GG28" s="127" t="e">
        <f si="13" t="shared"/>
        <v>#DIV/0!</v>
      </c>
      <c r="GH28" s="126">
        <v>3.78</v>
      </c>
      <c r="GI28" s="144" t="e">
        <f si="14" t="shared"/>
        <v>#DIV/0!</v>
      </c>
      <c r="GJ28" s="393"/>
      <c r="GK28" s="122">
        <f>DU54</f>
        <v>0</v>
      </c>
      <c r="GL28" s="120">
        <v>11114</v>
      </c>
      <c r="GM28" s="33">
        <f si="15" t="shared"/>
        <v>11114</v>
      </c>
      <c r="GN28" s="169"/>
      <c r="GO28" s="128">
        <v>0.55000000000000004</v>
      </c>
      <c r="GP28" s="126">
        <v>0.4</v>
      </c>
      <c r="GQ28" s="225">
        <f si="16" t="shared"/>
        <v>-0.15000000000000002</v>
      </c>
      <c r="GR28" s="393"/>
      <c r="GS28" s="122">
        <f>AV54</f>
        <v>0</v>
      </c>
      <c r="GT28" s="123">
        <v>21299.8</v>
      </c>
      <c r="GU28" s="33">
        <f si="17" t="shared"/>
        <v>21299.8</v>
      </c>
      <c r="GV28" s="123">
        <f si="86" t="shared"/>
        <v>0</v>
      </c>
      <c r="GW28" s="127" t="e">
        <f si="19" t="shared"/>
        <v>#DIV/0!</v>
      </c>
      <c r="GX28" s="123">
        <v>30.9</v>
      </c>
      <c r="GY28" s="144" t="e">
        <f si="20" t="shared"/>
        <v>#DIV/0!</v>
      </c>
      <c r="GZ28" s="141"/>
      <c r="HA28" s="125">
        <f si="21" t="shared"/>
        <v>0</v>
      </c>
      <c r="HB28" s="386">
        <v>53670.03</v>
      </c>
      <c r="HC28" s="31">
        <f si="22" t="shared"/>
        <v>53670.03</v>
      </c>
      <c r="HE28" s="23" t="s">
        <v>68</v>
      </c>
      <c r="HF28" s="46">
        <f si="84" t="shared"/>
        <v>0</v>
      </c>
      <c r="HG28" s="23"/>
      <c r="HH28" s="24">
        <f si="85" t="shared"/>
        <v>0</v>
      </c>
      <c r="HI28" s="20"/>
      <c r="HJ28" s="290"/>
      <c r="HO28" s="346">
        <v>42748</v>
      </c>
      <c r="HP28" s="590"/>
      <c r="HQ28" s="529">
        <f si="72" t="shared"/>
        <v>0</v>
      </c>
      <c r="HR28" s="541">
        <f>HQ28+HQ27</f>
        <v>0</v>
      </c>
      <c r="HS28" s="379"/>
      <c r="HT28" s="347">
        <f si="73" t="shared"/>
        <v>0</v>
      </c>
      <c r="HU28" s="573">
        <f>HT28+HT27</f>
        <v>0</v>
      </c>
      <c r="HV28" s="379"/>
      <c r="HW28" s="347">
        <f si="74" t="shared"/>
        <v>0</v>
      </c>
      <c r="HX28" s="573">
        <f>HW28+HW27</f>
        <v>0</v>
      </c>
      <c r="HY28" s="379"/>
      <c r="HZ28" s="347">
        <f si="75" t="shared"/>
        <v>0</v>
      </c>
      <c r="IA28" s="573">
        <f>HZ28+HZ27</f>
        <v>0</v>
      </c>
      <c r="IB28" s="379"/>
      <c r="IC28" s="493">
        <f si="76" t="shared"/>
        <v>0</v>
      </c>
      <c r="ID28" s="195">
        <f>IC28+IC27</f>
        <v>0</v>
      </c>
      <c r="IE28" s="379"/>
      <c r="IF28" s="347">
        <f si="77" t="shared"/>
        <v>0</v>
      </c>
      <c r="IG28" s="210">
        <f>IF28+IF27</f>
        <v>0</v>
      </c>
    </row>
    <row customHeight="1" ht="16.5" r="29" spans="1:241" thickBot="1" x14ac:dyDescent="0.3">
      <c r="A29" s="199">
        <v>25</v>
      </c>
      <c r="B29" s="346">
        <v>42748</v>
      </c>
      <c r="C29" s="349"/>
      <c r="D29" s="288"/>
      <c r="E29" s="350"/>
      <c r="F29" s="493">
        <f si="48" t="shared"/>
        <v>0</v>
      </c>
      <c r="G29" s="354"/>
      <c r="H29" s="357"/>
      <c r="I29" s="292"/>
      <c r="J29" s="358"/>
      <c r="K29" s="493">
        <f si="49" t="shared"/>
        <v>0</v>
      </c>
      <c r="L29" s="409"/>
      <c r="M29" s="354"/>
      <c r="N29" s="516"/>
      <c r="O29" s="532"/>
      <c r="P29" s="493">
        <f si="50" t="shared"/>
        <v>0</v>
      </c>
      <c r="Q29" s="521"/>
      <c r="R29" s="516"/>
      <c r="S29" s="532"/>
      <c r="T29" s="347">
        <f si="51" t="shared"/>
        <v>0</v>
      </c>
      <c r="U29" s="521"/>
      <c r="V29" s="516"/>
      <c r="W29" s="532"/>
      <c r="X29" s="347">
        <f si="52" t="shared"/>
        <v>0</v>
      </c>
      <c r="Y29" s="409"/>
      <c r="Z29" s="210"/>
      <c r="AA29" s="354"/>
      <c r="AB29" s="543"/>
      <c r="AC29" s="446"/>
      <c r="AD29" s="493">
        <f si="53" t="shared"/>
        <v>0</v>
      </c>
      <c r="AE29" s="521"/>
      <c r="AF29" s="364"/>
      <c r="AG29" s="289"/>
      <c r="AH29" s="358"/>
      <c r="AI29" s="347">
        <f si="54" t="shared"/>
        <v>0</v>
      </c>
      <c r="AJ29" s="409"/>
      <c r="AK29" s="521"/>
      <c r="AL29" s="387"/>
      <c r="AM29" s="388"/>
      <c r="AN29" s="347">
        <f si="55" t="shared"/>
        <v>0</v>
      </c>
      <c r="AO29" s="217"/>
      <c r="AP29" s="387"/>
      <c r="AQ29" s="388"/>
      <c r="AR29" s="347">
        <f si="56" t="shared"/>
        <v>0</v>
      </c>
      <c r="AS29" s="409"/>
      <c r="AT29" s="409"/>
      <c r="AU29" s="210">
        <f si="28" t="shared"/>
        <v>0</v>
      </c>
      <c r="AV29" s="211"/>
      <c r="AW29" s="197">
        <v>10649.89</v>
      </c>
      <c r="AX29" s="196"/>
      <c r="AY29" s="196"/>
      <c r="AZ29" s="196">
        <f si="79" t="shared"/>
        <v>0</v>
      </c>
      <c r="BA29" s="196">
        <v>30.88</v>
      </c>
      <c r="BB29" s="196">
        <f si="30" t="shared"/>
        <v>30.88</v>
      </c>
      <c r="BC29" s="199">
        <v>25</v>
      </c>
      <c r="BD29" s="346">
        <v>42748</v>
      </c>
      <c r="BE29" s="357"/>
      <c r="BF29" s="292"/>
      <c r="BG29" s="358"/>
      <c r="BH29" s="529">
        <f si="57" t="shared"/>
        <v>0</v>
      </c>
      <c r="BI29" s="521"/>
      <c r="BJ29" s="549"/>
      <c r="BK29" s="550"/>
      <c r="BL29" s="548">
        <f si="58" t="shared"/>
        <v>0</v>
      </c>
      <c r="BM29" s="409"/>
      <c r="BN29" s="409">
        <f si="31" t="shared"/>
        <v>0</v>
      </c>
      <c r="BO29" s="483"/>
      <c r="BP29" s="195">
        <v>1668.2</v>
      </c>
      <c r="BQ29" s="196">
        <f si="32" t="shared"/>
        <v>1668.2</v>
      </c>
      <c r="BR29" s="196">
        <v>301.44</v>
      </c>
      <c r="BS29" s="196">
        <f si="33" t="shared"/>
        <v>0</v>
      </c>
      <c r="BT29" s="196">
        <v>4.84</v>
      </c>
      <c r="BU29" s="196">
        <f si="34" t="shared"/>
        <v>4.84</v>
      </c>
      <c r="BV29" s="199">
        <v>25</v>
      </c>
      <c r="BW29" s="346">
        <v>42748</v>
      </c>
      <c r="BX29" s="516"/>
      <c r="BY29" s="532"/>
      <c r="BZ29" s="529">
        <f si="59" t="shared"/>
        <v>0</v>
      </c>
      <c r="CA29" s="196"/>
      <c r="CB29" s="292"/>
      <c r="CC29" s="213">
        <f si="35" t="shared"/>
        <v>0</v>
      </c>
      <c r="CD29" s="409"/>
      <c r="CE29" s="211">
        <f si="36" t="shared"/>
        <v>0</v>
      </c>
      <c r="CF29" s="211"/>
      <c r="CG29" s="195">
        <v>762.3</v>
      </c>
      <c r="CH29" s="210">
        <f si="37" t="shared"/>
        <v>762.3</v>
      </c>
      <c r="CI29" s="196"/>
      <c r="CJ29" s="196">
        <f si="60" t="shared"/>
        <v>0</v>
      </c>
      <c r="CK29" s="196">
        <v>3.78</v>
      </c>
      <c r="CL29" s="196">
        <f si="38" t="shared"/>
        <v>3.78</v>
      </c>
      <c r="CM29" s="199">
        <v>25</v>
      </c>
      <c r="CN29" s="346">
        <v>42748</v>
      </c>
      <c r="CO29" s="516"/>
      <c r="CP29" s="532"/>
      <c r="CQ29" s="529">
        <f si="61" t="shared"/>
        <v>0</v>
      </c>
      <c r="CR29" s="409"/>
      <c r="CS29" s="210">
        <f si="0" t="shared"/>
        <v>0</v>
      </c>
      <c r="CT29" s="210">
        <f si="0" t="shared"/>
        <v>0</v>
      </c>
      <c r="CU29" s="409">
        <f si="0" t="shared"/>
        <v>0</v>
      </c>
      <c r="CV29" s="521"/>
      <c r="CW29" s="379"/>
      <c r="CX29" s="557">
        <f si="62" t="shared"/>
        <v>0</v>
      </c>
      <c r="CY29" s="409"/>
      <c r="CZ29" s="409">
        <f si="39" t="shared"/>
        <v>0</v>
      </c>
      <c r="DA29" s="204"/>
      <c r="DB29" s="195">
        <v>3924.1</v>
      </c>
      <c r="DC29" s="421">
        <f si="40" t="shared"/>
        <v>3924.1</v>
      </c>
      <c r="DD29" s="195">
        <v>361.89499999999998</v>
      </c>
      <c r="DE29" s="196">
        <f si="63" t="shared"/>
        <v>0</v>
      </c>
      <c r="DF29" s="195">
        <v>11.38</v>
      </c>
      <c r="DG29" s="397">
        <f si="41" t="shared"/>
        <v>11.38</v>
      </c>
      <c r="DH29" s="199">
        <v>25</v>
      </c>
      <c r="DI29" s="346">
        <v>42748</v>
      </c>
      <c r="DJ29" s="558"/>
      <c r="DK29" s="559"/>
      <c r="DL29" s="493">
        <f si="64" t="shared"/>
        <v>0</v>
      </c>
      <c r="DM29" s="521"/>
      <c r="DN29" s="583"/>
      <c r="DO29" s="576"/>
      <c r="DP29" s="576"/>
      <c r="DQ29" s="582"/>
      <c r="DR29" s="493">
        <f si="78" t="shared"/>
        <v>0</v>
      </c>
      <c r="DS29" s="542"/>
      <c r="DT29" s="409">
        <f si="42" t="shared"/>
        <v>0</v>
      </c>
      <c r="DU29" s="204"/>
      <c r="DV29" s="195">
        <v>5557</v>
      </c>
      <c r="DW29" s="409">
        <f si="43" t="shared"/>
        <v>5557</v>
      </c>
      <c r="DX29" s="195">
        <v>14653</v>
      </c>
      <c r="DY29" s="431">
        <f si="66" t="shared"/>
        <v>0</v>
      </c>
      <c r="DZ29" s="409">
        <v>0.39800000000000002</v>
      </c>
      <c r="EA29" s="431">
        <f si="44" t="shared"/>
        <v>0.39800000000000002</v>
      </c>
      <c r="EB29" s="199">
        <v>25</v>
      </c>
      <c r="EC29" s="346">
        <v>42748</v>
      </c>
      <c r="ED29" s="516"/>
      <c r="EE29" s="212"/>
      <c r="EF29" s="532"/>
      <c r="EG29" s="493">
        <f si="67" t="shared"/>
        <v>0</v>
      </c>
      <c r="EH29" s="542"/>
      <c r="EI29" s="549"/>
      <c r="EJ29" s="582"/>
      <c r="EK29" s="529">
        <f si="68" t="shared"/>
        <v>0</v>
      </c>
      <c r="EL29" s="541"/>
      <c r="EM29" s="583"/>
      <c r="EN29" s="550"/>
      <c r="EO29" s="529">
        <f si="69" t="shared"/>
        <v>0</v>
      </c>
      <c r="EP29" s="541"/>
      <c r="EQ29" s="570"/>
      <c r="ER29" s="529">
        <f si="70" t="shared"/>
        <v>0</v>
      </c>
      <c r="ES29" s="196"/>
      <c r="ET29" s="409">
        <f si="45" t="shared"/>
        <v>0</v>
      </c>
      <c r="EU29" s="204"/>
      <c r="EV29" s="195">
        <v>4273.3999999999996</v>
      </c>
      <c r="EW29" s="195">
        <f si="46" t="shared"/>
        <v>4273.3999999999996</v>
      </c>
      <c r="EX29" s="431">
        <v>361.89499999999998</v>
      </c>
      <c r="EY29" s="431">
        <f si="71" t="shared"/>
        <v>0</v>
      </c>
      <c r="EZ29" s="290">
        <v>12.3931</v>
      </c>
      <c r="FA29" s="432">
        <f si="47" t="shared"/>
        <v>12.3931</v>
      </c>
      <c r="FC29" s="293">
        <v>42820</v>
      </c>
      <c r="FD29" s="417">
        <v>42821</v>
      </c>
      <c r="FE29" s="130">
        <f>BO56</f>
        <v>0</v>
      </c>
      <c r="FF29" s="127">
        <v>3336.5</v>
      </c>
      <c r="FG29" s="127">
        <f si="1" t="shared"/>
        <v>3336.5</v>
      </c>
      <c r="FH29" s="32"/>
      <c r="FI29" s="123" t="e">
        <f si="2" t="shared"/>
        <v>#DIV/0!</v>
      </c>
      <c r="FJ29" s="126">
        <v>4.84</v>
      </c>
      <c r="FK29" s="131" t="e">
        <f si="3" t="shared"/>
        <v>#DIV/0!</v>
      </c>
      <c r="FL29" s="140">
        <f>HR56</f>
        <v>0</v>
      </c>
      <c r="FM29" s="296">
        <f>EU56</f>
        <v>0</v>
      </c>
      <c r="FN29" s="123">
        <v>8546.9</v>
      </c>
      <c r="FO29" s="32">
        <f si="4" t="shared"/>
        <v>8546.9</v>
      </c>
      <c r="FP29" s="120">
        <f si="5" t="shared"/>
        <v>0</v>
      </c>
      <c r="FQ29" s="123" t="e">
        <f si="6" t="shared"/>
        <v>#DIV/0!</v>
      </c>
      <c r="FR29" s="120">
        <v>12.39</v>
      </c>
      <c r="FS29" s="142" t="e">
        <f si="7" t="shared"/>
        <v>#DIV/0!</v>
      </c>
      <c r="FT29" s="141"/>
      <c r="FU29" s="130">
        <f>DA56</f>
        <v>0</v>
      </c>
      <c r="FV29" s="123">
        <v>7848.3</v>
      </c>
      <c r="FW29" s="32">
        <f si="8" t="shared"/>
        <v>7848.3</v>
      </c>
      <c r="FX29" s="120">
        <f si="9" t="shared"/>
        <v>0</v>
      </c>
      <c r="FY29" s="120" t="e">
        <f si="10" t="shared"/>
        <v>#DIV/0!</v>
      </c>
      <c r="FZ29" s="126">
        <v>11.38</v>
      </c>
      <c r="GA29" s="142" t="e">
        <f si="11" t="shared"/>
        <v>#DIV/0!</v>
      </c>
      <c r="GB29" s="141"/>
      <c r="GC29" s="122">
        <f>CF56</f>
        <v>0</v>
      </c>
      <c r="GD29" s="123">
        <v>1524.6</v>
      </c>
      <c r="GE29" s="120">
        <f si="12" t="shared"/>
        <v>1524.6</v>
      </c>
      <c r="GF29" s="33"/>
      <c r="GG29" s="127" t="e">
        <f si="13" t="shared"/>
        <v>#DIV/0!</v>
      </c>
      <c r="GH29" s="126">
        <v>3.78</v>
      </c>
      <c r="GI29" s="148" t="e">
        <f si="14" t="shared"/>
        <v>#DIV/0!</v>
      </c>
      <c r="GJ29" s="141"/>
      <c r="GK29" s="122">
        <f>DU56</f>
        <v>0</v>
      </c>
      <c r="GL29" s="120">
        <v>11114</v>
      </c>
      <c r="GM29" s="33">
        <f si="15" t="shared"/>
        <v>11114</v>
      </c>
      <c r="GN29" s="169"/>
      <c r="GO29" s="128">
        <v>0.55000000000000004</v>
      </c>
      <c r="GP29" s="126">
        <v>0.4</v>
      </c>
      <c r="GQ29" s="225">
        <f si="16" t="shared"/>
        <v>-0.15000000000000002</v>
      </c>
      <c r="GR29" s="141"/>
      <c r="GS29" s="122">
        <f>AV56</f>
        <v>0</v>
      </c>
      <c r="GT29" s="123">
        <v>21299.8</v>
      </c>
      <c r="GU29" s="33">
        <f si="17" t="shared"/>
        <v>21299.8</v>
      </c>
      <c r="GV29" s="123">
        <f si="86" t="shared"/>
        <v>0</v>
      </c>
      <c r="GW29" s="127" t="e">
        <f si="19" t="shared"/>
        <v>#DIV/0!</v>
      </c>
      <c r="GX29" s="123">
        <v>30.9</v>
      </c>
      <c r="GY29" s="144" t="e">
        <f si="20" t="shared"/>
        <v>#DIV/0!</v>
      </c>
      <c r="GZ29" s="141"/>
      <c r="HA29" s="125">
        <f si="21" t="shared"/>
        <v>0</v>
      </c>
      <c r="HB29" s="386">
        <v>53670.03</v>
      </c>
      <c r="HC29" s="31">
        <f si="22" t="shared"/>
        <v>53670.03</v>
      </c>
      <c r="HE29" s="25" t="s">
        <v>69</v>
      </c>
      <c r="HF29" s="47">
        <f si="84" t="shared"/>
        <v>0</v>
      </c>
      <c r="HG29" s="25"/>
      <c r="HH29" s="26">
        <f si="85" t="shared"/>
        <v>0</v>
      </c>
      <c r="HI29" s="11"/>
      <c r="HJ29" s="5"/>
      <c r="HO29" s="346">
        <v>42748</v>
      </c>
      <c r="HP29" s="590"/>
      <c r="HQ29" s="529">
        <f si="72" t="shared"/>
        <v>0</v>
      </c>
      <c r="HR29" s="541"/>
      <c r="HS29" s="556"/>
      <c r="HT29" s="347">
        <f si="73" t="shared"/>
        <v>0</v>
      </c>
      <c r="HU29" s="573"/>
      <c r="HV29" s="556"/>
      <c r="HW29" s="347">
        <f si="74" t="shared"/>
        <v>0</v>
      </c>
      <c r="HX29" s="573"/>
      <c r="HY29" s="556"/>
      <c r="HZ29" s="347">
        <f si="75" t="shared"/>
        <v>0</v>
      </c>
      <c r="IA29" s="573"/>
      <c r="IB29" s="556"/>
      <c r="IC29" s="493">
        <f si="76" t="shared"/>
        <v>0</v>
      </c>
      <c r="ID29" s="195"/>
      <c r="IE29" s="556"/>
      <c r="IF29" s="347">
        <f si="77" t="shared"/>
        <v>0</v>
      </c>
      <c r="IG29" s="210"/>
    </row>
    <row customHeight="1" ht="16.5" r="30" spans="1:241" thickBot="1" x14ac:dyDescent="0.3">
      <c r="A30" s="199">
        <v>26</v>
      </c>
      <c r="B30" s="346">
        <v>42749</v>
      </c>
      <c r="C30" s="349"/>
      <c r="D30" s="288"/>
      <c r="E30" s="350"/>
      <c r="F30" s="493">
        <f si="48" t="shared"/>
        <v>0</v>
      </c>
      <c r="G30" s="354">
        <f>F29+F30</f>
        <v>0</v>
      </c>
      <c r="H30" s="357"/>
      <c r="I30" s="292"/>
      <c r="J30" s="358"/>
      <c r="K30" s="493">
        <f si="49" t="shared"/>
        <v>0</v>
      </c>
      <c r="L30" s="409">
        <f>K29+K30</f>
        <v>0</v>
      </c>
      <c r="M30" s="354">
        <f>L30-G30</f>
        <v>0</v>
      </c>
      <c r="N30" s="516"/>
      <c r="O30" s="532"/>
      <c r="P30" s="493">
        <f si="50" t="shared"/>
        <v>0</v>
      </c>
      <c r="Q30" s="521">
        <f>P30+P29</f>
        <v>0</v>
      </c>
      <c r="R30" s="516"/>
      <c r="S30" s="532"/>
      <c r="T30" s="347">
        <f si="51" t="shared"/>
        <v>0</v>
      </c>
      <c r="U30" s="521">
        <f>T30+T29</f>
        <v>0</v>
      </c>
      <c r="V30" s="516"/>
      <c r="W30" s="532"/>
      <c r="X30" s="347">
        <f si="52" t="shared"/>
        <v>0</v>
      </c>
      <c r="Y30" s="409">
        <f>X30+X29</f>
        <v>0</v>
      </c>
      <c r="Z30" s="210">
        <f>Y30+U30</f>
        <v>0</v>
      </c>
      <c r="AA30" s="466">
        <f>Q30-Z30</f>
        <v>0</v>
      </c>
      <c r="AB30" s="543"/>
      <c r="AC30" s="446"/>
      <c r="AD30" s="493">
        <f si="53" t="shared"/>
        <v>0</v>
      </c>
      <c r="AE30" s="521">
        <f>AD30+AD29</f>
        <v>0</v>
      </c>
      <c r="AF30" s="364"/>
      <c r="AG30" s="289"/>
      <c r="AH30" s="358"/>
      <c r="AI30" s="347">
        <f si="54" t="shared"/>
        <v>0</v>
      </c>
      <c r="AJ30" s="409">
        <f>AI30+AI29</f>
        <v>0</v>
      </c>
      <c r="AK30" s="521">
        <f>AJ30+U30</f>
        <v>0</v>
      </c>
      <c r="AL30" s="387"/>
      <c r="AM30" s="388"/>
      <c r="AN30" s="347">
        <f si="55" t="shared"/>
        <v>0</v>
      </c>
      <c r="AO30" s="217">
        <f>AN30+AN29</f>
        <v>0</v>
      </c>
      <c r="AP30" s="387"/>
      <c r="AQ30" s="388"/>
      <c r="AR30" s="347">
        <f si="56" t="shared"/>
        <v>0</v>
      </c>
      <c r="AS30" s="409">
        <f>AR30+AR29</f>
        <v>0</v>
      </c>
      <c r="AT30" s="409">
        <f>(L30-Y30-AE30-AO30)+AS30</f>
        <v>0</v>
      </c>
      <c r="AU30" s="210">
        <f si="28" t="shared"/>
        <v>0</v>
      </c>
      <c r="AV30" s="211">
        <f>(G30-Y30-AE30-AO30)+AS30</f>
        <v>0</v>
      </c>
      <c r="AW30" s="197">
        <v>10649.89</v>
      </c>
      <c r="AX30" s="196"/>
      <c r="AY30" s="196"/>
      <c r="AZ30" s="196">
        <f si="79" t="shared"/>
        <v>0</v>
      </c>
      <c r="BA30" s="196">
        <v>30.88</v>
      </c>
      <c r="BB30" s="196">
        <f si="30" t="shared"/>
        <v>30.88</v>
      </c>
      <c r="BC30" s="199">
        <v>26</v>
      </c>
      <c r="BD30" s="346">
        <v>42749</v>
      </c>
      <c r="BE30" s="357"/>
      <c r="BF30" s="292"/>
      <c r="BG30" s="358"/>
      <c r="BH30" s="529">
        <f si="57" t="shared"/>
        <v>0</v>
      </c>
      <c r="BI30" s="521">
        <f>BH30+BH29</f>
        <v>0</v>
      </c>
      <c r="BJ30" s="549"/>
      <c r="BK30" s="550"/>
      <c r="BL30" s="548">
        <f si="58" t="shared"/>
        <v>0</v>
      </c>
      <c r="BM30" s="409">
        <f>BL30+BL29</f>
        <v>0</v>
      </c>
      <c r="BN30" s="409">
        <f si="31" t="shared"/>
        <v>0</v>
      </c>
      <c r="BO30" s="483">
        <f>BI30-BM30</f>
        <v>0</v>
      </c>
      <c r="BP30" s="195">
        <v>1668.2</v>
      </c>
      <c r="BQ30" s="196">
        <f si="32" t="shared"/>
        <v>1668.2</v>
      </c>
      <c r="BR30" s="196">
        <v>301.44</v>
      </c>
      <c r="BS30" s="196">
        <f si="33" t="shared"/>
        <v>0</v>
      </c>
      <c r="BT30" s="196">
        <v>4.84</v>
      </c>
      <c r="BU30" s="196">
        <f si="34" t="shared"/>
        <v>4.84</v>
      </c>
      <c r="BV30" s="199">
        <v>26</v>
      </c>
      <c r="BW30" s="346">
        <v>42749</v>
      </c>
      <c r="BX30" s="516"/>
      <c r="BY30" s="532"/>
      <c r="BZ30" s="529">
        <f si="59" t="shared"/>
        <v>0</v>
      </c>
      <c r="CA30" s="196">
        <f>BZ29+BZ30</f>
        <v>0</v>
      </c>
      <c r="CB30" s="292"/>
      <c r="CC30" s="213">
        <f si="35" t="shared"/>
        <v>0</v>
      </c>
      <c r="CD30" s="409">
        <f>BM30</f>
        <v>0</v>
      </c>
      <c r="CE30" s="211">
        <f si="36" t="shared"/>
        <v>0</v>
      </c>
      <c r="CF30" s="211">
        <f>CA30+CD30</f>
        <v>0</v>
      </c>
      <c r="CG30" s="195">
        <v>762.3</v>
      </c>
      <c r="CH30" s="210">
        <f si="37" t="shared"/>
        <v>762.3</v>
      </c>
      <c r="CI30" s="196"/>
      <c r="CJ30" s="196">
        <f si="60" t="shared"/>
        <v>0</v>
      </c>
      <c r="CK30" s="196">
        <v>3.78</v>
      </c>
      <c r="CL30" s="196">
        <f si="38" t="shared"/>
        <v>3.78</v>
      </c>
      <c r="CM30" s="199">
        <v>26</v>
      </c>
      <c r="CN30" s="346">
        <v>42749</v>
      </c>
      <c r="CO30" s="516"/>
      <c r="CP30" s="532"/>
      <c r="CQ30" s="529">
        <f si="61" t="shared"/>
        <v>0</v>
      </c>
      <c r="CR30" s="409">
        <f>CQ30+CQ29</f>
        <v>0</v>
      </c>
      <c r="CS30" s="210">
        <f si="0" t="shared"/>
        <v>0</v>
      </c>
      <c r="CT30" s="210">
        <f si="0" t="shared"/>
        <v>0</v>
      </c>
      <c r="CU30" s="409">
        <f si="0" t="shared"/>
        <v>0</v>
      </c>
      <c r="CV30" s="521">
        <f>Y30</f>
        <v>0</v>
      </c>
      <c r="CW30" s="379"/>
      <c r="CX30" s="557">
        <f si="62" t="shared"/>
        <v>0</v>
      </c>
      <c r="CY30" s="409">
        <f>CX30+CX29</f>
        <v>0</v>
      </c>
      <c r="CZ30" s="409">
        <f si="39" t="shared"/>
        <v>0</v>
      </c>
      <c r="DA30" s="204">
        <f>CZ30+CZ29</f>
        <v>0</v>
      </c>
      <c r="DB30" s="195">
        <v>3924.1</v>
      </c>
      <c r="DC30" s="421">
        <f si="40" t="shared"/>
        <v>3924.1</v>
      </c>
      <c r="DD30" s="195">
        <v>361.89499999999998</v>
      </c>
      <c r="DE30" s="196">
        <f si="63" t="shared"/>
        <v>0</v>
      </c>
      <c r="DF30" s="195">
        <v>11.38</v>
      </c>
      <c r="DG30" s="397">
        <f si="41" t="shared"/>
        <v>11.38</v>
      </c>
      <c r="DH30" s="199">
        <v>26</v>
      </c>
      <c r="DI30" s="346">
        <v>42749</v>
      </c>
      <c r="DJ30" s="558"/>
      <c r="DK30" s="559"/>
      <c r="DL30" s="493">
        <f si="64" t="shared"/>
        <v>0</v>
      </c>
      <c r="DM30" s="521">
        <f>DL30+DL29</f>
        <v>0</v>
      </c>
      <c r="DN30" s="583"/>
      <c r="DO30" s="576"/>
      <c r="DP30" s="576"/>
      <c r="DQ30" s="582"/>
      <c r="DR30" s="493">
        <f si="78" t="shared"/>
        <v>0</v>
      </c>
      <c r="DS30" s="542">
        <f>DR30+DR29</f>
        <v>0</v>
      </c>
      <c r="DT30" s="409">
        <f si="42" t="shared"/>
        <v>0</v>
      </c>
      <c r="DU30" s="204">
        <f>DM30+DS30+IG30</f>
        <v>0</v>
      </c>
      <c r="DV30" s="195">
        <v>5557</v>
      </c>
      <c r="DW30" s="409">
        <f si="43" t="shared"/>
        <v>5557</v>
      </c>
      <c r="DX30" s="195">
        <v>14653</v>
      </c>
      <c r="DY30" s="431">
        <f si="66" t="shared"/>
        <v>0</v>
      </c>
      <c r="DZ30" s="409">
        <v>0.39800000000000002</v>
      </c>
      <c r="EA30" s="431">
        <f si="44" t="shared"/>
        <v>0.39800000000000002</v>
      </c>
      <c r="EB30" s="199">
        <v>26</v>
      </c>
      <c r="EC30" s="346">
        <v>42749</v>
      </c>
      <c r="ED30" s="516"/>
      <c r="EE30" s="212"/>
      <c r="EF30" s="532"/>
      <c r="EG30" s="493">
        <f si="67" t="shared"/>
        <v>0</v>
      </c>
      <c r="EH30" s="542">
        <f>EG30+EG29</f>
        <v>0</v>
      </c>
      <c r="EI30" s="549"/>
      <c r="EJ30" s="582"/>
      <c r="EK30" s="529">
        <f si="68" t="shared"/>
        <v>0</v>
      </c>
      <c r="EL30" s="541">
        <f>EK30+EK29</f>
        <v>0</v>
      </c>
      <c r="EM30" s="583"/>
      <c r="EN30" s="550"/>
      <c r="EO30" s="529">
        <f si="69" t="shared"/>
        <v>0</v>
      </c>
      <c r="EP30" s="541">
        <f>EO30+EO29</f>
        <v>0</v>
      </c>
      <c r="EQ30" s="570"/>
      <c r="ER30" s="529">
        <f si="70" t="shared"/>
        <v>0</v>
      </c>
      <c r="ES30" s="196">
        <f>ER30+ER29</f>
        <v>0</v>
      </c>
      <c r="ET30" s="409">
        <f si="45" t="shared"/>
        <v>0</v>
      </c>
      <c r="EU30" s="204">
        <f>EH30+EP30+ES30</f>
        <v>0</v>
      </c>
      <c r="EV30" s="195">
        <v>4273.3999999999996</v>
      </c>
      <c r="EW30" s="195">
        <f si="46" t="shared"/>
        <v>4273.3999999999996</v>
      </c>
      <c r="EX30" s="431">
        <v>361.89499999999998</v>
      </c>
      <c r="EY30" s="431">
        <f si="71" t="shared"/>
        <v>0</v>
      </c>
      <c r="EZ30" s="290">
        <v>12.3931</v>
      </c>
      <c r="FA30" s="432">
        <f si="47" t="shared"/>
        <v>12.3931</v>
      </c>
      <c r="FC30" s="293">
        <v>42821</v>
      </c>
      <c r="FD30" s="417">
        <v>42822</v>
      </c>
      <c r="FE30" s="130">
        <f>BO58</f>
        <v>0</v>
      </c>
      <c r="FF30" s="127">
        <v>3336.5</v>
      </c>
      <c r="FG30" s="127">
        <f si="1" t="shared"/>
        <v>3336.5</v>
      </c>
      <c r="FH30" s="32"/>
      <c r="FI30" s="123" t="e">
        <f si="2" t="shared"/>
        <v>#DIV/0!</v>
      </c>
      <c r="FJ30" s="126">
        <v>4.84</v>
      </c>
      <c r="FK30" s="131" t="e">
        <f si="3" t="shared"/>
        <v>#DIV/0!</v>
      </c>
      <c r="FL30" s="140">
        <f>HR58</f>
        <v>0</v>
      </c>
      <c r="FM30" s="296">
        <f>EU58</f>
        <v>0</v>
      </c>
      <c r="FN30" s="123">
        <v>8546.9</v>
      </c>
      <c r="FO30" s="32">
        <f si="4" t="shared"/>
        <v>8546.9</v>
      </c>
      <c r="FP30" s="120">
        <f si="5" t="shared"/>
        <v>0</v>
      </c>
      <c r="FQ30" s="123" t="e">
        <f si="6" t="shared"/>
        <v>#DIV/0!</v>
      </c>
      <c r="FR30" s="120">
        <v>12.39</v>
      </c>
      <c r="FS30" s="142" t="e">
        <f si="7" t="shared"/>
        <v>#DIV/0!</v>
      </c>
      <c r="FT30" s="141"/>
      <c r="FU30" s="130">
        <f>DA58</f>
        <v>0</v>
      </c>
      <c r="FV30" s="123">
        <v>7848.3</v>
      </c>
      <c r="FW30" s="32">
        <f si="8" t="shared"/>
        <v>7848.3</v>
      </c>
      <c r="FX30" s="120">
        <f si="9" t="shared"/>
        <v>0</v>
      </c>
      <c r="FY30" s="120" t="e">
        <f si="10" t="shared"/>
        <v>#DIV/0!</v>
      </c>
      <c r="FZ30" s="126">
        <v>11.38</v>
      </c>
      <c r="GA30" s="142" t="e">
        <f si="11" t="shared"/>
        <v>#DIV/0!</v>
      </c>
      <c r="GB30" s="141"/>
      <c r="GC30" s="122">
        <f>CF58</f>
        <v>0</v>
      </c>
      <c r="GD30" s="123">
        <v>1524.6</v>
      </c>
      <c r="GE30" s="120">
        <f si="12" t="shared"/>
        <v>1524.6</v>
      </c>
      <c r="GF30" s="33"/>
      <c r="GG30" s="127" t="e">
        <f si="13" t="shared"/>
        <v>#DIV/0!</v>
      </c>
      <c r="GH30" s="126">
        <v>3.78</v>
      </c>
      <c r="GI30" s="144" t="e">
        <f si="14" t="shared"/>
        <v>#DIV/0!</v>
      </c>
      <c r="GJ30" s="141"/>
      <c r="GK30" s="122">
        <f>DU58</f>
        <v>0</v>
      </c>
      <c r="GL30" s="120">
        <v>11114</v>
      </c>
      <c r="GM30" s="33">
        <f si="15" t="shared"/>
        <v>11114</v>
      </c>
      <c r="GN30" s="169"/>
      <c r="GO30" s="128">
        <v>0.55000000000000004</v>
      </c>
      <c r="GP30" s="126">
        <v>0.4</v>
      </c>
      <c r="GQ30" s="225">
        <f si="16" t="shared"/>
        <v>-0.15000000000000002</v>
      </c>
      <c r="GR30" s="141"/>
      <c r="GS30" s="122">
        <f>AV58</f>
        <v>0</v>
      </c>
      <c r="GT30" s="123">
        <v>21299.8</v>
      </c>
      <c r="GU30" s="33">
        <f si="17" t="shared"/>
        <v>21299.8</v>
      </c>
      <c r="GV30" s="123">
        <f si="86" t="shared"/>
        <v>0</v>
      </c>
      <c r="GW30" s="127" t="e">
        <f si="19" t="shared"/>
        <v>#DIV/0!</v>
      </c>
      <c r="GX30" s="123">
        <v>30.9</v>
      </c>
      <c r="GY30" s="144" t="e">
        <f si="20" t="shared"/>
        <v>#DIV/0!</v>
      </c>
      <c r="GZ30" s="141"/>
      <c r="HA30" s="125">
        <f si="21" t="shared"/>
        <v>0</v>
      </c>
      <c r="HB30" s="386">
        <v>53670.03</v>
      </c>
      <c r="HC30" s="31">
        <f si="22" t="shared"/>
        <v>53670.03</v>
      </c>
      <c r="HE30" s="27" t="s">
        <v>70</v>
      </c>
      <c r="HF30" s="48">
        <f si="84" t="shared"/>
        <v>0</v>
      </c>
      <c r="HG30" s="28">
        <v>0</v>
      </c>
      <c r="HH30" s="29">
        <f>SUM(HH24:HH29)</f>
        <v>0</v>
      </c>
      <c r="HI30" s="30"/>
      <c r="HJ30" s="21"/>
      <c r="HO30" s="346">
        <v>42749</v>
      </c>
      <c r="HP30" s="590"/>
      <c r="HQ30" s="529">
        <f si="72" t="shared"/>
        <v>0</v>
      </c>
      <c r="HR30" s="541">
        <f>HQ30+HQ29</f>
        <v>0</v>
      </c>
      <c r="HS30" s="556"/>
      <c r="HT30" s="347">
        <f si="73" t="shared"/>
        <v>0</v>
      </c>
      <c r="HU30" s="573">
        <f>HT30+HT29</f>
        <v>0</v>
      </c>
      <c r="HV30" s="556"/>
      <c r="HW30" s="347">
        <f si="74" t="shared"/>
        <v>0</v>
      </c>
      <c r="HX30" s="573">
        <f>HW30+HW29</f>
        <v>0</v>
      </c>
      <c r="HY30" s="556"/>
      <c r="HZ30" s="347">
        <f si="75" t="shared"/>
        <v>0</v>
      </c>
      <c r="IA30" s="573">
        <f>HZ30+HZ29</f>
        <v>0</v>
      </c>
      <c r="IB30" s="556"/>
      <c r="IC30" s="493">
        <f si="76" t="shared"/>
        <v>0</v>
      </c>
      <c r="ID30" s="195">
        <f>IC30+IC29</f>
        <v>0</v>
      </c>
      <c r="IE30" s="556"/>
      <c r="IF30" s="347">
        <f si="77" t="shared"/>
        <v>0</v>
      </c>
      <c r="IG30" s="210">
        <f>IF30+IF29</f>
        <v>0</v>
      </c>
    </row>
    <row customHeight="1" ht="16.5" r="31" spans="1:241" x14ac:dyDescent="0.25">
      <c r="A31" s="199">
        <v>27</v>
      </c>
      <c r="B31" s="346">
        <v>42749</v>
      </c>
      <c r="C31" s="349"/>
      <c r="D31" s="288"/>
      <c r="E31" s="350"/>
      <c r="F31" s="493">
        <f si="48" t="shared"/>
        <v>0</v>
      </c>
      <c r="G31" s="354"/>
      <c r="H31" s="357"/>
      <c r="I31" s="292"/>
      <c r="J31" s="358"/>
      <c r="K31" s="493">
        <f si="49" t="shared"/>
        <v>0</v>
      </c>
      <c r="L31" s="409"/>
      <c r="M31" s="354"/>
      <c r="N31" s="516"/>
      <c r="O31" s="532"/>
      <c r="P31" s="493">
        <f si="50" t="shared"/>
        <v>0</v>
      </c>
      <c r="Q31" s="521"/>
      <c r="R31" s="516"/>
      <c r="S31" s="532"/>
      <c r="T31" s="347">
        <f si="51" t="shared"/>
        <v>0</v>
      </c>
      <c r="U31" s="521"/>
      <c r="V31" s="516"/>
      <c r="W31" s="532"/>
      <c r="X31" s="347">
        <f si="52" t="shared"/>
        <v>0</v>
      </c>
      <c r="Y31" s="409"/>
      <c r="Z31" s="210"/>
      <c r="AA31" s="354"/>
      <c r="AB31" s="543"/>
      <c r="AC31" s="446"/>
      <c r="AD31" s="493">
        <f si="53" t="shared"/>
        <v>0</v>
      </c>
      <c r="AE31" s="521"/>
      <c r="AF31" s="364"/>
      <c r="AG31" s="289"/>
      <c r="AH31" s="358"/>
      <c r="AI31" s="347">
        <f si="54" t="shared"/>
        <v>0</v>
      </c>
      <c r="AJ31" s="409"/>
      <c r="AK31" s="521"/>
      <c r="AL31" s="387"/>
      <c r="AM31" s="388"/>
      <c r="AN31" s="347">
        <f si="55" t="shared"/>
        <v>0</v>
      </c>
      <c r="AO31" s="217"/>
      <c r="AP31" s="387"/>
      <c r="AQ31" s="388"/>
      <c r="AR31" s="347">
        <f si="56" t="shared"/>
        <v>0</v>
      </c>
      <c r="AS31" s="409"/>
      <c r="AT31" s="409"/>
      <c r="AU31" s="210">
        <f si="28" t="shared"/>
        <v>0</v>
      </c>
      <c r="AV31" s="211"/>
      <c r="AW31" s="197">
        <v>10649.89</v>
      </c>
      <c r="AX31" s="196"/>
      <c r="AY31" s="196"/>
      <c r="AZ31" s="196">
        <f si="79" t="shared"/>
        <v>0</v>
      </c>
      <c r="BA31" s="196">
        <v>30.88</v>
      </c>
      <c r="BB31" s="196">
        <f si="30" t="shared"/>
        <v>30.88</v>
      </c>
      <c r="BC31" s="199">
        <v>27</v>
      </c>
      <c r="BD31" s="346">
        <v>42749</v>
      </c>
      <c r="BE31" s="357"/>
      <c r="BF31" s="292"/>
      <c r="BG31" s="358"/>
      <c r="BH31" s="529">
        <f si="57" t="shared"/>
        <v>0</v>
      </c>
      <c r="BI31" s="521"/>
      <c r="BJ31" s="549"/>
      <c r="BK31" s="550"/>
      <c r="BL31" s="548">
        <f si="58" t="shared"/>
        <v>0</v>
      </c>
      <c r="BM31" s="409"/>
      <c r="BN31" s="409">
        <f si="31" t="shared"/>
        <v>0</v>
      </c>
      <c r="BO31" s="483"/>
      <c r="BP31" s="195">
        <v>1668.2</v>
      </c>
      <c r="BQ31" s="196">
        <f si="32" t="shared"/>
        <v>1668.2</v>
      </c>
      <c r="BR31" s="196">
        <v>301.44</v>
      </c>
      <c r="BS31" s="196">
        <f si="33" t="shared"/>
        <v>0</v>
      </c>
      <c r="BT31" s="196">
        <v>4.84</v>
      </c>
      <c r="BU31" s="196">
        <f si="34" t="shared"/>
        <v>4.84</v>
      </c>
      <c r="BV31" s="199">
        <v>27</v>
      </c>
      <c r="BW31" s="346">
        <v>42749</v>
      </c>
      <c r="BX31" s="516"/>
      <c r="BY31" s="532"/>
      <c r="BZ31" s="529">
        <f si="59" t="shared"/>
        <v>0</v>
      </c>
      <c r="CA31" s="196"/>
      <c r="CB31" s="292"/>
      <c r="CC31" s="213">
        <f si="35" t="shared"/>
        <v>0</v>
      </c>
      <c r="CD31" s="409"/>
      <c r="CE31" s="211">
        <f si="36" t="shared"/>
        <v>0</v>
      </c>
      <c r="CF31" s="211"/>
      <c r="CG31" s="195">
        <v>762.3</v>
      </c>
      <c r="CH31" s="210">
        <f si="37" t="shared"/>
        <v>762.3</v>
      </c>
      <c r="CI31" s="196"/>
      <c r="CJ31" s="196">
        <f si="60" t="shared"/>
        <v>0</v>
      </c>
      <c r="CK31" s="196">
        <v>3.78</v>
      </c>
      <c r="CL31" s="196">
        <f si="38" t="shared"/>
        <v>3.78</v>
      </c>
      <c r="CM31" s="199">
        <v>27</v>
      </c>
      <c r="CN31" s="346">
        <v>42749</v>
      </c>
      <c r="CO31" s="516"/>
      <c r="CP31" s="532"/>
      <c r="CQ31" s="529">
        <f si="61" t="shared"/>
        <v>0</v>
      </c>
      <c r="CR31" s="409"/>
      <c r="CS31" s="210">
        <f si="0" t="shared"/>
        <v>0</v>
      </c>
      <c r="CT31" s="210">
        <f si="0" t="shared"/>
        <v>0</v>
      </c>
      <c r="CU31" s="409">
        <f si="0" t="shared"/>
        <v>0</v>
      </c>
      <c r="CV31" s="521"/>
      <c r="CW31" s="379"/>
      <c r="CX31" s="557">
        <f si="62" t="shared"/>
        <v>0</v>
      </c>
      <c r="CY31" s="409"/>
      <c r="CZ31" s="409">
        <f si="39" t="shared"/>
        <v>0</v>
      </c>
      <c r="DA31" s="204"/>
      <c r="DB31" s="195">
        <v>3924.1</v>
      </c>
      <c r="DC31" s="421">
        <f si="40" t="shared"/>
        <v>3924.1</v>
      </c>
      <c r="DD31" s="195">
        <v>361.89499999999998</v>
      </c>
      <c r="DE31" s="196">
        <f si="63" t="shared"/>
        <v>0</v>
      </c>
      <c r="DF31" s="195">
        <v>11.38</v>
      </c>
      <c r="DG31" s="397">
        <f si="41" t="shared"/>
        <v>11.38</v>
      </c>
      <c r="DH31" s="199">
        <v>27</v>
      </c>
      <c r="DI31" s="346">
        <v>42749</v>
      </c>
      <c r="DJ31" s="558"/>
      <c r="DK31" s="559"/>
      <c r="DL31" s="493">
        <f si="64" t="shared"/>
        <v>0</v>
      </c>
      <c r="DM31" s="521"/>
      <c r="DN31" s="583"/>
      <c r="DO31" s="576"/>
      <c r="DP31" s="576"/>
      <c r="DQ31" s="582"/>
      <c r="DR31" s="493">
        <f si="78" t="shared"/>
        <v>0</v>
      </c>
      <c r="DS31" s="542"/>
      <c r="DT31" s="409">
        <f si="42" t="shared"/>
        <v>0</v>
      </c>
      <c r="DU31" s="204"/>
      <c r="DV31" s="195">
        <v>5557</v>
      </c>
      <c r="DW31" s="409">
        <f si="43" t="shared"/>
        <v>5557</v>
      </c>
      <c r="DX31" s="195">
        <v>14653</v>
      </c>
      <c r="DY31" s="431">
        <f si="66" t="shared"/>
        <v>0</v>
      </c>
      <c r="DZ31" s="409">
        <v>0.39800000000000002</v>
      </c>
      <c r="EA31" s="431">
        <f si="44" t="shared"/>
        <v>0.39800000000000002</v>
      </c>
      <c r="EB31" s="199">
        <v>27</v>
      </c>
      <c r="EC31" s="346">
        <v>42749</v>
      </c>
      <c r="ED31" s="516"/>
      <c r="EE31" s="212"/>
      <c r="EF31" s="532"/>
      <c r="EG31" s="493">
        <f si="67" t="shared"/>
        <v>0</v>
      </c>
      <c r="EH31" s="542"/>
      <c r="EI31" s="549"/>
      <c r="EJ31" s="582"/>
      <c r="EK31" s="529">
        <f si="68" t="shared"/>
        <v>0</v>
      </c>
      <c r="EL31" s="541"/>
      <c r="EM31" s="583"/>
      <c r="EN31" s="550"/>
      <c r="EO31" s="529">
        <f si="69" t="shared"/>
        <v>0</v>
      </c>
      <c r="EP31" s="541"/>
      <c r="EQ31" s="570"/>
      <c r="ER31" s="529">
        <f si="70" t="shared"/>
        <v>0</v>
      </c>
      <c r="ES31" s="196"/>
      <c r="ET31" s="409">
        <f si="45" t="shared"/>
        <v>0</v>
      </c>
      <c r="EU31" s="204"/>
      <c r="EV31" s="195">
        <v>4273.3999999999996</v>
      </c>
      <c r="EW31" s="195">
        <f si="46" t="shared"/>
        <v>4273.3999999999996</v>
      </c>
      <c r="EX31" s="431">
        <v>361.89499999999998</v>
      </c>
      <c r="EY31" s="431">
        <f si="71" t="shared"/>
        <v>0</v>
      </c>
      <c r="EZ31" s="290">
        <v>12.3931</v>
      </c>
      <c r="FA31" s="432">
        <f si="47" t="shared"/>
        <v>12.3931</v>
      </c>
      <c r="FC31" s="293">
        <v>42822</v>
      </c>
      <c r="FD31" s="417">
        <v>42823</v>
      </c>
      <c r="FE31" s="130">
        <f>BO60</f>
        <v>0</v>
      </c>
      <c r="FF31" s="127">
        <v>3336.5</v>
      </c>
      <c r="FG31" s="127">
        <f si="1" t="shared"/>
        <v>3336.5</v>
      </c>
      <c r="FH31" s="32"/>
      <c r="FI31" s="123" t="e">
        <f si="2" t="shared"/>
        <v>#DIV/0!</v>
      </c>
      <c r="FJ31" s="126">
        <v>4.84</v>
      </c>
      <c r="FK31" s="131" t="e">
        <f si="3" t="shared"/>
        <v>#DIV/0!</v>
      </c>
      <c r="FL31" s="140">
        <f>HR60</f>
        <v>0</v>
      </c>
      <c r="FM31" s="296">
        <f>EU60</f>
        <v>0</v>
      </c>
      <c r="FN31" s="123">
        <v>8546.9</v>
      </c>
      <c r="FO31" s="32">
        <f si="4" t="shared"/>
        <v>8546.9</v>
      </c>
      <c r="FP31" s="120">
        <f si="5" t="shared"/>
        <v>0</v>
      </c>
      <c r="FQ31" s="123" t="e">
        <f si="6" t="shared"/>
        <v>#DIV/0!</v>
      </c>
      <c r="FR31" s="120">
        <v>12.39</v>
      </c>
      <c r="FS31" s="142" t="e">
        <f si="7" t="shared"/>
        <v>#DIV/0!</v>
      </c>
      <c r="FT31" s="141"/>
      <c r="FU31" s="130">
        <f>DA60</f>
        <v>0</v>
      </c>
      <c r="FV31" s="123">
        <v>7848.3</v>
      </c>
      <c r="FW31" s="32">
        <f si="8" t="shared"/>
        <v>7848.3</v>
      </c>
      <c r="FX31" s="120">
        <f si="9" t="shared"/>
        <v>0</v>
      </c>
      <c r="FY31" s="120" t="e">
        <f si="10" t="shared"/>
        <v>#DIV/0!</v>
      </c>
      <c r="FZ31" s="126">
        <v>11.38</v>
      </c>
      <c r="GA31" s="142" t="e">
        <f si="11" t="shared"/>
        <v>#DIV/0!</v>
      </c>
      <c r="GB31" s="141"/>
      <c r="GC31" s="122">
        <f>CF60</f>
        <v>0</v>
      </c>
      <c r="GD31" s="123">
        <v>1524.6</v>
      </c>
      <c r="GE31" s="120">
        <f si="12" t="shared"/>
        <v>1524.6</v>
      </c>
      <c r="GF31" s="33"/>
      <c r="GG31" s="127" t="e">
        <f si="13" t="shared"/>
        <v>#DIV/0!</v>
      </c>
      <c r="GH31" s="126">
        <v>3.78</v>
      </c>
      <c r="GI31" s="144" t="e">
        <f si="14" t="shared"/>
        <v>#DIV/0!</v>
      </c>
      <c r="GJ31" s="141"/>
      <c r="GK31" s="122">
        <f>DU60</f>
        <v>0</v>
      </c>
      <c r="GL31" s="120">
        <v>11114</v>
      </c>
      <c r="GM31" s="33">
        <f si="15" t="shared"/>
        <v>11114</v>
      </c>
      <c r="GN31" s="169"/>
      <c r="GO31" s="128">
        <v>0.55000000000000004</v>
      </c>
      <c r="GP31" s="126">
        <v>0.4</v>
      </c>
      <c r="GQ31" s="225">
        <f si="16" t="shared"/>
        <v>-0.15000000000000002</v>
      </c>
      <c r="GR31" s="141"/>
      <c r="GS31" s="122">
        <f>AV60</f>
        <v>0</v>
      </c>
      <c r="GT31" s="123">
        <v>21299.8</v>
      </c>
      <c r="GU31" s="33">
        <f si="17" t="shared"/>
        <v>21299.8</v>
      </c>
      <c r="GV31" s="123">
        <f si="86" t="shared"/>
        <v>0</v>
      </c>
      <c r="GW31" s="127" t="e">
        <f si="19" t="shared"/>
        <v>#DIV/0!</v>
      </c>
      <c r="GX31" s="123">
        <v>30.9</v>
      </c>
      <c r="GY31" s="144" t="e">
        <f si="20" t="shared"/>
        <v>#DIV/0!</v>
      </c>
      <c r="GZ31" s="141"/>
      <c r="HA31" s="125">
        <f si="21" t="shared"/>
        <v>0</v>
      </c>
      <c r="HB31" s="386">
        <v>53670.03</v>
      </c>
      <c r="HC31" s="31">
        <f si="22" t="shared"/>
        <v>53670.03</v>
      </c>
      <c r="HE31" s="7"/>
      <c r="HF31" s="44"/>
      <c r="HG31" s="12"/>
      <c r="HH31" s="7"/>
      <c r="HI31" s="9"/>
      <c r="HJ31" s="15"/>
      <c r="HO31" s="346">
        <v>42749</v>
      </c>
      <c r="HP31" s="590"/>
      <c r="HQ31" s="529">
        <f si="72" t="shared"/>
        <v>0</v>
      </c>
      <c r="HR31" s="541"/>
      <c r="HS31" s="556"/>
      <c r="HT31" s="347">
        <f si="73" t="shared"/>
        <v>0</v>
      </c>
      <c r="HU31" s="573"/>
      <c r="HV31" s="556"/>
      <c r="HW31" s="347">
        <f si="74" t="shared"/>
        <v>0</v>
      </c>
      <c r="HX31" s="573"/>
      <c r="HY31" s="556"/>
      <c r="HZ31" s="347">
        <f si="75" t="shared"/>
        <v>0</v>
      </c>
      <c r="IA31" s="573"/>
      <c r="IB31" s="556"/>
      <c r="IC31" s="493">
        <f si="76" t="shared"/>
        <v>0</v>
      </c>
      <c r="ID31" s="195"/>
      <c r="IE31" s="556"/>
      <c r="IF31" s="347">
        <f si="77" t="shared"/>
        <v>0</v>
      </c>
      <c r="IG31" s="210"/>
    </row>
    <row customHeight="1" ht="16.5" r="32" spans="1:241" x14ac:dyDescent="0.25">
      <c r="A32" s="199">
        <v>28</v>
      </c>
      <c r="B32" s="346">
        <v>42809</v>
      </c>
      <c r="C32" s="349"/>
      <c r="D32" s="288"/>
      <c r="E32" s="350"/>
      <c r="F32" s="493">
        <f si="48" t="shared"/>
        <v>0</v>
      </c>
      <c r="G32" s="354">
        <f>F31+F32</f>
        <v>0</v>
      </c>
      <c r="H32" s="357"/>
      <c r="I32" s="292"/>
      <c r="J32" s="358"/>
      <c r="K32" s="493">
        <f si="49" t="shared"/>
        <v>0</v>
      </c>
      <c r="L32" s="409">
        <f>K31+K32</f>
        <v>0</v>
      </c>
      <c r="M32" s="354">
        <f>L32-G32</f>
        <v>0</v>
      </c>
      <c r="N32" s="516"/>
      <c r="O32" s="532"/>
      <c r="P32" s="493">
        <f si="50" t="shared"/>
        <v>0</v>
      </c>
      <c r="Q32" s="521">
        <f>P32+P31</f>
        <v>0</v>
      </c>
      <c r="R32" s="516"/>
      <c r="S32" s="532"/>
      <c r="T32" s="347">
        <f si="51" t="shared"/>
        <v>0</v>
      </c>
      <c r="U32" s="521">
        <f>T32+T31</f>
        <v>0</v>
      </c>
      <c r="V32" s="516"/>
      <c r="W32" s="532"/>
      <c r="X32" s="347">
        <f si="52" t="shared"/>
        <v>0</v>
      </c>
      <c r="Y32" s="409">
        <f>X32+X31</f>
        <v>0</v>
      </c>
      <c r="Z32" s="210">
        <f>Y32+U32</f>
        <v>0</v>
      </c>
      <c r="AA32" s="466">
        <f>Q32-Z32</f>
        <v>0</v>
      </c>
      <c r="AB32" s="543"/>
      <c r="AC32" s="446"/>
      <c r="AD32" s="493">
        <f si="53" t="shared"/>
        <v>0</v>
      </c>
      <c r="AE32" s="521">
        <f>AD32+AD31</f>
        <v>0</v>
      </c>
      <c r="AF32" s="364"/>
      <c r="AG32" s="289"/>
      <c r="AH32" s="358"/>
      <c r="AI32" s="347">
        <f si="54" t="shared"/>
        <v>0</v>
      </c>
      <c r="AJ32" s="409">
        <f>AI32+AI31</f>
        <v>0</v>
      </c>
      <c r="AK32" s="521">
        <f>AJ32+U32</f>
        <v>0</v>
      </c>
      <c r="AL32" s="387"/>
      <c r="AM32" s="388"/>
      <c r="AN32" s="347">
        <f si="55" t="shared"/>
        <v>0</v>
      </c>
      <c r="AO32" s="217">
        <f>AN32+AN31</f>
        <v>0</v>
      </c>
      <c r="AP32" s="387"/>
      <c r="AQ32" s="388"/>
      <c r="AR32" s="347">
        <f si="56" t="shared"/>
        <v>0</v>
      </c>
      <c r="AS32" s="409">
        <f>AR32+AR31</f>
        <v>0</v>
      </c>
      <c r="AT32" s="409">
        <f>(L32-Y32-AE32-AO32)+AS32</f>
        <v>0</v>
      </c>
      <c r="AU32" s="210">
        <f si="28" t="shared"/>
        <v>0</v>
      </c>
      <c r="AV32" s="211">
        <f>(G32-Y32-AE32-AO32)+AS32</f>
        <v>0</v>
      </c>
      <c r="AW32" s="197">
        <v>10649.89</v>
      </c>
      <c r="AX32" s="196"/>
      <c r="AY32" s="196"/>
      <c r="AZ32" s="196">
        <f si="79" t="shared"/>
        <v>0</v>
      </c>
      <c r="BA32" s="196">
        <v>30.88</v>
      </c>
      <c r="BB32" s="196">
        <f si="30" t="shared"/>
        <v>30.88</v>
      </c>
      <c r="BC32" s="199">
        <v>28</v>
      </c>
      <c r="BD32" s="346">
        <v>42809</v>
      </c>
      <c r="BE32" s="357"/>
      <c r="BF32" s="292"/>
      <c r="BG32" s="358"/>
      <c r="BH32" s="529">
        <f si="57" t="shared"/>
        <v>0</v>
      </c>
      <c r="BI32" s="521">
        <f>BH32+BH31</f>
        <v>0</v>
      </c>
      <c r="BJ32" s="549"/>
      <c r="BK32" s="550"/>
      <c r="BL32" s="548">
        <f si="58" t="shared"/>
        <v>0</v>
      </c>
      <c r="BM32" s="409">
        <f>BL32+BL31</f>
        <v>0</v>
      </c>
      <c r="BN32" s="409">
        <f si="31" t="shared"/>
        <v>0</v>
      </c>
      <c r="BO32" s="483">
        <f>BI32-BM32</f>
        <v>0</v>
      </c>
      <c r="BP32" s="195">
        <v>1668.2</v>
      </c>
      <c r="BQ32" s="196">
        <f si="32" t="shared"/>
        <v>1668.2</v>
      </c>
      <c r="BR32" s="196">
        <v>301.44</v>
      </c>
      <c r="BS32" s="196">
        <f si="33" t="shared"/>
        <v>0</v>
      </c>
      <c r="BT32" s="196">
        <v>4.84</v>
      </c>
      <c r="BU32" s="196">
        <f si="34" t="shared"/>
        <v>4.84</v>
      </c>
      <c r="BV32" s="199">
        <v>28</v>
      </c>
      <c r="BW32" s="346">
        <v>42809</v>
      </c>
      <c r="BX32" s="516"/>
      <c r="BY32" s="532"/>
      <c r="BZ32" s="529">
        <f si="59" t="shared"/>
        <v>0</v>
      </c>
      <c r="CA32" s="196">
        <f>BZ31+BZ32</f>
        <v>0</v>
      </c>
      <c r="CB32" s="292"/>
      <c r="CC32" s="213">
        <f si="35" t="shared"/>
        <v>0</v>
      </c>
      <c r="CD32" s="409">
        <f>BM32</f>
        <v>0</v>
      </c>
      <c r="CE32" s="211">
        <f si="36" t="shared"/>
        <v>0</v>
      </c>
      <c r="CF32" s="211">
        <f>CA32+CD32</f>
        <v>0</v>
      </c>
      <c r="CG32" s="195">
        <v>762.3</v>
      </c>
      <c r="CH32" s="210">
        <f si="37" t="shared"/>
        <v>762.3</v>
      </c>
      <c r="CI32" s="196"/>
      <c r="CJ32" s="196">
        <f si="60" t="shared"/>
        <v>0</v>
      </c>
      <c r="CK32" s="196">
        <v>3.78</v>
      </c>
      <c r="CL32" s="196">
        <f si="38" t="shared"/>
        <v>3.78</v>
      </c>
      <c r="CM32" s="199">
        <v>28</v>
      </c>
      <c r="CN32" s="346">
        <v>42809</v>
      </c>
      <c r="CO32" s="516"/>
      <c r="CP32" s="532"/>
      <c r="CQ32" s="529">
        <f si="61" t="shared"/>
        <v>0</v>
      </c>
      <c r="CR32" s="409">
        <f>CQ32+CQ31</f>
        <v>0</v>
      </c>
      <c r="CS32" s="210">
        <f si="0" t="shared"/>
        <v>0</v>
      </c>
      <c r="CT32" s="210">
        <f si="0" t="shared"/>
        <v>0</v>
      </c>
      <c r="CU32" s="409">
        <f si="0" t="shared"/>
        <v>0</v>
      </c>
      <c r="CV32" s="521">
        <f>Y32</f>
        <v>0</v>
      </c>
      <c r="CW32" s="379"/>
      <c r="CX32" s="557">
        <f si="62" t="shared"/>
        <v>0</v>
      </c>
      <c r="CY32" s="409">
        <f>CX32+CX31</f>
        <v>0</v>
      </c>
      <c r="CZ32" s="409">
        <f si="39" t="shared"/>
        <v>0</v>
      </c>
      <c r="DA32" s="204">
        <f>CZ32+CZ31</f>
        <v>0</v>
      </c>
      <c r="DB32" s="195">
        <v>3924.1</v>
      </c>
      <c r="DC32" s="421">
        <f si="40" t="shared"/>
        <v>3924.1</v>
      </c>
      <c r="DD32" s="195">
        <v>361.89499999999998</v>
      </c>
      <c r="DE32" s="196">
        <f si="63" t="shared"/>
        <v>0</v>
      </c>
      <c r="DF32" s="195">
        <v>11.38</v>
      </c>
      <c r="DG32" s="397">
        <f si="41" t="shared"/>
        <v>11.38</v>
      </c>
      <c r="DH32" s="199">
        <v>28</v>
      </c>
      <c r="DI32" s="346">
        <v>42809</v>
      </c>
      <c r="DJ32" s="558"/>
      <c r="DK32" s="559"/>
      <c r="DL32" s="493">
        <f si="64" t="shared"/>
        <v>0</v>
      </c>
      <c r="DM32" s="521">
        <f>DL32+DL31</f>
        <v>0</v>
      </c>
      <c r="DN32" s="583"/>
      <c r="DO32" s="576"/>
      <c r="DP32" s="576"/>
      <c r="DQ32" s="582"/>
      <c r="DR32" s="493">
        <f si="78" t="shared"/>
        <v>0</v>
      </c>
      <c r="DS32" s="542">
        <f>DR32+DR31</f>
        <v>0</v>
      </c>
      <c r="DT32" s="409">
        <f si="42" t="shared"/>
        <v>0</v>
      </c>
      <c r="DU32" s="204">
        <f>DM32+DS32+IG32</f>
        <v>0</v>
      </c>
      <c r="DV32" s="195">
        <v>5557</v>
      </c>
      <c r="DW32" s="409">
        <f si="43" t="shared"/>
        <v>5557</v>
      </c>
      <c r="DX32" s="195">
        <v>14653</v>
      </c>
      <c r="DY32" s="431">
        <f si="66" t="shared"/>
        <v>0</v>
      </c>
      <c r="DZ32" s="409">
        <v>0.39800000000000002</v>
      </c>
      <c r="EA32" s="431">
        <f si="44" t="shared"/>
        <v>0.39800000000000002</v>
      </c>
      <c r="EB32" s="199">
        <v>28</v>
      </c>
      <c r="EC32" s="346">
        <v>42809</v>
      </c>
      <c r="ED32" s="516"/>
      <c r="EE32" s="212"/>
      <c r="EF32" s="532"/>
      <c r="EG32" s="493">
        <f si="67" t="shared"/>
        <v>0</v>
      </c>
      <c r="EH32" s="542">
        <f>EG32+EG31</f>
        <v>0</v>
      </c>
      <c r="EI32" s="549"/>
      <c r="EJ32" s="582"/>
      <c r="EK32" s="529">
        <f si="68" t="shared"/>
        <v>0</v>
      </c>
      <c r="EL32" s="541">
        <f>EK32+EK31</f>
        <v>0</v>
      </c>
      <c r="EM32" s="583"/>
      <c r="EN32" s="550"/>
      <c r="EO32" s="529">
        <f si="69" t="shared"/>
        <v>0</v>
      </c>
      <c r="EP32" s="541">
        <f>EO32+EO31</f>
        <v>0</v>
      </c>
      <c r="EQ32" s="570"/>
      <c r="ER32" s="529">
        <f si="70" t="shared"/>
        <v>0</v>
      </c>
      <c r="ES32" s="196">
        <f>ER32+ER31</f>
        <v>0</v>
      </c>
      <c r="ET32" s="409">
        <f si="45" t="shared"/>
        <v>0</v>
      </c>
      <c r="EU32" s="204">
        <f>EH32+EP32+ES32</f>
        <v>0</v>
      </c>
      <c r="EV32" s="195">
        <v>4273.3999999999996</v>
      </c>
      <c r="EW32" s="195">
        <f si="46" t="shared"/>
        <v>4273.3999999999996</v>
      </c>
      <c r="EX32" s="431">
        <v>361.89499999999998</v>
      </c>
      <c r="EY32" s="431">
        <f si="71" t="shared"/>
        <v>0</v>
      </c>
      <c r="EZ32" s="290">
        <v>12.3931</v>
      </c>
      <c r="FA32" s="432">
        <f si="47" t="shared"/>
        <v>12.3931</v>
      </c>
      <c r="FC32" s="293">
        <v>42823</v>
      </c>
      <c r="FD32" s="417">
        <v>42824</v>
      </c>
      <c r="FE32" s="130">
        <f>BO62</f>
        <v>0</v>
      </c>
      <c r="FF32" s="127">
        <v>3336.5</v>
      </c>
      <c r="FG32" s="127">
        <f si="1" t="shared"/>
        <v>3336.5</v>
      </c>
      <c r="FH32" s="32"/>
      <c r="FI32" s="123" t="e">
        <f si="2" t="shared"/>
        <v>#DIV/0!</v>
      </c>
      <c r="FJ32" s="126">
        <v>4.84</v>
      </c>
      <c r="FK32" s="131" t="e">
        <f si="3" t="shared"/>
        <v>#DIV/0!</v>
      </c>
      <c r="FL32" s="140">
        <f>HR61</f>
        <v>0</v>
      </c>
      <c r="FM32" s="296">
        <f>EU62</f>
        <v>0</v>
      </c>
      <c r="FN32" s="123">
        <v>8546.9</v>
      </c>
      <c r="FO32" s="32">
        <f si="4" t="shared"/>
        <v>8546.9</v>
      </c>
      <c r="FP32" s="120">
        <f si="5" t="shared"/>
        <v>0</v>
      </c>
      <c r="FQ32" s="123" t="e">
        <f si="6" t="shared"/>
        <v>#DIV/0!</v>
      </c>
      <c r="FR32" s="120">
        <v>12.39</v>
      </c>
      <c r="FS32" s="142" t="e">
        <f si="7" t="shared"/>
        <v>#DIV/0!</v>
      </c>
      <c r="FT32" s="141"/>
      <c r="FU32" s="130">
        <f>DA62</f>
        <v>0</v>
      </c>
      <c r="FV32" s="123">
        <v>7848.3</v>
      </c>
      <c r="FW32" s="32">
        <f si="8" t="shared"/>
        <v>7848.3</v>
      </c>
      <c r="FX32" s="120">
        <f si="9" t="shared"/>
        <v>0</v>
      </c>
      <c r="FY32" s="120" t="e">
        <f si="10" t="shared"/>
        <v>#DIV/0!</v>
      </c>
      <c r="FZ32" s="126">
        <v>11.38</v>
      </c>
      <c r="GA32" s="142" t="e">
        <f si="11" t="shared"/>
        <v>#DIV/0!</v>
      </c>
      <c r="GB32" s="141"/>
      <c r="GC32" s="122">
        <f>CF62</f>
        <v>0</v>
      </c>
      <c r="GD32" s="123">
        <v>1524.6</v>
      </c>
      <c r="GE32" s="120">
        <f si="12" t="shared"/>
        <v>1524.6</v>
      </c>
      <c r="GF32" s="33"/>
      <c r="GG32" s="127" t="e">
        <f si="13" t="shared"/>
        <v>#DIV/0!</v>
      </c>
      <c r="GH32" s="126">
        <v>3.78</v>
      </c>
      <c r="GI32" s="144" t="e">
        <f si="14" t="shared"/>
        <v>#DIV/0!</v>
      </c>
      <c r="GJ32" s="141"/>
      <c r="GK32" s="122">
        <f>DU62</f>
        <v>0</v>
      </c>
      <c r="GL32" s="120">
        <v>11114</v>
      </c>
      <c r="GM32" s="33">
        <f si="15" t="shared"/>
        <v>11114</v>
      </c>
      <c r="GN32" s="169"/>
      <c r="GO32" s="128">
        <v>1.55</v>
      </c>
      <c r="GP32" s="126">
        <v>0.4</v>
      </c>
      <c r="GQ32" s="225">
        <f si="16" t="shared"/>
        <v>-1.1499999999999999</v>
      </c>
      <c r="GR32" s="141"/>
      <c r="GS32" s="122">
        <f>AV61</f>
        <v>0</v>
      </c>
      <c r="GT32" s="123">
        <v>21299.8</v>
      </c>
      <c r="GU32" s="33">
        <f si="17" t="shared"/>
        <v>21299.8</v>
      </c>
      <c r="GV32" s="123">
        <f si="86" t="shared"/>
        <v>0</v>
      </c>
      <c r="GW32" s="127" t="e">
        <f si="19" t="shared"/>
        <v>#DIV/0!</v>
      </c>
      <c r="GX32" s="123">
        <v>30.9</v>
      </c>
      <c r="GY32" s="144" t="e">
        <f si="20" t="shared"/>
        <v>#DIV/0!</v>
      </c>
      <c r="GZ32" s="141"/>
      <c r="HA32" s="125">
        <f si="21" t="shared"/>
        <v>0</v>
      </c>
      <c r="HB32" s="386">
        <v>53670.03</v>
      </c>
      <c r="HC32" s="31">
        <f si="22" t="shared"/>
        <v>53670.03</v>
      </c>
      <c r="HE32" s="10"/>
      <c r="HF32" s="662" t="s">
        <v>159</v>
      </c>
      <c r="HG32" s="663"/>
      <c r="HH32" s="9"/>
      <c r="HI32" s="10"/>
      <c r="HO32" s="346">
        <v>42750</v>
      </c>
      <c r="HP32" s="590"/>
      <c r="HQ32" s="529">
        <f si="72" t="shared"/>
        <v>0</v>
      </c>
      <c r="HR32" s="541">
        <f>HQ32+HQ31</f>
        <v>0</v>
      </c>
      <c r="HS32" s="556"/>
      <c r="HT32" s="347">
        <f si="73" t="shared"/>
        <v>0</v>
      </c>
      <c r="HU32" s="573">
        <f>HT32+HT31</f>
        <v>0</v>
      </c>
      <c r="HV32" s="556"/>
      <c r="HW32" s="347">
        <f si="74" t="shared"/>
        <v>0</v>
      </c>
      <c r="HX32" s="573">
        <f>HW32+HW31</f>
        <v>0</v>
      </c>
      <c r="HY32" s="556"/>
      <c r="HZ32" s="347">
        <f si="75" t="shared"/>
        <v>0</v>
      </c>
      <c r="IA32" s="573">
        <f>HZ32+HZ31</f>
        <v>0</v>
      </c>
      <c r="IB32" s="556"/>
      <c r="IC32" s="493">
        <f si="76" t="shared"/>
        <v>0</v>
      </c>
      <c r="ID32" s="195">
        <f>IC32+IC31</f>
        <v>0</v>
      </c>
      <c r="IE32" s="556"/>
      <c r="IF32" s="347">
        <f si="77" t="shared"/>
        <v>0</v>
      </c>
      <c r="IG32" s="210">
        <f>IF32+IF31</f>
        <v>0</v>
      </c>
    </row>
    <row customHeight="1" ht="16.5" r="33" spans="1:241" x14ac:dyDescent="0.25">
      <c r="A33" s="199">
        <v>29</v>
      </c>
      <c r="B33" s="346">
        <v>42809</v>
      </c>
      <c r="C33" s="349"/>
      <c r="D33" s="288"/>
      <c r="E33" s="350"/>
      <c r="F33" s="493">
        <f si="48" t="shared"/>
        <v>0</v>
      </c>
      <c r="G33" s="354"/>
      <c r="H33" s="357"/>
      <c r="I33" s="292"/>
      <c r="J33" s="358"/>
      <c r="K33" s="493">
        <f si="49" t="shared"/>
        <v>0</v>
      </c>
      <c r="L33" s="409"/>
      <c r="M33" s="354"/>
      <c r="N33" s="516"/>
      <c r="O33" s="532"/>
      <c r="P33" s="493">
        <f si="50" t="shared"/>
        <v>0</v>
      </c>
      <c r="Q33" s="521"/>
      <c r="R33" s="516"/>
      <c r="S33" s="532"/>
      <c r="T33" s="347">
        <f si="51" t="shared"/>
        <v>0</v>
      </c>
      <c r="U33" s="521"/>
      <c r="V33" s="516"/>
      <c r="W33" s="532"/>
      <c r="X33" s="347">
        <f si="52" t="shared"/>
        <v>0</v>
      </c>
      <c r="Y33" s="409"/>
      <c r="Z33" s="210"/>
      <c r="AA33" s="354"/>
      <c r="AB33" s="543"/>
      <c r="AC33" s="446"/>
      <c r="AD33" s="493">
        <f si="53" t="shared"/>
        <v>0</v>
      </c>
      <c r="AE33" s="521"/>
      <c r="AF33" s="364"/>
      <c r="AG33" s="289"/>
      <c r="AH33" s="358"/>
      <c r="AI33" s="347">
        <f si="54" t="shared"/>
        <v>0</v>
      </c>
      <c r="AJ33" s="409"/>
      <c r="AK33" s="521"/>
      <c r="AL33" s="387"/>
      <c r="AM33" s="388"/>
      <c r="AN33" s="347">
        <f si="55" t="shared"/>
        <v>0</v>
      </c>
      <c r="AO33" s="217"/>
      <c r="AP33" s="387"/>
      <c r="AQ33" s="388"/>
      <c r="AR33" s="347">
        <f si="56" t="shared"/>
        <v>0</v>
      </c>
      <c r="AS33" s="409"/>
      <c r="AT33" s="409"/>
      <c r="AU33" s="210">
        <f si="28" t="shared"/>
        <v>0</v>
      </c>
      <c r="AV33" s="211"/>
      <c r="AW33" s="197">
        <v>10649.89</v>
      </c>
      <c r="AX33" s="196"/>
      <c r="AY33" s="196"/>
      <c r="AZ33" s="196">
        <f si="79" t="shared"/>
        <v>0</v>
      </c>
      <c r="BA33" s="196">
        <v>30.88</v>
      </c>
      <c r="BB33" s="196">
        <f si="30" t="shared"/>
        <v>30.88</v>
      </c>
      <c r="BC33" s="199">
        <v>29</v>
      </c>
      <c r="BD33" s="346">
        <v>42809</v>
      </c>
      <c r="BE33" s="357"/>
      <c r="BF33" s="292"/>
      <c r="BG33" s="358"/>
      <c r="BH33" s="529">
        <f si="57" t="shared"/>
        <v>0</v>
      </c>
      <c r="BI33" s="521"/>
      <c r="BJ33" s="549"/>
      <c r="BK33" s="550"/>
      <c r="BL33" s="548">
        <f si="58" t="shared"/>
        <v>0</v>
      </c>
      <c r="BM33" s="409"/>
      <c r="BN33" s="409">
        <f si="31" t="shared"/>
        <v>0</v>
      </c>
      <c r="BO33" s="483"/>
      <c r="BP33" s="195">
        <v>1668.2</v>
      </c>
      <c r="BQ33" s="196">
        <f si="32" t="shared"/>
        <v>1668.2</v>
      </c>
      <c r="BR33" s="196">
        <v>301.44</v>
      </c>
      <c r="BS33" s="196">
        <f si="33" t="shared"/>
        <v>0</v>
      </c>
      <c r="BT33" s="196">
        <v>4.84</v>
      </c>
      <c r="BU33" s="196">
        <f si="34" t="shared"/>
        <v>4.84</v>
      </c>
      <c r="BV33" s="199">
        <v>29</v>
      </c>
      <c r="BW33" s="346">
        <v>42809</v>
      </c>
      <c r="BX33" s="516"/>
      <c r="BY33" s="532"/>
      <c r="BZ33" s="529">
        <f si="59" t="shared"/>
        <v>0</v>
      </c>
      <c r="CA33" s="196"/>
      <c r="CB33" s="292"/>
      <c r="CC33" s="213">
        <f si="35" t="shared"/>
        <v>0</v>
      </c>
      <c r="CD33" s="409"/>
      <c r="CE33" s="211">
        <f si="36" t="shared"/>
        <v>0</v>
      </c>
      <c r="CF33" s="211"/>
      <c r="CG33" s="195">
        <v>762.3</v>
      </c>
      <c r="CH33" s="210">
        <f si="37" t="shared"/>
        <v>762.3</v>
      </c>
      <c r="CI33" s="196"/>
      <c r="CJ33" s="196">
        <f si="60" t="shared"/>
        <v>0</v>
      </c>
      <c r="CK33" s="196">
        <v>3.78</v>
      </c>
      <c r="CL33" s="196">
        <f si="38" t="shared"/>
        <v>3.78</v>
      </c>
      <c r="CM33" s="199">
        <v>29</v>
      </c>
      <c r="CN33" s="346">
        <v>42809</v>
      </c>
      <c r="CO33" s="516"/>
      <c r="CP33" s="532"/>
      <c r="CQ33" s="529">
        <f si="61" t="shared"/>
        <v>0</v>
      </c>
      <c r="CR33" s="409"/>
      <c r="CS33" s="210">
        <f si="0" t="shared"/>
        <v>0</v>
      </c>
      <c r="CT33" s="210">
        <f si="0" t="shared"/>
        <v>0</v>
      </c>
      <c r="CU33" s="409">
        <f si="0" t="shared"/>
        <v>0</v>
      </c>
      <c r="CV33" s="521"/>
      <c r="CW33" s="379"/>
      <c r="CX33" s="557">
        <f si="62" t="shared"/>
        <v>0</v>
      </c>
      <c r="CY33" s="409"/>
      <c r="CZ33" s="409">
        <f si="39" t="shared"/>
        <v>0</v>
      </c>
      <c r="DA33" s="204"/>
      <c r="DB33" s="195">
        <v>3924.1</v>
      </c>
      <c r="DC33" s="421">
        <f si="40" t="shared"/>
        <v>3924.1</v>
      </c>
      <c r="DD33" s="195">
        <v>361.89499999999998</v>
      </c>
      <c r="DE33" s="196">
        <f si="63" t="shared"/>
        <v>0</v>
      </c>
      <c r="DF33" s="195">
        <v>11.38</v>
      </c>
      <c r="DG33" s="397">
        <f si="41" t="shared"/>
        <v>11.38</v>
      </c>
      <c r="DH33" s="199">
        <v>29</v>
      </c>
      <c r="DI33" s="346">
        <v>42809</v>
      </c>
      <c r="DJ33" s="558"/>
      <c r="DK33" s="559"/>
      <c r="DL33" s="493">
        <f si="64" t="shared"/>
        <v>0</v>
      </c>
      <c r="DM33" s="521"/>
      <c r="DN33" s="583"/>
      <c r="DO33" s="576"/>
      <c r="DP33" s="576"/>
      <c r="DQ33" s="582"/>
      <c r="DR33" s="493">
        <f si="78" t="shared"/>
        <v>0</v>
      </c>
      <c r="DS33" s="542"/>
      <c r="DT33" s="409">
        <f si="42" t="shared"/>
        <v>0</v>
      </c>
      <c r="DU33" s="204"/>
      <c r="DV33" s="195">
        <v>5557</v>
      </c>
      <c r="DW33" s="409">
        <f si="43" t="shared"/>
        <v>5557</v>
      </c>
      <c r="DX33" s="195">
        <v>14653</v>
      </c>
      <c r="DY33" s="431">
        <f si="66" t="shared"/>
        <v>0</v>
      </c>
      <c r="DZ33" s="409">
        <v>0.39800000000000002</v>
      </c>
      <c r="EA33" s="431">
        <f si="44" t="shared"/>
        <v>0.39800000000000002</v>
      </c>
      <c r="EB33" s="199">
        <v>29</v>
      </c>
      <c r="EC33" s="346">
        <v>42809</v>
      </c>
      <c r="ED33" s="516"/>
      <c r="EE33" s="212"/>
      <c r="EF33" s="532"/>
      <c r="EG33" s="493">
        <f si="67" t="shared"/>
        <v>0</v>
      </c>
      <c r="EH33" s="542"/>
      <c r="EI33" s="549"/>
      <c r="EJ33" s="582"/>
      <c r="EK33" s="529">
        <f si="68" t="shared"/>
        <v>0</v>
      </c>
      <c r="EL33" s="541"/>
      <c r="EM33" s="583"/>
      <c r="EN33" s="550"/>
      <c r="EO33" s="529">
        <f si="69" t="shared"/>
        <v>0</v>
      </c>
      <c r="EP33" s="541"/>
      <c r="EQ33" s="570"/>
      <c r="ER33" s="529">
        <f si="70" t="shared"/>
        <v>0</v>
      </c>
      <c r="ES33" s="196"/>
      <c r="ET33" s="409">
        <f si="45" t="shared"/>
        <v>0</v>
      </c>
      <c r="EU33" s="204"/>
      <c r="EV33" s="195">
        <v>4273.3999999999996</v>
      </c>
      <c r="EW33" s="195">
        <f si="46" t="shared"/>
        <v>4273.3999999999996</v>
      </c>
      <c r="EX33" s="431">
        <v>361.89499999999998</v>
      </c>
      <c r="EY33" s="431">
        <f si="71" t="shared"/>
        <v>0</v>
      </c>
      <c r="EZ33" s="290">
        <v>12.3931</v>
      </c>
      <c r="FA33" s="432">
        <f si="47" t="shared"/>
        <v>12.3931</v>
      </c>
      <c r="FC33" s="293">
        <v>42824</v>
      </c>
      <c r="FD33" s="417">
        <v>42825</v>
      </c>
      <c r="FE33" s="130">
        <f>BO64</f>
        <v>0</v>
      </c>
      <c r="FF33" s="127">
        <v>3336.5</v>
      </c>
      <c r="FG33" s="127">
        <f si="1" t="shared"/>
        <v>3336.5</v>
      </c>
      <c r="FH33" s="32"/>
      <c r="FI33" s="123" t="e">
        <f si="2" t="shared"/>
        <v>#DIV/0!</v>
      </c>
      <c r="FJ33" s="126">
        <v>4.84</v>
      </c>
      <c r="FK33" s="131" t="e">
        <f si="3" t="shared"/>
        <v>#DIV/0!</v>
      </c>
      <c r="FL33" s="140">
        <f>HR62</f>
        <v>0</v>
      </c>
      <c r="FM33" s="296">
        <f>EU64</f>
        <v>0</v>
      </c>
      <c r="FN33" s="123">
        <v>8546.9</v>
      </c>
      <c r="FO33" s="32">
        <f si="4" t="shared"/>
        <v>8546.9</v>
      </c>
      <c r="FP33" s="120">
        <f si="5" t="shared"/>
        <v>0</v>
      </c>
      <c r="FQ33" s="123" t="e">
        <f si="6" t="shared"/>
        <v>#DIV/0!</v>
      </c>
      <c r="FR33" s="120">
        <v>12.39</v>
      </c>
      <c r="FS33" s="142" t="e">
        <f si="7" t="shared"/>
        <v>#DIV/0!</v>
      </c>
      <c r="FT33" s="141"/>
      <c r="FU33" s="130">
        <f>DA64</f>
        <v>0</v>
      </c>
      <c r="FV33" s="123">
        <v>7848.3</v>
      </c>
      <c r="FW33" s="32">
        <f si="8" t="shared"/>
        <v>7848.3</v>
      </c>
      <c r="FX33" s="120">
        <f si="9" t="shared"/>
        <v>0</v>
      </c>
      <c r="FY33" s="120" t="e">
        <f si="10" t="shared"/>
        <v>#DIV/0!</v>
      </c>
      <c r="FZ33" s="126">
        <v>11.38</v>
      </c>
      <c r="GA33" s="142" t="e">
        <f si="11" t="shared"/>
        <v>#DIV/0!</v>
      </c>
      <c r="GB33" s="141"/>
      <c r="GC33" s="122">
        <f>CF64</f>
        <v>0</v>
      </c>
      <c r="GD33" s="123">
        <v>1524.6</v>
      </c>
      <c r="GE33" s="120">
        <f si="12" t="shared"/>
        <v>1524.6</v>
      </c>
      <c r="GF33" s="33"/>
      <c r="GG33" s="127" t="e">
        <f si="13" t="shared"/>
        <v>#DIV/0!</v>
      </c>
      <c r="GH33" s="126">
        <v>3.78</v>
      </c>
      <c r="GI33" s="144" t="e">
        <f si="14" t="shared"/>
        <v>#DIV/0!</v>
      </c>
      <c r="GJ33" s="141"/>
      <c r="GK33" s="122">
        <f>DU64</f>
        <v>0</v>
      </c>
      <c r="GL33" s="120">
        <v>11114</v>
      </c>
      <c r="GM33" s="33">
        <f si="15" t="shared"/>
        <v>11114</v>
      </c>
      <c r="GN33" s="169"/>
      <c r="GO33" s="128">
        <v>2.5499999999999998</v>
      </c>
      <c r="GP33" s="126">
        <v>0.4</v>
      </c>
      <c r="GQ33" s="225">
        <f si="16" t="shared"/>
        <v>-2.15</v>
      </c>
      <c r="GR33" s="141"/>
      <c r="GS33" s="122">
        <f>AV62</f>
        <v>0</v>
      </c>
      <c r="GT33" s="123">
        <v>21299.8</v>
      </c>
      <c r="GU33" s="33">
        <f si="17" t="shared"/>
        <v>21299.8</v>
      </c>
      <c r="GV33" s="123">
        <f si="86" t="shared"/>
        <v>0</v>
      </c>
      <c r="GW33" s="127" t="e">
        <f si="19" t="shared"/>
        <v>#DIV/0!</v>
      </c>
      <c r="GX33" s="123">
        <v>30.9</v>
      </c>
      <c r="GY33" s="144" t="e">
        <f si="20" t="shared"/>
        <v>#DIV/0!</v>
      </c>
      <c r="GZ33" s="141"/>
      <c r="HA33" s="125">
        <f si="21" t="shared"/>
        <v>0</v>
      </c>
      <c r="HB33" s="386">
        <v>53670.03</v>
      </c>
      <c r="HC33" s="31">
        <f si="22" t="shared"/>
        <v>53670.03</v>
      </c>
      <c r="HE33" s="10"/>
      <c r="HF33" s="46" t="s">
        <v>65</v>
      </c>
      <c r="HG33" s="14">
        <v>101226.7175</v>
      </c>
      <c r="HH33" s="9"/>
      <c r="HI33" s="10"/>
      <c r="HO33" s="346">
        <v>42750</v>
      </c>
      <c r="HP33" s="590"/>
      <c r="HQ33" s="529">
        <f si="72" t="shared"/>
        <v>0</v>
      </c>
      <c r="HR33" s="541"/>
      <c r="HS33" s="556"/>
      <c r="HT33" s="347">
        <f si="73" t="shared"/>
        <v>0</v>
      </c>
      <c r="HU33" s="573"/>
      <c r="HV33" s="556"/>
      <c r="HW33" s="347">
        <f si="74" t="shared"/>
        <v>0</v>
      </c>
      <c r="HX33" s="573"/>
      <c r="HY33" s="556"/>
      <c r="HZ33" s="347">
        <f si="75" t="shared"/>
        <v>0</v>
      </c>
      <c r="IA33" s="573"/>
      <c r="IB33" s="556"/>
      <c r="IC33" s="493">
        <f si="76" t="shared"/>
        <v>0</v>
      </c>
      <c r="ID33" s="195"/>
      <c r="IE33" s="556"/>
      <c r="IF33" s="347">
        <f si="77" t="shared"/>
        <v>0</v>
      </c>
      <c r="IG33" s="210"/>
    </row>
    <row customHeight="1" ht="16.5" r="34" spans="1:241" thickBot="1" x14ac:dyDescent="0.3">
      <c r="A34" s="199">
        <v>30</v>
      </c>
      <c r="B34" s="346">
        <v>42810</v>
      </c>
      <c r="C34" s="349"/>
      <c r="D34" s="288"/>
      <c r="E34" s="350"/>
      <c r="F34" s="493">
        <f si="48" t="shared"/>
        <v>0</v>
      </c>
      <c r="G34" s="354">
        <f>F33+F34</f>
        <v>0</v>
      </c>
      <c r="H34" s="357"/>
      <c r="I34" s="292"/>
      <c r="J34" s="358"/>
      <c r="K34" s="493">
        <f si="49" t="shared"/>
        <v>0</v>
      </c>
      <c r="L34" s="409">
        <f>K33+K34</f>
        <v>0</v>
      </c>
      <c r="M34" s="354">
        <f>L34-G34</f>
        <v>0</v>
      </c>
      <c r="N34" s="516"/>
      <c r="O34" s="532"/>
      <c r="P34" s="493">
        <f si="50" t="shared"/>
        <v>0</v>
      </c>
      <c r="Q34" s="521">
        <f>P34+P33</f>
        <v>0</v>
      </c>
      <c r="R34" s="516"/>
      <c r="S34" s="532"/>
      <c r="T34" s="347">
        <f si="51" t="shared"/>
        <v>0</v>
      </c>
      <c r="U34" s="521">
        <f>T34+T33</f>
        <v>0</v>
      </c>
      <c r="V34" s="516"/>
      <c r="W34" s="532"/>
      <c r="X34" s="347">
        <f si="52" t="shared"/>
        <v>0</v>
      </c>
      <c r="Y34" s="409">
        <f>X34+X33</f>
        <v>0</v>
      </c>
      <c r="Z34" s="210">
        <f>Y34+U34</f>
        <v>0</v>
      </c>
      <c r="AA34" s="354">
        <f>Q34-Z34</f>
        <v>0</v>
      </c>
      <c r="AB34" s="543"/>
      <c r="AC34" s="544"/>
      <c r="AD34" s="493">
        <f si="53" t="shared"/>
        <v>0</v>
      </c>
      <c r="AE34" s="521">
        <f>AD34+AD33</f>
        <v>0</v>
      </c>
      <c r="AF34" s="364"/>
      <c r="AG34" s="289"/>
      <c r="AH34" s="358"/>
      <c r="AI34" s="347">
        <f si="54" t="shared"/>
        <v>0</v>
      </c>
      <c r="AJ34" s="409">
        <f>AI34+AI33</f>
        <v>0</v>
      </c>
      <c r="AK34" s="521">
        <f>AJ34+U34</f>
        <v>0</v>
      </c>
      <c r="AL34" s="387"/>
      <c r="AM34" s="388"/>
      <c r="AN34" s="347">
        <f si="55" t="shared"/>
        <v>0</v>
      </c>
      <c r="AO34" s="217">
        <f>AN34+AN33</f>
        <v>0</v>
      </c>
      <c r="AP34" s="387"/>
      <c r="AQ34" s="388"/>
      <c r="AR34" s="347">
        <f si="56" t="shared"/>
        <v>0</v>
      </c>
      <c r="AS34" s="409">
        <f>AR34+AR33</f>
        <v>0</v>
      </c>
      <c r="AT34" s="409">
        <f>(L34-Y34-AE34-AO34)+AS34</f>
        <v>0</v>
      </c>
      <c r="AU34" s="210">
        <f si="28" t="shared"/>
        <v>0</v>
      </c>
      <c r="AV34" s="211">
        <f>(G34-Y34-AE34-AO34)+AS34</f>
        <v>0</v>
      </c>
      <c r="AW34" s="197">
        <v>10649.89</v>
      </c>
      <c r="AX34" s="196"/>
      <c r="AY34" s="196"/>
      <c r="AZ34" s="196">
        <f si="79" t="shared"/>
        <v>0</v>
      </c>
      <c r="BA34" s="196">
        <v>30.88</v>
      </c>
      <c r="BB34" s="196">
        <f si="30" t="shared"/>
        <v>30.88</v>
      </c>
      <c r="BC34" s="199">
        <v>30</v>
      </c>
      <c r="BD34" s="346">
        <v>42810</v>
      </c>
      <c r="BE34" s="357"/>
      <c r="BF34" s="292"/>
      <c r="BG34" s="358"/>
      <c r="BH34" s="529">
        <f si="57" t="shared"/>
        <v>0</v>
      </c>
      <c r="BI34" s="521">
        <f>BH34+BH33</f>
        <v>0</v>
      </c>
      <c r="BJ34" s="549"/>
      <c r="BK34" s="550"/>
      <c r="BL34" s="548">
        <f si="58" t="shared"/>
        <v>0</v>
      </c>
      <c r="BM34" s="409">
        <f>BL34+BL33</f>
        <v>0</v>
      </c>
      <c r="BN34" s="409">
        <f si="31" t="shared"/>
        <v>0</v>
      </c>
      <c r="BO34" s="483">
        <f>BI34-BM34</f>
        <v>0</v>
      </c>
      <c r="BP34" s="195">
        <v>1668.2</v>
      </c>
      <c r="BQ34" s="196">
        <f si="32" t="shared"/>
        <v>1668.2</v>
      </c>
      <c r="BR34" s="196">
        <v>301.44</v>
      </c>
      <c r="BS34" s="196">
        <f si="33" t="shared"/>
        <v>0</v>
      </c>
      <c r="BT34" s="196">
        <v>4.84</v>
      </c>
      <c r="BU34" s="196">
        <f si="34" t="shared"/>
        <v>4.84</v>
      </c>
      <c r="BV34" s="199">
        <v>30</v>
      </c>
      <c r="BW34" s="346">
        <v>42810</v>
      </c>
      <c r="BX34" s="516"/>
      <c r="BY34" s="532"/>
      <c r="BZ34" s="529">
        <f si="59" t="shared"/>
        <v>0</v>
      </c>
      <c r="CA34" s="196">
        <f>BZ33+BZ34</f>
        <v>0</v>
      </c>
      <c r="CB34" s="292"/>
      <c r="CC34" s="213">
        <f si="35" t="shared"/>
        <v>0</v>
      </c>
      <c r="CD34" s="409">
        <f>BM34</f>
        <v>0</v>
      </c>
      <c r="CE34" s="211">
        <f si="36" t="shared"/>
        <v>0</v>
      </c>
      <c r="CF34" s="211">
        <f>CA34+CD34</f>
        <v>0</v>
      </c>
      <c r="CG34" s="195">
        <v>762.3</v>
      </c>
      <c r="CH34" s="210">
        <f si="37" t="shared"/>
        <v>762.3</v>
      </c>
      <c r="CI34" s="196"/>
      <c r="CJ34" s="196">
        <f si="60" t="shared"/>
        <v>0</v>
      </c>
      <c r="CK34" s="196">
        <v>3.78</v>
      </c>
      <c r="CL34" s="196">
        <f si="38" t="shared"/>
        <v>3.78</v>
      </c>
      <c r="CM34" s="199">
        <v>30</v>
      </c>
      <c r="CN34" s="346">
        <v>42810</v>
      </c>
      <c r="CO34" s="516"/>
      <c r="CP34" s="532"/>
      <c r="CQ34" s="529">
        <f si="61" t="shared"/>
        <v>0</v>
      </c>
      <c r="CR34" s="409">
        <f>CQ34+CQ33</f>
        <v>0</v>
      </c>
      <c r="CS34" s="210">
        <f si="0" t="shared"/>
        <v>0</v>
      </c>
      <c r="CT34" s="210">
        <f si="0" t="shared"/>
        <v>0</v>
      </c>
      <c r="CU34" s="409">
        <f si="0" t="shared"/>
        <v>0</v>
      </c>
      <c r="CV34" s="521">
        <f>Y34</f>
        <v>0</v>
      </c>
      <c r="CW34" s="379"/>
      <c r="CX34" s="557">
        <f si="62" t="shared"/>
        <v>0</v>
      </c>
      <c r="CY34" s="409">
        <f>CX34+CX33</f>
        <v>0</v>
      </c>
      <c r="CZ34" s="409">
        <f si="39" t="shared"/>
        <v>0</v>
      </c>
      <c r="DA34" s="204">
        <f>CZ34+CZ33</f>
        <v>0</v>
      </c>
      <c r="DB34" s="195">
        <v>3924.1</v>
      </c>
      <c r="DC34" s="421">
        <f si="40" t="shared"/>
        <v>3924.1</v>
      </c>
      <c r="DD34" s="195">
        <v>361.89499999999998</v>
      </c>
      <c r="DE34" s="196">
        <f si="63" t="shared"/>
        <v>0</v>
      </c>
      <c r="DF34" s="195">
        <v>11.38</v>
      </c>
      <c r="DG34" s="397">
        <f si="41" t="shared"/>
        <v>11.38</v>
      </c>
      <c r="DH34" s="199">
        <v>30</v>
      </c>
      <c r="DI34" s="346">
        <v>42810</v>
      </c>
      <c r="DJ34" s="558"/>
      <c r="DK34" s="559"/>
      <c r="DL34" s="493">
        <f si="64" t="shared"/>
        <v>0</v>
      </c>
      <c r="DM34" s="521">
        <f>DL34+DL33</f>
        <v>0</v>
      </c>
      <c r="DN34" s="583"/>
      <c r="DO34" s="576"/>
      <c r="DP34" s="576"/>
      <c r="DQ34" s="582"/>
      <c r="DR34" s="493">
        <f si="78" t="shared"/>
        <v>0</v>
      </c>
      <c r="DS34" s="542">
        <f>DR34+DR33</f>
        <v>0</v>
      </c>
      <c r="DT34" s="409">
        <f si="42" t="shared"/>
        <v>0</v>
      </c>
      <c r="DU34" s="204">
        <f>DM34+DS34+IG34</f>
        <v>0</v>
      </c>
      <c r="DV34" s="195">
        <v>5557</v>
      </c>
      <c r="DW34" s="409">
        <f si="43" t="shared"/>
        <v>5557</v>
      </c>
      <c r="DX34" s="195">
        <v>14653</v>
      </c>
      <c r="DY34" s="431">
        <f si="66" t="shared"/>
        <v>0</v>
      </c>
      <c r="DZ34" s="409">
        <v>0.39800000000000002</v>
      </c>
      <c r="EA34" s="431">
        <f si="44" t="shared"/>
        <v>0.39800000000000002</v>
      </c>
      <c r="EB34" s="199">
        <v>30</v>
      </c>
      <c r="EC34" s="346">
        <v>42810</v>
      </c>
      <c r="ED34" s="516"/>
      <c r="EE34" s="212"/>
      <c r="EF34" s="532"/>
      <c r="EG34" s="493">
        <f si="67" t="shared"/>
        <v>0</v>
      </c>
      <c r="EH34" s="542">
        <f>EG34+EG33</f>
        <v>0</v>
      </c>
      <c r="EI34" s="549"/>
      <c r="EJ34" s="582"/>
      <c r="EK34" s="529">
        <f si="68" t="shared"/>
        <v>0</v>
      </c>
      <c r="EL34" s="541">
        <f>EK34+EK33</f>
        <v>0</v>
      </c>
      <c r="EM34" s="583"/>
      <c r="EN34" s="550"/>
      <c r="EO34" s="529">
        <f si="69" t="shared"/>
        <v>0</v>
      </c>
      <c r="EP34" s="541">
        <f>EO34+EO33</f>
        <v>0</v>
      </c>
      <c r="EQ34" s="570"/>
      <c r="ER34" s="529">
        <f si="70" t="shared"/>
        <v>0</v>
      </c>
      <c r="ES34" s="196">
        <f>ER34+ER33</f>
        <v>0</v>
      </c>
      <c r="ET34" s="409">
        <f si="45" t="shared"/>
        <v>0</v>
      </c>
      <c r="EU34" s="204">
        <f>EH34+EP34+ES34</f>
        <v>0</v>
      </c>
      <c r="EV34" s="195">
        <v>4273.3999999999996</v>
      </c>
      <c r="EW34" s="195">
        <f si="46" t="shared"/>
        <v>4273.3999999999996</v>
      </c>
      <c r="EX34" s="431">
        <v>361.89499999999998</v>
      </c>
      <c r="EY34" s="431">
        <f si="71" t="shared"/>
        <v>0</v>
      </c>
      <c r="EZ34" s="290">
        <v>12.3931</v>
      </c>
      <c r="FA34" s="432">
        <f si="47" t="shared"/>
        <v>12.3931</v>
      </c>
      <c r="FC34" s="293"/>
      <c r="FD34" s="418"/>
      <c r="FE34" s="130"/>
      <c r="FF34" s="127"/>
      <c r="FG34" s="32"/>
      <c r="FH34" s="132"/>
      <c r="FI34" s="123"/>
      <c r="FJ34" s="126"/>
      <c r="FK34" s="121"/>
      <c r="FL34" s="140"/>
      <c r="FM34" s="296"/>
      <c r="FN34" s="123"/>
      <c r="FO34" s="32"/>
      <c r="FP34" s="120"/>
      <c r="FQ34" s="123"/>
      <c r="FR34" s="120"/>
      <c r="FS34" s="142"/>
      <c r="FT34" s="295"/>
      <c r="FU34" s="130"/>
      <c r="FV34" s="123"/>
      <c r="FW34" s="32"/>
      <c r="FX34" s="120"/>
      <c r="FY34" s="120"/>
      <c r="FZ34" s="126"/>
      <c r="GA34" s="143"/>
      <c r="GB34" s="295"/>
      <c r="GC34" s="122"/>
      <c r="GD34" s="123"/>
      <c r="GE34" s="120"/>
      <c r="GF34" s="33"/>
      <c r="GG34" s="127"/>
      <c r="GH34" s="123"/>
      <c r="GI34" s="144"/>
      <c r="GJ34" s="295"/>
      <c r="GK34" s="122"/>
      <c r="GL34" s="120"/>
      <c r="GM34" s="33"/>
      <c r="GN34" s="169"/>
      <c r="GO34" s="128"/>
      <c r="GP34" s="126"/>
      <c r="GQ34" s="225"/>
      <c r="GR34" s="295"/>
      <c r="GS34" s="122"/>
      <c r="GT34" s="123"/>
      <c r="GU34" s="33"/>
      <c r="GV34" s="123"/>
      <c r="GW34" s="127"/>
      <c r="GX34" s="123"/>
      <c r="GY34" s="144"/>
      <c r="GZ34" s="295"/>
      <c r="HA34" s="125"/>
      <c r="HB34" s="386"/>
      <c r="HC34" s="31"/>
      <c r="HE34" s="10"/>
      <c r="HF34" s="46" t="s">
        <v>41</v>
      </c>
      <c r="HG34" s="14">
        <v>268250.20750000002</v>
      </c>
      <c r="HH34" s="9"/>
      <c r="HI34" s="10"/>
      <c r="HO34" s="346">
        <v>42751</v>
      </c>
      <c r="HP34" s="590"/>
      <c r="HQ34" s="529">
        <f si="72" t="shared"/>
        <v>0</v>
      </c>
      <c r="HR34" s="541">
        <f>HQ34+HQ33</f>
        <v>0</v>
      </c>
      <c r="HS34" s="556"/>
      <c r="HT34" s="347">
        <f si="73" t="shared"/>
        <v>0</v>
      </c>
      <c r="HU34" s="573">
        <f>HT34+HT33</f>
        <v>0</v>
      </c>
      <c r="HV34" s="556"/>
      <c r="HW34" s="347">
        <f si="74" t="shared"/>
        <v>0</v>
      </c>
      <c r="HX34" s="573">
        <f>HW34+HW33</f>
        <v>0</v>
      </c>
      <c r="HY34" s="556"/>
      <c r="HZ34" s="347">
        <f si="75" t="shared"/>
        <v>0</v>
      </c>
      <c r="IA34" s="573">
        <f>HZ34+HZ33</f>
        <v>0</v>
      </c>
      <c r="IB34" s="556"/>
      <c r="IC34" s="493">
        <f si="76" t="shared"/>
        <v>0</v>
      </c>
      <c r="ID34" s="195">
        <f>IC34+IC33</f>
        <v>0</v>
      </c>
      <c r="IE34" s="556"/>
      <c r="IF34" s="347">
        <f si="77" t="shared"/>
        <v>0</v>
      </c>
      <c r="IG34" s="210">
        <f>IF34+IF33</f>
        <v>0</v>
      </c>
    </row>
    <row customHeight="1" ht="16.5" r="35" spans="1:241" thickBot="1" x14ac:dyDescent="0.3">
      <c r="A35" s="199">
        <v>31</v>
      </c>
      <c r="B35" s="346">
        <v>42810</v>
      </c>
      <c r="C35" s="349"/>
      <c r="D35" s="288"/>
      <c r="E35" s="350"/>
      <c r="F35" s="493">
        <f si="48" t="shared"/>
        <v>0</v>
      </c>
      <c r="G35" s="354"/>
      <c r="H35" s="357"/>
      <c r="I35" s="292"/>
      <c r="J35" s="358"/>
      <c r="K35" s="493">
        <f si="49" t="shared"/>
        <v>0</v>
      </c>
      <c r="L35" s="409"/>
      <c r="M35" s="354"/>
      <c r="N35" s="516"/>
      <c r="O35" s="532"/>
      <c r="P35" s="493">
        <f si="50" t="shared"/>
        <v>0</v>
      </c>
      <c r="Q35" s="521"/>
      <c r="R35" s="516"/>
      <c r="S35" s="532"/>
      <c r="T35" s="347">
        <f si="51" t="shared"/>
        <v>0</v>
      </c>
      <c r="U35" s="521"/>
      <c r="V35" s="516"/>
      <c r="W35" s="532"/>
      <c r="X35" s="347">
        <f si="52" t="shared"/>
        <v>0</v>
      </c>
      <c r="Y35" s="409"/>
      <c r="Z35" s="210"/>
      <c r="AA35" s="354"/>
      <c r="AB35" s="543"/>
      <c r="AC35" s="446"/>
      <c r="AD35" s="493">
        <f si="53" t="shared"/>
        <v>0</v>
      </c>
      <c r="AE35" s="521"/>
      <c r="AF35" s="364"/>
      <c r="AG35" s="289"/>
      <c r="AH35" s="358"/>
      <c r="AI35" s="347">
        <f si="54" t="shared"/>
        <v>0</v>
      </c>
      <c r="AJ35" s="409"/>
      <c r="AK35" s="521"/>
      <c r="AL35" s="387"/>
      <c r="AM35" s="388"/>
      <c r="AN35" s="347">
        <f si="55" t="shared"/>
        <v>0</v>
      </c>
      <c r="AO35" s="217"/>
      <c r="AP35" s="387"/>
      <c r="AQ35" s="388"/>
      <c r="AR35" s="347">
        <f si="56" t="shared"/>
        <v>0</v>
      </c>
      <c r="AS35" s="409"/>
      <c r="AT35" s="409"/>
      <c r="AU35" s="210">
        <f si="28" t="shared"/>
        <v>0</v>
      </c>
      <c r="AV35" s="211"/>
      <c r="AW35" s="197">
        <v>10649.89</v>
      </c>
      <c r="AX35" s="196"/>
      <c r="AY35" s="196"/>
      <c r="AZ35" s="196">
        <f si="79" t="shared"/>
        <v>0</v>
      </c>
      <c r="BA35" s="196">
        <v>30.88</v>
      </c>
      <c r="BB35" s="196">
        <f si="30" t="shared"/>
        <v>30.88</v>
      </c>
      <c r="BC35" s="199">
        <v>31</v>
      </c>
      <c r="BD35" s="346">
        <v>42810</v>
      </c>
      <c r="BE35" s="357"/>
      <c r="BF35" s="292"/>
      <c r="BG35" s="358"/>
      <c r="BH35" s="529">
        <f si="57" t="shared"/>
        <v>0</v>
      </c>
      <c r="BI35" s="521"/>
      <c r="BJ35" s="549"/>
      <c r="BK35" s="550"/>
      <c r="BL35" s="548">
        <f si="58" t="shared"/>
        <v>0</v>
      </c>
      <c r="BM35" s="409"/>
      <c r="BN35" s="409">
        <f si="31" t="shared"/>
        <v>0</v>
      </c>
      <c r="BO35" s="483"/>
      <c r="BP35" s="195">
        <v>1668.2</v>
      </c>
      <c r="BQ35" s="196">
        <f si="32" t="shared"/>
        <v>1668.2</v>
      </c>
      <c r="BR35" s="196">
        <v>301.44</v>
      </c>
      <c r="BS35" s="196">
        <f si="33" t="shared"/>
        <v>0</v>
      </c>
      <c r="BT35" s="196">
        <v>4.84</v>
      </c>
      <c r="BU35" s="196">
        <f si="34" t="shared"/>
        <v>4.84</v>
      </c>
      <c r="BV35" s="199">
        <v>31</v>
      </c>
      <c r="BW35" s="346">
        <v>42810</v>
      </c>
      <c r="BX35" s="516"/>
      <c r="BY35" s="532"/>
      <c r="BZ35" s="529">
        <f si="59" t="shared"/>
        <v>0</v>
      </c>
      <c r="CA35" s="196"/>
      <c r="CB35" s="292"/>
      <c r="CC35" s="213">
        <f si="35" t="shared"/>
        <v>0</v>
      </c>
      <c r="CD35" s="409"/>
      <c r="CE35" s="211">
        <f si="36" t="shared"/>
        <v>0</v>
      </c>
      <c r="CF35" s="211"/>
      <c r="CG35" s="195">
        <v>762.3</v>
      </c>
      <c r="CH35" s="210">
        <f si="37" t="shared"/>
        <v>762.3</v>
      </c>
      <c r="CI35" s="196"/>
      <c r="CJ35" s="196">
        <f si="60" t="shared"/>
        <v>0</v>
      </c>
      <c r="CK35" s="196">
        <v>3.78</v>
      </c>
      <c r="CL35" s="196">
        <f si="38" t="shared"/>
        <v>3.78</v>
      </c>
      <c r="CM35" s="199">
        <v>31</v>
      </c>
      <c r="CN35" s="346">
        <v>42810</v>
      </c>
      <c r="CO35" s="516"/>
      <c r="CP35" s="532"/>
      <c r="CQ35" s="529">
        <f si="61" t="shared"/>
        <v>0</v>
      </c>
      <c r="CR35" s="409"/>
      <c r="CS35" s="210">
        <f si="0" t="shared"/>
        <v>0</v>
      </c>
      <c r="CT35" s="210">
        <f si="0" t="shared"/>
        <v>0</v>
      </c>
      <c r="CU35" s="409">
        <f si="0" t="shared"/>
        <v>0</v>
      </c>
      <c r="CV35" s="521"/>
      <c r="CW35" s="379"/>
      <c r="CX35" s="557">
        <f si="62" t="shared"/>
        <v>0</v>
      </c>
      <c r="CY35" s="409"/>
      <c r="CZ35" s="409">
        <f si="39" t="shared"/>
        <v>0</v>
      </c>
      <c r="DA35" s="204"/>
      <c r="DB35" s="195">
        <v>3924.1</v>
      </c>
      <c r="DC35" s="421">
        <f si="40" t="shared"/>
        <v>3924.1</v>
      </c>
      <c r="DD35" s="195">
        <v>361.89499999999998</v>
      </c>
      <c r="DE35" s="196">
        <f si="63" t="shared"/>
        <v>0</v>
      </c>
      <c r="DF35" s="195">
        <v>11.38</v>
      </c>
      <c r="DG35" s="397">
        <f si="41" t="shared"/>
        <v>11.38</v>
      </c>
      <c r="DH35" s="199">
        <v>31</v>
      </c>
      <c r="DI35" s="346">
        <v>42810</v>
      </c>
      <c r="DJ35" s="558"/>
      <c r="DK35" s="559"/>
      <c r="DL35" s="493">
        <f si="64" t="shared"/>
        <v>0</v>
      </c>
      <c r="DM35" s="521"/>
      <c r="DN35" s="583"/>
      <c r="DO35" s="576"/>
      <c r="DP35" s="576"/>
      <c r="DQ35" s="582"/>
      <c r="DR35" s="493">
        <f si="78" t="shared"/>
        <v>0</v>
      </c>
      <c r="DS35" s="542"/>
      <c r="DT35" s="409">
        <f>DL35+DR35+IF35</f>
        <v>0</v>
      </c>
      <c r="DU35" s="204"/>
      <c r="DV35" s="195">
        <v>5557</v>
      </c>
      <c r="DW35" s="409">
        <f si="43" t="shared"/>
        <v>5557</v>
      </c>
      <c r="DX35" s="195">
        <v>14653</v>
      </c>
      <c r="DY35" s="431">
        <f si="66" t="shared"/>
        <v>0</v>
      </c>
      <c r="DZ35" s="409">
        <v>0.39800000000000002</v>
      </c>
      <c r="EA35" s="431">
        <f si="44" t="shared"/>
        <v>0.39800000000000002</v>
      </c>
      <c r="EB35" s="199">
        <v>31</v>
      </c>
      <c r="EC35" s="346">
        <v>42810</v>
      </c>
      <c r="ED35" s="516"/>
      <c r="EE35" s="212"/>
      <c r="EF35" s="532"/>
      <c r="EG35" s="493">
        <f si="67" t="shared"/>
        <v>0</v>
      </c>
      <c r="EH35" s="542"/>
      <c r="EI35" s="549"/>
      <c r="EJ35" s="582"/>
      <c r="EK35" s="529">
        <f si="68" t="shared"/>
        <v>0</v>
      </c>
      <c r="EL35" s="541"/>
      <c r="EM35" s="583"/>
      <c r="EN35" s="550"/>
      <c r="EO35" s="529">
        <f si="69" t="shared"/>
        <v>0</v>
      </c>
      <c r="EP35" s="541"/>
      <c r="EQ35" s="570"/>
      <c r="ER35" s="529">
        <f si="70" t="shared"/>
        <v>0</v>
      </c>
      <c r="ES35" s="196"/>
      <c r="ET35" s="409">
        <f si="45" t="shared"/>
        <v>0</v>
      </c>
      <c r="EU35" s="204"/>
      <c r="EV35" s="195">
        <v>4273.3999999999996</v>
      </c>
      <c r="EW35" s="195">
        <f si="46" t="shared"/>
        <v>4273.3999999999996</v>
      </c>
      <c r="EX35" s="431">
        <v>361.89499999999998</v>
      </c>
      <c r="EY35" s="431">
        <f si="71" t="shared"/>
        <v>0</v>
      </c>
      <c r="EZ35" s="290">
        <v>12.3931</v>
      </c>
      <c r="FA35" s="432">
        <f si="47" t="shared"/>
        <v>12.3931</v>
      </c>
      <c r="FC35" s="199"/>
      <c r="FD35" s="198" t="s">
        <v>70</v>
      </c>
      <c r="FE35" s="414">
        <f>SUM(FE4:FE34)</f>
        <v>0</v>
      </c>
      <c r="FF35" s="133"/>
      <c r="FG35" s="134"/>
      <c r="FH35" s="135"/>
      <c r="FI35" s="133"/>
      <c r="FJ35" s="133"/>
      <c r="FK35" s="135"/>
      <c r="FL35" s="147">
        <f>SUM(FL5:FL34)</f>
        <v>0</v>
      </c>
      <c r="FM35" s="414">
        <f>SUM(FM4:FM34)</f>
        <v>0</v>
      </c>
      <c r="FN35" s="133"/>
      <c r="FO35" s="134"/>
      <c r="FP35" s="135"/>
      <c r="FQ35" s="133"/>
      <c r="FR35" s="133"/>
      <c r="FS35" s="135"/>
      <c r="FT35" s="294">
        <f>SUM(FT5:FT34)</f>
        <v>0</v>
      </c>
      <c r="FU35" s="414">
        <f>SUM(FU4:FU34)</f>
        <v>0</v>
      </c>
      <c r="FV35" s="133"/>
      <c r="FW35" s="134"/>
      <c r="FX35" s="135"/>
      <c r="FY35" s="133"/>
      <c r="FZ35" s="133"/>
      <c r="GA35" s="135"/>
      <c r="GB35" s="294">
        <f>SUM(GB5:GB34)</f>
        <v>0</v>
      </c>
      <c r="GC35" s="414">
        <f>SUM(GC4:GC34)</f>
        <v>0</v>
      </c>
      <c r="GD35" s="133"/>
      <c r="GE35" s="134"/>
      <c r="GF35" s="135"/>
      <c r="GG35" s="133"/>
      <c r="GH35" s="135"/>
      <c r="GI35" s="135"/>
      <c r="GJ35" s="294">
        <f>SUM(GJ5:GJ34)</f>
        <v>0</v>
      </c>
      <c r="GK35" s="414">
        <f>SUM(GK4:GK34)</f>
        <v>0</v>
      </c>
      <c r="GL35" s="133"/>
      <c r="GM35" s="134"/>
      <c r="GN35" s="135"/>
      <c r="GO35" s="133"/>
      <c r="GP35" s="135"/>
      <c r="GQ35" s="135"/>
      <c r="GR35" s="294">
        <f>SUM(GR5:GR34)</f>
        <v>41.5</v>
      </c>
      <c r="GS35" s="414">
        <f>SUM(GS4:GS34)</f>
        <v>0</v>
      </c>
      <c r="GT35" s="133"/>
      <c r="GU35" s="133"/>
      <c r="GV35" s="133"/>
      <c r="GW35" s="145"/>
      <c r="GX35" s="135"/>
      <c r="GY35" s="145"/>
      <c r="GZ35" s="294">
        <f>SUM(GZ5:GZ34)</f>
        <v>0</v>
      </c>
      <c r="HA35" s="414">
        <f>SUM(HA4:HA34)</f>
        <v>0</v>
      </c>
      <c r="HB35" s="415">
        <f>SUM(HB4:HB34)</f>
        <v>1610100.9022580651</v>
      </c>
      <c r="HC35" s="136"/>
      <c r="HE35" s="10"/>
      <c r="HF35" s="46" t="s">
        <v>66</v>
      </c>
      <c r="HG35" s="20">
        <v>227382.52</v>
      </c>
      <c r="HH35" s="9"/>
      <c r="HI35" s="10"/>
      <c r="HO35" s="346">
        <v>42751</v>
      </c>
      <c r="HP35" s="590"/>
      <c r="HQ35" s="529">
        <f si="72" t="shared"/>
        <v>0</v>
      </c>
      <c r="HR35" s="541"/>
      <c r="HS35" s="556"/>
      <c r="HT35" s="347">
        <f si="73" t="shared"/>
        <v>0</v>
      </c>
      <c r="HU35" s="573"/>
      <c r="HV35" s="556"/>
      <c r="HW35" s="347">
        <f si="74" t="shared"/>
        <v>0</v>
      </c>
      <c r="HX35" s="573"/>
      <c r="HY35" s="556"/>
      <c r="HZ35" s="347">
        <f si="75" t="shared"/>
        <v>0</v>
      </c>
      <c r="IA35" s="573"/>
      <c r="IB35" s="556"/>
      <c r="IC35" s="493">
        <f si="76" t="shared"/>
        <v>0</v>
      </c>
      <c r="ID35" s="195"/>
      <c r="IE35" s="556"/>
      <c r="IF35" s="347">
        <f si="77" t="shared"/>
        <v>0</v>
      </c>
      <c r="IG35" s="210"/>
    </row>
    <row customHeight="1" ht="16.5" r="36" spans="1:241" x14ac:dyDescent="0.25">
      <c r="A36" s="199">
        <v>32</v>
      </c>
      <c r="B36" s="346">
        <v>42811</v>
      </c>
      <c r="C36" s="349"/>
      <c r="D36" s="288"/>
      <c r="E36" s="350"/>
      <c r="F36" s="493">
        <f si="48" t="shared"/>
        <v>0</v>
      </c>
      <c r="G36" s="354">
        <f>F35+F36</f>
        <v>0</v>
      </c>
      <c r="H36" s="357"/>
      <c r="I36" s="292"/>
      <c r="J36" s="358"/>
      <c r="K36" s="493">
        <f si="49" t="shared"/>
        <v>0</v>
      </c>
      <c r="L36" s="409">
        <f>K35+K36</f>
        <v>0</v>
      </c>
      <c r="M36" s="354">
        <f>L36-G36</f>
        <v>0</v>
      </c>
      <c r="N36" s="516"/>
      <c r="O36" s="532"/>
      <c r="P36" s="493">
        <f si="50" t="shared"/>
        <v>0</v>
      </c>
      <c r="Q36" s="521">
        <f>P36+P35</f>
        <v>0</v>
      </c>
      <c r="R36" s="516"/>
      <c r="S36" s="532"/>
      <c r="T36" s="347">
        <f si="51" t="shared"/>
        <v>0</v>
      </c>
      <c r="U36" s="521">
        <f>T36+T35</f>
        <v>0</v>
      </c>
      <c r="V36" s="516"/>
      <c r="W36" s="532"/>
      <c r="X36" s="347">
        <f si="52" t="shared"/>
        <v>0</v>
      </c>
      <c r="Y36" s="409">
        <f>X36+X35</f>
        <v>0</v>
      </c>
      <c r="Z36" s="210">
        <f>Y36+U36</f>
        <v>0</v>
      </c>
      <c r="AA36" s="354">
        <f>Q36-Z36</f>
        <v>0</v>
      </c>
      <c r="AB36" s="543"/>
      <c r="AC36" s="446"/>
      <c r="AD36" s="493">
        <f si="53" t="shared"/>
        <v>0</v>
      </c>
      <c r="AE36" s="521">
        <f>AD36+AD35</f>
        <v>0</v>
      </c>
      <c r="AF36" s="364"/>
      <c r="AG36" s="289"/>
      <c r="AH36" s="358"/>
      <c r="AI36" s="347">
        <f si="54" t="shared"/>
        <v>0</v>
      </c>
      <c r="AJ36" s="409">
        <f>AI36+AI35</f>
        <v>0</v>
      </c>
      <c r="AK36" s="521">
        <f>AJ36+U36</f>
        <v>0</v>
      </c>
      <c r="AL36" s="387"/>
      <c r="AM36" s="388"/>
      <c r="AN36" s="347">
        <f si="55" t="shared"/>
        <v>0</v>
      </c>
      <c r="AO36" s="217">
        <f>AN36+AN35</f>
        <v>0</v>
      </c>
      <c r="AP36" s="387"/>
      <c r="AQ36" s="388"/>
      <c r="AR36" s="347">
        <f si="56" t="shared"/>
        <v>0</v>
      </c>
      <c r="AS36" s="409">
        <f>AR36+AR35</f>
        <v>0</v>
      </c>
      <c r="AT36" s="409">
        <f>(L36-Y36-AE36-AO36)+AS36</f>
        <v>0</v>
      </c>
      <c r="AU36" s="210">
        <f si="28" t="shared"/>
        <v>0</v>
      </c>
      <c r="AV36" s="211">
        <f>(G36-Y36-AE36-AO36)+AS36</f>
        <v>0</v>
      </c>
      <c r="AW36" s="197">
        <v>10649.89</v>
      </c>
      <c r="AX36" s="196"/>
      <c r="AY36" s="196"/>
      <c r="AZ36" s="196">
        <f si="79" t="shared"/>
        <v>0</v>
      </c>
      <c r="BA36" s="196">
        <v>30.88</v>
      </c>
      <c r="BB36" s="196">
        <f si="30" t="shared"/>
        <v>30.88</v>
      </c>
      <c r="BC36" s="199">
        <v>32</v>
      </c>
      <c r="BD36" s="346">
        <v>42811</v>
      </c>
      <c r="BE36" s="357"/>
      <c r="BF36" s="292"/>
      <c r="BG36" s="358"/>
      <c r="BH36" s="529">
        <f si="57" t="shared"/>
        <v>0</v>
      </c>
      <c r="BI36" s="521">
        <f>BH36+BH35</f>
        <v>0</v>
      </c>
      <c r="BJ36" s="549"/>
      <c r="BK36" s="550"/>
      <c r="BL36" s="548">
        <f si="58" t="shared"/>
        <v>0</v>
      </c>
      <c r="BM36" s="409">
        <f>BL36+BL35</f>
        <v>0</v>
      </c>
      <c r="BN36" s="409">
        <f si="31" t="shared"/>
        <v>0</v>
      </c>
      <c r="BO36" s="483">
        <f>BI36-BM36</f>
        <v>0</v>
      </c>
      <c r="BP36" s="195">
        <v>1668.2</v>
      </c>
      <c r="BQ36" s="196">
        <f si="32" t="shared"/>
        <v>1668.2</v>
      </c>
      <c r="BR36" s="196">
        <v>301.44</v>
      </c>
      <c r="BS36" s="196">
        <f si="33" t="shared"/>
        <v>0</v>
      </c>
      <c r="BT36" s="196">
        <v>4.84</v>
      </c>
      <c r="BU36" s="196">
        <f si="34" t="shared"/>
        <v>4.84</v>
      </c>
      <c r="BV36" s="199">
        <v>32</v>
      </c>
      <c r="BW36" s="346">
        <v>42811</v>
      </c>
      <c r="BX36" s="516"/>
      <c r="BY36" s="532"/>
      <c r="BZ36" s="529">
        <f si="59" t="shared"/>
        <v>0</v>
      </c>
      <c r="CA36" s="196">
        <f>BZ35+BZ36</f>
        <v>0</v>
      </c>
      <c r="CB36" s="292"/>
      <c r="CC36" s="213">
        <f si="35" t="shared"/>
        <v>0</v>
      </c>
      <c r="CD36" s="409">
        <f>BM36</f>
        <v>0</v>
      </c>
      <c r="CE36" s="211">
        <f si="36" t="shared"/>
        <v>0</v>
      </c>
      <c r="CF36" s="211">
        <f>CA36+CD36</f>
        <v>0</v>
      </c>
      <c r="CG36" s="195">
        <v>762.3</v>
      </c>
      <c r="CH36" s="210">
        <f si="37" t="shared"/>
        <v>762.3</v>
      </c>
      <c r="CI36" s="196"/>
      <c r="CJ36" s="196">
        <f si="60" t="shared"/>
        <v>0</v>
      </c>
      <c r="CK36" s="196">
        <v>3.78</v>
      </c>
      <c r="CL36" s="196">
        <f si="38" t="shared"/>
        <v>3.78</v>
      </c>
      <c r="CM36" s="199">
        <v>32</v>
      </c>
      <c r="CN36" s="346">
        <v>42811</v>
      </c>
      <c r="CO36" s="516"/>
      <c r="CP36" s="532"/>
      <c r="CQ36" s="529">
        <f si="61" t="shared"/>
        <v>0</v>
      </c>
      <c r="CR36" s="409">
        <f>CQ36+CQ35</f>
        <v>0</v>
      </c>
      <c r="CS36" s="210">
        <f ref="CS36:CU66" si="87" t="shared">V36</f>
        <v>0</v>
      </c>
      <c r="CT36" s="210">
        <f si="87" t="shared"/>
        <v>0</v>
      </c>
      <c r="CU36" s="409">
        <f si="87" t="shared"/>
        <v>0</v>
      </c>
      <c r="CV36" s="521">
        <f>Y36</f>
        <v>0</v>
      </c>
      <c r="CW36" s="379"/>
      <c r="CX36" s="557">
        <f si="62" t="shared"/>
        <v>0</v>
      </c>
      <c r="CY36" s="409">
        <f>CX36+CX35</f>
        <v>0</v>
      </c>
      <c r="CZ36" s="409">
        <f si="39" t="shared"/>
        <v>0</v>
      </c>
      <c r="DA36" s="204">
        <f>CZ36+CZ35</f>
        <v>0</v>
      </c>
      <c r="DB36" s="195">
        <v>3924.1</v>
      </c>
      <c r="DC36" s="421">
        <f si="40" t="shared"/>
        <v>3924.1</v>
      </c>
      <c r="DD36" s="195">
        <v>361.89499999999998</v>
      </c>
      <c r="DE36" s="196">
        <f si="63" t="shared"/>
        <v>0</v>
      </c>
      <c r="DF36" s="195">
        <v>11.38</v>
      </c>
      <c r="DG36" s="397">
        <f si="41" t="shared"/>
        <v>11.38</v>
      </c>
      <c r="DH36" s="199">
        <v>32</v>
      </c>
      <c r="DI36" s="346">
        <v>42811</v>
      </c>
      <c r="DJ36" s="558"/>
      <c r="DK36" s="559"/>
      <c r="DL36" s="493">
        <f si="64" t="shared"/>
        <v>0</v>
      </c>
      <c r="DM36" s="521">
        <f>DL36+DL35</f>
        <v>0</v>
      </c>
      <c r="DN36" s="583"/>
      <c r="DO36" s="576"/>
      <c r="DP36" s="576"/>
      <c r="DQ36" s="582"/>
      <c r="DR36" s="493">
        <f si="78" t="shared"/>
        <v>0</v>
      </c>
      <c r="DS36" s="542">
        <f>DR36+DR35</f>
        <v>0</v>
      </c>
      <c r="DT36" s="409">
        <f si="42" t="shared"/>
        <v>0</v>
      </c>
      <c r="DU36" s="204">
        <f>DM36+DS36+IG36</f>
        <v>0</v>
      </c>
      <c r="DV36" s="195">
        <v>5557</v>
      </c>
      <c r="DW36" s="409">
        <f si="43" t="shared"/>
        <v>5557</v>
      </c>
      <c r="DX36" s="195">
        <v>14653</v>
      </c>
      <c r="DY36" s="431">
        <f si="66" t="shared"/>
        <v>0</v>
      </c>
      <c r="DZ36" s="409">
        <v>0.39800000000000002</v>
      </c>
      <c r="EA36" s="431">
        <f si="44" t="shared"/>
        <v>0.39800000000000002</v>
      </c>
      <c r="EB36" s="199">
        <v>32</v>
      </c>
      <c r="EC36" s="346">
        <v>42811</v>
      </c>
      <c r="ED36" s="516"/>
      <c r="EE36" s="532"/>
      <c r="EF36" s="532"/>
      <c r="EG36" s="493">
        <f si="67" t="shared"/>
        <v>0</v>
      </c>
      <c r="EH36" s="542">
        <f>EG36+EG35</f>
        <v>0</v>
      </c>
      <c r="EI36" s="549"/>
      <c r="EJ36" s="582"/>
      <c r="EK36" s="529">
        <f si="68" t="shared"/>
        <v>0</v>
      </c>
      <c r="EL36" s="541">
        <f>EK36+EK35</f>
        <v>0</v>
      </c>
      <c r="EM36" s="583"/>
      <c r="EN36" s="550"/>
      <c r="EO36" s="529">
        <f si="69" t="shared"/>
        <v>0</v>
      </c>
      <c r="EP36" s="541">
        <f>EO36+EO35</f>
        <v>0</v>
      </c>
      <c r="EQ36" s="570"/>
      <c r="ER36" s="529">
        <f si="70" t="shared"/>
        <v>0</v>
      </c>
      <c r="ES36" s="196">
        <f>ER36+ER35</f>
        <v>0</v>
      </c>
      <c r="ET36" s="409">
        <f si="45" t="shared"/>
        <v>0</v>
      </c>
      <c r="EU36" s="204">
        <f>EH36+EP36+ES36</f>
        <v>0</v>
      </c>
      <c r="EV36" s="195">
        <v>4273.3999999999996</v>
      </c>
      <c r="EW36" s="195">
        <f si="46" t="shared"/>
        <v>4273.3999999999996</v>
      </c>
      <c r="EX36" s="431">
        <v>361.89499999999998</v>
      </c>
      <c r="EY36" s="431">
        <f si="71" t="shared"/>
        <v>0</v>
      </c>
      <c r="EZ36" s="290">
        <v>12.3931</v>
      </c>
      <c r="FA36" s="432">
        <f si="47" t="shared"/>
        <v>12.3931</v>
      </c>
      <c r="FD36" s="6"/>
      <c r="HE36" s="10"/>
      <c r="HF36" s="46" t="s">
        <v>67</v>
      </c>
      <c r="HG36" s="20">
        <v>22548.16</v>
      </c>
      <c r="HH36" s="9"/>
      <c r="HI36" s="10"/>
      <c r="HO36" s="346">
        <v>42752</v>
      </c>
      <c r="HP36" s="590"/>
      <c r="HQ36" s="529">
        <f si="72" t="shared"/>
        <v>0</v>
      </c>
      <c r="HR36" s="541">
        <f>HQ36+HQ35</f>
        <v>0</v>
      </c>
      <c r="HS36" s="556"/>
      <c r="HT36" s="347">
        <f si="73" t="shared"/>
        <v>0</v>
      </c>
      <c r="HU36" s="573">
        <f>HT36+HT35</f>
        <v>0</v>
      </c>
      <c r="HV36" s="556"/>
      <c r="HW36" s="347">
        <f si="74" t="shared"/>
        <v>0</v>
      </c>
      <c r="HX36" s="573">
        <f>HW36+HW35</f>
        <v>0</v>
      </c>
      <c r="HY36" s="556"/>
      <c r="HZ36" s="347">
        <f si="75" t="shared"/>
        <v>0</v>
      </c>
      <c r="IA36" s="573">
        <f>HZ36+HZ35</f>
        <v>0</v>
      </c>
      <c r="IB36" s="556"/>
      <c r="IC36" s="493">
        <f si="76" t="shared"/>
        <v>0</v>
      </c>
      <c r="ID36" s="195">
        <f>IC36+IC35</f>
        <v>0</v>
      </c>
      <c r="IE36" s="556"/>
      <c r="IF36" s="347">
        <f si="77" t="shared"/>
        <v>0</v>
      </c>
      <c r="IG36" s="210">
        <f>IF36+IF35</f>
        <v>0</v>
      </c>
    </row>
    <row customHeight="1" ht="16.5" r="37" spans="1:241" x14ac:dyDescent="0.25">
      <c r="A37" s="199">
        <v>33</v>
      </c>
      <c r="B37" s="346">
        <v>42811</v>
      </c>
      <c r="C37" s="349"/>
      <c r="D37" s="288"/>
      <c r="E37" s="350"/>
      <c r="F37" s="493">
        <f si="48" t="shared"/>
        <v>0</v>
      </c>
      <c r="G37" s="354"/>
      <c r="H37" s="357"/>
      <c r="I37" s="292"/>
      <c r="J37" s="358"/>
      <c r="K37" s="493">
        <f si="49" t="shared"/>
        <v>0</v>
      </c>
      <c r="L37" s="409"/>
      <c r="M37" s="354"/>
      <c r="N37" s="516"/>
      <c r="O37" s="532"/>
      <c r="P37" s="493">
        <f si="50" t="shared"/>
        <v>0</v>
      </c>
      <c r="Q37" s="521"/>
      <c r="R37" s="516"/>
      <c r="S37" s="532"/>
      <c r="T37" s="347">
        <f si="51" t="shared"/>
        <v>0</v>
      </c>
      <c r="U37" s="521"/>
      <c r="V37" s="516"/>
      <c r="W37" s="532"/>
      <c r="X37" s="347">
        <f si="52" t="shared"/>
        <v>0</v>
      </c>
      <c r="Y37" s="409"/>
      <c r="Z37" s="210"/>
      <c r="AA37" s="354"/>
      <c r="AB37" s="543"/>
      <c r="AC37" s="446"/>
      <c r="AD37" s="493">
        <f si="53" t="shared"/>
        <v>0</v>
      </c>
      <c r="AE37" s="521"/>
      <c r="AF37" s="364"/>
      <c r="AG37" s="292"/>
      <c r="AH37" s="381"/>
      <c r="AI37" s="347">
        <f si="54" t="shared"/>
        <v>0</v>
      </c>
      <c r="AJ37" s="409"/>
      <c r="AK37" s="521"/>
      <c r="AL37" s="387"/>
      <c r="AM37" s="388"/>
      <c r="AN37" s="347">
        <f si="55" t="shared"/>
        <v>0</v>
      </c>
      <c r="AO37" s="217"/>
      <c r="AP37" s="387"/>
      <c r="AQ37" s="388"/>
      <c r="AR37" s="347">
        <f si="56" t="shared"/>
        <v>0</v>
      </c>
      <c r="AS37" s="409"/>
      <c r="AT37" s="409"/>
      <c r="AU37" s="210">
        <f si="28" t="shared"/>
        <v>0</v>
      </c>
      <c r="AV37" s="211"/>
      <c r="AW37" s="197">
        <v>10649.89</v>
      </c>
      <c r="AX37" s="196"/>
      <c r="AY37" s="196"/>
      <c r="AZ37" s="196">
        <f si="79" t="shared"/>
        <v>0</v>
      </c>
      <c r="BA37" s="196">
        <v>30.88</v>
      </c>
      <c r="BB37" s="196">
        <f si="30" t="shared"/>
        <v>30.88</v>
      </c>
      <c r="BC37" s="199">
        <v>33</v>
      </c>
      <c r="BD37" s="346">
        <v>42811</v>
      </c>
      <c r="BE37" s="357"/>
      <c r="BF37" s="292"/>
      <c r="BG37" s="358"/>
      <c r="BH37" s="529">
        <f si="57" t="shared"/>
        <v>0</v>
      </c>
      <c r="BI37" s="521"/>
      <c r="BJ37" s="549"/>
      <c r="BK37" s="550"/>
      <c r="BL37" s="548">
        <f si="58" t="shared"/>
        <v>0</v>
      </c>
      <c r="BM37" s="409"/>
      <c r="BN37" s="409">
        <f si="31" t="shared"/>
        <v>0</v>
      </c>
      <c r="BO37" s="483"/>
      <c r="BP37" s="195">
        <v>1668.2</v>
      </c>
      <c r="BQ37" s="196">
        <f si="32" t="shared"/>
        <v>1668.2</v>
      </c>
      <c r="BR37" s="196">
        <v>301.44</v>
      </c>
      <c r="BS37" s="196">
        <f si="33" t="shared"/>
        <v>0</v>
      </c>
      <c r="BT37" s="196">
        <v>4.84</v>
      </c>
      <c r="BU37" s="196">
        <f si="34" t="shared"/>
        <v>4.84</v>
      </c>
      <c r="BV37" s="199">
        <v>33</v>
      </c>
      <c r="BW37" s="346">
        <v>42811</v>
      </c>
      <c r="BX37" s="516"/>
      <c r="BY37" s="532"/>
      <c r="BZ37" s="529">
        <f si="59" t="shared"/>
        <v>0</v>
      </c>
      <c r="CA37" s="196"/>
      <c r="CB37" s="292"/>
      <c r="CC37" s="213">
        <f si="35" t="shared"/>
        <v>0</v>
      </c>
      <c r="CD37" s="409"/>
      <c r="CE37" s="211">
        <f si="36" t="shared"/>
        <v>0</v>
      </c>
      <c r="CF37" s="211"/>
      <c r="CG37" s="195">
        <v>762.3</v>
      </c>
      <c r="CH37" s="210">
        <f si="37" t="shared"/>
        <v>762.3</v>
      </c>
      <c r="CI37" s="196"/>
      <c r="CJ37" s="196">
        <f si="60" t="shared"/>
        <v>0</v>
      </c>
      <c r="CK37" s="196">
        <v>3.78</v>
      </c>
      <c r="CL37" s="196">
        <f si="38" t="shared"/>
        <v>3.78</v>
      </c>
      <c r="CM37" s="199">
        <v>33</v>
      </c>
      <c r="CN37" s="346">
        <v>42811</v>
      </c>
      <c r="CO37" s="516"/>
      <c r="CP37" s="532"/>
      <c r="CQ37" s="529">
        <f si="61" t="shared"/>
        <v>0</v>
      </c>
      <c r="CR37" s="409"/>
      <c r="CS37" s="210">
        <f si="87" t="shared"/>
        <v>0</v>
      </c>
      <c r="CT37" s="210">
        <f si="87" t="shared"/>
        <v>0</v>
      </c>
      <c r="CU37" s="409">
        <f si="87" t="shared"/>
        <v>0</v>
      </c>
      <c r="CV37" s="521"/>
      <c r="CW37" s="379"/>
      <c r="CX37" s="557">
        <f si="62" t="shared"/>
        <v>0</v>
      </c>
      <c r="CY37" s="409"/>
      <c r="CZ37" s="409">
        <f si="39" t="shared"/>
        <v>0</v>
      </c>
      <c r="DA37" s="204"/>
      <c r="DB37" s="195">
        <v>3924.1</v>
      </c>
      <c r="DC37" s="421">
        <f si="40" t="shared"/>
        <v>3924.1</v>
      </c>
      <c r="DD37" s="195">
        <v>361.89499999999998</v>
      </c>
      <c r="DE37" s="196">
        <f si="63" t="shared"/>
        <v>0</v>
      </c>
      <c r="DF37" s="195">
        <v>11.38</v>
      </c>
      <c r="DG37" s="397">
        <f si="41" t="shared"/>
        <v>11.38</v>
      </c>
      <c r="DH37" s="199">
        <v>33</v>
      </c>
      <c r="DI37" s="346">
        <v>42811</v>
      </c>
      <c r="DJ37" s="558"/>
      <c r="DK37" s="559"/>
      <c r="DL37" s="493">
        <f si="64" t="shared"/>
        <v>0</v>
      </c>
      <c r="DM37" s="521"/>
      <c r="DN37" s="583"/>
      <c r="DO37" s="576"/>
      <c r="DP37" s="576"/>
      <c r="DQ37" s="582"/>
      <c r="DR37" s="493">
        <f si="78" t="shared"/>
        <v>0</v>
      </c>
      <c r="DS37" s="542"/>
      <c r="DT37" s="409">
        <f si="42" t="shared"/>
        <v>0</v>
      </c>
      <c r="DU37" s="204"/>
      <c r="DV37" s="195">
        <v>5557</v>
      </c>
      <c r="DW37" s="409">
        <f si="43" t="shared"/>
        <v>5557</v>
      </c>
      <c r="DX37" s="195">
        <v>14653</v>
      </c>
      <c r="DY37" s="431">
        <f si="66" t="shared"/>
        <v>0</v>
      </c>
      <c r="DZ37" s="409">
        <v>0.39800000000000002</v>
      </c>
      <c r="EA37" s="431">
        <f si="44" t="shared"/>
        <v>0.39800000000000002</v>
      </c>
      <c r="EB37" s="199">
        <v>33</v>
      </c>
      <c r="EC37" s="346">
        <v>42811</v>
      </c>
      <c r="ED37" s="516"/>
      <c r="EE37" s="212"/>
      <c r="EF37" s="532"/>
      <c r="EG37" s="493">
        <f si="67" t="shared"/>
        <v>0</v>
      </c>
      <c r="EH37" s="542"/>
      <c r="EI37" s="549"/>
      <c r="EJ37" s="582"/>
      <c r="EK37" s="529">
        <f si="68" t="shared"/>
        <v>0</v>
      </c>
      <c r="EL37" s="541"/>
      <c r="EM37" s="583"/>
      <c r="EN37" s="550"/>
      <c r="EO37" s="529">
        <f si="69" t="shared"/>
        <v>0</v>
      </c>
      <c r="EP37" s="541"/>
      <c r="EQ37" s="570"/>
      <c r="ER37" s="529">
        <f si="70" t="shared"/>
        <v>0</v>
      </c>
      <c r="ES37" s="196"/>
      <c r="ET37" s="409">
        <f si="45" t="shared"/>
        <v>0</v>
      </c>
      <c r="EU37" s="204"/>
      <c r="EV37" s="195">
        <v>4273.3999999999996</v>
      </c>
      <c r="EW37" s="195">
        <f si="46" t="shared"/>
        <v>4273.3999999999996</v>
      </c>
      <c r="EX37" s="431">
        <v>361.89499999999998</v>
      </c>
      <c r="EY37" s="431">
        <f si="71" t="shared"/>
        <v>0</v>
      </c>
      <c r="EZ37" s="290">
        <v>12.3931</v>
      </c>
      <c r="FA37" s="432">
        <f si="47" t="shared"/>
        <v>12.3931</v>
      </c>
      <c r="FE37" s="241">
        <v>864.69600000000003</v>
      </c>
      <c r="FF37" s="241">
        <v>704.85599999999999</v>
      </c>
      <c r="FG37" s="241">
        <v>724.87199999999996</v>
      </c>
      <c r="FH37" s="241">
        <v>742.75199999999995</v>
      </c>
      <c r="FI37" s="241">
        <v>763.2</v>
      </c>
      <c r="FJ37" s="241">
        <v>749.904</v>
      </c>
      <c r="FK37" s="241">
        <v>749.23199999999997</v>
      </c>
      <c r="FL37" s="241">
        <v>739.75199999999995</v>
      </c>
      <c r="FM37" s="241">
        <v>739.53599999999994</v>
      </c>
      <c r="FN37" s="241">
        <v>766.87199999999996</v>
      </c>
      <c r="FO37" s="241">
        <v>789.33600000000001</v>
      </c>
      <c r="FP37" s="241">
        <v>796.84799999999996</v>
      </c>
      <c r="FQ37" s="241">
        <v>787.41600000000005</v>
      </c>
      <c r="FR37" s="241">
        <v>787.70399999999995</v>
      </c>
      <c r="FS37" s="241">
        <v>633.43200000000002</v>
      </c>
      <c r="FT37" s="241">
        <v>703.05600000000004</v>
      </c>
      <c r="HE37" s="10"/>
      <c r="HF37" s="46" t="s">
        <v>68</v>
      </c>
      <c r="HG37" s="20">
        <v>373249.3</v>
      </c>
      <c r="HH37" s="9"/>
      <c r="HI37" s="10"/>
      <c r="HO37" s="346">
        <v>42752</v>
      </c>
      <c r="HP37" s="590"/>
      <c r="HQ37" s="529">
        <f si="72" t="shared"/>
        <v>0</v>
      </c>
      <c r="HR37" s="541"/>
      <c r="HS37" s="556"/>
      <c r="HT37" s="347">
        <f si="73" t="shared"/>
        <v>0</v>
      </c>
      <c r="HU37" s="573"/>
      <c r="HV37" s="556"/>
      <c r="HW37" s="347">
        <f si="74" t="shared"/>
        <v>0</v>
      </c>
      <c r="HX37" s="573"/>
      <c r="HY37" s="556"/>
      <c r="HZ37" s="347">
        <f si="75" t="shared"/>
        <v>0</v>
      </c>
      <c r="IA37" s="573"/>
      <c r="IB37" s="556"/>
      <c r="IC37" s="493">
        <f si="76" t="shared"/>
        <v>0</v>
      </c>
      <c r="ID37" s="195"/>
      <c r="IE37" s="556"/>
      <c r="IF37" s="347">
        <f si="77" t="shared"/>
        <v>0</v>
      </c>
      <c r="IG37" s="210"/>
    </row>
    <row customHeight="1" ht="16.5" r="38" spans="1:241" x14ac:dyDescent="0.25">
      <c r="A38" s="199">
        <v>34</v>
      </c>
      <c r="B38" s="346">
        <v>42812</v>
      </c>
      <c r="C38" s="349"/>
      <c r="D38" s="288"/>
      <c r="E38" s="350"/>
      <c r="F38" s="493">
        <f si="48" t="shared"/>
        <v>0</v>
      </c>
      <c r="G38" s="354">
        <f>F37+F38</f>
        <v>0</v>
      </c>
      <c r="H38" s="357"/>
      <c r="I38" s="292"/>
      <c r="J38" s="358"/>
      <c r="K38" s="493">
        <f si="49" t="shared"/>
        <v>0</v>
      </c>
      <c r="L38" s="409">
        <f>K37+K38</f>
        <v>0</v>
      </c>
      <c r="M38" s="466">
        <f>L38-G38</f>
        <v>0</v>
      </c>
      <c r="N38" s="516"/>
      <c r="O38" s="532"/>
      <c r="P38" s="493">
        <f si="50" t="shared"/>
        <v>0</v>
      </c>
      <c r="Q38" s="521">
        <f>P38+P37</f>
        <v>0</v>
      </c>
      <c r="R38" s="516"/>
      <c r="S38" s="532"/>
      <c r="T38" s="347">
        <f si="51" t="shared"/>
        <v>0</v>
      </c>
      <c r="U38" s="521">
        <f>T38+T37</f>
        <v>0</v>
      </c>
      <c r="V38" s="516"/>
      <c r="W38" s="532"/>
      <c r="X38" s="347">
        <f si="52" t="shared"/>
        <v>0</v>
      </c>
      <c r="Y38" s="409">
        <f>X38+X37</f>
        <v>0</v>
      </c>
      <c r="Z38" s="210">
        <f>Y38+U38</f>
        <v>0</v>
      </c>
      <c r="AA38" s="354">
        <f>Q38-Z38</f>
        <v>0</v>
      </c>
      <c r="AB38" s="543"/>
      <c r="AC38" s="446"/>
      <c r="AD38" s="493">
        <f si="53" t="shared"/>
        <v>0</v>
      </c>
      <c r="AE38" s="521">
        <f>AD38+AD37</f>
        <v>0</v>
      </c>
      <c r="AF38" s="364"/>
      <c r="AG38" s="292"/>
      <c r="AH38" s="381"/>
      <c r="AI38" s="347">
        <f si="54" t="shared"/>
        <v>0</v>
      </c>
      <c r="AJ38" s="409">
        <f>AI38+AI37</f>
        <v>0</v>
      </c>
      <c r="AK38" s="521">
        <f>AJ38+U38</f>
        <v>0</v>
      </c>
      <c r="AL38" s="387"/>
      <c r="AM38" s="388"/>
      <c r="AN38" s="347">
        <f si="55" t="shared"/>
        <v>0</v>
      </c>
      <c r="AO38" s="217">
        <f>AN38+AN37</f>
        <v>0</v>
      </c>
      <c r="AP38" s="387"/>
      <c r="AQ38" s="388"/>
      <c r="AR38" s="347">
        <f si="56" t="shared"/>
        <v>0</v>
      </c>
      <c r="AS38" s="409">
        <f>AR38+AR37</f>
        <v>0</v>
      </c>
      <c r="AT38" s="409">
        <f>(L38-Y38-AE38-AO38)+AS38</f>
        <v>0</v>
      </c>
      <c r="AU38" s="210">
        <f si="28" t="shared"/>
        <v>0</v>
      </c>
      <c r="AV38" s="211">
        <f>(G38-Y38-AE38-AO38)+AS38</f>
        <v>0</v>
      </c>
      <c r="AW38" s="197">
        <v>10649.89</v>
      </c>
      <c r="AX38" s="196"/>
      <c r="AY38" s="196"/>
      <c r="AZ38" s="196">
        <f si="79" t="shared"/>
        <v>0</v>
      </c>
      <c r="BA38" s="196">
        <v>30.88</v>
      </c>
      <c r="BB38" s="196">
        <f si="30" t="shared"/>
        <v>30.88</v>
      </c>
      <c r="BC38" s="199">
        <v>34</v>
      </c>
      <c r="BD38" s="346">
        <v>42812</v>
      </c>
      <c r="BE38" s="357"/>
      <c r="BF38" s="292"/>
      <c r="BG38" s="358"/>
      <c r="BH38" s="529">
        <f si="57" t="shared"/>
        <v>0</v>
      </c>
      <c r="BI38" s="521">
        <f>BH38+BH37</f>
        <v>0</v>
      </c>
      <c r="BJ38" s="549"/>
      <c r="BK38" s="550"/>
      <c r="BL38" s="548">
        <f si="58" t="shared"/>
        <v>0</v>
      </c>
      <c r="BM38" s="409">
        <f>BL38+BL37</f>
        <v>0</v>
      </c>
      <c r="BN38" s="409">
        <f si="31" t="shared"/>
        <v>0</v>
      </c>
      <c r="BO38" s="483">
        <f>BI38-BM38</f>
        <v>0</v>
      </c>
      <c r="BP38" s="195">
        <v>1668.2</v>
      </c>
      <c r="BQ38" s="196">
        <f si="32" t="shared"/>
        <v>1668.2</v>
      </c>
      <c r="BR38" s="196">
        <v>301.44</v>
      </c>
      <c r="BS38" s="196">
        <f si="33" t="shared"/>
        <v>0</v>
      </c>
      <c r="BT38" s="196">
        <v>4.84</v>
      </c>
      <c r="BU38" s="196">
        <f si="34" t="shared"/>
        <v>4.84</v>
      </c>
      <c r="BV38" s="199">
        <v>34</v>
      </c>
      <c r="BW38" s="346">
        <v>42812</v>
      </c>
      <c r="BX38" s="516"/>
      <c r="BY38" s="532"/>
      <c r="BZ38" s="529">
        <f si="59" t="shared"/>
        <v>0</v>
      </c>
      <c r="CA38" s="196">
        <f>BZ37+BZ38</f>
        <v>0</v>
      </c>
      <c r="CB38" s="292"/>
      <c r="CC38" s="213">
        <f si="35" t="shared"/>
        <v>0</v>
      </c>
      <c r="CD38" s="409">
        <f>BM38</f>
        <v>0</v>
      </c>
      <c r="CE38" s="211">
        <f si="36" t="shared"/>
        <v>0</v>
      </c>
      <c r="CF38" s="211">
        <f>CA38+CD38</f>
        <v>0</v>
      </c>
      <c r="CG38" s="195">
        <v>762.3</v>
      </c>
      <c r="CH38" s="210">
        <f si="37" t="shared"/>
        <v>762.3</v>
      </c>
      <c r="CI38" s="196"/>
      <c r="CJ38" s="196">
        <f si="60" t="shared"/>
        <v>0</v>
      </c>
      <c r="CK38" s="196">
        <v>3.78</v>
      </c>
      <c r="CL38" s="196">
        <f si="38" t="shared"/>
        <v>3.78</v>
      </c>
      <c r="CM38" s="199">
        <v>34</v>
      </c>
      <c r="CN38" s="346">
        <v>42812</v>
      </c>
      <c r="CO38" s="516"/>
      <c r="CP38" s="532"/>
      <c r="CQ38" s="529">
        <f si="61" t="shared"/>
        <v>0</v>
      </c>
      <c r="CR38" s="409">
        <f>CQ38+CQ37</f>
        <v>0</v>
      </c>
      <c r="CS38" s="210">
        <f si="87" t="shared"/>
        <v>0</v>
      </c>
      <c r="CT38" s="210">
        <f si="87" t="shared"/>
        <v>0</v>
      </c>
      <c r="CU38" s="409">
        <f si="87" t="shared"/>
        <v>0</v>
      </c>
      <c r="CV38" s="521">
        <f>Y38</f>
        <v>0</v>
      </c>
      <c r="CW38" s="379"/>
      <c r="CX38" s="557">
        <f si="62" t="shared"/>
        <v>0</v>
      </c>
      <c r="CY38" s="409">
        <f>CX38+CX37</f>
        <v>0</v>
      </c>
      <c r="CZ38" s="409">
        <f si="39" t="shared"/>
        <v>0</v>
      </c>
      <c r="DA38" s="204">
        <f>CZ38+CZ37</f>
        <v>0</v>
      </c>
      <c r="DB38" s="195">
        <v>3924.1</v>
      </c>
      <c r="DC38" s="421">
        <f si="40" t="shared"/>
        <v>3924.1</v>
      </c>
      <c r="DD38" s="195">
        <v>361.89499999999998</v>
      </c>
      <c r="DE38" s="196">
        <f si="63" t="shared"/>
        <v>0</v>
      </c>
      <c r="DF38" s="195">
        <v>11.38</v>
      </c>
      <c r="DG38" s="397">
        <f si="41" t="shared"/>
        <v>11.38</v>
      </c>
      <c r="DH38" s="199">
        <v>34</v>
      </c>
      <c r="DI38" s="346">
        <v>42812</v>
      </c>
      <c r="DJ38" s="558"/>
      <c r="DK38" s="559"/>
      <c r="DL38" s="493">
        <f si="64" t="shared"/>
        <v>0</v>
      </c>
      <c r="DM38" s="521">
        <f>DL38+DL37</f>
        <v>0</v>
      </c>
      <c r="DN38" s="583"/>
      <c r="DO38" s="576"/>
      <c r="DP38" s="576"/>
      <c r="DQ38" s="582"/>
      <c r="DR38" s="493">
        <f si="78" t="shared"/>
        <v>0</v>
      </c>
      <c r="DS38" s="542">
        <f>DR38+DR37</f>
        <v>0</v>
      </c>
      <c r="DT38" s="409">
        <f si="42" t="shared"/>
        <v>0</v>
      </c>
      <c r="DU38" s="204">
        <f>DM38+DS38+IG38</f>
        <v>0</v>
      </c>
      <c r="DV38" s="195">
        <v>5557</v>
      </c>
      <c r="DW38" s="409">
        <f si="43" t="shared"/>
        <v>5557</v>
      </c>
      <c r="DX38" s="195">
        <v>14653</v>
      </c>
      <c r="DY38" s="431">
        <f si="66" t="shared"/>
        <v>0</v>
      </c>
      <c r="DZ38" s="409">
        <v>0.39800000000000002</v>
      </c>
      <c r="EA38" s="431">
        <f si="44" t="shared"/>
        <v>0.39800000000000002</v>
      </c>
      <c r="EB38" s="199">
        <v>34</v>
      </c>
      <c r="EC38" s="346">
        <v>42812</v>
      </c>
      <c r="ED38" s="516"/>
      <c r="EE38" s="212"/>
      <c r="EF38" s="532"/>
      <c r="EG38" s="493">
        <f si="67" t="shared"/>
        <v>0</v>
      </c>
      <c r="EH38" s="542">
        <f>EG38+EG37</f>
        <v>0</v>
      </c>
      <c r="EI38" s="549"/>
      <c r="EJ38" s="582"/>
      <c r="EK38" s="529">
        <f si="68" t="shared"/>
        <v>0</v>
      </c>
      <c r="EL38" s="541">
        <f>EK38+EK37</f>
        <v>0</v>
      </c>
      <c r="EM38" s="583"/>
      <c r="EN38" s="550"/>
      <c r="EO38" s="529">
        <f si="69" t="shared"/>
        <v>0</v>
      </c>
      <c r="EP38" s="541">
        <f>EO38+EO37</f>
        <v>0</v>
      </c>
      <c r="EQ38" s="570"/>
      <c r="ER38" s="529">
        <f si="70" t="shared"/>
        <v>0</v>
      </c>
      <c r="ES38" s="196">
        <f>ER38+ER37</f>
        <v>0</v>
      </c>
      <c r="ET38" s="409">
        <f si="45" t="shared"/>
        <v>0</v>
      </c>
      <c r="EU38" s="204">
        <f>EH38+EP38+ES38</f>
        <v>0</v>
      </c>
      <c r="EV38" s="195">
        <v>4273.3999999999996</v>
      </c>
      <c r="EW38" s="195">
        <f si="46" t="shared"/>
        <v>4273.3999999999996</v>
      </c>
      <c r="EX38" s="431">
        <v>361.89499999999998</v>
      </c>
      <c r="EY38" s="431">
        <f si="71" t="shared"/>
        <v>0</v>
      </c>
      <c r="EZ38" s="290">
        <v>12.3931</v>
      </c>
      <c r="FA38" s="432">
        <f si="47" t="shared"/>
        <v>12.3931</v>
      </c>
      <c r="HE38" s="10"/>
      <c r="HF38" s="46" t="s">
        <v>69</v>
      </c>
      <c r="HG38" s="20">
        <v>709826.43700000003</v>
      </c>
      <c r="HH38" s="9"/>
      <c r="HI38" s="10"/>
      <c r="HO38" s="346">
        <v>42753</v>
      </c>
      <c r="HP38" s="590"/>
      <c r="HQ38" s="529">
        <f si="72" t="shared"/>
        <v>0</v>
      </c>
      <c r="HR38" s="541">
        <f>HQ38+HQ37</f>
        <v>0</v>
      </c>
      <c r="HS38" s="556"/>
      <c r="HT38" s="347">
        <f si="73" t="shared"/>
        <v>0</v>
      </c>
      <c r="HU38" s="573">
        <f>HT38+HT37</f>
        <v>0</v>
      </c>
      <c r="HV38" s="556"/>
      <c r="HW38" s="347">
        <f si="74" t="shared"/>
        <v>0</v>
      </c>
      <c r="HX38" s="573">
        <f>HW38+HW37</f>
        <v>0</v>
      </c>
      <c r="HY38" s="556"/>
      <c r="HZ38" s="347">
        <f si="75" t="shared"/>
        <v>0</v>
      </c>
      <c r="IA38" s="573">
        <f>HZ38+HZ37</f>
        <v>0</v>
      </c>
      <c r="IB38" s="556"/>
      <c r="IC38" s="493">
        <f si="76" t="shared"/>
        <v>0</v>
      </c>
      <c r="ID38" s="195">
        <f>IC38+IC37</f>
        <v>0</v>
      </c>
      <c r="IE38" s="556"/>
      <c r="IF38" s="347">
        <f si="77" t="shared"/>
        <v>0</v>
      </c>
      <c r="IG38" s="210">
        <f>IF38+IF37</f>
        <v>0</v>
      </c>
    </row>
    <row customHeight="1" ht="16.5" r="39" spans="1:241" x14ac:dyDescent="0.25">
      <c r="A39" s="199">
        <v>35</v>
      </c>
      <c r="B39" s="346">
        <v>42812</v>
      </c>
      <c r="C39" s="349"/>
      <c r="D39" s="288"/>
      <c r="E39" s="350"/>
      <c r="F39" s="493">
        <f si="48" t="shared"/>
        <v>0</v>
      </c>
      <c r="G39" s="354"/>
      <c r="H39" s="357"/>
      <c r="I39" s="292"/>
      <c r="J39" s="358"/>
      <c r="K39" s="493">
        <f si="49" t="shared"/>
        <v>0</v>
      </c>
      <c r="L39" s="409"/>
      <c r="M39" s="354"/>
      <c r="N39" s="516"/>
      <c r="O39" s="532"/>
      <c r="P39" s="493">
        <f si="50" t="shared"/>
        <v>0</v>
      </c>
      <c r="Q39" s="521"/>
      <c r="R39" s="516"/>
      <c r="S39" s="532"/>
      <c r="T39" s="347">
        <f si="51" t="shared"/>
        <v>0</v>
      </c>
      <c r="U39" s="521"/>
      <c r="V39" s="516"/>
      <c r="W39" s="532"/>
      <c r="X39" s="347">
        <f si="52" t="shared"/>
        <v>0</v>
      </c>
      <c r="Y39" s="409"/>
      <c r="Z39" s="210"/>
      <c r="AA39" s="354"/>
      <c r="AB39" s="543"/>
      <c r="AC39" s="446"/>
      <c r="AD39" s="493">
        <f si="53" t="shared"/>
        <v>0</v>
      </c>
      <c r="AE39" s="521"/>
      <c r="AF39" s="365"/>
      <c r="AG39" s="292"/>
      <c r="AH39" s="381"/>
      <c r="AI39" s="347">
        <f si="54" t="shared"/>
        <v>0</v>
      </c>
      <c r="AJ39" s="409"/>
      <c r="AK39" s="521"/>
      <c r="AL39" s="387"/>
      <c r="AM39" s="388"/>
      <c r="AN39" s="347">
        <f si="55" t="shared"/>
        <v>0</v>
      </c>
      <c r="AO39" s="217"/>
      <c r="AP39" s="387"/>
      <c r="AQ39" s="388"/>
      <c r="AR39" s="347">
        <f si="56" t="shared"/>
        <v>0</v>
      </c>
      <c r="AS39" s="409"/>
      <c r="AT39" s="409"/>
      <c r="AU39" s="210">
        <f si="28" t="shared"/>
        <v>0</v>
      </c>
      <c r="AV39" s="211"/>
      <c r="AW39" s="197">
        <v>10649.89</v>
      </c>
      <c r="AX39" s="196"/>
      <c r="AY39" s="196"/>
      <c r="AZ39" s="196">
        <f si="79" t="shared"/>
        <v>0</v>
      </c>
      <c r="BA39" s="196">
        <v>30.88</v>
      </c>
      <c r="BB39" s="196">
        <f si="30" t="shared"/>
        <v>30.88</v>
      </c>
      <c r="BC39" s="199">
        <v>35</v>
      </c>
      <c r="BD39" s="346">
        <v>42812</v>
      </c>
      <c r="BE39" s="357"/>
      <c r="BF39" s="292"/>
      <c r="BG39" s="358"/>
      <c r="BH39" s="529">
        <f si="57" t="shared"/>
        <v>0</v>
      </c>
      <c r="BI39" s="521"/>
      <c r="BJ39" s="549"/>
      <c r="BK39" s="550"/>
      <c r="BL39" s="548">
        <f si="58" t="shared"/>
        <v>0</v>
      </c>
      <c r="BM39" s="409"/>
      <c r="BN39" s="409">
        <f si="31" t="shared"/>
        <v>0</v>
      </c>
      <c r="BO39" s="483"/>
      <c r="BP39" s="195">
        <v>1668.2</v>
      </c>
      <c r="BQ39" s="196">
        <f si="32" t="shared"/>
        <v>1668.2</v>
      </c>
      <c r="BR39" s="196">
        <v>301.44</v>
      </c>
      <c r="BS39" s="196">
        <f si="33" t="shared"/>
        <v>0</v>
      </c>
      <c r="BT39" s="196">
        <v>4.84</v>
      </c>
      <c r="BU39" s="196">
        <f si="34" t="shared"/>
        <v>4.84</v>
      </c>
      <c r="BV39" s="199">
        <v>35</v>
      </c>
      <c r="BW39" s="346">
        <v>42812</v>
      </c>
      <c r="BX39" s="516"/>
      <c r="BY39" s="532"/>
      <c r="BZ39" s="529">
        <f si="59" t="shared"/>
        <v>0</v>
      </c>
      <c r="CA39" s="196"/>
      <c r="CB39" s="292"/>
      <c r="CC39" s="213">
        <f si="35" t="shared"/>
        <v>0</v>
      </c>
      <c r="CD39" s="409"/>
      <c r="CE39" s="211">
        <f si="36" t="shared"/>
        <v>0</v>
      </c>
      <c r="CF39" s="211"/>
      <c r="CG39" s="195">
        <v>762.3</v>
      </c>
      <c r="CH39" s="210">
        <f si="37" t="shared"/>
        <v>762.3</v>
      </c>
      <c r="CI39" s="196"/>
      <c r="CJ39" s="196">
        <f si="60" t="shared"/>
        <v>0</v>
      </c>
      <c r="CK39" s="196">
        <v>3.78</v>
      </c>
      <c r="CL39" s="196">
        <f si="38" t="shared"/>
        <v>3.78</v>
      </c>
      <c r="CM39" s="199">
        <v>35</v>
      </c>
      <c r="CN39" s="346">
        <v>42812</v>
      </c>
      <c r="CO39" s="516"/>
      <c r="CP39" s="532"/>
      <c r="CQ39" s="529">
        <f si="61" t="shared"/>
        <v>0</v>
      </c>
      <c r="CR39" s="409"/>
      <c r="CS39" s="210">
        <f si="87" t="shared"/>
        <v>0</v>
      </c>
      <c r="CT39" s="210">
        <f si="87" t="shared"/>
        <v>0</v>
      </c>
      <c r="CU39" s="409">
        <f si="87" t="shared"/>
        <v>0</v>
      </c>
      <c r="CV39" s="521"/>
      <c r="CW39" s="379"/>
      <c r="CX39" s="557">
        <f si="62" t="shared"/>
        <v>0</v>
      </c>
      <c r="CY39" s="409"/>
      <c r="CZ39" s="409">
        <f si="39" t="shared"/>
        <v>0</v>
      </c>
      <c r="DA39" s="204"/>
      <c r="DB39" s="195">
        <v>3924.1</v>
      </c>
      <c r="DC39" s="421">
        <f si="40" t="shared"/>
        <v>3924.1</v>
      </c>
      <c r="DD39" s="195">
        <v>361.89499999999998</v>
      </c>
      <c r="DE39" s="196">
        <f si="63" t="shared"/>
        <v>0</v>
      </c>
      <c r="DF39" s="195">
        <v>11.38</v>
      </c>
      <c r="DG39" s="397">
        <f si="41" t="shared"/>
        <v>11.38</v>
      </c>
      <c r="DH39" s="199">
        <v>35</v>
      </c>
      <c r="DI39" s="346">
        <v>42812</v>
      </c>
      <c r="DJ39" s="558"/>
      <c r="DK39" s="559"/>
      <c r="DL39" s="493">
        <f si="64" t="shared"/>
        <v>0</v>
      </c>
      <c r="DM39" s="521"/>
      <c r="DN39" s="583"/>
      <c r="DO39" s="576"/>
      <c r="DP39" s="576"/>
      <c r="DQ39" s="582"/>
      <c r="DR39" s="493">
        <f si="78" t="shared"/>
        <v>0</v>
      </c>
      <c r="DS39" s="542"/>
      <c r="DT39" s="409">
        <f si="42" t="shared"/>
        <v>0</v>
      </c>
      <c r="DU39" s="204"/>
      <c r="DV39" s="195">
        <v>5557</v>
      </c>
      <c r="DW39" s="409">
        <f si="43" t="shared"/>
        <v>5557</v>
      </c>
      <c r="DX39" s="195">
        <v>14653</v>
      </c>
      <c r="DY39" s="431">
        <f si="66" t="shared"/>
        <v>0</v>
      </c>
      <c r="DZ39" s="409">
        <v>0.39800000000000002</v>
      </c>
      <c r="EA39" s="431">
        <f si="44" t="shared"/>
        <v>0.39800000000000002</v>
      </c>
      <c r="EB39" s="199">
        <v>35</v>
      </c>
      <c r="EC39" s="346">
        <v>42812</v>
      </c>
      <c r="ED39" s="516"/>
      <c r="EE39" s="212"/>
      <c r="EF39" s="532"/>
      <c r="EG39" s="493">
        <f si="67" t="shared"/>
        <v>0</v>
      </c>
      <c r="EH39" s="542"/>
      <c r="EI39" s="549"/>
      <c r="EJ39" s="582"/>
      <c r="EK39" s="529">
        <f si="68" t="shared"/>
        <v>0</v>
      </c>
      <c r="EL39" s="541"/>
      <c r="EM39" s="583"/>
      <c r="EN39" s="550"/>
      <c r="EO39" s="529">
        <f si="69" t="shared"/>
        <v>0</v>
      </c>
      <c r="EP39" s="541"/>
      <c r="EQ39" s="570"/>
      <c r="ER39" s="529">
        <f si="70" t="shared"/>
        <v>0</v>
      </c>
      <c r="ES39" s="196"/>
      <c r="ET39" s="409">
        <f si="45" t="shared"/>
        <v>0</v>
      </c>
      <c r="EU39" s="204"/>
      <c r="EV39" s="195">
        <v>4273.3999999999996</v>
      </c>
      <c r="EW39" s="195">
        <f si="46" t="shared"/>
        <v>4273.3999999999996</v>
      </c>
      <c r="EX39" s="431">
        <v>361.89499999999998</v>
      </c>
      <c r="EY39" s="431">
        <f si="71" t="shared"/>
        <v>0</v>
      </c>
      <c r="EZ39" s="290">
        <v>12.3931</v>
      </c>
      <c r="FA39" s="432">
        <f si="47" t="shared"/>
        <v>12.3931</v>
      </c>
      <c r="HE39" s="10"/>
      <c r="HF39" s="36"/>
      <c r="HG39" s="20">
        <f>SUM(HG33:HG38)</f>
        <v>1702483.3420000002</v>
      </c>
      <c r="HH39" s="9"/>
      <c r="HI39" s="10"/>
      <c r="HO39" s="346">
        <v>42753</v>
      </c>
      <c r="HP39" s="590"/>
      <c r="HQ39" s="529">
        <f si="72" t="shared"/>
        <v>0</v>
      </c>
      <c r="HR39" s="541"/>
      <c r="HS39" s="556"/>
      <c r="HT39" s="347">
        <f si="73" t="shared"/>
        <v>0</v>
      </c>
      <c r="HU39" s="573"/>
      <c r="HV39" s="556"/>
      <c r="HW39" s="347">
        <f si="74" t="shared"/>
        <v>0</v>
      </c>
      <c r="HX39" s="573"/>
      <c r="HY39" s="556"/>
      <c r="HZ39" s="347">
        <f si="75" t="shared"/>
        <v>0</v>
      </c>
      <c r="IA39" s="573"/>
      <c r="IB39" s="556"/>
      <c r="IC39" s="493">
        <f si="76" t="shared"/>
        <v>0</v>
      </c>
      <c r="ID39" s="195"/>
      <c r="IE39" s="556"/>
      <c r="IF39" s="347">
        <f si="77" t="shared"/>
        <v>0</v>
      </c>
      <c r="IG39" s="210"/>
    </row>
    <row customHeight="1" ht="16.5" r="40" spans="1:241" x14ac:dyDescent="0.25">
      <c r="A40" s="199">
        <v>36</v>
      </c>
      <c r="B40" s="346">
        <v>42813</v>
      </c>
      <c r="C40" s="349"/>
      <c r="D40" s="288"/>
      <c r="E40" s="350"/>
      <c r="F40" s="493">
        <f si="48" t="shared"/>
        <v>0</v>
      </c>
      <c r="G40" s="354">
        <f>F39+F40</f>
        <v>0</v>
      </c>
      <c r="H40" s="357"/>
      <c r="I40" s="292"/>
      <c r="J40" s="358"/>
      <c r="K40" s="493">
        <f si="49" t="shared"/>
        <v>0</v>
      </c>
      <c r="L40" s="409">
        <f>K39+K40</f>
        <v>0</v>
      </c>
      <c r="M40" s="466">
        <f>L40-G40</f>
        <v>0</v>
      </c>
      <c r="N40" s="516"/>
      <c r="O40" s="532"/>
      <c r="P40" s="493">
        <f si="50" t="shared"/>
        <v>0</v>
      </c>
      <c r="Q40" s="521">
        <f>P40+P39</f>
        <v>0</v>
      </c>
      <c r="R40" s="516"/>
      <c r="S40" s="532"/>
      <c r="T40" s="347">
        <f si="51" t="shared"/>
        <v>0</v>
      </c>
      <c r="U40" s="521">
        <f>T40+T39</f>
        <v>0</v>
      </c>
      <c r="V40" s="516"/>
      <c r="W40" s="532"/>
      <c r="X40" s="347">
        <f si="52" t="shared"/>
        <v>0</v>
      </c>
      <c r="Y40" s="409">
        <f>X40+X39</f>
        <v>0</v>
      </c>
      <c r="Z40" s="210">
        <f>Y40+U40</f>
        <v>0</v>
      </c>
      <c r="AA40" s="354">
        <f>Q40-Z40</f>
        <v>0</v>
      </c>
      <c r="AB40" s="543"/>
      <c r="AC40" s="446"/>
      <c r="AD40" s="493">
        <f si="53" t="shared"/>
        <v>0</v>
      </c>
      <c r="AE40" s="521">
        <f>AD40+AD39</f>
        <v>0</v>
      </c>
      <c r="AF40" s="364"/>
      <c r="AG40" s="292"/>
      <c r="AH40" s="381"/>
      <c r="AI40" s="347">
        <f si="54" t="shared"/>
        <v>0</v>
      </c>
      <c r="AJ40" s="409">
        <f>AI40+AI39</f>
        <v>0</v>
      </c>
      <c r="AK40" s="521">
        <f>AJ40+U40</f>
        <v>0</v>
      </c>
      <c r="AL40" s="387"/>
      <c r="AM40" s="388"/>
      <c r="AN40" s="347">
        <f si="55" t="shared"/>
        <v>0</v>
      </c>
      <c r="AO40" s="217">
        <f>AN40+AN39</f>
        <v>0</v>
      </c>
      <c r="AP40" s="387"/>
      <c r="AQ40" s="388"/>
      <c r="AR40" s="347">
        <f si="56" t="shared"/>
        <v>0</v>
      </c>
      <c r="AS40" s="409">
        <f>AR40+AR39</f>
        <v>0</v>
      </c>
      <c r="AT40" s="409">
        <f>(L40-Y40-AE40-AO40)+AS40</f>
        <v>0</v>
      </c>
      <c r="AU40" s="210">
        <f si="28" t="shared"/>
        <v>0</v>
      </c>
      <c r="AV40" s="211">
        <f>(G40-Y40-AE40-AO40)+AS40</f>
        <v>0</v>
      </c>
      <c r="AW40" s="197">
        <v>10649.89</v>
      </c>
      <c r="AX40" s="196"/>
      <c r="AY40" s="196"/>
      <c r="AZ40" s="196">
        <f si="79" t="shared"/>
        <v>0</v>
      </c>
      <c r="BA40" s="196">
        <v>30.88</v>
      </c>
      <c r="BB40" s="196">
        <f si="30" t="shared"/>
        <v>30.88</v>
      </c>
      <c r="BC40" s="199">
        <v>36</v>
      </c>
      <c r="BD40" s="346">
        <v>42813</v>
      </c>
      <c r="BE40" s="357"/>
      <c r="BF40" s="292"/>
      <c r="BG40" s="358"/>
      <c r="BH40" s="529">
        <f si="57" t="shared"/>
        <v>0</v>
      </c>
      <c r="BI40" s="521">
        <f>BH40+BH39</f>
        <v>0</v>
      </c>
      <c r="BJ40" s="549"/>
      <c r="BK40" s="550"/>
      <c r="BL40" s="548">
        <f si="58" t="shared"/>
        <v>0</v>
      </c>
      <c r="BM40" s="409">
        <f>BL40+BL39</f>
        <v>0</v>
      </c>
      <c r="BN40" s="409">
        <f si="31" t="shared"/>
        <v>0</v>
      </c>
      <c r="BO40" s="483">
        <f>BI40-BM40</f>
        <v>0</v>
      </c>
      <c r="BP40" s="195">
        <v>1668.2</v>
      </c>
      <c r="BQ40" s="196">
        <f si="32" t="shared"/>
        <v>1668.2</v>
      </c>
      <c r="BR40" s="196">
        <v>301.44</v>
      </c>
      <c r="BS40" s="196">
        <f si="33" t="shared"/>
        <v>0</v>
      </c>
      <c r="BT40" s="196">
        <v>4.84</v>
      </c>
      <c r="BU40" s="196">
        <f si="34" t="shared"/>
        <v>4.84</v>
      </c>
      <c r="BV40" s="199">
        <v>36</v>
      </c>
      <c r="BW40" s="346">
        <v>42813</v>
      </c>
      <c r="BX40" s="516"/>
      <c r="BY40" s="532"/>
      <c r="BZ40" s="529">
        <f si="59" t="shared"/>
        <v>0</v>
      </c>
      <c r="CA40" s="196">
        <f>BZ39+BZ40</f>
        <v>0</v>
      </c>
      <c r="CB40" s="292"/>
      <c r="CC40" s="213">
        <f si="35" t="shared"/>
        <v>0</v>
      </c>
      <c r="CD40" s="409">
        <f>BM40</f>
        <v>0</v>
      </c>
      <c r="CE40" s="211">
        <f si="36" t="shared"/>
        <v>0</v>
      </c>
      <c r="CF40" s="211">
        <f>CA40+CD40</f>
        <v>0</v>
      </c>
      <c r="CG40" s="195">
        <v>762.3</v>
      </c>
      <c r="CH40" s="210">
        <f si="37" t="shared"/>
        <v>762.3</v>
      </c>
      <c r="CI40" s="196"/>
      <c r="CJ40" s="196">
        <f si="60" t="shared"/>
        <v>0</v>
      </c>
      <c r="CK40" s="196">
        <v>3.78</v>
      </c>
      <c r="CL40" s="196">
        <f si="38" t="shared"/>
        <v>3.78</v>
      </c>
      <c r="CM40" s="199">
        <v>36</v>
      </c>
      <c r="CN40" s="346">
        <v>42813</v>
      </c>
      <c r="CO40" s="516"/>
      <c r="CP40" s="532"/>
      <c r="CQ40" s="529">
        <f si="61" t="shared"/>
        <v>0</v>
      </c>
      <c r="CR40" s="409">
        <f>CQ40+CQ39</f>
        <v>0</v>
      </c>
      <c r="CS40" s="210">
        <f si="87" t="shared"/>
        <v>0</v>
      </c>
      <c r="CT40" s="210">
        <f si="87" t="shared"/>
        <v>0</v>
      </c>
      <c r="CU40" s="409">
        <f si="87" t="shared"/>
        <v>0</v>
      </c>
      <c r="CV40" s="521">
        <f>Y40</f>
        <v>0</v>
      </c>
      <c r="CW40" s="379"/>
      <c r="CX40" s="557">
        <f si="62" t="shared"/>
        <v>0</v>
      </c>
      <c r="CY40" s="409">
        <f>CX40+CX39</f>
        <v>0</v>
      </c>
      <c r="CZ40" s="409">
        <f si="39" t="shared"/>
        <v>0</v>
      </c>
      <c r="DA40" s="204">
        <f>CZ40+CZ39</f>
        <v>0</v>
      </c>
      <c r="DB40" s="195">
        <v>3924.1</v>
      </c>
      <c r="DC40" s="421">
        <f si="40" t="shared"/>
        <v>3924.1</v>
      </c>
      <c r="DD40" s="195">
        <v>361.89499999999998</v>
      </c>
      <c r="DE40" s="196">
        <f si="63" t="shared"/>
        <v>0</v>
      </c>
      <c r="DF40" s="195">
        <v>11.38</v>
      </c>
      <c r="DG40" s="397">
        <f si="41" t="shared"/>
        <v>11.38</v>
      </c>
      <c r="DH40" s="199">
        <v>36</v>
      </c>
      <c r="DI40" s="346">
        <v>42813</v>
      </c>
      <c r="DJ40" s="558"/>
      <c r="DK40" s="559"/>
      <c r="DL40" s="493">
        <f si="64" t="shared"/>
        <v>0</v>
      </c>
      <c r="DM40" s="521">
        <f>DL40+DL39</f>
        <v>0</v>
      </c>
      <c r="DN40" s="583"/>
      <c r="DO40" s="576"/>
      <c r="DP40" s="576"/>
      <c r="DQ40" s="582"/>
      <c r="DR40" s="493">
        <f si="78" t="shared"/>
        <v>0</v>
      </c>
      <c r="DS40" s="542">
        <f>DR40+DR39</f>
        <v>0</v>
      </c>
      <c r="DT40" s="409">
        <f si="42" t="shared"/>
        <v>0</v>
      </c>
      <c r="DU40" s="204">
        <f>DM40+DS40+IG40</f>
        <v>0</v>
      </c>
      <c r="DV40" s="195">
        <v>5557</v>
      </c>
      <c r="DW40" s="409">
        <f si="43" t="shared"/>
        <v>5557</v>
      </c>
      <c r="DX40" s="195">
        <v>14653</v>
      </c>
      <c r="DY40" s="431">
        <f si="66" t="shared"/>
        <v>0</v>
      </c>
      <c r="DZ40" s="409">
        <v>0.39800000000000002</v>
      </c>
      <c r="EA40" s="431">
        <f si="44" t="shared"/>
        <v>0.39800000000000002</v>
      </c>
      <c r="EB40" s="199">
        <v>36</v>
      </c>
      <c r="EC40" s="346">
        <v>42813</v>
      </c>
      <c r="ED40" s="516"/>
      <c r="EE40" s="212"/>
      <c r="EF40" s="532"/>
      <c r="EG40" s="493">
        <f si="67" t="shared"/>
        <v>0</v>
      </c>
      <c r="EH40" s="542">
        <f>EG40+EG39</f>
        <v>0</v>
      </c>
      <c r="EI40" s="549"/>
      <c r="EJ40" s="582"/>
      <c r="EK40" s="529">
        <f si="68" t="shared"/>
        <v>0</v>
      </c>
      <c r="EL40" s="541">
        <f>EK40+EK39</f>
        <v>0</v>
      </c>
      <c r="EM40" s="583"/>
      <c r="EN40" s="550"/>
      <c r="EO40" s="529">
        <f si="69" t="shared"/>
        <v>0</v>
      </c>
      <c r="EP40" s="541">
        <f>EO40+EO39</f>
        <v>0</v>
      </c>
      <c r="EQ40" s="570"/>
      <c r="ER40" s="529">
        <f si="70" t="shared"/>
        <v>0</v>
      </c>
      <c r="ES40" s="196">
        <f>ER40+ER39</f>
        <v>0</v>
      </c>
      <c r="ET40" s="409">
        <f si="45" t="shared"/>
        <v>0</v>
      </c>
      <c r="EU40" s="204">
        <f>EH40+EP40+ES40</f>
        <v>0</v>
      </c>
      <c r="EV40" s="195">
        <v>4273.3999999999996</v>
      </c>
      <c r="EW40" s="195">
        <f si="46" t="shared"/>
        <v>4273.3999999999996</v>
      </c>
      <c r="EX40" s="431">
        <v>361.89499999999998</v>
      </c>
      <c r="EY40" s="431">
        <f si="71" t="shared"/>
        <v>0</v>
      </c>
      <c r="EZ40" s="290">
        <v>12.3931</v>
      </c>
      <c r="FA40" s="432">
        <f si="47" t="shared"/>
        <v>12.3931</v>
      </c>
      <c r="HO40" s="346">
        <v>42754</v>
      </c>
      <c r="HP40" s="590"/>
      <c r="HQ40" s="529">
        <f si="72" t="shared"/>
        <v>0</v>
      </c>
      <c r="HR40" s="541">
        <f>HQ40+HQ39</f>
        <v>0</v>
      </c>
      <c r="HS40" s="556"/>
      <c r="HT40" s="347">
        <f si="73" t="shared"/>
        <v>0</v>
      </c>
      <c r="HU40" s="573">
        <f>HT40+HT39</f>
        <v>0</v>
      </c>
      <c r="HV40" s="556"/>
      <c r="HW40" s="347">
        <f si="74" t="shared"/>
        <v>0</v>
      </c>
      <c r="HX40" s="573">
        <f>HW40+HW39</f>
        <v>0</v>
      </c>
      <c r="HY40" s="556"/>
      <c r="HZ40" s="347">
        <f si="75" t="shared"/>
        <v>0</v>
      </c>
      <c r="IA40" s="573">
        <f>HZ40+HZ39</f>
        <v>0</v>
      </c>
      <c r="IB40" s="556"/>
      <c r="IC40" s="493">
        <f si="76" t="shared"/>
        <v>0</v>
      </c>
      <c r="ID40" s="195">
        <f>IC40+IC39</f>
        <v>0</v>
      </c>
      <c r="IE40" s="556"/>
      <c r="IF40" s="347">
        <f si="77" t="shared"/>
        <v>0</v>
      </c>
      <c r="IG40" s="210">
        <f>IF40+IF39</f>
        <v>0</v>
      </c>
    </row>
    <row customHeight="1" ht="16.5" r="41" spans="1:241" x14ac:dyDescent="0.25">
      <c r="A41" s="199">
        <v>37</v>
      </c>
      <c r="B41" s="346">
        <v>42813</v>
      </c>
      <c r="C41" s="349"/>
      <c r="D41" s="288"/>
      <c r="E41" s="350"/>
      <c r="F41" s="493">
        <f si="48" t="shared"/>
        <v>0</v>
      </c>
      <c r="G41" s="354"/>
      <c r="H41" s="357"/>
      <c r="I41" s="292"/>
      <c r="J41" s="358"/>
      <c r="K41" s="493">
        <f si="49" t="shared"/>
        <v>0</v>
      </c>
      <c r="L41" s="409"/>
      <c r="M41" s="354"/>
      <c r="N41" s="516"/>
      <c r="O41" s="532"/>
      <c r="P41" s="493">
        <f si="50" t="shared"/>
        <v>0</v>
      </c>
      <c r="Q41" s="521"/>
      <c r="R41" s="516"/>
      <c r="S41" s="532"/>
      <c r="T41" s="347">
        <f si="51" t="shared"/>
        <v>0</v>
      </c>
      <c r="U41" s="521"/>
      <c r="V41" s="516"/>
      <c r="W41" s="532"/>
      <c r="X41" s="347">
        <f si="52" t="shared"/>
        <v>0</v>
      </c>
      <c r="Y41" s="409"/>
      <c r="Z41" s="210"/>
      <c r="AA41" s="354"/>
      <c r="AB41" s="543"/>
      <c r="AC41" s="446"/>
      <c r="AD41" s="493">
        <f si="53" t="shared"/>
        <v>0</v>
      </c>
      <c r="AE41" s="521"/>
      <c r="AF41" s="364"/>
      <c r="AG41" s="292"/>
      <c r="AH41" s="381"/>
      <c r="AI41" s="347">
        <f si="54" t="shared"/>
        <v>0</v>
      </c>
      <c r="AJ41" s="409"/>
      <c r="AK41" s="521"/>
      <c r="AL41" s="387"/>
      <c r="AM41" s="388"/>
      <c r="AN41" s="347">
        <f si="55" t="shared"/>
        <v>0</v>
      </c>
      <c r="AO41" s="217"/>
      <c r="AP41" s="387"/>
      <c r="AQ41" s="388"/>
      <c r="AR41" s="347">
        <f si="56" t="shared"/>
        <v>0</v>
      </c>
      <c r="AS41" s="409"/>
      <c r="AT41" s="409"/>
      <c r="AU41" s="210">
        <f si="28" t="shared"/>
        <v>0</v>
      </c>
      <c r="AV41" s="211"/>
      <c r="AW41" s="197">
        <v>10649.89</v>
      </c>
      <c r="AX41" s="196"/>
      <c r="AY41" s="196"/>
      <c r="AZ41" s="196">
        <f si="79" t="shared"/>
        <v>0</v>
      </c>
      <c r="BA41" s="196">
        <v>30.88</v>
      </c>
      <c r="BB41" s="196">
        <f si="30" t="shared"/>
        <v>30.88</v>
      </c>
      <c r="BC41" s="199">
        <v>37</v>
      </c>
      <c r="BD41" s="346">
        <v>42813</v>
      </c>
      <c r="BE41" s="357"/>
      <c r="BF41" s="292"/>
      <c r="BG41" s="358"/>
      <c r="BH41" s="529">
        <f si="57" t="shared"/>
        <v>0</v>
      </c>
      <c r="BI41" s="521"/>
      <c r="BJ41" s="549"/>
      <c r="BK41" s="550"/>
      <c r="BL41" s="548">
        <f si="58" t="shared"/>
        <v>0</v>
      </c>
      <c r="BM41" s="409"/>
      <c r="BN41" s="409">
        <f si="31" t="shared"/>
        <v>0</v>
      </c>
      <c r="BO41" s="483"/>
      <c r="BP41" s="195">
        <v>1668.2</v>
      </c>
      <c r="BQ41" s="196">
        <f si="32" t="shared"/>
        <v>1668.2</v>
      </c>
      <c r="BR41" s="196">
        <v>301.44</v>
      </c>
      <c r="BS41" s="196">
        <f si="33" t="shared"/>
        <v>0</v>
      </c>
      <c r="BT41" s="196">
        <v>4.84</v>
      </c>
      <c r="BU41" s="196">
        <f si="34" t="shared"/>
        <v>4.84</v>
      </c>
      <c r="BV41" s="199">
        <v>37</v>
      </c>
      <c r="BW41" s="346">
        <v>42813</v>
      </c>
      <c r="BX41" s="516"/>
      <c r="BY41" s="532"/>
      <c r="BZ41" s="529">
        <f si="59" t="shared"/>
        <v>0</v>
      </c>
      <c r="CA41" s="196"/>
      <c r="CB41" s="292"/>
      <c r="CC41" s="213">
        <f si="35" t="shared"/>
        <v>0</v>
      </c>
      <c r="CD41" s="409"/>
      <c r="CE41" s="211">
        <f si="36" t="shared"/>
        <v>0</v>
      </c>
      <c r="CF41" s="211"/>
      <c r="CG41" s="195">
        <v>762.3</v>
      </c>
      <c r="CH41" s="210">
        <f si="37" t="shared"/>
        <v>762.3</v>
      </c>
      <c r="CI41" s="196"/>
      <c r="CJ41" s="196">
        <f si="60" t="shared"/>
        <v>0</v>
      </c>
      <c r="CK41" s="196">
        <v>3.78</v>
      </c>
      <c r="CL41" s="196">
        <f si="38" t="shared"/>
        <v>3.78</v>
      </c>
      <c r="CM41" s="199">
        <v>37</v>
      </c>
      <c r="CN41" s="346">
        <v>42813</v>
      </c>
      <c r="CO41" s="516"/>
      <c r="CP41" s="532"/>
      <c r="CQ41" s="529">
        <f si="61" t="shared"/>
        <v>0</v>
      </c>
      <c r="CR41" s="409"/>
      <c r="CS41" s="210">
        <f si="87" t="shared"/>
        <v>0</v>
      </c>
      <c r="CT41" s="210">
        <f si="87" t="shared"/>
        <v>0</v>
      </c>
      <c r="CU41" s="409">
        <f si="87" t="shared"/>
        <v>0</v>
      </c>
      <c r="CV41" s="521"/>
      <c r="CW41" s="379"/>
      <c r="CX41" s="557">
        <f si="62" t="shared"/>
        <v>0</v>
      </c>
      <c r="CY41" s="409"/>
      <c r="CZ41" s="409">
        <f si="39" t="shared"/>
        <v>0</v>
      </c>
      <c r="DA41" s="204"/>
      <c r="DB41" s="195">
        <v>3924.1</v>
      </c>
      <c r="DC41" s="421">
        <f si="40" t="shared"/>
        <v>3924.1</v>
      </c>
      <c r="DD41" s="195">
        <v>361.89499999999998</v>
      </c>
      <c r="DE41" s="196">
        <f si="63" t="shared"/>
        <v>0</v>
      </c>
      <c r="DF41" s="195">
        <v>11.38</v>
      </c>
      <c r="DG41" s="397">
        <f si="41" t="shared"/>
        <v>11.38</v>
      </c>
      <c r="DH41" s="199">
        <v>37</v>
      </c>
      <c r="DI41" s="346">
        <v>42813</v>
      </c>
      <c r="DJ41" s="558"/>
      <c r="DK41" s="559"/>
      <c r="DL41" s="493">
        <f si="64" t="shared"/>
        <v>0</v>
      </c>
      <c r="DM41" s="521"/>
      <c r="DN41" s="583"/>
      <c r="DO41" s="576"/>
      <c r="DP41" s="576"/>
      <c r="DQ41" s="582"/>
      <c r="DR41" s="493">
        <f si="78" t="shared"/>
        <v>0</v>
      </c>
      <c r="DS41" s="542"/>
      <c r="DT41" s="409">
        <f si="42" t="shared"/>
        <v>0</v>
      </c>
      <c r="DU41" s="204"/>
      <c r="DV41" s="195">
        <v>5557</v>
      </c>
      <c r="DW41" s="409">
        <f si="43" t="shared"/>
        <v>5557</v>
      </c>
      <c r="DX41" s="195">
        <v>14653</v>
      </c>
      <c r="DY41" s="431">
        <f si="66" t="shared"/>
        <v>0</v>
      </c>
      <c r="DZ41" s="409">
        <v>0.39800000000000002</v>
      </c>
      <c r="EA41" s="431">
        <f si="44" t="shared"/>
        <v>0.39800000000000002</v>
      </c>
      <c r="EB41" s="199">
        <v>37</v>
      </c>
      <c r="EC41" s="346">
        <v>42813</v>
      </c>
      <c r="ED41" s="516"/>
      <c r="EE41" s="212"/>
      <c r="EF41" s="532"/>
      <c r="EG41" s="493">
        <f si="67" t="shared"/>
        <v>0</v>
      </c>
      <c r="EH41" s="542"/>
      <c r="EI41" s="549"/>
      <c r="EJ41" s="582"/>
      <c r="EK41" s="529">
        <f si="68" t="shared"/>
        <v>0</v>
      </c>
      <c r="EL41" s="541"/>
      <c r="EM41" s="583"/>
      <c r="EN41" s="550"/>
      <c r="EO41" s="529">
        <f si="69" t="shared"/>
        <v>0</v>
      </c>
      <c r="EP41" s="541"/>
      <c r="EQ41" s="570"/>
      <c r="ER41" s="529">
        <f si="70" t="shared"/>
        <v>0</v>
      </c>
      <c r="ES41" s="196"/>
      <c r="ET41" s="409">
        <f si="45" t="shared"/>
        <v>0</v>
      </c>
      <c r="EU41" s="204"/>
      <c r="EV41" s="195">
        <v>4273.3999999999996</v>
      </c>
      <c r="EW41" s="195">
        <f si="46" t="shared"/>
        <v>4273.3999999999996</v>
      </c>
      <c r="EX41" s="431">
        <v>361.89499999999998</v>
      </c>
      <c r="EY41" s="431">
        <f si="71" t="shared"/>
        <v>0</v>
      </c>
      <c r="EZ41" s="290">
        <v>12.3931</v>
      </c>
      <c r="FA41" s="432">
        <f si="47" t="shared"/>
        <v>12.3931</v>
      </c>
      <c r="HO41" s="346">
        <v>42754</v>
      </c>
      <c r="HP41" s="590"/>
      <c r="HQ41" s="529">
        <f si="72" t="shared"/>
        <v>0</v>
      </c>
      <c r="HR41" s="541"/>
      <c r="HS41" s="556"/>
      <c r="HT41" s="347">
        <f si="73" t="shared"/>
        <v>0</v>
      </c>
      <c r="HU41" s="573"/>
      <c r="HV41" s="556"/>
      <c r="HW41" s="347">
        <f si="74" t="shared"/>
        <v>0</v>
      </c>
      <c r="HX41" s="573"/>
      <c r="HY41" s="556"/>
      <c r="HZ41" s="347">
        <f si="75" t="shared"/>
        <v>0</v>
      </c>
      <c r="IA41" s="573"/>
      <c r="IB41" s="556"/>
      <c r="IC41" s="493">
        <f si="76" t="shared"/>
        <v>0</v>
      </c>
      <c r="ID41" s="195"/>
      <c r="IE41" s="556"/>
      <c r="IF41" s="347">
        <f si="77" t="shared"/>
        <v>0</v>
      </c>
      <c r="IG41" s="210"/>
    </row>
    <row customHeight="1" ht="16.5" r="42" spans="1:241" x14ac:dyDescent="0.25">
      <c r="A42" s="199">
        <v>38</v>
      </c>
      <c r="B42" s="346">
        <v>42814</v>
      </c>
      <c r="C42" s="349"/>
      <c r="D42" s="288"/>
      <c r="E42" s="350"/>
      <c r="F42" s="493">
        <f si="48" t="shared"/>
        <v>0</v>
      </c>
      <c r="G42" s="354">
        <f>F41+F42</f>
        <v>0</v>
      </c>
      <c r="H42" s="357"/>
      <c r="I42" s="292"/>
      <c r="J42" s="358"/>
      <c r="K42" s="493">
        <f si="49" t="shared"/>
        <v>0</v>
      </c>
      <c r="L42" s="409">
        <f>K41+K42</f>
        <v>0</v>
      </c>
      <c r="M42" s="466">
        <f>L42-G42</f>
        <v>0</v>
      </c>
      <c r="N42" s="516"/>
      <c r="O42" s="532"/>
      <c r="P42" s="493">
        <f si="50" t="shared"/>
        <v>0</v>
      </c>
      <c r="Q42" s="521">
        <f>P42+P41</f>
        <v>0</v>
      </c>
      <c r="R42" s="516"/>
      <c r="S42" s="532"/>
      <c r="T42" s="347">
        <f si="51" t="shared"/>
        <v>0</v>
      </c>
      <c r="U42" s="521">
        <f>T42+T41</f>
        <v>0</v>
      </c>
      <c r="V42" s="516"/>
      <c r="W42" s="532"/>
      <c r="X42" s="347">
        <f si="52" t="shared"/>
        <v>0</v>
      </c>
      <c r="Y42" s="409">
        <f>X42+X41</f>
        <v>0</v>
      </c>
      <c r="Z42" s="210">
        <f>Y42+U42</f>
        <v>0</v>
      </c>
      <c r="AA42" s="354">
        <f>Q42-Z42</f>
        <v>0</v>
      </c>
      <c r="AB42" s="543"/>
      <c r="AC42" s="446"/>
      <c r="AD42" s="493">
        <f si="53" t="shared"/>
        <v>0</v>
      </c>
      <c r="AE42" s="521">
        <f>AD42+AD41</f>
        <v>0</v>
      </c>
      <c r="AF42" s="364"/>
      <c r="AG42" s="292"/>
      <c r="AH42" s="381"/>
      <c r="AI42" s="347">
        <f si="54" t="shared"/>
        <v>0</v>
      </c>
      <c r="AJ42" s="409">
        <f>AI42+AI41</f>
        <v>0</v>
      </c>
      <c r="AK42" s="521">
        <f>AJ42+U42</f>
        <v>0</v>
      </c>
      <c r="AL42" s="387"/>
      <c r="AM42" s="388"/>
      <c r="AN42" s="347">
        <f si="55" t="shared"/>
        <v>0</v>
      </c>
      <c r="AO42" s="217">
        <f>AN42+AN41</f>
        <v>0</v>
      </c>
      <c r="AP42" s="387"/>
      <c r="AQ42" s="388"/>
      <c r="AR42" s="347">
        <f si="56" t="shared"/>
        <v>0</v>
      </c>
      <c r="AS42" s="409">
        <f>AR42+AR41</f>
        <v>0</v>
      </c>
      <c r="AT42" s="409">
        <f>(L42-Y42-AE42-AO42)+AS42</f>
        <v>0</v>
      </c>
      <c r="AU42" s="210">
        <f si="28" t="shared"/>
        <v>0</v>
      </c>
      <c r="AV42" s="211">
        <f>(G42-Y42-AE42-AO42)+AS42</f>
        <v>0</v>
      </c>
      <c r="AW42" s="197">
        <v>10649.89</v>
      </c>
      <c r="AX42" s="196"/>
      <c r="AY42" s="196"/>
      <c r="AZ42" s="196">
        <f si="79" t="shared"/>
        <v>0</v>
      </c>
      <c r="BA42" s="196">
        <v>30.88</v>
      </c>
      <c r="BB42" s="196">
        <f si="30" t="shared"/>
        <v>30.88</v>
      </c>
      <c r="BC42" s="199">
        <v>38</v>
      </c>
      <c r="BD42" s="346">
        <v>42814</v>
      </c>
      <c r="BE42" s="357"/>
      <c r="BF42" s="292"/>
      <c r="BG42" s="358"/>
      <c r="BH42" s="529">
        <f si="57" t="shared"/>
        <v>0</v>
      </c>
      <c r="BI42" s="521">
        <f>BH42+BH41</f>
        <v>0</v>
      </c>
      <c r="BJ42" s="549"/>
      <c r="BK42" s="550"/>
      <c r="BL42" s="548">
        <f si="58" t="shared"/>
        <v>0</v>
      </c>
      <c r="BM42" s="409">
        <f>BL42+BL41</f>
        <v>0</v>
      </c>
      <c r="BN42" s="409">
        <f si="31" t="shared"/>
        <v>0</v>
      </c>
      <c r="BO42" s="483">
        <f>BI42-BM42</f>
        <v>0</v>
      </c>
      <c r="BP42" s="195">
        <v>1668.2</v>
      </c>
      <c r="BQ42" s="196">
        <f si="32" t="shared"/>
        <v>1668.2</v>
      </c>
      <c r="BR42" s="196">
        <v>301.44</v>
      </c>
      <c r="BS42" s="196">
        <f si="33" t="shared"/>
        <v>0</v>
      </c>
      <c r="BT42" s="196">
        <v>4.84</v>
      </c>
      <c r="BU42" s="196">
        <f si="34" t="shared"/>
        <v>4.84</v>
      </c>
      <c r="BV42" s="199">
        <v>38</v>
      </c>
      <c r="BW42" s="346">
        <v>42814</v>
      </c>
      <c r="BX42" s="516"/>
      <c r="BY42" s="532"/>
      <c r="BZ42" s="529">
        <f si="59" t="shared"/>
        <v>0</v>
      </c>
      <c r="CA42" s="196">
        <f>BZ41+BZ42</f>
        <v>0</v>
      </c>
      <c r="CB42" s="292"/>
      <c r="CC42" s="213">
        <f si="35" t="shared"/>
        <v>0</v>
      </c>
      <c r="CD42" s="409">
        <f>BM42</f>
        <v>0</v>
      </c>
      <c r="CE42" s="211">
        <f si="36" t="shared"/>
        <v>0</v>
      </c>
      <c r="CF42" s="211">
        <f>CA42+CD42</f>
        <v>0</v>
      </c>
      <c r="CG42" s="195">
        <v>762.3</v>
      </c>
      <c r="CH42" s="210">
        <f si="37" t="shared"/>
        <v>762.3</v>
      </c>
      <c r="CI42" s="196"/>
      <c r="CJ42" s="196">
        <f si="60" t="shared"/>
        <v>0</v>
      </c>
      <c r="CK42" s="196">
        <v>3.78</v>
      </c>
      <c r="CL42" s="196">
        <f si="38" t="shared"/>
        <v>3.78</v>
      </c>
      <c r="CM42" s="199">
        <v>38</v>
      </c>
      <c r="CN42" s="346">
        <v>42814</v>
      </c>
      <c r="CO42" s="516"/>
      <c r="CP42" s="532"/>
      <c r="CQ42" s="529">
        <f si="61" t="shared"/>
        <v>0</v>
      </c>
      <c r="CR42" s="409">
        <f>CQ42+CQ41</f>
        <v>0</v>
      </c>
      <c r="CS42" s="210">
        <f si="87" t="shared"/>
        <v>0</v>
      </c>
      <c r="CT42" s="210">
        <f si="87" t="shared"/>
        <v>0</v>
      </c>
      <c r="CU42" s="409">
        <f si="87" t="shared"/>
        <v>0</v>
      </c>
      <c r="CV42" s="521">
        <f>Y42</f>
        <v>0</v>
      </c>
      <c r="CW42" s="379"/>
      <c r="CX42" s="557">
        <f si="62" t="shared"/>
        <v>0</v>
      </c>
      <c r="CY42" s="409">
        <f>CX42+CX41</f>
        <v>0</v>
      </c>
      <c r="CZ42" s="409">
        <f si="39" t="shared"/>
        <v>0</v>
      </c>
      <c r="DA42" s="204">
        <f>CZ42+CZ41</f>
        <v>0</v>
      </c>
      <c r="DB42" s="195">
        <v>3924.1</v>
      </c>
      <c r="DC42" s="421">
        <f si="40" t="shared"/>
        <v>3924.1</v>
      </c>
      <c r="DD42" s="195">
        <v>361.89499999999998</v>
      </c>
      <c r="DE42" s="196">
        <f si="63" t="shared"/>
        <v>0</v>
      </c>
      <c r="DF42" s="195">
        <v>11.38</v>
      </c>
      <c r="DG42" s="397">
        <f si="41" t="shared"/>
        <v>11.38</v>
      </c>
      <c r="DH42" s="199">
        <v>38</v>
      </c>
      <c r="DI42" s="346">
        <v>42814</v>
      </c>
      <c r="DJ42" s="558"/>
      <c r="DK42" s="559"/>
      <c r="DL42" s="493">
        <f si="64" t="shared"/>
        <v>0</v>
      </c>
      <c r="DM42" s="521">
        <f>DL42+DL41</f>
        <v>0</v>
      </c>
      <c r="DN42" s="583"/>
      <c r="DO42" s="576"/>
      <c r="DP42" s="576"/>
      <c r="DQ42" s="582"/>
      <c r="DR42" s="493">
        <f si="78" t="shared"/>
        <v>0</v>
      </c>
      <c r="DS42" s="542">
        <f>DR42+DR41</f>
        <v>0</v>
      </c>
      <c r="DT42" s="409">
        <f si="42" t="shared"/>
        <v>0</v>
      </c>
      <c r="DU42" s="204">
        <f>DM42+DS42+IG42</f>
        <v>0</v>
      </c>
      <c r="DV42" s="195">
        <v>5557</v>
      </c>
      <c r="DW42" s="409">
        <f si="43" t="shared"/>
        <v>5557</v>
      </c>
      <c r="DX42" s="195">
        <v>14653</v>
      </c>
      <c r="DY42" s="431">
        <f si="66" t="shared"/>
        <v>0</v>
      </c>
      <c r="DZ42" s="409">
        <v>0.39800000000000002</v>
      </c>
      <c r="EA42" s="431">
        <f si="44" t="shared"/>
        <v>0.39800000000000002</v>
      </c>
      <c r="EB42" s="199">
        <v>38</v>
      </c>
      <c r="EC42" s="346">
        <v>42814</v>
      </c>
      <c r="ED42" s="516"/>
      <c r="EE42" s="212"/>
      <c r="EF42" s="532"/>
      <c r="EG42" s="493">
        <f si="67" t="shared"/>
        <v>0</v>
      </c>
      <c r="EH42" s="542">
        <f>EG42+EG41</f>
        <v>0</v>
      </c>
      <c r="EI42" s="549"/>
      <c r="EJ42" s="582"/>
      <c r="EK42" s="529">
        <f si="68" t="shared"/>
        <v>0</v>
      </c>
      <c r="EL42" s="541">
        <f>EK42+EK41</f>
        <v>0</v>
      </c>
      <c r="EM42" s="583"/>
      <c r="EN42" s="550"/>
      <c r="EO42" s="529">
        <f si="69" t="shared"/>
        <v>0</v>
      </c>
      <c r="EP42" s="541">
        <f>EO42+EO41</f>
        <v>0</v>
      </c>
      <c r="EQ42" s="570"/>
      <c r="ER42" s="529">
        <f si="70" t="shared"/>
        <v>0</v>
      </c>
      <c r="ES42" s="196">
        <f>ER42+ER41</f>
        <v>0</v>
      </c>
      <c r="ET42" s="409">
        <f si="45" t="shared"/>
        <v>0</v>
      </c>
      <c r="EU42" s="204">
        <f>EH42+EP42+ES42</f>
        <v>0</v>
      </c>
      <c r="EV42" s="195">
        <v>4273.3999999999996</v>
      </c>
      <c r="EW42" s="195">
        <f si="46" t="shared"/>
        <v>4273.3999999999996</v>
      </c>
      <c r="EX42" s="431">
        <v>361.89499999999998</v>
      </c>
      <c r="EY42" s="431">
        <f si="71" t="shared"/>
        <v>0</v>
      </c>
      <c r="EZ42" s="290">
        <v>12.3931</v>
      </c>
      <c r="FA42" s="432">
        <f si="47" t="shared"/>
        <v>12.3931</v>
      </c>
      <c r="HO42" s="346">
        <v>42755</v>
      </c>
      <c r="HP42" s="590"/>
      <c r="HQ42" s="529">
        <f si="72" t="shared"/>
        <v>0</v>
      </c>
      <c r="HR42" s="541">
        <f>HQ42+HQ41</f>
        <v>0</v>
      </c>
      <c r="HS42" s="556"/>
      <c r="HT42" s="347">
        <f si="73" t="shared"/>
        <v>0</v>
      </c>
      <c r="HU42" s="573">
        <f>HT42+HT41</f>
        <v>0</v>
      </c>
      <c r="HV42" s="556"/>
      <c r="HW42" s="347">
        <f si="74" t="shared"/>
        <v>0</v>
      </c>
      <c r="HX42" s="573">
        <f>HW42+HW41</f>
        <v>0</v>
      </c>
      <c r="HY42" s="556"/>
      <c r="HZ42" s="347">
        <f si="75" t="shared"/>
        <v>0</v>
      </c>
      <c r="IA42" s="573">
        <f>HZ42+HZ41</f>
        <v>0</v>
      </c>
      <c r="IB42" s="556"/>
      <c r="IC42" s="493">
        <f si="76" t="shared"/>
        <v>0</v>
      </c>
      <c r="ID42" s="195">
        <f>IC42+IC41</f>
        <v>0</v>
      </c>
      <c r="IE42" s="556"/>
      <c r="IF42" s="347">
        <f si="77" t="shared"/>
        <v>0</v>
      </c>
      <c r="IG42" s="210">
        <f>IF42+IF41</f>
        <v>0</v>
      </c>
    </row>
    <row customHeight="1" ht="16.5" r="43" spans="1:241" x14ac:dyDescent="0.25">
      <c r="A43" s="199">
        <v>39</v>
      </c>
      <c r="B43" s="346">
        <v>42814</v>
      </c>
      <c r="C43" s="349"/>
      <c r="D43" s="288"/>
      <c r="E43" s="350"/>
      <c r="F43" s="493">
        <f si="48" t="shared"/>
        <v>0</v>
      </c>
      <c r="G43" s="354"/>
      <c r="H43" s="357"/>
      <c r="I43" s="292"/>
      <c r="J43" s="358"/>
      <c r="K43" s="493">
        <f si="49" t="shared"/>
        <v>0</v>
      </c>
      <c r="L43" s="409"/>
      <c r="M43" s="354"/>
      <c r="N43" s="516"/>
      <c r="O43" s="532"/>
      <c r="P43" s="493">
        <f si="50" t="shared"/>
        <v>0</v>
      </c>
      <c r="Q43" s="521"/>
      <c r="R43" s="516"/>
      <c r="S43" s="532"/>
      <c r="T43" s="347">
        <f si="51" t="shared"/>
        <v>0</v>
      </c>
      <c r="U43" s="521"/>
      <c r="V43" s="516"/>
      <c r="W43" s="532"/>
      <c r="X43" s="347">
        <f si="52" t="shared"/>
        <v>0</v>
      </c>
      <c r="Y43" s="409"/>
      <c r="Z43" s="210"/>
      <c r="AA43" s="354"/>
      <c r="AB43" s="543"/>
      <c r="AC43" s="446"/>
      <c r="AD43" s="493">
        <f si="53" t="shared"/>
        <v>0</v>
      </c>
      <c r="AE43" s="521"/>
      <c r="AF43" s="364"/>
      <c r="AG43" s="289"/>
      <c r="AH43" s="358"/>
      <c r="AI43" s="347">
        <f si="54" t="shared"/>
        <v>0</v>
      </c>
      <c r="AJ43" s="409"/>
      <c r="AK43" s="521"/>
      <c r="AL43" s="387"/>
      <c r="AM43" s="388"/>
      <c r="AN43" s="347">
        <f si="55" t="shared"/>
        <v>0</v>
      </c>
      <c r="AO43" s="217"/>
      <c r="AP43" s="387"/>
      <c r="AQ43" s="388"/>
      <c r="AR43" s="347">
        <f si="56" t="shared"/>
        <v>0</v>
      </c>
      <c r="AS43" s="409"/>
      <c r="AT43" s="409"/>
      <c r="AU43" s="210">
        <f si="28" t="shared"/>
        <v>0</v>
      </c>
      <c r="AV43" s="211"/>
      <c r="AW43" s="197">
        <v>10649.89</v>
      </c>
      <c r="AX43" s="196"/>
      <c r="AY43" s="196"/>
      <c r="AZ43" s="196">
        <f si="79" t="shared"/>
        <v>0</v>
      </c>
      <c r="BA43" s="196">
        <v>30.88</v>
      </c>
      <c r="BB43" s="196">
        <f si="30" t="shared"/>
        <v>30.88</v>
      </c>
      <c r="BC43" s="199">
        <v>39</v>
      </c>
      <c r="BD43" s="346">
        <v>42814</v>
      </c>
      <c r="BE43" s="357"/>
      <c r="BF43" s="292"/>
      <c r="BG43" s="358"/>
      <c r="BH43" s="529">
        <f si="57" t="shared"/>
        <v>0</v>
      </c>
      <c r="BI43" s="521"/>
      <c r="BJ43" s="549"/>
      <c r="BK43" s="550"/>
      <c r="BL43" s="548">
        <f si="58" t="shared"/>
        <v>0</v>
      </c>
      <c r="BM43" s="409"/>
      <c r="BN43" s="409">
        <f>BH43-BL43</f>
        <v>0</v>
      </c>
      <c r="BO43" s="204"/>
      <c r="BP43" s="195">
        <v>1668.2</v>
      </c>
      <c r="BQ43" s="196">
        <f si="32" t="shared"/>
        <v>1668.2</v>
      </c>
      <c r="BR43" s="196">
        <v>301.44</v>
      </c>
      <c r="BS43" s="196">
        <f si="33" t="shared"/>
        <v>0</v>
      </c>
      <c r="BT43" s="196">
        <v>4.84</v>
      </c>
      <c r="BU43" s="196">
        <f si="34" t="shared"/>
        <v>4.84</v>
      </c>
      <c r="BV43" s="199">
        <v>39</v>
      </c>
      <c r="BW43" s="346">
        <v>42814</v>
      </c>
      <c r="BX43" s="516"/>
      <c r="BY43" s="532"/>
      <c r="BZ43" s="529">
        <f si="59" t="shared"/>
        <v>0</v>
      </c>
      <c r="CA43" s="196"/>
      <c r="CB43" s="292"/>
      <c r="CC43" s="213">
        <f si="35" t="shared"/>
        <v>0</v>
      </c>
      <c r="CD43" s="409"/>
      <c r="CE43" s="211">
        <f si="36" t="shared"/>
        <v>0</v>
      </c>
      <c r="CF43" s="211"/>
      <c r="CG43" s="195">
        <v>762.3</v>
      </c>
      <c r="CH43" s="210">
        <f si="37" t="shared"/>
        <v>762.3</v>
      </c>
      <c r="CI43" s="196"/>
      <c r="CJ43" s="196">
        <f si="60" t="shared"/>
        <v>0</v>
      </c>
      <c r="CK43" s="196">
        <v>3.78</v>
      </c>
      <c r="CL43" s="196">
        <f si="38" t="shared"/>
        <v>3.78</v>
      </c>
      <c r="CM43" s="199">
        <v>39</v>
      </c>
      <c r="CN43" s="346">
        <v>42814</v>
      </c>
      <c r="CO43" s="516"/>
      <c r="CP43" s="532"/>
      <c r="CQ43" s="529">
        <f si="61" t="shared"/>
        <v>0</v>
      </c>
      <c r="CR43" s="409"/>
      <c r="CS43" s="210">
        <f si="87" t="shared"/>
        <v>0</v>
      </c>
      <c r="CT43" s="210">
        <f si="87" t="shared"/>
        <v>0</v>
      </c>
      <c r="CU43" s="409">
        <f si="87" t="shared"/>
        <v>0</v>
      </c>
      <c r="CV43" s="521"/>
      <c r="CW43" s="379"/>
      <c r="CX43" s="557">
        <f si="62" t="shared"/>
        <v>0</v>
      </c>
      <c r="CY43" s="409"/>
      <c r="CZ43" s="409">
        <f si="39" t="shared"/>
        <v>0</v>
      </c>
      <c r="DA43" s="204"/>
      <c r="DB43" s="195">
        <v>3924.1</v>
      </c>
      <c r="DC43" s="409">
        <f si="40" t="shared"/>
        <v>3924.1</v>
      </c>
      <c r="DD43" s="195">
        <v>361.89499999999998</v>
      </c>
      <c r="DE43" s="196">
        <f si="63" t="shared"/>
        <v>0</v>
      </c>
      <c r="DF43" s="195">
        <v>11.38</v>
      </c>
      <c r="DG43" s="196">
        <f si="41" t="shared"/>
        <v>11.38</v>
      </c>
      <c r="DH43" s="199">
        <v>39</v>
      </c>
      <c r="DI43" s="346">
        <v>42814</v>
      </c>
      <c r="DJ43" s="558"/>
      <c r="DK43" s="561"/>
      <c r="DL43" s="493">
        <f si="64" t="shared"/>
        <v>0</v>
      </c>
      <c r="DM43" s="521"/>
      <c r="DN43" s="583"/>
      <c r="DO43" s="576"/>
      <c r="DP43" s="576"/>
      <c r="DQ43" s="582"/>
      <c r="DR43" s="493">
        <f si="78" t="shared"/>
        <v>0</v>
      </c>
      <c r="DS43" s="542"/>
      <c r="DT43" s="409">
        <f>DL43+DR43+IF43</f>
        <v>0</v>
      </c>
      <c r="DU43" s="204"/>
      <c r="DV43" s="195">
        <v>5557</v>
      </c>
      <c r="DW43" s="409">
        <f si="43" t="shared"/>
        <v>5557</v>
      </c>
      <c r="DX43" s="195">
        <v>14653</v>
      </c>
      <c r="DY43" s="431">
        <f si="66" t="shared"/>
        <v>0</v>
      </c>
      <c r="DZ43" s="409">
        <v>0.39800000000000002</v>
      </c>
      <c r="EA43" s="431">
        <f si="44" t="shared"/>
        <v>0.39800000000000002</v>
      </c>
      <c r="EB43" s="199">
        <v>39</v>
      </c>
      <c r="EC43" s="346">
        <v>42814</v>
      </c>
      <c r="ED43" s="516"/>
      <c r="EE43" s="212"/>
      <c r="EF43" s="532"/>
      <c r="EG43" s="493">
        <f si="67" t="shared"/>
        <v>0</v>
      </c>
      <c r="EH43" s="542"/>
      <c r="EI43" s="549"/>
      <c r="EJ43" s="582"/>
      <c r="EK43" s="529">
        <f si="68" t="shared"/>
        <v>0</v>
      </c>
      <c r="EL43" s="541"/>
      <c r="EM43" s="583"/>
      <c r="EN43" s="550"/>
      <c r="EO43" s="529">
        <f si="69" t="shared"/>
        <v>0</v>
      </c>
      <c r="EP43" s="541"/>
      <c r="EQ43" s="570"/>
      <c r="ER43" s="529">
        <f si="70" t="shared"/>
        <v>0</v>
      </c>
      <c r="ES43" s="196"/>
      <c r="ET43" s="409">
        <f si="45" t="shared"/>
        <v>0</v>
      </c>
      <c r="EU43" s="204"/>
      <c r="EV43" s="195">
        <v>4273.3999999999996</v>
      </c>
      <c r="EW43" s="195">
        <f si="46" t="shared"/>
        <v>4273.3999999999996</v>
      </c>
      <c r="EX43" s="431">
        <v>361.89499999999998</v>
      </c>
      <c r="EY43" s="431">
        <f si="71" t="shared"/>
        <v>0</v>
      </c>
      <c r="EZ43" s="290">
        <v>12.3931</v>
      </c>
      <c r="FA43" s="432">
        <f si="47" t="shared"/>
        <v>12.3931</v>
      </c>
      <c r="HO43" s="346">
        <v>42755</v>
      </c>
      <c r="HP43" s="590"/>
      <c r="HQ43" s="529">
        <f si="72" t="shared"/>
        <v>0</v>
      </c>
      <c r="HR43" s="541"/>
      <c r="HS43" s="556"/>
      <c r="HT43" s="347">
        <f si="73" t="shared"/>
        <v>0</v>
      </c>
      <c r="HU43" s="573"/>
      <c r="HV43" s="556"/>
      <c r="HW43" s="347">
        <f si="74" t="shared"/>
        <v>0</v>
      </c>
      <c r="HX43" s="573"/>
      <c r="HY43" s="556"/>
      <c r="HZ43" s="347">
        <f si="75" t="shared"/>
        <v>0</v>
      </c>
      <c r="IA43" s="573"/>
      <c r="IB43" s="556"/>
      <c r="IC43" s="493">
        <f si="76" t="shared"/>
        <v>0</v>
      </c>
      <c r="ID43" s="195"/>
      <c r="IE43" s="556"/>
      <c r="IF43" s="347">
        <f si="77" t="shared"/>
        <v>0</v>
      </c>
      <c r="IG43" s="210"/>
    </row>
    <row customHeight="1" ht="16.5" r="44" spans="1:241" x14ac:dyDescent="0.25">
      <c r="A44" s="199">
        <v>40</v>
      </c>
      <c r="B44" s="346">
        <v>42815</v>
      </c>
      <c r="C44" s="349"/>
      <c r="D44" s="288"/>
      <c r="E44" s="350"/>
      <c r="F44" s="493">
        <f si="48" t="shared"/>
        <v>0</v>
      </c>
      <c r="G44" s="354">
        <f>F43+F44</f>
        <v>0</v>
      </c>
      <c r="H44" s="357"/>
      <c r="I44" s="292"/>
      <c r="J44" s="358"/>
      <c r="K44" s="493">
        <f si="49" t="shared"/>
        <v>0</v>
      </c>
      <c r="L44" s="409">
        <f>K43+K44</f>
        <v>0</v>
      </c>
      <c r="M44" s="354">
        <f>L44-G44</f>
        <v>0</v>
      </c>
      <c r="N44" s="516"/>
      <c r="O44" s="532"/>
      <c r="P44" s="493">
        <f si="50" t="shared"/>
        <v>0</v>
      </c>
      <c r="Q44" s="521">
        <f>P44+P43</f>
        <v>0</v>
      </c>
      <c r="R44" s="516"/>
      <c r="S44" s="532"/>
      <c r="T44" s="347">
        <f si="51" t="shared"/>
        <v>0</v>
      </c>
      <c r="U44" s="521">
        <f>T44+T43</f>
        <v>0</v>
      </c>
      <c r="V44" s="539"/>
      <c r="W44" s="540"/>
      <c r="X44" s="347">
        <f si="52" t="shared"/>
        <v>0</v>
      </c>
      <c r="Y44" s="409">
        <f>X44+X43</f>
        <v>0</v>
      </c>
      <c r="Z44" s="210">
        <f>Y44+U44</f>
        <v>0</v>
      </c>
      <c r="AA44" s="466">
        <f>Q44-Z44</f>
        <v>0</v>
      </c>
      <c r="AB44" s="543"/>
      <c r="AC44" s="446"/>
      <c r="AD44" s="493">
        <f si="53" t="shared"/>
        <v>0</v>
      </c>
      <c r="AE44" s="521">
        <f>AD44+AD43</f>
        <v>0</v>
      </c>
      <c r="AF44" s="364"/>
      <c r="AG44" s="289"/>
      <c r="AH44" s="358"/>
      <c r="AI44" s="347">
        <f si="54" t="shared"/>
        <v>0</v>
      </c>
      <c r="AJ44" s="409">
        <f>AI44+AI43</f>
        <v>0</v>
      </c>
      <c r="AK44" s="521">
        <f>AJ44+U44</f>
        <v>0</v>
      </c>
      <c r="AL44" s="387"/>
      <c r="AM44" s="388"/>
      <c r="AN44" s="347">
        <f si="55" t="shared"/>
        <v>0</v>
      </c>
      <c r="AO44" s="217">
        <f>AN44+AN43</f>
        <v>0</v>
      </c>
      <c r="AP44" s="387"/>
      <c r="AQ44" s="388"/>
      <c r="AR44" s="347">
        <f si="56" t="shared"/>
        <v>0</v>
      </c>
      <c r="AS44" s="409">
        <f>AR44+AR43</f>
        <v>0</v>
      </c>
      <c r="AT44" s="409">
        <f>(L44-Y44-AE44-AO44)+AS44</f>
        <v>0</v>
      </c>
      <c r="AU44" s="210">
        <f si="28" t="shared"/>
        <v>0</v>
      </c>
      <c r="AV44" s="211">
        <f>(G44-Y44-AE44-AO44)+AS44</f>
        <v>0</v>
      </c>
      <c r="AW44" s="197">
        <v>10649.89</v>
      </c>
      <c r="AX44" s="196"/>
      <c r="AY44" s="196"/>
      <c r="AZ44" s="196">
        <f si="79" t="shared"/>
        <v>0</v>
      </c>
      <c r="BA44" s="196">
        <v>30.88</v>
      </c>
      <c r="BB44" s="196">
        <f si="30" t="shared"/>
        <v>30.88</v>
      </c>
      <c r="BC44" s="199">
        <v>40</v>
      </c>
      <c r="BD44" s="346">
        <v>42815</v>
      </c>
      <c r="BE44" s="357"/>
      <c r="BF44" s="292"/>
      <c r="BG44" s="358"/>
      <c r="BH44" s="529">
        <f si="57" t="shared"/>
        <v>0</v>
      </c>
      <c r="BI44" s="521">
        <f>BH44+BH43</f>
        <v>0</v>
      </c>
      <c r="BJ44" s="549"/>
      <c r="BK44" s="550"/>
      <c r="BL44" s="548">
        <f si="58" t="shared"/>
        <v>0</v>
      </c>
      <c r="BM44" s="409">
        <f>BL44+BL43</f>
        <v>0</v>
      </c>
      <c r="BN44" s="409">
        <f si="31" t="shared"/>
        <v>0</v>
      </c>
      <c r="BO44" s="204">
        <f>BI44-BM44</f>
        <v>0</v>
      </c>
      <c r="BP44" s="195">
        <v>1668.2</v>
      </c>
      <c r="BQ44" s="196">
        <f si="32" t="shared"/>
        <v>1668.2</v>
      </c>
      <c r="BR44" s="196">
        <v>301.44</v>
      </c>
      <c r="BS44" s="196">
        <f si="33" t="shared"/>
        <v>0</v>
      </c>
      <c r="BT44" s="196">
        <v>4.84</v>
      </c>
      <c r="BU44" s="196">
        <f si="34" t="shared"/>
        <v>4.84</v>
      </c>
      <c r="BV44" s="199">
        <v>40</v>
      </c>
      <c r="BW44" s="346">
        <v>42815</v>
      </c>
      <c r="BX44" s="516"/>
      <c r="BY44" s="532"/>
      <c r="BZ44" s="529">
        <f si="59" t="shared"/>
        <v>0</v>
      </c>
      <c r="CA44" s="196">
        <f>BZ43+BZ44</f>
        <v>0</v>
      </c>
      <c r="CB44" s="292"/>
      <c r="CC44" s="213">
        <f si="35" t="shared"/>
        <v>0</v>
      </c>
      <c r="CD44" s="409">
        <f>BM44</f>
        <v>0</v>
      </c>
      <c r="CE44" s="211">
        <f si="36" t="shared"/>
        <v>0</v>
      </c>
      <c r="CF44" s="211">
        <f>CA44+CD44</f>
        <v>0</v>
      </c>
      <c r="CG44" s="195">
        <v>762.3</v>
      </c>
      <c r="CH44" s="210">
        <f si="37" t="shared"/>
        <v>762.3</v>
      </c>
      <c r="CI44" s="196"/>
      <c r="CJ44" s="196">
        <f si="60" t="shared"/>
        <v>0</v>
      </c>
      <c r="CK44" s="196">
        <v>3.78</v>
      </c>
      <c r="CL44" s="196">
        <f si="38" t="shared"/>
        <v>3.78</v>
      </c>
      <c r="CM44" s="199">
        <v>40</v>
      </c>
      <c r="CN44" s="346">
        <v>42815</v>
      </c>
      <c r="CO44" s="516"/>
      <c r="CP44" s="532"/>
      <c r="CQ44" s="529">
        <f si="61" t="shared"/>
        <v>0</v>
      </c>
      <c r="CR44" s="409">
        <f>CQ44+CQ43</f>
        <v>0</v>
      </c>
      <c r="CS44" s="210">
        <f si="87" t="shared"/>
        <v>0</v>
      </c>
      <c r="CT44" s="210">
        <f si="87" t="shared"/>
        <v>0</v>
      </c>
      <c r="CU44" s="409">
        <f si="87" t="shared"/>
        <v>0</v>
      </c>
      <c r="CV44" s="521">
        <f>Y44</f>
        <v>0</v>
      </c>
      <c r="CW44" s="379"/>
      <c r="CX44" s="557">
        <f si="62" t="shared"/>
        <v>0</v>
      </c>
      <c r="CY44" s="409">
        <f>CX44+CX43</f>
        <v>0</v>
      </c>
      <c r="CZ44" s="409">
        <f si="39" t="shared"/>
        <v>0</v>
      </c>
      <c r="DA44" s="204">
        <f>CZ44+CZ43</f>
        <v>0</v>
      </c>
      <c r="DB44" s="195">
        <v>3924.1</v>
      </c>
      <c r="DC44" s="409">
        <f si="40" t="shared"/>
        <v>3924.1</v>
      </c>
      <c r="DD44" s="195">
        <v>361.89499999999998</v>
      </c>
      <c r="DE44" s="196">
        <f si="63" t="shared"/>
        <v>0</v>
      </c>
      <c r="DF44" s="195">
        <v>11.38</v>
      </c>
      <c r="DG44" s="196">
        <f si="41" t="shared"/>
        <v>11.38</v>
      </c>
      <c r="DH44" s="199">
        <v>40</v>
      </c>
      <c r="DI44" s="346">
        <v>42815</v>
      </c>
      <c r="DJ44" s="558"/>
      <c r="DK44" s="561"/>
      <c r="DL44" s="493">
        <f si="64" t="shared"/>
        <v>0</v>
      </c>
      <c r="DM44" s="521">
        <f>DL44+DL43</f>
        <v>0</v>
      </c>
      <c r="DN44" s="583"/>
      <c r="DO44" s="576"/>
      <c r="DP44" s="576"/>
      <c r="DQ44" s="582"/>
      <c r="DR44" s="493">
        <f si="78" t="shared"/>
        <v>0</v>
      </c>
      <c r="DS44" s="542">
        <f>DR44+DR43</f>
        <v>0</v>
      </c>
      <c r="DT44" s="409">
        <f si="42" t="shared"/>
        <v>0</v>
      </c>
      <c r="DU44" s="204">
        <f>DM44+DS44+IG44</f>
        <v>0</v>
      </c>
      <c r="DV44" s="195">
        <v>5557</v>
      </c>
      <c r="DW44" s="409">
        <f si="43" t="shared"/>
        <v>5557</v>
      </c>
      <c r="DX44" s="195">
        <v>14653</v>
      </c>
      <c r="DY44" s="431">
        <f si="66" t="shared"/>
        <v>0</v>
      </c>
      <c r="DZ44" s="409">
        <v>0.39800000000000002</v>
      </c>
      <c r="EA44" s="431">
        <f si="44" t="shared"/>
        <v>0.39800000000000002</v>
      </c>
      <c r="EB44" s="199">
        <v>40</v>
      </c>
      <c r="EC44" s="346">
        <v>42815</v>
      </c>
      <c r="ED44" s="516"/>
      <c r="EE44" s="212"/>
      <c r="EF44" s="532"/>
      <c r="EG44" s="493">
        <f si="67" t="shared"/>
        <v>0</v>
      </c>
      <c r="EH44" s="542">
        <f>EG44+EG43</f>
        <v>0</v>
      </c>
      <c r="EI44" s="549"/>
      <c r="EJ44" s="582"/>
      <c r="EK44" s="529">
        <f si="68" t="shared"/>
        <v>0</v>
      </c>
      <c r="EL44" s="541">
        <f>EK44+EK43</f>
        <v>0</v>
      </c>
      <c r="EM44" s="583"/>
      <c r="EN44" s="550"/>
      <c r="EO44" s="529">
        <f si="69" t="shared"/>
        <v>0</v>
      </c>
      <c r="EP44" s="541">
        <f>EO44+EO43</f>
        <v>0</v>
      </c>
      <c r="EQ44" s="570"/>
      <c r="ER44" s="529">
        <f si="70" t="shared"/>
        <v>0</v>
      </c>
      <c r="ES44" s="196">
        <f>ER44+ER43</f>
        <v>0</v>
      </c>
      <c r="ET44" s="409">
        <f si="45" t="shared"/>
        <v>0</v>
      </c>
      <c r="EU44" s="204">
        <f>EH44+EP44+ES44</f>
        <v>0</v>
      </c>
      <c r="EV44" s="195">
        <v>4273.3999999999996</v>
      </c>
      <c r="EW44" s="195">
        <f si="46" t="shared"/>
        <v>4273.3999999999996</v>
      </c>
      <c r="EX44" s="431">
        <v>361.89499999999998</v>
      </c>
      <c r="EY44" s="431">
        <f si="71" t="shared"/>
        <v>0</v>
      </c>
      <c r="EZ44" s="290">
        <v>12.3931</v>
      </c>
      <c r="FA44" s="432">
        <f si="47" t="shared"/>
        <v>12.3931</v>
      </c>
      <c r="HO44" s="346">
        <v>42756</v>
      </c>
      <c r="HP44" s="590"/>
      <c r="HQ44" s="529">
        <f si="72" t="shared"/>
        <v>0</v>
      </c>
      <c r="HR44" s="541">
        <f>HQ44+HQ43</f>
        <v>0</v>
      </c>
      <c r="HS44" s="556"/>
      <c r="HT44" s="347">
        <f si="73" t="shared"/>
        <v>0</v>
      </c>
      <c r="HU44" s="573">
        <f>HT44+HT43</f>
        <v>0</v>
      </c>
      <c r="HV44" s="556"/>
      <c r="HW44" s="347">
        <f si="74" t="shared"/>
        <v>0</v>
      </c>
      <c r="HX44" s="573">
        <f>HW44+HW43</f>
        <v>0</v>
      </c>
      <c r="HY44" s="556"/>
      <c r="HZ44" s="347">
        <f si="75" t="shared"/>
        <v>0</v>
      </c>
      <c r="IA44" s="573">
        <f>HZ44+HZ43</f>
        <v>0</v>
      </c>
      <c r="IB44" s="556"/>
      <c r="IC44" s="493">
        <f si="76" t="shared"/>
        <v>0</v>
      </c>
      <c r="ID44" s="195">
        <f>IC44+IC43</f>
        <v>0</v>
      </c>
      <c r="IE44" s="556"/>
      <c r="IF44" s="347">
        <f si="77" t="shared"/>
        <v>0</v>
      </c>
      <c r="IG44" s="210">
        <f>IF44+IF43</f>
        <v>0</v>
      </c>
    </row>
    <row customHeight="1" ht="16.5" r="45" spans="1:241" x14ac:dyDescent="0.25">
      <c r="A45" s="199">
        <v>41</v>
      </c>
      <c r="B45" s="346">
        <v>42815</v>
      </c>
      <c r="C45" s="349"/>
      <c r="D45" s="288"/>
      <c r="E45" s="350"/>
      <c r="F45" s="493">
        <f si="48" t="shared"/>
        <v>0</v>
      </c>
      <c r="G45" s="354"/>
      <c r="H45" s="357"/>
      <c r="I45" s="292"/>
      <c r="J45" s="358"/>
      <c r="K45" s="493">
        <f si="49" t="shared"/>
        <v>0</v>
      </c>
      <c r="L45" s="409"/>
      <c r="M45" s="354"/>
      <c r="N45" s="516"/>
      <c r="O45" s="532"/>
      <c r="P45" s="493">
        <f si="50" t="shared"/>
        <v>0</v>
      </c>
      <c r="Q45" s="521"/>
      <c r="R45" s="516"/>
      <c r="S45" s="532"/>
      <c r="T45" s="347">
        <f si="51" t="shared"/>
        <v>0</v>
      </c>
      <c r="U45" s="521"/>
      <c r="V45" s="516"/>
      <c r="W45" s="532"/>
      <c r="X45" s="347">
        <f si="52" t="shared"/>
        <v>0</v>
      </c>
      <c r="Y45" s="409"/>
      <c r="Z45" s="210"/>
      <c r="AA45" s="354"/>
      <c r="AB45" s="543"/>
      <c r="AC45" s="446"/>
      <c r="AD45" s="493">
        <f si="53" t="shared"/>
        <v>0</v>
      </c>
      <c r="AE45" s="521"/>
      <c r="AF45" s="364"/>
      <c r="AG45" s="289"/>
      <c r="AH45" s="358"/>
      <c r="AI45" s="347">
        <f si="54" t="shared"/>
        <v>0</v>
      </c>
      <c r="AJ45" s="409"/>
      <c r="AK45" s="521"/>
      <c r="AL45" s="387"/>
      <c r="AM45" s="388"/>
      <c r="AN45" s="347">
        <f si="55" t="shared"/>
        <v>0</v>
      </c>
      <c r="AO45" s="217"/>
      <c r="AP45" s="387"/>
      <c r="AQ45" s="388"/>
      <c r="AR45" s="347">
        <f si="56" t="shared"/>
        <v>0</v>
      </c>
      <c r="AS45" s="409"/>
      <c r="AT45" s="409"/>
      <c r="AU45" s="210">
        <f si="28" t="shared"/>
        <v>0</v>
      </c>
      <c r="AV45" s="211"/>
      <c r="AW45" s="197">
        <v>10649.89</v>
      </c>
      <c r="AX45" s="196"/>
      <c r="AY45" s="196"/>
      <c r="AZ45" s="196">
        <f si="79" t="shared"/>
        <v>0</v>
      </c>
      <c r="BA45" s="196">
        <v>30.88</v>
      </c>
      <c r="BB45" s="196">
        <f si="30" t="shared"/>
        <v>30.88</v>
      </c>
      <c r="BC45" s="199">
        <v>41</v>
      </c>
      <c r="BD45" s="346">
        <v>42815</v>
      </c>
      <c r="BE45" s="357"/>
      <c r="BF45" s="292"/>
      <c r="BG45" s="358"/>
      <c r="BH45" s="529">
        <f si="57" t="shared"/>
        <v>0</v>
      </c>
      <c r="BI45" s="521"/>
      <c r="BJ45" s="549"/>
      <c r="BK45" s="550"/>
      <c r="BL45" s="548">
        <f si="58" t="shared"/>
        <v>0</v>
      </c>
      <c r="BM45" s="409"/>
      <c r="BN45" s="409">
        <f si="31" t="shared"/>
        <v>0</v>
      </c>
      <c r="BO45" s="204"/>
      <c r="BP45" s="195">
        <v>1668.2</v>
      </c>
      <c r="BQ45" s="196">
        <f si="32" t="shared"/>
        <v>1668.2</v>
      </c>
      <c r="BR45" s="196">
        <v>301.44</v>
      </c>
      <c r="BS45" s="196">
        <f si="33" t="shared"/>
        <v>0</v>
      </c>
      <c r="BT45" s="196">
        <v>4.84</v>
      </c>
      <c r="BU45" s="196">
        <f si="34" t="shared"/>
        <v>4.84</v>
      </c>
      <c r="BV45" s="199">
        <v>41</v>
      </c>
      <c r="BW45" s="346">
        <v>42815</v>
      </c>
      <c r="BX45" s="516"/>
      <c r="BY45" s="532"/>
      <c r="BZ45" s="529">
        <f si="59" t="shared"/>
        <v>0</v>
      </c>
      <c r="CA45" s="196"/>
      <c r="CB45" s="292"/>
      <c r="CC45" s="213">
        <f si="35" t="shared"/>
        <v>0</v>
      </c>
      <c r="CD45" s="409"/>
      <c r="CE45" s="211">
        <f si="36" t="shared"/>
        <v>0</v>
      </c>
      <c r="CF45" s="211"/>
      <c r="CG45" s="195">
        <v>762.3</v>
      </c>
      <c r="CH45" s="210">
        <f si="37" t="shared"/>
        <v>762.3</v>
      </c>
      <c r="CI45" s="196"/>
      <c r="CJ45" s="196">
        <f si="60" t="shared"/>
        <v>0</v>
      </c>
      <c r="CK45" s="196">
        <v>3.78</v>
      </c>
      <c r="CL45" s="196">
        <f si="38" t="shared"/>
        <v>3.78</v>
      </c>
      <c r="CM45" s="199">
        <v>41</v>
      </c>
      <c r="CN45" s="346">
        <v>42815</v>
      </c>
      <c r="CO45" s="516"/>
      <c r="CP45" s="532"/>
      <c r="CQ45" s="529">
        <f si="61" t="shared"/>
        <v>0</v>
      </c>
      <c r="CR45" s="409"/>
      <c r="CS45" s="210">
        <f si="87" t="shared"/>
        <v>0</v>
      </c>
      <c r="CT45" s="210">
        <f si="87" t="shared"/>
        <v>0</v>
      </c>
      <c r="CU45" s="409">
        <f si="87" t="shared"/>
        <v>0</v>
      </c>
      <c r="CV45" s="521"/>
      <c r="CW45" s="379"/>
      <c r="CX45" s="557">
        <f si="62" t="shared"/>
        <v>0</v>
      </c>
      <c r="CY45" s="409"/>
      <c r="CZ45" s="409">
        <f si="39" t="shared"/>
        <v>0</v>
      </c>
      <c r="DA45" s="204"/>
      <c r="DB45" s="195">
        <v>3924.1</v>
      </c>
      <c r="DC45" s="409">
        <f si="40" t="shared"/>
        <v>3924.1</v>
      </c>
      <c r="DD45" s="195">
        <v>361.89499999999998</v>
      </c>
      <c r="DE45" s="196">
        <f si="63" t="shared"/>
        <v>0</v>
      </c>
      <c r="DF45" s="195">
        <v>11.38</v>
      </c>
      <c r="DG45" s="196">
        <f si="41" t="shared"/>
        <v>11.38</v>
      </c>
      <c r="DH45" s="199">
        <v>41</v>
      </c>
      <c r="DI45" s="346">
        <v>42815</v>
      </c>
      <c r="DJ45" s="558"/>
      <c r="DK45" s="559"/>
      <c r="DL45" s="493">
        <f si="64" t="shared"/>
        <v>0</v>
      </c>
      <c r="DM45" s="521"/>
      <c r="DN45" s="583"/>
      <c r="DO45" s="576"/>
      <c r="DP45" s="576"/>
      <c r="DQ45" s="582"/>
      <c r="DR45" s="493">
        <f si="78" t="shared"/>
        <v>0</v>
      </c>
      <c r="DS45" s="542"/>
      <c r="DT45" s="409">
        <f si="42" t="shared"/>
        <v>0</v>
      </c>
      <c r="DU45" s="204"/>
      <c r="DV45" s="195">
        <v>5557</v>
      </c>
      <c r="DW45" s="409">
        <f si="43" t="shared"/>
        <v>5557</v>
      </c>
      <c r="DX45" s="195">
        <v>14653</v>
      </c>
      <c r="DY45" s="431">
        <f si="66" t="shared"/>
        <v>0</v>
      </c>
      <c r="DZ45" s="409">
        <v>0.39800000000000002</v>
      </c>
      <c r="EA45" s="431">
        <f si="44" t="shared"/>
        <v>0.39800000000000002</v>
      </c>
      <c r="EB45" s="199">
        <v>41</v>
      </c>
      <c r="EC45" s="346">
        <v>42815</v>
      </c>
      <c r="ED45" s="516"/>
      <c r="EE45" s="212"/>
      <c r="EF45" s="532"/>
      <c r="EG45" s="493">
        <f si="67" t="shared"/>
        <v>0</v>
      </c>
      <c r="EH45" s="542"/>
      <c r="EI45" s="549"/>
      <c r="EJ45" s="582"/>
      <c r="EK45" s="529">
        <f si="68" t="shared"/>
        <v>0</v>
      </c>
      <c r="EL45" s="541"/>
      <c r="EM45" s="583"/>
      <c r="EN45" s="550"/>
      <c r="EO45" s="529">
        <f si="69" t="shared"/>
        <v>0</v>
      </c>
      <c r="EP45" s="541"/>
      <c r="EQ45" s="570"/>
      <c r="ER45" s="529">
        <f si="70" t="shared"/>
        <v>0</v>
      </c>
      <c r="ES45" s="196"/>
      <c r="ET45" s="409">
        <f si="45" t="shared"/>
        <v>0</v>
      </c>
      <c r="EU45" s="204"/>
      <c r="EV45" s="195">
        <v>4273.3999999999996</v>
      </c>
      <c r="EW45" s="195">
        <f si="46" t="shared"/>
        <v>4273.3999999999996</v>
      </c>
      <c r="EX45" s="431">
        <v>361.89499999999998</v>
      </c>
      <c r="EY45" s="431">
        <f si="71" t="shared"/>
        <v>0</v>
      </c>
      <c r="EZ45" s="290">
        <v>12.3931</v>
      </c>
      <c r="FA45" s="432">
        <f si="47" t="shared"/>
        <v>12.3931</v>
      </c>
      <c r="HO45" s="346">
        <v>42756</v>
      </c>
      <c r="HP45" s="590"/>
      <c r="HQ45" s="529">
        <f si="72" t="shared"/>
        <v>0</v>
      </c>
      <c r="HR45" s="541"/>
      <c r="HS45" s="556"/>
      <c r="HT45" s="347">
        <f si="73" t="shared"/>
        <v>0</v>
      </c>
      <c r="HU45" s="573"/>
      <c r="HV45" s="556"/>
      <c r="HW45" s="347">
        <f si="74" t="shared"/>
        <v>0</v>
      </c>
      <c r="HX45" s="573"/>
      <c r="HY45" s="556"/>
      <c r="HZ45" s="347">
        <f si="75" t="shared"/>
        <v>0</v>
      </c>
      <c r="IA45" s="573"/>
      <c r="IB45" s="556"/>
      <c r="IC45" s="493">
        <f si="76" t="shared"/>
        <v>0</v>
      </c>
      <c r="ID45" s="195"/>
      <c r="IE45" s="556"/>
      <c r="IF45" s="347">
        <f si="77" t="shared"/>
        <v>0</v>
      </c>
      <c r="IG45" s="210"/>
    </row>
    <row customHeight="1" ht="16.5" r="46" spans="1:241" x14ac:dyDescent="0.25">
      <c r="A46" s="199">
        <v>42</v>
      </c>
      <c r="B46" s="346">
        <v>42816</v>
      </c>
      <c r="C46" s="349"/>
      <c r="D46" s="288"/>
      <c r="E46" s="350"/>
      <c r="F46" s="493">
        <f si="48" t="shared"/>
        <v>0</v>
      </c>
      <c r="G46" s="354">
        <f>F45+F46</f>
        <v>0</v>
      </c>
      <c r="H46" s="357"/>
      <c r="I46" s="292"/>
      <c r="J46" s="358"/>
      <c r="K46" s="493">
        <f si="49" t="shared"/>
        <v>0</v>
      </c>
      <c r="L46" s="409">
        <f>K45+K46</f>
        <v>0</v>
      </c>
      <c r="M46" s="466">
        <f>L46-G46</f>
        <v>0</v>
      </c>
      <c r="N46" s="516"/>
      <c r="O46" s="532"/>
      <c r="P46" s="493">
        <f si="50" t="shared"/>
        <v>0</v>
      </c>
      <c r="Q46" s="521">
        <f>P46+P45</f>
        <v>0</v>
      </c>
      <c r="R46" s="516"/>
      <c r="S46" s="532"/>
      <c r="T46" s="347">
        <f si="51" t="shared"/>
        <v>0</v>
      </c>
      <c r="U46" s="521">
        <f>T46+T45</f>
        <v>0</v>
      </c>
      <c r="V46" s="516"/>
      <c r="W46" s="532"/>
      <c r="X46" s="347">
        <f si="52" t="shared"/>
        <v>0</v>
      </c>
      <c r="Y46" s="409">
        <f>X46+X45</f>
        <v>0</v>
      </c>
      <c r="Z46" s="210">
        <f>Y46+U46</f>
        <v>0</v>
      </c>
      <c r="AA46" s="354">
        <f>Q46-Z46</f>
        <v>0</v>
      </c>
      <c r="AB46" s="543"/>
      <c r="AC46" s="446"/>
      <c r="AD46" s="493">
        <f si="53" t="shared"/>
        <v>0</v>
      </c>
      <c r="AE46" s="521">
        <f>AD46+AD45</f>
        <v>0</v>
      </c>
      <c r="AF46" s="364"/>
      <c r="AG46" s="289"/>
      <c r="AH46" s="358"/>
      <c r="AI46" s="347">
        <f si="54" t="shared"/>
        <v>0</v>
      </c>
      <c r="AJ46" s="409">
        <f>AI46+AI45</f>
        <v>0</v>
      </c>
      <c r="AK46" s="521">
        <f>AJ46+U46</f>
        <v>0</v>
      </c>
      <c r="AL46" s="387"/>
      <c r="AM46" s="388"/>
      <c r="AN46" s="347">
        <f si="55" t="shared"/>
        <v>0</v>
      </c>
      <c r="AO46" s="217">
        <f>AN46+AN45</f>
        <v>0</v>
      </c>
      <c r="AP46" s="387"/>
      <c r="AQ46" s="388"/>
      <c r="AR46" s="347">
        <f si="56" t="shared"/>
        <v>0</v>
      </c>
      <c r="AS46" s="409">
        <f>AR46+AR45</f>
        <v>0</v>
      </c>
      <c r="AT46" s="409">
        <f>(L46-Y46-AE46-AO46)+AS46</f>
        <v>0</v>
      </c>
      <c r="AU46" s="210">
        <f si="28" t="shared"/>
        <v>0</v>
      </c>
      <c r="AV46" s="211">
        <f>(G46-Y46-AE46-AO46)+AS46</f>
        <v>0</v>
      </c>
      <c r="AW46" s="197">
        <v>10649.89</v>
      </c>
      <c r="AX46" s="196"/>
      <c r="AY46" s="196"/>
      <c r="AZ46" s="196">
        <f si="79" t="shared"/>
        <v>0</v>
      </c>
      <c r="BA46" s="196">
        <v>30.88</v>
      </c>
      <c r="BB46" s="196">
        <f si="30" t="shared"/>
        <v>30.88</v>
      </c>
      <c r="BC46" s="199">
        <v>42</v>
      </c>
      <c r="BD46" s="346">
        <v>42816</v>
      </c>
      <c r="BE46" s="357"/>
      <c r="BF46" s="292"/>
      <c r="BG46" s="358"/>
      <c r="BH46" s="529">
        <f si="57" t="shared"/>
        <v>0</v>
      </c>
      <c r="BI46" s="521">
        <f>BH46+BH45</f>
        <v>0</v>
      </c>
      <c r="BJ46" s="549"/>
      <c r="BK46" s="550"/>
      <c r="BL46" s="548">
        <f si="58" t="shared"/>
        <v>0</v>
      </c>
      <c r="BM46" s="409">
        <f>BL46+BL45</f>
        <v>0</v>
      </c>
      <c r="BN46" s="409">
        <f si="31" t="shared"/>
        <v>0</v>
      </c>
      <c r="BO46" s="204">
        <f>BI46-BM46</f>
        <v>0</v>
      </c>
      <c r="BP46" s="195">
        <v>1668.2</v>
      </c>
      <c r="BQ46" s="196">
        <f si="32" t="shared"/>
        <v>1668.2</v>
      </c>
      <c r="BR46" s="196">
        <v>301.44</v>
      </c>
      <c r="BS46" s="196">
        <f si="33" t="shared"/>
        <v>0</v>
      </c>
      <c r="BT46" s="196">
        <v>4.84</v>
      </c>
      <c r="BU46" s="196">
        <f si="34" t="shared"/>
        <v>4.84</v>
      </c>
      <c r="BV46" s="199">
        <v>42</v>
      </c>
      <c r="BW46" s="346">
        <v>42816</v>
      </c>
      <c r="BX46" s="516"/>
      <c r="BY46" s="532"/>
      <c r="BZ46" s="529">
        <f si="59" t="shared"/>
        <v>0</v>
      </c>
      <c r="CA46" s="196">
        <f>BZ45+BZ46</f>
        <v>0</v>
      </c>
      <c r="CB46" s="292"/>
      <c r="CC46" s="213">
        <f si="35" t="shared"/>
        <v>0</v>
      </c>
      <c r="CD46" s="409">
        <f>BM46</f>
        <v>0</v>
      </c>
      <c r="CE46" s="211">
        <f si="36" t="shared"/>
        <v>0</v>
      </c>
      <c r="CF46" s="211">
        <f>CA46+CD46</f>
        <v>0</v>
      </c>
      <c r="CG46" s="195">
        <v>762.3</v>
      </c>
      <c r="CH46" s="210">
        <f si="37" t="shared"/>
        <v>762.3</v>
      </c>
      <c r="CI46" s="196"/>
      <c r="CJ46" s="196">
        <f si="60" t="shared"/>
        <v>0</v>
      </c>
      <c r="CK46" s="196">
        <v>3.78</v>
      </c>
      <c r="CL46" s="196">
        <f si="38" t="shared"/>
        <v>3.78</v>
      </c>
      <c r="CM46" s="199">
        <v>42</v>
      </c>
      <c r="CN46" s="346">
        <v>42816</v>
      </c>
      <c r="CO46" s="516"/>
      <c r="CP46" s="532"/>
      <c r="CQ46" s="529">
        <f si="61" t="shared"/>
        <v>0</v>
      </c>
      <c r="CR46" s="409">
        <f>CQ46+CQ45</f>
        <v>0</v>
      </c>
      <c r="CS46" s="210">
        <f si="87" t="shared"/>
        <v>0</v>
      </c>
      <c r="CT46" s="210">
        <f si="87" t="shared"/>
        <v>0</v>
      </c>
      <c r="CU46" s="409">
        <f si="87" t="shared"/>
        <v>0</v>
      </c>
      <c r="CV46" s="521">
        <f>Y46</f>
        <v>0</v>
      </c>
      <c r="CW46" s="379"/>
      <c r="CX46" s="557">
        <f si="62" t="shared"/>
        <v>0</v>
      </c>
      <c r="CY46" s="409">
        <f>CX46+CX45</f>
        <v>0</v>
      </c>
      <c r="CZ46" s="409">
        <f si="39" t="shared"/>
        <v>0</v>
      </c>
      <c r="DA46" s="204">
        <f>CZ46+CZ45</f>
        <v>0</v>
      </c>
      <c r="DB46" s="195">
        <v>3924.1</v>
      </c>
      <c r="DC46" s="421">
        <f si="40" t="shared"/>
        <v>3924.1</v>
      </c>
      <c r="DD46" s="195">
        <v>361.89499999999998</v>
      </c>
      <c r="DE46" s="196">
        <f si="63" t="shared"/>
        <v>0</v>
      </c>
      <c r="DF46" s="195">
        <v>11.38</v>
      </c>
      <c r="DG46" s="397">
        <f si="41" t="shared"/>
        <v>11.38</v>
      </c>
      <c r="DH46" s="199">
        <v>42</v>
      </c>
      <c r="DI46" s="346">
        <v>42816</v>
      </c>
      <c r="DJ46" s="558"/>
      <c r="DK46" s="559"/>
      <c r="DL46" s="493">
        <f si="64" t="shared"/>
        <v>0</v>
      </c>
      <c r="DM46" s="521">
        <f>DL46+DL45</f>
        <v>0</v>
      </c>
      <c r="DN46" s="583"/>
      <c r="DO46" s="576"/>
      <c r="DP46" s="576"/>
      <c r="DQ46" s="582"/>
      <c r="DR46" s="493">
        <f si="78" t="shared"/>
        <v>0</v>
      </c>
      <c r="DS46" s="542">
        <f>DR46+DR45</f>
        <v>0</v>
      </c>
      <c r="DT46" s="409">
        <f si="42" t="shared"/>
        <v>0</v>
      </c>
      <c r="DU46" s="204">
        <f>DM46+DS46+IG46</f>
        <v>0</v>
      </c>
      <c r="DV46" s="195">
        <v>5557</v>
      </c>
      <c r="DW46" s="409">
        <f si="43" t="shared"/>
        <v>5557</v>
      </c>
      <c r="DX46" s="195">
        <v>14653</v>
      </c>
      <c r="DY46" s="431">
        <f si="66" t="shared"/>
        <v>0</v>
      </c>
      <c r="DZ46" s="409">
        <v>0.39800000000000002</v>
      </c>
      <c r="EA46" s="431">
        <f si="44" t="shared"/>
        <v>0.39800000000000002</v>
      </c>
      <c r="EB46" s="199">
        <v>42</v>
      </c>
      <c r="EC46" s="346">
        <v>42816</v>
      </c>
      <c r="ED46" s="516"/>
      <c r="EE46" s="212"/>
      <c r="EF46" s="532"/>
      <c r="EG46" s="493">
        <f si="67" t="shared"/>
        <v>0</v>
      </c>
      <c r="EH46" s="542">
        <f>EG46+EG45</f>
        <v>0</v>
      </c>
      <c r="EI46" s="549"/>
      <c r="EJ46" s="582"/>
      <c r="EK46" s="529">
        <f si="68" t="shared"/>
        <v>0</v>
      </c>
      <c r="EL46" s="541">
        <f>EK46+EK45</f>
        <v>0</v>
      </c>
      <c r="EM46" s="583"/>
      <c r="EN46" s="550"/>
      <c r="EO46" s="529">
        <f si="69" t="shared"/>
        <v>0</v>
      </c>
      <c r="EP46" s="541">
        <f>EO46+EO45</f>
        <v>0</v>
      </c>
      <c r="EQ46" s="570"/>
      <c r="ER46" s="529">
        <f si="70" t="shared"/>
        <v>0</v>
      </c>
      <c r="ES46" s="196">
        <f>ER46+ER45</f>
        <v>0</v>
      </c>
      <c r="ET46" s="409">
        <f si="45" t="shared"/>
        <v>0</v>
      </c>
      <c r="EU46" s="204">
        <f>EH46+EP46+ES46</f>
        <v>0</v>
      </c>
      <c r="EV46" s="195">
        <v>4273.3999999999996</v>
      </c>
      <c r="EW46" s="195">
        <f si="46" t="shared"/>
        <v>4273.3999999999996</v>
      </c>
      <c r="EX46" s="431">
        <v>361.89499999999998</v>
      </c>
      <c r="EY46" s="431">
        <f si="71" t="shared"/>
        <v>0</v>
      </c>
      <c r="EZ46" s="290">
        <v>12.3931</v>
      </c>
      <c r="FA46" s="432">
        <f si="47" t="shared"/>
        <v>12.3931</v>
      </c>
      <c r="HO46" s="346">
        <v>42757</v>
      </c>
      <c r="HP46" s="590"/>
      <c r="HQ46" s="529">
        <f si="72" t="shared"/>
        <v>0</v>
      </c>
      <c r="HR46" s="541">
        <f>HQ46+HQ45</f>
        <v>0</v>
      </c>
      <c r="HS46" s="556"/>
      <c r="HT46" s="347">
        <f si="73" t="shared"/>
        <v>0</v>
      </c>
      <c r="HU46" s="573">
        <f>HT46+HT45</f>
        <v>0</v>
      </c>
      <c r="HV46" s="556"/>
      <c r="HW46" s="347">
        <f si="74" t="shared"/>
        <v>0</v>
      </c>
      <c r="HX46" s="573">
        <f>HW46+HW45</f>
        <v>0</v>
      </c>
      <c r="HY46" s="556"/>
      <c r="HZ46" s="347">
        <f si="75" t="shared"/>
        <v>0</v>
      </c>
      <c r="IA46" s="573">
        <f>HZ46+HZ45</f>
        <v>0</v>
      </c>
      <c r="IB46" s="556"/>
      <c r="IC46" s="493">
        <f si="76" t="shared"/>
        <v>0</v>
      </c>
      <c r="ID46" s="195">
        <f>IC46+IC45</f>
        <v>0</v>
      </c>
      <c r="IE46" s="556"/>
      <c r="IF46" s="347">
        <f si="77" t="shared"/>
        <v>0</v>
      </c>
      <c r="IG46" s="210">
        <f>IF46+IF45</f>
        <v>0</v>
      </c>
    </row>
    <row customHeight="1" ht="16.5" r="47" spans="1:241" x14ac:dyDescent="0.25">
      <c r="A47" s="199">
        <v>43</v>
      </c>
      <c r="B47" s="346">
        <v>42816</v>
      </c>
      <c r="C47" s="349"/>
      <c r="D47" s="288"/>
      <c r="E47" s="350"/>
      <c r="F47" s="493">
        <f si="48" t="shared"/>
        <v>0</v>
      </c>
      <c r="G47" s="354"/>
      <c r="H47" s="357"/>
      <c r="I47" s="292"/>
      <c r="J47" s="358"/>
      <c r="K47" s="493">
        <f si="49" t="shared"/>
        <v>0</v>
      </c>
      <c r="L47" s="409"/>
      <c r="M47" s="354"/>
      <c r="N47" s="516"/>
      <c r="O47" s="532"/>
      <c r="P47" s="493">
        <f si="50" t="shared"/>
        <v>0</v>
      </c>
      <c r="Q47" s="521"/>
      <c r="R47" s="516"/>
      <c r="S47" s="532"/>
      <c r="T47" s="347">
        <f si="51" t="shared"/>
        <v>0</v>
      </c>
      <c r="U47" s="521"/>
      <c r="V47" s="516"/>
      <c r="W47" s="532"/>
      <c r="X47" s="347">
        <f si="52" t="shared"/>
        <v>0</v>
      </c>
      <c r="Y47" s="409"/>
      <c r="Z47" s="210"/>
      <c r="AA47" s="354"/>
      <c r="AB47" s="543"/>
      <c r="AC47" s="446"/>
      <c r="AD47" s="493">
        <f si="53" t="shared"/>
        <v>0</v>
      </c>
      <c r="AE47" s="521"/>
      <c r="AF47" s="364"/>
      <c r="AG47" s="289"/>
      <c r="AH47" s="358"/>
      <c r="AI47" s="347">
        <f si="54" t="shared"/>
        <v>0</v>
      </c>
      <c r="AJ47" s="409"/>
      <c r="AK47" s="521"/>
      <c r="AL47" s="387"/>
      <c r="AM47" s="388"/>
      <c r="AN47" s="347">
        <f si="55" t="shared"/>
        <v>0</v>
      </c>
      <c r="AO47" s="217"/>
      <c r="AP47" s="387"/>
      <c r="AQ47" s="388"/>
      <c r="AR47" s="347">
        <f si="56" t="shared"/>
        <v>0</v>
      </c>
      <c r="AS47" s="409"/>
      <c r="AT47" s="409"/>
      <c r="AU47" s="210">
        <f si="28" t="shared"/>
        <v>0</v>
      </c>
      <c r="AV47" s="211"/>
      <c r="AW47" s="197">
        <v>10649.89</v>
      </c>
      <c r="AX47" s="196"/>
      <c r="AY47" s="196"/>
      <c r="AZ47" s="196">
        <f si="79" t="shared"/>
        <v>0</v>
      </c>
      <c r="BA47" s="196">
        <v>30.88</v>
      </c>
      <c r="BB47" s="196">
        <f si="30" t="shared"/>
        <v>30.88</v>
      </c>
      <c r="BC47" s="199">
        <v>43</v>
      </c>
      <c r="BD47" s="346">
        <v>42816</v>
      </c>
      <c r="BE47" s="357"/>
      <c r="BF47" s="292"/>
      <c r="BG47" s="358"/>
      <c r="BH47" s="529">
        <f si="57" t="shared"/>
        <v>0</v>
      </c>
      <c r="BI47" s="521"/>
      <c r="BJ47" s="549"/>
      <c r="BK47" s="550"/>
      <c r="BL47" s="548">
        <f si="58" t="shared"/>
        <v>0</v>
      </c>
      <c r="BM47" s="409"/>
      <c r="BN47" s="409">
        <f si="31" t="shared"/>
        <v>0</v>
      </c>
      <c r="BO47" s="204"/>
      <c r="BP47" s="195">
        <v>1668.2</v>
      </c>
      <c r="BQ47" s="196">
        <f si="32" t="shared"/>
        <v>1668.2</v>
      </c>
      <c r="BR47" s="196">
        <v>301.44</v>
      </c>
      <c r="BS47" s="196">
        <f si="33" t="shared"/>
        <v>0</v>
      </c>
      <c r="BT47" s="196">
        <v>4.84</v>
      </c>
      <c r="BU47" s="196">
        <f si="34" t="shared"/>
        <v>4.84</v>
      </c>
      <c r="BV47" s="199">
        <v>43</v>
      </c>
      <c r="BW47" s="346">
        <v>42816</v>
      </c>
      <c r="BX47" s="516"/>
      <c r="BY47" s="532"/>
      <c r="BZ47" s="529">
        <f si="59" t="shared"/>
        <v>0</v>
      </c>
      <c r="CA47" s="196"/>
      <c r="CB47" s="292"/>
      <c r="CC47" s="213">
        <f si="35" t="shared"/>
        <v>0</v>
      </c>
      <c r="CD47" s="409"/>
      <c r="CE47" s="211">
        <f si="36" t="shared"/>
        <v>0</v>
      </c>
      <c r="CF47" s="211"/>
      <c r="CG47" s="195">
        <v>762.3</v>
      </c>
      <c r="CH47" s="210">
        <f si="37" t="shared"/>
        <v>762.3</v>
      </c>
      <c r="CI47" s="196"/>
      <c r="CJ47" s="196">
        <f si="60" t="shared"/>
        <v>0</v>
      </c>
      <c r="CK47" s="196">
        <v>3.78</v>
      </c>
      <c r="CL47" s="196">
        <f si="38" t="shared"/>
        <v>3.78</v>
      </c>
      <c r="CM47" s="199">
        <v>43</v>
      </c>
      <c r="CN47" s="346">
        <v>42816</v>
      </c>
      <c r="CO47" s="516"/>
      <c r="CP47" s="532"/>
      <c r="CQ47" s="529">
        <f si="61" t="shared"/>
        <v>0</v>
      </c>
      <c r="CR47" s="409"/>
      <c r="CS47" s="210">
        <f si="87" t="shared"/>
        <v>0</v>
      </c>
      <c r="CT47" s="210">
        <f si="87" t="shared"/>
        <v>0</v>
      </c>
      <c r="CU47" s="409">
        <f si="87" t="shared"/>
        <v>0</v>
      </c>
      <c r="CV47" s="521"/>
      <c r="CW47" s="379"/>
      <c r="CX47" s="557">
        <f si="62" t="shared"/>
        <v>0</v>
      </c>
      <c r="CY47" s="409"/>
      <c r="CZ47" s="409">
        <f si="39" t="shared"/>
        <v>0</v>
      </c>
      <c r="DA47" s="204"/>
      <c r="DB47" s="195">
        <v>3924.1</v>
      </c>
      <c r="DC47" s="409">
        <f si="40" t="shared"/>
        <v>3924.1</v>
      </c>
      <c r="DD47" s="195">
        <v>361.89499999999998</v>
      </c>
      <c r="DE47" s="196">
        <f si="63" t="shared"/>
        <v>0</v>
      </c>
      <c r="DF47" s="195">
        <v>11.38</v>
      </c>
      <c r="DG47" s="196">
        <f si="41" t="shared"/>
        <v>11.38</v>
      </c>
      <c r="DH47" s="199">
        <v>43</v>
      </c>
      <c r="DI47" s="346">
        <v>42816</v>
      </c>
      <c r="DJ47" s="558"/>
      <c r="DK47" s="559"/>
      <c r="DL47" s="493">
        <f si="64" t="shared"/>
        <v>0</v>
      </c>
      <c r="DM47" s="521"/>
      <c r="DN47" s="583"/>
      <c r="DO47" s="576"/>
      <c r="DP47" s="576"/>
      <c r="DQ47" s="582"/>
      <c r="DR47" s="493">
        <f si="78" t="shared"/>
        <v>0</v>
      </c>
      <c r="DS47" s="542"/>
      <c r="DT47" s="409">
        <f si="42" t="shared"/>
        <v>0</v>
      </c>
      <c r="DU47" s="204"/>
      <c r="DV47" s="195">
        <v>5557</v>
      </c>
      <c r="DW47" s="409">
        <f si="43" t="shared"/>
        <v>5557</v>
      </c>
      <c r="DX47" s="195">
        <v>14653</v>
      </c>
      <c r="DY47" s="431">
        <f si="66" t="shared"/>
        <v>0</v>
      </c>
      <c r="DZ47" s="409">
        <v>0.39800000000000002</v>
      </c>
      <c r="EA47" s="431">
        <f si="44" t="shared"/>
        <v>0.39800000000000002</v>
      </c>
      <c r="EB47" s="199">
        <v>43</v>
      </c>
      <c r="EC47" s="346">
        <v>42816</v>
      </c>
      <c r="ED47" s="516"/>
      <c r="EE47" s="212"/>
      <c r="EF47" s="532"/>
      <c r="EG47" s="493">
        <f si="67" t="shared"/>
        <v>0</v>
      </c>
      <c r="EH47" s="542"/>
      <c r="EI47" s="549"/>
      <c r="EJ47" s="582"/>
      <c r="EK47" s="529">
        <f si="68" t="shared"/>
        <v>0</v>
      </c>
      <c r="EL47" s="541"/>
      <c r="EM47" s="583"/>
      <c r="EN47" s="550"/>
      <c r="EO47" s="529">
        <f si="69" t="shared"/>
        <v>0</v>
      </c>
      <c r="EP47" s="541"/>
      <c r="EQ47" s="570"/>
      <c r="ER47" s="529">
        <f si="70" t="shared"/>
        <v>0</v>
      </c>
      <c r="ES47" s="196"/>
      <c r="ET47" s="409">
        <f si="45" t="shared"/>
        <v>0</v>
      </c>
      <c r="EU47" s="204"/>
      <c r="EV47" s="195">
        <v>4273.3999999999996</v>
      </c>
      <c r="EW47" s="195">
        <f si="46" t="shared"/>
        <v>4273.3999999999996</v>
      </c>
      <c r="EX47" s="431">
        <v>361.89499999999998</v>
      </c>
      <c r="EY47" s="431">
        <f si="71" t="shared"/>
        <v>0</v>
      </c>
      <c r="EZ47" s="290">
        <v>12.3931</v>
      </c>
      <c r="FA47" s="432">
        <f si="47" t="shared"/>
        <v>12.3931</v>
      </c>
      <c r="HO47" s="346">
        <v>42757</v>
      </c>
      <c r="HP47" s="590"/>
      <c r="HQ47" s="529">
        <f si="72" t="shared"/>
        <v>0</v>
      </c>
      <c r="HR47" s="541"/>
      <c r="HS47" s="556"/>
      <c r="HT47" s="347">
        <f si="73" t="shared"/>
        <v>0</v>
      </c>
      <c r="HU47" s="573"/>
      <c r="HV47" s="556"/>
      <c r="HW47" s="347">
        <f si="74" t="shared"/>
        <v>0</v>
      </c>
      <c r="HX47" s="573"/>
      <c r="HY47" s="556"/>
      <c r="HZ47" s="347">
        <f si="75" t="shared"/>
        <v>0</v>
      </c>
      <c r="IA47" s="573"/>
      <c r="IB47" s="556"/>
      <c r="IC47" s="493">
        <f si="76" t="shared"/>
        <v>0</v>
      </c>
      <c r="ID47" s="195"/>
      <c r="IE47" s="556"/>
      <c r="IF47" s="347">
        <f si="77" t="shared"/>
        <v>0</v>
      </c>
      <c r="IG47" s="210"/>
    </row>
    <row customHeight="1" ht="16.5" r="48" spans="1:241" x14ac:dyDescent="0.25">
      <c r="A48" s="199">
        <v>44</v>
      </c>
      <c r="B48" s="346">
        <v>42817</v>
      </c>
      <c r="C48" s="349"/>
      <c r="D48" s="288"/>
      <c r="E48" s="350"/>
      <c r="F48" s="493">
        <f si="48" t="shared"/>
        <v>0</v>
      </c>
      <c r="G48" s="354">
        <f>F47+F48</f>
        <v>0</v>
      </c>
      <c r="H48" s="357"/>
      <c r="I48" s="292"/>
      <c r="J48" s="358"/>
      <c r="K48" s="493">
        <f si="49" t="shared"/>
        <v>0</v>
      </c>
      <c r="L48" s="409">
        <f>K47+K48</f>
        <v>0</v>
      </c>
      <c r="M48" s="354">
        <f>L48-G48</f>
        <v>0</v>
      </c>
      <c r="N48" s="516"/>
      <c r="O48" s="532"/>
      <c r="P48" s="493">
        <f si="50" t="shared"/>
        <v>0</v>
      </c>
      <c r="Q48" s="521">
        <f>P48+P47</f>
        <v>0</v>
      </c>
      <c r="R48" s="516"/>
      <c r="S48" s="532"/>
      <c r="T48" s="347">
        <f si="51" t="shared"/>
        <v>0</v>
      </c>
      <c r="U48" s="521">
        <f>T48+T47</f>
        <v>0</v>
      </c>
      <c r="V48" s="516"/>
      <c r="W48" s="532"/>
      <c r="X48" s="347">
        <f si="52" t="shared"/>
        <v>0</v>
      </c>
      <c r="Y48" s="409">
        <f>X48+X47</f>
        <v>0</v>
      </c>
      <c r="Z48" s="210">
        <f>Y48+U48</f>
        <v>0</v>
      </c>
      <c r="AA48" s="354">
        <f>Q48-Z48</f>
        <v>0</v>
      </c>
      <c r="AB48" s="543"/>
      <c r="AC48" s="446"/>
      <c r="AD48" s="493">
        <f si="53" t="shared"/>
        <v>0</v>
      </c>
      <c r="AE48" s="521">
        <f>AD48+AD47</f>
        <v>0</v>
      </c>
      <c r="AF48" s="364"/>
      <c r="AG48" s="289"/>
      <c r="AH48" s="358"/>
      <c r="AI48" s="347">
        <f si="54" t="shared"/>
        <v>0</v>
      </c>
      <c r="AJ48" s="409">
        <f>AI48+AI47</f>
        <v>0</v>
      </c>
      <c r="AK48" s="521">
        <f>AJ48+U48</f>
        <v>0</v>
      </c>
      <c r="AL48" s="387"/>
      <c r="AM48" s="388"/>
      <c r="AN48" s="347">
        <f si="55" t="shared"/>
        <v>0</v>
      </c>
      <c r="AO48" s="217">
        <f>AN48+AN47</f>
        <v>0</v>
      </c>
      <c r="AP48" s="387"/>
      <c r="AQ48" s="388"/>
      <c r="AR48" s="347">
        <f si="56" t="shared"/>
        <v>0</v>
      </c>
      <c r="AS48" s="409">
        <f>AR48+AR47</f>
        <v>0</v>
      </c>
      <c r="AT48" s="409">
        <f>(L48-Y48-AE48-AO48)+AS48</f>
        <v>0</v>
      </c>
      <c r="AU48" s="210">
        <f si="28" t="shared"/>
        <v>0</v>
      </c>
      <c r="AV48" s="211">
        <f>(G48-Y48-AE48-AO48)+AS48</f>
        <v>0</v>
      </c>
      <c r="AW48" s="197">
        <v>10649.89</v>
      </c>
      <c r="AX48" s="196"/>
      <c r="AY48" s="196"/>
      <c r="AZ48" s="196">
        <f si="79" t="shared"/>
        <v>0</v>
      </c>
      <c r="BA48" s="196">
        <v>30.88</v>
      </c>
      <c r="BB48" s="196">
        <f si="30" t="shared"/>
        <v>30.88</v>
      </c>
      <c r="BC48" s="199">
        <v>44</v>
      </c>
      <c r="BD48" s="346">
        <v>42817</v>
      </c>
      <c r="BE48" s="357"/>
      <c r="BF48" s="292"/>
      <c r="BG48" s="358"/>
      <c r="BH48" s="529">
        <f si="57" t="shared"/>
        <v>0</v>
      </c>
      <c r="BI48" s="521">
        <f>BH48+BH47</f>
        <v>0</v>
      </c>
      <c r="BJ48" s="549"/>
      <c r="BK48" s="550"/>
      <c r="BL48" s="548">
        <f si="58" t="shared"/>
        <v>0</v>
      </c>
      <c r="BM48" s="409">
        <f>BL48+BL47</f>
        <v>0</v>
      </c>
      <c r="BN48" s="409">
        <f si="31" t="shared"/>
        <v>0</v>
      </c>
      <c r="BO48" s="204">
        <f>BI48-BM48</f>
        <v>0</v>
      </c>
      <c r="BP48" s="195">
        <v>1668.2</v>
      </c>
      <c r="BQ48" s="196">
        <f si="32" t="shared"/>
        <v>1668.2</v>
      </c>
      <c r="BR48" s="196">
        <v>301.44</v>
      </c>
      <c r="BS48" s="196">
        <f si="33" t="shared"/>
        <v>0</v>
      </c>
      <c r="BT48" s="196">
        <v>4.84</v>
      </c>
      <c r="BU48" s="196">
        <f si="34" t="shared"/>
        <v>4.84</v>
      </c>
      <c r="BV48" s="199">
        <v>44</v>
      </c>
      <c r="BW48" s="346">
        <v>42817</v>
      </c>
      <c r="BX48" s="516"/>
      <c r="BY48" s="532"/>
      <c r="BZ48" s="529">
        <f si="59" t="shared"/>
        <v>0</v>
      </c>
      <c r="CA48" s="196">
        <f>BZ47+BZ48</f>
        <v>0</v>
      </c>
      <c r="CB48" s="292"/>
      <c r="CC48" s="213">
        <f si="35" t="shared"/>
        <v>0</v>
      </c>
      <c r="CD48" s="409">
        <f>BM48</f>
        <v>0</v>
      </c>
      <c r="CE48" s="211">
        <f si="36" t="shared"/>
        <v>0</v>
      </c>
      <c r="CF48" s="211">
        <f>CA48+CD48</f>
        <v>0</v>
      </c>
      <c r="CG48" s="195">
        <v>762.3</v>
      </c>
      <c r="CH48" s="210">
        <f si="37" t="shared"/>
        <v>762.3</v>
      </c>
      <c r="CI48" s="196"/>
      <c r="CJ48" s="196">
        <f si="60" t="shared"/>
        <v>0</v>
      </c>
      <c r="CK48" s="196">
        <v>3.78</v>
      </c>
      <c r="CL48" s="196">
        <f si="38" t="shared"/>
        <v>3.78</v>
      </c>
      <c r="CM48" s="199">
        <v>44</v>
      </c>
      <c r="CN48" s="346">
        <v>42817</v>
      </c>
      <c r="CO48" s="516"/>
      <c r="CP48" s="532"/>
      <c r="CQ48" s="529">
        <f si="61" t="shared"/>
        <v>0</v>
      </c>
      <c r="CR48" s="409">
        <f>CQ48+CQ47</f>
        <v>0</v>
      </c>
      <c r="CS48" s="210">
        <f si="87" t="shared"/>
        <v>0</v>
      </c>
      <c r="CT48" s="210">
        <f si="87" t="shared"/>
        <v>0</v>
      </c>
      <c r="CU48" s="409">
        <f si="87" t="shared"/>
        <v>0</v>
      </c>
      <c r="CV48" s="521">
        <f>Y48</f>
        <v>0</v>
      </c>
      <c r="CW48" s="379"/>
      <c r="CX48" s="557">
        <f si="62" t="shared"/>
        <v>0</v>
      </c>
      <c r="CY48" s="409">
        <f>CX48+CX47</f>
        <v>0</v>
      </c>
      <c r="CZ48" s="409">
        <f si="39" t="shared"/>
        <v>0</v>
      </c>
      <c r="DA48" s="204">
        <f>CZ48+CZ47</f>
        <v>0</v>
      </c>
      <c r="DB48" s="195">
        <v>3924.1</v>
      </c>
      <c r="DC48" s="409">
        <f si="40" t="shared"/>
        <v>3924.1</v>
      </c>
      <c r="DD48" s="195">
        <v>361.89499999999998</v>
      </c>
      <c r="DE48" s="196">
        <f si="63" t="shared"/>
        <v>0</v>
      </c>
      <c r="DF48" s="195">
        <v>11.38</v>
      </c>
      <c r="DG48" s="196">
        <f si="41" t="shared"/>
        <v>11.38</v>
      </c>
      <c r="DH48" s="199">
        <v>44</v>
      </c>
      <c r="DI48" s="346">
        <v>42817</v>
      </c>
      <c r="DJ48" s="558"/>
      <c r="DK48" s="559"/>
      <c r="DL48" s="493">
        <f si="64" t="shared"/>
        <v>0</v>
      </c>
      <c r="DM48" s="521">
        <f>DL48+DL47</f>
        <v>0</v>
      </c>
      <c r="DN48" s="583"/>
      <c r="DO48" s="576"/>
      <c r="DP48" s="576"/>
      <c r="DQ48" s="582"/>
      <c r="DR48" s="493">
        <f si="78" t="shared"/>
        <v>0</v>
      </c>
      <c r="DS48" s="542">
        <f>DR48+DR47</f>
        <v>0</v>
      </c>
      <c r="DT48" s="409">
        <f si="42" t="shared"/>
        <v>0</v>
      </c>
      <c r="DU48" s="204">
        <f>DM48+DS48+IG48</f>
        <v>0</v>
      </c>
      <c r="DV48" s="195">
        <v>5557</v>
      </c>
      <c r="DW48" s="409">
        <f si="43" t="shared"/>
        <v>5557</v>
      </c>
      <c r="DX48" s="195">
        <v>14653</v>
      </c>
      <c r="DY48" s="431">
        <f si="66" t="shared"/>
        <v>0</v>
      </c>
      <c r="DZ48" s="409">
        <v>0.39800000000000002</v>
      </c>
      <c r="EA48" s="431">
        <f si="44" t="shared"/>
        <v>0.39800000000000002</v>
      </c>
      <c r="EB48" s="199">
        <v>44</v>
      </c>
      <c r="EC48" s="346">
        <v>42817</v>
      </c>
      <c r="ED48" s="516"/>
      <c r="EE48" s="212"/>
      <c r="EF48" s="532"/>
      <c r="EG48" s="493">
        <f si="67" t="shared"/>
        <v>0</v>
      </c>
      <c r="EH48" s="542">
        <f>EG48+EG47</f>
        <v>0</v>
      </c>
      <c r="EI48" s="549"/>
      <c r="EJ48" s="582"/>
      <c r="EK48" s="529">
        <f si="68" t="shared"/>
        <v>0</v>
      </c>
      <c r="EL48" s="541">
        <f>EK48+EK47</f>
        <v>0</v>
      </c>
      <c r="EM48" s="583"/>
      <c r="EN48" s="550"/>
      <c r="EO48" s="529">
        <f si="69" t="shared"/>
        <v>0</v>
      </c>
      <c r="EP48" s="541">
        <f>EO48+EO47</f>
        <v>0</v>
      </c>
      <c r="EQ48" s="570"/>
      <c r="ER48" s="529">
        <f si="70" t="shared"/>
        <v>0</v>
      </c>
      <c r="ES48" s="196">
        <f>ER48+ER47</f>
        <v>0</v>
      </c>
      <c r="ET48" s="409">
        <f si="45" t="shared"/>
        <v>0</v>
      </c>
      <c r="EU48" s="204">
        <f>EH48+EP48+ES48</f>
        <v>0</v>
      </c>
      <c r="EV48" s="195">
        <v>4273.3999999999996</v>
      </c>
      <c r="EW48" s="195">
        <f si="46" t="shared"/>
        <v>4273.3999999999996</v>
      </c>
      <c r="EX48" s="431">
        <v>361.89499999999998</v>
      </c>
      <c r="EY48" s="431">
        <f si="71" t="shared"/>
        <v>0</v>
      </c>
      <c r="EZ48" s="290">
        <v>12.3931</v>
      </c>
      <c r="FA48" s="432">
        <f si="47" t="shared"/>
        <v>12.3931</v>
      </c>
      <c r="HO48" s="346">
        <v>42758</v>
      </c>
      <c r="HP48" s="590"/>
      <c r="HQ48" s="529">
        <f si="72" t="shared"/>
        <v>0</v>
      </c>
      <c r="HR48" s="541">
        <f>HQ48+HQ47</f>
        <v>0</v>
      </c>
      <c r="HS48" s="556"/>
      <c r="HT48" s="347">
        <f si="73" t="shared"/>
        <v>0</v>
      </c>
      <c r="HU48" s="573">
        <f>HT48+HT47</f>
        <v>0</v>
      </c>
      <c r="HV48" s="556"/>
      <c r="HW48" s="347">
        <f si="74" t="shared"/>
        <v>0</v>
      </c>
      <c r="HX48" s="573">
        <f>HW48+HW47</f>
        <v>0</v>
      </c>
      <c r="HY48" s="556"/>
      <c r="HZ48" s="347">
        <f si="75" t="shared"/>
        <v>0</v>
      </c>
      <c r="IA48" s="573">
        <f>HZ48+HZ47</f>
        <v>0</v>
      </c>
      <c r="IB48" s="556"/>
      <c r="IC48" s="493">
        <f si="76" t="shared"/>
        <v>0</v>
      </c>
      <c r="ID48" s="195">
        <f>IC48+IC47</f>
        <v>0</v>
      </c>
      <c r="IE48" s="556"/>
      <c r="IF48" s="347">
        <f si="77" t="shared"/>
        <v>0</v>
      </c>
      <c r="IG48" s="210">
        <f>IF48+IF47</f>
        <v>0</v>
      </c>
    </row>
    <row customHeight="1" ht="16.5" r="49" spans="1:241" x14ac:dyDescent="0.25">
      <c r="A49" s="199">
        <v>45</v>
      </c>
      <c r="B49" s="346">
        <v>42817</v>
      </c>
      <c r="C49" s="349"/>
      <c r="D49" s="288"/>
      <c r="E49" s="350"/>
      <c r="F49" s="493">
        <f si="48" t="shared"/>
        <v>0</v>
      </c>
      <c r="G49" s="354"/>
      <c r="H49" s="357"/>
      <c r="I49" s="292"/>
      <c r="J49" s="358"/>
      <c r="K49" s="493">
        <f si="49" t="shared"/>
        <v>0</v>
      </c>
      <c r="L49" s="409"/>
      <c r="M49" s="354"/>
      <c r="N49" s="516"/>
      <c r="O49" s="532"/>
      <c r="P49" s="493">
        <f si="50" t="shared"/>
        <v>0</v>
      </c>
      <c r="Q49" s="521"/>
      <c r="R49" s="516"/>
      <c r="S49" s="532"/>
      <c r="T49" s="347">
        <f si="51" t="shared"/>
        <v>0</v>
      </c>
      <c r="U49" s="521"/>
      <c r="V49" s="516"/>
      <c r="W49" s="532"/>
      <c r="X49" s="347">
        <f si="52" t="shared"/>
        <v>0</v>
      </c>
      <c r="Y49" s="409"/>
      <c r="Z49" s="210"/>
      <c r="AA49" s="354"/>
      <c r="AB49" s="543"/>
      <c r="AC49" s="446"/>
      <c r="AD49" s="493">
        <f si="53" t="shared"/>
        <v>0</v>
      </c>
      <c r="AE49" s="521"/>
      <c r="AF49" s="364"/>
      <c r="AG49" s="289"/>
      <c r="AH49" s="358"/>
      <c r="AI49" s="347">
        <f si="54" t="shared"/>
        <v>0</v>
      </c>
      <c r="AJ49" s="409"/>
      <c r="AK49" s="521"/>
      <c r="AL49" s="387"/>
      <c r="AM49" s="388"/>
      <c r="AN49" s="347">
        <f si="55" t="shared"/>
        <v>0</v>
      </c>
      <c r="AO49" s="217"/>
      <c r="AP49" s="387"/>
      <c r="AQ49" s="388"/>
      <c r="AR49" s="347">
        <f si="56" t="shared"/>
        <v>0</v>
      </c>
      <c r="AS49" s="409"/>
      <c r="AT49" s="409"/>
      <c r="AU49" s="210">
        <f si="28" t="shared"/>
        <v>0</v>
      </c>
      <c r="AV49" s="211"/>
      <c r="AW49" s="197">
        <v>10649.89</v>
      </c>
      <c r="AX49" s="196"/>
      <c r="AY49" s="196"/>
      <c r="AZ49" s="196">
        <f si="79" t="shared"/>
        <v>0</v>
      </c>
      <c r="BA49" s="196">
        <v>30.88</v>
      </c>
      <c r="BB49" s="196">
        <f si="30" t="shared"/>
        <v>30.88</v>
      </c>
      <c r="BC49" s="199">
        <v>45</v>
      </c>
      <c r="BD49" s="346">
        <v>42817</v>
      </c>
      <c r="BE49" s="357"/>
      <c r="BF49" s="292"/>
      <c r="BG49" s="358"/>
      <c r="BH49" s="529">
        <f si="57" t="shared"/>
        <v>0</v>
      </c>
      <c r="BI49" s="521"/>
      <c r="BJ49" s="549"/>
      <c r="BK49" s="550"/>
      <c r="BL49" s="548">
        <f si="58" t="shared"/>
        <v>0</v>
      </c>
      <c r="BM49" s="409"/>
      <c r="BN49" s="409">
        <f si="31" t="shared"/>
        <v>0</v>
      </c>
      <c r="BO49" s="204"/>
      <c r="BP49" s="195">
        <v>1668.2</v>
      </c>
      <c r="BQ49" s="196">
        <f si="32" t="shared"/>
        <v>1668.2</v>
      </c>
      <c r="BR49" s="196">
        <v>301.44</v>
      </c>
      <c r="BS49" s="196">
        <f si="33" t="shared"/>
        <v>0</v>
      </c>
      <c r="BT49" s="196">
        <v>4.84</v>
      </c>
      <c r="BU49" s="196">
        <f si="34" t="shared"/>
        <v>4.84</v>
      </c>
      <c r="BV49" s="199">
        <v>45</v>
      </c>
      <c r="BW49" s="346">
        <v>42817</v>
      </c>
      <c r="BX49" s="516"/>
      <c r="BY49" s="532"/>
      <c r="BZ49" s="529">
        <f si="59" t="shared"/>
        <v>0</v>
      </c>
      <c r="CA49" s="196"/>
      <c r="CB49" s="292"/>
      <c r="CC49" s="213">
        <f si="35" t="shared"/>
        <v>0</v>
      </c>
      <c r="CD49" s="409"/>
      <c r="CE49" s="211">
        <f si="36" t="shared"/>
        <v>0</v>
      </c>
      <c r="CF49" s="211"/>
      <c r="CG49" s="195">
        <v>762.3</v>
      </c>
      <c r="CH49" s="210">
        <f si="37" t="shared"/>
        <v>762.3</v>
      </c>
      <c r="CI49" s="196"/>
      <c r="CJ49" s="196">
        <f si="60" t="shared"/>
        <v>0</v>
      </c>
      <c r="CK49" s="196">
        <v>3.78</v>
      </c>
      <c r="CL49" s="196">
        <f si="38" t="shared"/>
        <v>3.78</v>
      </c>
      <c r="CM49" s="199">
        <v>45</v>
      </c>
      <c r="CN49" s="346">
        <v>42817</v>
      </c>
      <c r="CO49" s="516"/>
      <c r="CP49" s="532"/>
      <c r="CQ49" s="529">
        <f si="61" t="shared"/>
        <v>0</v>
      </c>
      <c r="CR49" s="409"/>
      <c r="CS49" s="210">
        <f si="87" t="shared"/>
        <v>0</v>
      </c>
      <c r="CT49" s="210">
        <f si="87" t="shared"/>
        <v>0</v>
      </c>
      <c r="CU49" s="409">
        <f si="87" t="shared"/>
        <v>0</v>
      </c>
      <c r="CV49" s="521"/>
      <c r="CW49" s="379"/>
      <c r="CX49" s="557">
        <f si="62" t="shared"/>
        <v>0</v>
      </c>
      <c r="CY49" s="409"/>
      <c r="CZ49" s="409">
        <f si="39" t="shared"/>
        <v>0</v>
      </c>
      <c r="DA49" s="204"/>
      <c r="DB49" s="195">
        <v>3924.1</v>
      </c>
      <c r="DC49" s="421">
        <f si="40" t="shared"/>
        <v>3924.1</v>
      </c>
      <c r="DD49" s="195">
        <v>361.89499999999998</v>
      </c>
      <c r="DE49" s="196">
        <f si="63" t="shared"/>
        <v>0</v>
      </c>
      <c r="DF49" s="195">
        <v>11.38</v>
      </c>
      <c r="DG49" s="397">
        <f si="41" t="shared"/>
        <v>11.38</v>
      </c>
      <c r="DH49" s="199">
        <v>45</v>
      </c>
      <c r="DI49" s="346">
        <v>42817</v>
      </c>
      <c r="DJ49" s="558"/>
      <c r="DK49" s="559"/>
      <c r="DL49" s="493">
        <f si="64" t="shared"/>
        <v>0</v>
      </c>
      <c r="DM49" s="521"/>
      <c r="DN49" s="583"/>
      <c r="DO49" s="576"/>
      <c r="DP49" s="576"/>
      <c r="DQ49" s="582"/>
      <c r="DR49" s="493">
        <f si="78" t="shared"/>
        <v>0</v>
      </c>
      <c r="DS49" s="542"/>
      <c r="DT49" s="409">
        <f si="42" t="shared"/>
        <v>0</v>
      </c>
      <c r="DU49" s="204"/>
      <c r="DV49" s="195">
        <v>5557</v>
      </c>
      <c r="DW49" s="409">
        <f si="43" t="shared"/>
        <v>5557</v>
      </c>
      <c r="DX49" s="195">
        <v>14653</v>
      </c>
      <c r="DY49" s="431">
        <f si="66" t="shared"/>
        <v>0</v>
      </c>
      <c r="DZ49" s="409">
        <v>0.39800000000000002</v>
      </c>
      <c r="EA49" s="431">
        <f si="44" t="shared"/>
        <v>0.39800000000000002</v>
      </c>
      <c r="EB49" s="199">
        <v>45</v>
      </c>
      <c r="EC49" s="346">
        <v>42817</v>
      </c>
      <c r="ED49" s="516"/>
      <c r="EE49" s="212"/>
      <c r="EF49" s="532"/>
      <c r="EG49" s="493">
        <f si="67" t="shared"/>
        <v>0</v>
      </c>
      <c r="EH49" s="542"/>
      <c r="EI49" s="549"/>
      <c r="EJ49" s="582"/>
      <c r="EK49" s="529">
        <f si="68" t="shared"/>
        <v>0</v>
      </c>
      <c r="EL49" s="541"/>
      <c r="EM49" s="583"/>
      <c r="EN49" s="550"/>
      <c r="EO49" s="529">
        <f si="69" t="shared"/>
        <v>0</v>
      </c>
      <c r="EP49" s="541"/>
      <c r="EQ49" s="570"/>
      <c r="ER49" s="529">
        <f si="70" t="shared"/>
        <v>0</v>
      </c>
      <c r="ES49" s="196"/>
      <c r="ET49" s="409">
        <f si="45" t="shared"/>
        <v>0</v>
      </c>
      <c r="EU49" s="204"/>
      <c r="EV49" s="195">
        <v>4273.3999999999996</v>
      </c>
      <c r="EW49" s="195">
        <f si="46" t="shared"/>
        <v>4273.3999999999996</v>
      </c>
      <c r="EX49" s="431">
        <v>361.89499999999998</v>
      </c>
      <c r="EY49" s="431">
        <f si="71" t="shared"/>
        <v>0</v>
      </c>
      <c r="EZ49" s="290">
        <v>12.3931</v>
      </c>
      <c r="FA49" s="432">
        <f si="47" t="shared"/>
        <v>12.3931</v>
      </c>
      <c r="HO49" s="346">
        <v>42758</v>
      </c>
      <c r="HP49" s="590"/>
      <c r="HQ49" s="529">
        <f si="72" t="shared"/>
        <v>0</v>
      </c>
      <c r="HR49" s="541"/>
      <c r="HS49" s="556"/>
      <c r="HT49" s="347">
        <f si="73" t="shared"/>
        <v>0</v>
      </c>
      <c r="HU49" s="573"/>
      <c r="HV49" s="556"/>
      <c r="HW49" s="347">
        <f si="74" t="shared"/>
        <v>0</v>
      </c>
      <c r="HX49" s="573"/>
      <c r="HY49" s="556"/>
      <c r="HZ49" s="347">
        <f si="75" t="shared"/>
        <v>0</v>
      </c>
      <c r="IA49" s="573"/>
      <c r="IB49" s="556"/>
      <c r="IC49" s="493">
        <f si="76" t="shared"/>
        <v>0</v>
      </c>
      <c r="ID49" s="195"/>
      <c r="IE49" s="556"/>
      <c r="IF49" s="347">
        <f si="77" t="shared"/>
        <v>0</v>
      </c>
      <c r="IG49" s="210"/>
    </row>
    <row customHeight="1" ht="16.5" r="50" spans="1:241" x14ac:dyDescent="0.25">
      <c r="A50" s="199">
        <v>46</v>
      </c>
      <c r="B50" s="346">
        <v>42818</v>
      </c>
      <c r="C50" s="349"/>
      <c r="D50" s="288"/>
      <c r="E50" s="350"/>
      <c r="F50" s="493">
        <f si="48" t="shared"/>
        <v>0</v>
      </c>
      <c r="G50" s="354">
        <f>F49+F50</f>
        <v>0</v>
      </c>
      <c r="H50" s="357"/>
      <c r="I50" s="357"/>
      <c r="J50" s="358"/>
      <c r="K50" s="493">
        <f si="49" t="shared"/>
        <v>0</v>
      </c>
      <c r="L50" s="409">
        <f>K49+K50</f>
        <v>0</v>
      </c>
      <c r="M50" s="466">
        <f>L50-G50</f>
        <v>0</v>
      </c>
      <c r="N50" s="516"/>
      <c r="O50" s="532"/>
      <c r="P50" s="493">
        <f si="50" t="shared"/>
        <v>0</v>
      </c>
      <c r="Q50" s="521">
        <f>P50+P49</f>
        <v>0</v>
      </c>
      <c r="R50" s="516"/>
      <c r="S50" s="532"/>
      <c r="T50" s="347">
        <f si="51" t="shared"/>
        <v>0</v>
      </c>
      <c r="U50" s="521">
        <f>T50+T49</f>
        <v>0</v>
      </c>
      <c r="V50" s="516"/>
      <c r="W50" s="532"/>
      <c r="X50" s="347">
        <f si="52" t="shared"/>
        <v>0</v>
      </c>
      <c r="Y50" s="409">
        <f>X50+X49</f>
        <v>0</v>
      </c>
      <c r="Z50" s="210">
        <f>Y50+U50</f>
        <v>0</v>
      </c>
      <c r="AA50" s="354">
        <f>Q50-Z50</f>
        <v>0</v>
      </c>
      <c r="AB50" s="543"/>
      <c r="AC50" s="446"/>
      <c r="AD50" s="493">
        <f si="53" t="shared"/>
        <v>0</v>
      </c>
      <c r="AE50" s="521">
        <f>AD50+AD49</f>
        <v>0</v>
      </c>
      <c r="AF50" s="364"/>
      <c r="AG50" s="289"/>
      <c r="AH50" s="358"/>
      <c r="AI50" s="347">
        <f si="54" t="shared"/>
        <v>0</v>
      </c>
      <c r="AJ50" s="409">
        <f>AI50+AI49</f>
        <v>0</v>
      </c>
      <c r="AK50" s="521">
        <f>AJ50+U50</f>
        <v>0</v>
      </c>
      <c r="AL50" s="387"/>
      <c r="AM50" s="388"/>
      <c r="AN50" s="347">
        <f si="55" t="shared"/>
        <v>0</v>
      </c>
      <c r="AO50" s="217">
        <f>AN50+AN49</f>
        <v>0</v>
      </c>
      <c r="AP50" s="387"/>
      <c r="AQ50" s="388"/>
      <c r="AR50" s="347">
        <f si="56" t="shared"/>
        <v>0</v>
      </c>
      <c r="AS50" s="409">
        <f>AR50+AR49</f>
        <v>0</v>
      </c>
      <c r="AT50" s="409">
        <f>(L50-Y50-AE50-AO50)+AS50</f>
        <v>0</v>
      </c>
      <c r="AU50" s="210">
        <f si="28" t="shared"/>
        <v>0</v>
      </c>
      <c r="AV50" s="211">
        <f>(G50-Y50-AE50-AO50)+AS50</f>
        <v>0</v>
      </c>
      <c r="AW50" s="197">
        <v>10649.89</v>
      </c>
      <c r="AX50" s="196"/>
      <c r="AY50" s="196"/>
      <c r="AZ50" s="196">
        <f si="79" t="shared"/>
        <v>0</v>
      </c>
      <c r="BA50" s="196">
        <v>30.88</v>
      </c>
      <c r="BB50" s="196">
        <f si="30" t="shared"/>
        <v>30.88</v>
      </c>
      <c r="BC50" s="199">
        <v>46</v>
      </c>
      <c r="BD50" s="346">
        <v>42818</v>
      </c>
      <c r="BE50" s="357"/>
      <c r="BF50" s="292"/>
      <c r="BG50" s="358"/>
      <c r="BH50" s="529">
        <f si="57" t="shared"/>
        <v>0</v>
      </c>
      <c r="BI50" s="521">
        <f>BH50+BH49</f>
        <v>0</v>
      </c>
      <c r="BJ50" s="549"/>
      <c r="BK50" s="550"/>
      <c r="BL50" s="548">
        <f si="58" t="shared"/>
        <v>0</v>
      </c>
      <c r="BM50" s="409">
        <f>BL50+BL49</f>
        <v>0</v>
      </c>
      <c r="BN50" s="409">
        <f si="31" t="shared"/>
        <v>0</v>
      </c>
      <c r="BO50" s="204">
        <f>BI50-BM50</f>
        <v>0</v>
      </c>
      <c r="BP50" s="195">
        <v>1668.2</v>
      </c>
      <c r="BQ50" s="196">
        <f si="32" t="shared"/>
        <v>1668.2</v>
      </c>
      <c r="BR50" s="196">
        <v>301.44</v>
      </c>
      <c r="BS50" s="196">
        <f si="33" t="shared"/>
        <v>0</v>
      </c>
      <c r="BT50" s="196">
        <v>4.84</v>
      </c>
      <c r="BU50" s="196">
        <f si="34" t="shared"/>
        <v>4.84</v>
      </c>
      <c r="BV50" s="199">
        <v>46</v>
      </c>
      <c r="BW50" s="346">
        <v>42818</v>
      </c>
      <c r="BX50" s="516"/>
      <c r="BY50" s="532"/>
      <c r="BZ50" s="529">
        <f si="59" t="shared"/>
        <v>0</v>
      </c>
      <c r="CA50" s="196">
        <f>BZ49+BZ50</f>
        <v>0</v>
      </c>
      <c r="CB50" s="292"/>
      <c r="CC50" s="213">
        <f si="35" t="shared"/>
        <v>0</v>
      </c>
      <c r="CD50" s="409">
        <f>BM50</f>
        <v>0</v>
      </c>
      <c r="CE50" s="211">
        <f si="36" t="shared"/>
        <v>0</v>
      </c>
      <c r="CF50" s="211">
        <f>CA50+CD50</f>
        <v>0</v>
      </c>
      <c r="CG50" s="195">
        <v>762.3</v>
      </c>
      <c r="CH50" s="210">
        <f si="37" t="shared"/>
        <v>762.3</v>
      </c>
      <c r="CI50" s="196"/>
      <c r="CJ50" s="196">
        <f si="60" t="shared"/>
        <v>0</v>
      </c>
      <c r="CK50" s="196">
        <v>3.78</v>
      </c>
      <c r="CL50" s="196">
        <f si="38" t="shared"/>
        <v>3.78</v>
      </c>
      <c r="CM50" s="199">
        <v>46</v>
      </c>
      <c r="CN50" s="346">
        <v>42818</v>
      </c>
      <c r="CO50" s="516"/>
      <c r="CP50" s="532"/>
      <c r="CQ50" s="529">
        <f si="61" t="shared"/>
        <v>0</v>
      </c>
      <c r="CR50" s="409">
        <f>CQ50+CQ49</f>
        <v>0</v>
      </c>
      <c r="CS50" s="210">
        <f si="87" t="shared"/>
        <v>0</v>
      </c>
      <c r="CT50" s="210">
        <f si="87" t="shared"/>
        <v>0</v>
      </c>
      <c r="CU50" s="409">
        <f si="87" t="shared"/>
        <v>0</v>
      </c>
      <c r="CV50" s="521">
        <f>Y50</f>
        <v>0</v>
      </c>
      <c r="CW50" s="379"/>
      <c r="CX50" s="557">
        <f si="62" t="shared"/>
        <v>0</v>
      </c>
      <c r="CY50" s="409">
        <f>CX50+CX49</f>
        <v>0</v>
      </c>
      <c r="CZ50" s="409">
        <f si="39" t="shared"/>
        <v>0</v>
      </c>
      <c r="DA50" s="204">
        <f>CZ50+CZ49</f>
        <v>0</v>
      </c>
      <c r="DB50" s="195">
        <v>3924.1</v>
      </c>
      <c r="DC50" s="409">
        <f si="40" t="shared"/>
        <v>3924.1</v>
      </c>
      <c r="DD50" s="195">
        <v>361.89499999999998</v>
      </c>
      <c r="DE50" s="196">
        <f si="63" t="shared"/>
        <v>0</v>
      </c>
      <c r="DF50" s="195">
        <v>11.38</v>
      </c>
      <c r="DG50" s="196">
        <f si="41" t="shared"/>
        <v>11.38</v>
      </c>
      <c r="DH50" s="199">
        <v>46</v>
      </c>
      <c r="DI50" s="346">
        <v>42818</v>
      </c>
      <c r="DJ50" s="558"/>
      <c r="DK50" s="559"/>
      <c r="DL50" s="493">
        <f si="64" t="shared"/>
        <v>0</v>
      </c>
      <c r="DM50" s="521">
        <f>DL50+DL49</f>
        <v>0</v>
      </c>
      <c r="DN50" s="583"/>
      <c r="DO50" s="576"/>
      <c r="DP50" s="576"/>
      <c r="DQ50" s="582"/>
      <c r="DR50" s="493">
        <f si="78" t="shared"/>
        <v>0</v>
      </c>
      <c r="DS50" s="542">
        <f>DR50+DR49</f>
        <v>0</v>
      </c>
      <c r="DT50" s="409">
        <f si="42" t="shared"/>
        <v>0</v>
      </c>
      <c r="DU50" s="204">
        <f>DM50+DS50+IG50</f>
        <v>0</v>
      </c>
      <c r="DV50" s="195">
        <v>5557</v>
      </c>
      <c r="DW50" s="409">
        <f si="43" t="shared"/>
        <v>5557</v>
      </c>
      <c r="DX50" s="195">
        <v>14653</v>
      </c>
      <c r="DY50" s="431">
        <f si="66" t="shared"/>
        <v>0</v>
      </c>
      <c r="DZ50" s="409">
        <v>0.39800000000000002</v>
      </c>
      <c r="EA50" s="431">
        <f si="44" t="shared"/>
        <v>0.39800000000000002</v>
      </c>
      <c r="EB50" s="199">
        <v>46</v>
      </c>
      <c r="EC50" s="346">
        <v>42818</v>
      </c>
      <c r="ED50" s="516"/>
      <c r="EE50" s="212"/>
      <c r="EF50" s="532"/>
      <c r="EG50" s="493">
        <f si="67" t="shared"/>
        <v>0</v>
      </c>
      <c r="EH50" s="542">
        <f>EG50+EG49</f>
        <v>0</v>
      </c>
      <c r="EI50" s="549"/>
      <c r="EJ50" s="582"/>
      <c r="EK50" s="529">
        <f si="68" t="shared"/>
        <v>0</v>
      </c>
      <c r="EL50" s="541">
        <f>EK50+EK49</f>
        <v>0</v>
      </c>
      <c r="EM50" s="583"/>
      <c r="EN50" s="550"/>
      <c r="EO50" s="529">
        <f si="69" t="shared"/>
        <v>0</v>
      </c>
      <c r="EP50" s="541">
        <f>EO50+EO49</f>
        <v>0</v>
      </c>
      <c r="EQ50" s="570"/>
      <c r="ER50" s="529">
        <f si="70" t="shared"/>
        <v>0</v>
      </c>
      <c r="ES50" s="196">
        <f>ER50+ER49</f>
        <v>0</v>
      </c>
      <c r="ET50" s="409">
        <f si="45" t="shared"/>
        <v>0</v>
      </c>
      <c r="EU50" s="204">
        <f>EH50+EP50+ES50</f>
        <v>0</v>
      </c>
      <c r="EV50" s="195">
        <v>4273.3999999999996</v>
      </c>
      <c r="EW50" s="195">
        <f si="46" t="shared"/>
        <v>4273.3999999999996</v>
      </c>
      <c r="EX50" s="431">
        <v>361.89499999999998</v>
      </c>
      <c r="EY50" s="431">
        <f si="71" t="shared"/>
        <v>0</v>
      </c>
      <c r="EZ50" s="290">
        <v>12.3931</v>
      </c>
      <c r="FA50" s="432">
        <f si="47" t="shared"/>
        <v>12.3931</v>
      </c>
      <c r="HO50" s="346">
        <v>42759</v>
      </c>
      <c r="HP50" s="590"/>
      <c r="HQ50" s="529">
        <f si="72" t="shared"/>
        <v>0</v>
      </c>
      <c r="HR50" s="541">
        <f>HQ50+HQ49</f>
        <v>0</v>
      </c>
      <c r="HS50" s="556"/>
      <c r="HT50" s="347">
        <f si="73" t="shared"/>
        <v>0</v>
      </c>
      <c r="HU50" s="573">
        <f>HT50+HT49</f>
        <v>0</v>
      </c>
      <c r="HV50" s="556"/>
      <c r="HW50" s="347">
        <f si="74" t="shared"/>
        <v>0</v>
      </c>
      <c r="HX50" s="573">
        <f>HW50+HW49</f>
        <v>0</v>
      </c>
      <c r="HY50" s="556"/>
      <c r="HZ50" s="347">
        <f si="75" t="shared"/>
        <v>0</v>
      </c>
      <c r="IA50" s="573">
        <f>HZ50+HZ49</f>
        <v>0</v>
      </c>
      <c r="IB50" s="556"/>
      <c r="IC50" s="493">
        <f si="76" t="shared"/>
        <v>0</v>
      </c>
      <c r="ID50" s="195">
        <f>IC50+IC49</f>
        <v>0</v>
      </c>
      <c r="IE50" s="556"/>
      <c r="IF50" s="347">
        <f si="77" t="shared"/>
        <v>0</v>
      </c>
      <c r="IG50" s="210">
        <f>IF50+IF49</f>
        <v>0</v>
      </c>
    </row>
    <row customHeight="1" ht="16.5" r="51" spans="1:241" x14ac:dyDescent="0.25">
      <c r="A51" s="199">
        <v>47</v>
      </c>
      <c r="B51" s="346">
        <v>42818</v>
      </c>
      <c r="C51" s="349"/>
      <c r="D51" s="288"/>
      <c r="E51" s="350"/>
      <c r="F51" s="493">
        <f si="48" t="shared"/>
        <v>0</v>
      </c>
      <c r="G51" s="354"/>
      <c r="H51" s="357"/>
      <c r="I51" s="292"/>
      <c r="J51" s="358"/>
      <c r="K51" s="493">
        <f si="49" t="shared"/>
        <v>0</v>
      </c>
      <c r="L51" s="409"/>
      <c r="M51" s="354"/>
      <c r="N51" s="516"/>
      <c r="O51" s="532"/>
      <c r="P51" s="493">
        <f si="50" t="shared"/>
        <v>0</v>
      </c>
      <c r="Q51" s="521"/>
      <c r="R51" s="516"/>
      <c r="S51" s="532"/>
      <c r="T51" s="347">
        <f si="51" t="shared"/>
        <v>0</v>
      </c>
      <c r="U51" s="521"/>
      <c r="V51" s="516"/>
      <c r="W51" s="532"/>
      <c r="X51" s="347">
        <f si="52" t="shared"/>
        <v>0</v>
      </c>
      <c r="Y51" s="409"/>
      <c r="Z51" s="210"/>
      <c r="AA51" s="354"/>
      <c r="AB51" s="543"/>
      <c r="AC51" s="446"/>
      <c r="AD51" s="493">
        <f si="53" t="shared"/>
        <v>0</v>
      </c>
      <c r="AE51" s="521"/>
      <c r="AF51" s="364"/>
      <c r="AG51" s="289"/>
      <c r="AH51" s="358"/>
      <c r="AI51" s="347">
        <f si="54" t="shared"/>
        <v>0</v>
      </c>
      <c r="AJ51" s="409"/>
      <c r="AK51" s="521"/>
      <c r="AL51" s="387"/>
      <c r="AM51" s="388"/>
      <c r="AN51" s="347">
        <f si="55" t="shared"/>
        <v>0</v>
      </c>
      <c r="AO51" s="217"/>
      <c r="AP51" s="387"/>
      <c r="AQ51" s="388"/>
      <c r="AR51" s="347">
        <f si="56" t="shared"/>
        <v>0</v>
      </c>
      <c r="AS51" s="409"/>
      <c r="AT51" s="409"/>
      <c r="AU51" s="210">
        <f si="28" t="shared"/>
        <v>0</v>
      </c>
      <c r="AV51" s="211"/>
      <c r="AW51" s="197">
        <v>10649.89</v>
      </c>
      <c r="AX51" s="196"/>
      <c r="AY51" s="196"/>
      <c r="AZ51" s="196">
        <f si="79" t="shared"/>
        <v>0</v>
      </c>
      <c r="BA51" s="196">
        <v>30.88</v>
      </c>
      <c r="BB51" s="196">
        <f si="30" t="shared"/>
        <v>30.88</v>
      </c>
      <c r="BC51" s="199">
        <v>47</v>
      </c>
      <c r="BD51" s="346">
        <v>42818</v>
      </c>
      <c r="BE51" s="357"/>
      <c r="BF51" s="292"/>
      <c r="BG51" s="358"/>
      <c r="BH51" s="529">
        <f si="57" t="shared"/>
        <v>0</v>
      </c>
      <c r="BI51" s="521"/>
      <c r="BJ51" s="549"/>
      <c r="BK51" s="550"/>
      <c r="BL51" s="548">
        <f si="58" t="shared"/>
        <v>0</v>
      </c>
      <c r="BM51" s="409"/>
      <c r="BN51" s="409">
        <f si="31" t="shared"/>
        <v>0</v>
      </c>
      <c r="BO51" s="204"/>
      <c r="BP51" s="195">
        <v>1668.2</v>
      </c>
      <c r="BQ51" s="196">
        <f si="32" t="shared"/>
        <v>1668.2</v>
      </c>
      <c r="BR51" s="196">
        <v>301.44</v>
      </c>
      <c r="BS51" s="196">
        <f si="33" t="shared"/>
        <v>0</v>
      </c>
      <c r="BT51" s="196">
        <v>4.84</v>
      </c>
      <c r="BU51" s="196">
        <f si="34" t="shared"/>
        <v>4.84</v>
      </c>
      <c r="BV51" s="199">
        <v>47</v>
      </c>
      <c r="BW51" s="346">
        <v>42818</v>
      </c>
      <c r="BX51" s="516"/>
      <c r="BY51" s="532"/>
      <c r="BZ51" s="529">
        <f si="59" t="shared"/>
        <v>0</v>
      </c>
      <c r="CA51" s="196"/>
      <c r="CB51" s="292"/>
      <c r="CC51" s="213">
        <f si="35" t="shared"/>
        <v>0</v>
      </c>
      <c r="CD51" s="409"/>
      <c r="CE51" s="211">
        <f si="36" t="shared"/>
        <v>0</v>
      </c>
      <c r="CF51" s="211"/>
      <c r="CG51" s="195">
        <v>762.3</v>
      </c>
      <c r="CH51" s="210">
        <f si="37" t="shared"/>
        <v>762.3</v>
      </c>
      <c r="CI51" s="196"/>
      <c r="CJ51" s="196">
        <f si="60" t="shared"/>
        <v>0</v>
      </c>
      <c r="CK51" s="196">
        <v>3.78</v>
      </c>
      <c r="CL51" s="196">
        <f si="38" t="shared"/>
        <v>3.78</v>
      </c>
      <c r="CM51" s="199">
        <v>47</v>
      </c>
      <c r="CN51" s="346">
        <v>42818</v>
      </c>
      <c r="CO51" s="516"/>
      <c r="CP51" s="532"/>
      <c r="CQ51" s="529">
        <f si="61" t="shared"/>
        <v>0</v>
      </c>
      <c r="CR51" s="409"/>
      <c r="CS51" s="210">
        <f si="87" t="shared"/>
        <v>0</v>
      </c>
      <c r="CT51" s="210">
        <f si="87" t="shared"/>
        <v>0</v>
      </c>
      <c r="CU51" s="409">
        <f si="87" t="shared"/>
        <v>0</v>
      </c>
      <c r="CV51" s="521"/>
      <c r="CW51" s="379"/>
      <c r="CX51" s="557">
        <f si="62" t="shared"/>
        <v>0</v>
      </c>
      <c r="CY51" s="409"/>
      <c r="CZ51" s="409">
        <f si="39" t="shared"/>
        <v>0</v>
      </c>
      <c r="DA51" s="204"/>
      <c r="DB51" s="195">
        <v>3924.1</v>
      </c>
      <c r="DC51" s="409">
        <f si="40" t="shared"/>
        <v>3924.1</v>
      </c>
      <c r="DD51" s="195">
        <v>361.89499999999998</v>
      </c>
      <c r="DE51" s="196">
        <f si="63" t="shared"/>
        <v>0</v>
      </c>
      <c r="DF51" s="195">
        <v>11.38</v>
      </c>
      <c r="DG51" s="196">
        <f si="41" t="shared"/>
        <v>11.38</v>
      </c>
      <c r="DH51" s="199">
        <v>47</v>
      </c>
      <c r="DI51" s="346">
        <v>42818</v>
      </c>
      <c r="DJ51" s="558"/>
      <c r="DK51" s="559"/>
      <c r="DL51" s="493">
        <f si="64" t="shared"/>
        <v>0</v>
      </c>
      <c r="DM51" s="521"/>
      <c r="DN51" s="583"/>
      <c r="DO51" s="576"/>
      <c r="DP51" s="576"/>
      <c r="DQ51" s="582"/>
      <c r="DR51" s="493">
        <f si="78" t="shared"/>
        <v>0</v>
      </c>
      <c r="DS51" s="542"/>
      <c r="DT51" s="409">
        <f si="42" t="shared"/>
        <v>0</v>
      </c>
      <c r="DU51" s="204"/>
      <c r="DV51" s="195">
        <v>5557</v>
      </c>
      <c r="DW51" s="409">
        <f si="43" t="shared"/>
        <v>5557</v>
      </c>
      <c r="DX51" s="195">
        <v>14653</v>
      </c>
      <c r="DY51" s="431">
        <f si="66" t="shared"/>
        <v>0</v>
      </c>
      <c r="DZ51" s="409">
        <v>0.39800000000000002</v>
      </c>
      <c r="EA51" s="431">
        <f si="44" t="shared"/>
        <v>0.39800000000000002</v>
      </c>
      <c r="EB51" s="199">
        <v>47</v>
      </c>
      <c r="EC51" s="346">
        <v>42818</v>
      </c>
      <c r="ED51" s="516"/>
      <c r="EE51" s="212"/>
      <c r="EF51" s="532"/>
      <c r="EG51" s="493">
        <f si="67" t="shared"/>
        <v>0</v>
      </c>
      <c r="EH51" s="542"/>
      <c r="EI51" s="549"/>
      <c r="EJ51" s="582"/>
      <c r="EK51" s="529">
        <f si="68" t="shared"/>
        <v>0</v>
      </c>
      <c r="EL51" s="541"/>
      <c r="EM51" s="583"/>
      <c r="EN51" s="550"/>
      <c r="EO51" s="529">
        <f si="69" t="shared"/>
        <v>0</v>
      </c>
      <c r="EP51" s="541"/>
      <c r="EQ51" s="570"/>
      <c r="ER51" s="529">
        <f si="70" t="shared"/>
        <v>0</v>
      </c>
      <c r="ES51" s="196"/>
      <c r="ET51" s="409">
        <f si="45" t="shared"/>
        <v>0</v>
      </c>
      <c r="EU51" s="204"/>
      <c r="EV51" s="195">
        <v>4273.3999999999996</v>
      </c>
      <c r="EW51" s="195">
        <f si="46" t="shared"/>
        <v>4273.3999999999996</v>
      </c>
      <c r="EX51" s="431">
        <v>361.89499999999998</v>
      </c>
      <c r="EY51" s="431">
        <f si="71" t="shared"/>
        <v>0</v>
      </c>
      <c r="EZ51" s="290">
        <v>12.3931</v>
      </c>
      <c r="FA51" s="432">
        <f si="47" t="shared"/>
        <v>12.3931</v>
      </c>
      <c r="HO51" s="346">
        <v>42759</v>
      </c>
      <c r="HP51" s="590"/>
      <c r="HQ51" s="529">
        <f si="72" t="shared"/>
        <v>0</v>
      </c>
      <c r="HR51" s="541"/>
      <c r="HS51" s="556"/>
      <c r="HT51" s="347">
        <f si="73" t="shared"/>
        <v>0</v>
      </c>
      <c r="HU51" s="573"/>
      <c r="HV51" s="556"/>
      <c r="HW51" s="347">
        <f si="74" t="shared"/>
        <v>0</v>
      </c>
      <c r="HX51" s="573"/>
      <c r="HY51" s="556"/>
      <c r="HZ51" s="347">
        <f si="75" t="shared"/>
        <v>0</v>
      </c>
      <c r="IA51" s="573"/>
      <c r="IB51" s="556"/>
      <c r="IC51" s="493">
        <f si="76" t="shared"/>
        <v>0</v>
      </c>
      <c r="ID51" s="195"/>
      <c r="IE51" s="556"/>
      <c r="IF51" s="347">
        <f si="77" t="shared"/>
        <v>0</v>
      </c>
      <c r="IG51" s="210"/>
    </row>
    <row customHeight="1" ht="16.5" r="52" spans="1:241" x14ac:dyDescent="0.25">
      <c r="A52" s="199">
        <v>48</v>
      </c>
      <c r="B52" s="346">
        <v>42819</v>
      </c>
      <c r="C52" s="349"/>
      <c r="D52" s="288"/>
      <c r="E52" s="350"/>
      <c r="F52" s="493">
        <f si="48" t="shared"/>
        <v>0</v>
      </c>
      <c r="G52" s="354">
        <f>F51+F52</f>
        <v>0</v>
      </c>
      <c r="H52" s="357"/>
      <c r="I52" s="292"/>
      <c r="J52" s="358"/>
      <c r="K52" s="493">
        <f si="49" t="shared"/>
        <v>0</v>
      </c>
      <c r="L52" s="409">
        <f>K51+K52</f>
        <v>0</v>
      </c>
      <c r="M52" s="354">
        <f>L52-G52</f>
        <v>0</v>
      </c>
      <c r="N52" s="516"/>
      <c r="O52" s="532"/>
      <c r="P52" s="493">
        <f si="50" t="shared"/>
        <v>0</v>
      </c>
      <c r="Q52" s="521">
        <f>P52+P51</f>
        <v>0</v>
      </c>
      <c r="R52" s="516"/>
      <c r="S52" s="532"/>
      <c r="T52" s="347">
        <f si="51" t="shared"/>
        <v>0</v>
      </c>
      <c r="U52" s="521">
        <f>T52+T51</f>
        <v>0</v>
      </c>
      <c r="V52" s="516"/>
      <c r="W52" s="532"/>
      <c r="X52" s="347">
        <f si="52" t="shared"/>
        <v>0</v>
      </c>
      <c r="Y52" s="409">
        <f>X52+X51</f>
        <v>0</v>
      </c>
      <c r="Z52" s="210">
        <f>Y52+U52</f>
        <v>0</v>
      </c>
      <c r="AA52" s="354">
        <f>Q52-Z52</f>
        <v>0</v>
      </c>
      <c r="AB52" s="543"/>
      <c r="AC52" s="446"/>
      <c r="AD52" s="493">
        <f si="53" t="shared"/>
        <v>0</v>
      </c>
      <c r="AE52" s="521">
        <f>AD52+AD51</f>
        <v>0</v>
      </c>
      <c r="AF52" s="364"/>
      <c r="AG52" s="289"/>
      <c r="AH52" s="358"/>
      <c r="AI52" s="347">
        <f si="54" t="shared"/>
        <v>0</v>
      </c>
      <c r="AJ52" s="409">
        <f>AI52+AI51</f>
        <v>0</v>
      </c>
      <c r="AK52" s="521">
        <f>AJ52+U52</f>
        <v>0</v>
      </c>
      <c r="AL52" s="387"/>
      <c r="AM52" s="388"/>
      <c r="AN52" s="347">
        <f si="55" t="shared"/>
        <v>0</v>
      </c>
      <c r="AO52" s="217">
        <f>AN52+AN51</f>
        <v>0</v>
      </c>
      <c r="AP52" s="387"/>
      <c r="AQ52" s="388"/>
      <c r="AR52" s="347">
        <f si="56" t="shared"/>
        <v>0</v>
      </c>
      <c r="AS52" s="409">
        <f>AR52+AR51</f>
        <v>0</v>
      </c>
      <c r="AT52" s="409">
        <f>(L52-Y52-AE52-AO52)+AS52</f>
        <v>0</v>
      </c>
      <c r="AU52" s="210">
        <f si="28" t="shared"/>
        <v>0</v>
      </c>
      <c r="AV52" s="211">
        <f>(G52-Y52-AE52-AO52)+AS52</f>
        <v>0</v>
      </c>
      <c r="AW52" s="197">
        <v>10649.89</v>
      </c>
      <c r="AX52" s="196"/>
      <c r="AY52" s="196"/>
      <c r="AZ52" s="196">
        <f si="79" t="shared"/>
        <v>0</v>
      </c>
      <c r="BA52" s="196">
        <v>30.88</v>
      </c>
      <c r="BB52" s="196">
        <f si="30" t="shared"/>
        <v>30.88</v>
      </c>
      <c r="BC52" s="199">
        <v>48</v>
      </c>
      <c r="BD52" s="346">
        <v>42819</v>
      </c>
      <c r="BE52" s="357"/>
      <c r="BF52" s="292"/>
      <c r="BG52" s="358"/>
      <c r="BH52" s="529">
        <f si="57" t="shared"/>
        <v>0</v>
      </c>
      <c r="BI52" s="521">
        <f>BH52+BH51</f>
        <v>0</v>
      </c>
      <c r="BJ52" s="549"/>
      <c r="BK52" s="550"/>
      <c r="BL52" s="548">
        <f si="58" t="shared"/>
        <v>0</v>
      </c>
      <c r="BM52" s="409">
        <f>BL52+BL51</f>
        <v>0</v>
      </c>
      <c r="BN52" s="409">
        <f si="31" t="shared"/>
        <v>0</v>
      </c>
      <c r="BO52" s="204">
        <f>BI52-BM52</f>
        <v>0</v>
      </c>
      <c r="BP52" s="195">
        <v>1668.2</v>
      </c>
      <c r="BQ52" s="196">
        <f si="32" t="shared"/>
        <v>1668.2</v>
      </c>
      <c r="BR52" s="196">
        <v>301.44</v>
      </c>
      <c r="BS52" s="196">
        <f si="33" t="shared"/>
        <v>0</v>
      </c>
      <c r="BT52" s="196">
        <v>4.84</v>
      </c>
      <c r="BU52" s="196">
        <f si="34" t="shared"/>
        <v>4.84</v>
      </c>
      <c r="BV52" s="199">
        <v>48</v>
      </c>
      <c r="BW52" s="346">
        <v>42819</v>
      </c>
      <c r="BX52" s="516"/>
      <c r="BY52" s="532"/>
      <c r="BZ52" s="529">
        <f si="59" t="shared"/>
        <v>0</v>
      </c>
      <c r="CA52" s="196">
        <f>BZ51+BZ52</f>
        <v>0</v>
      </c>
      <c r="CB52" s="292"/>
      <c r="CC52" s="213">
        <f si="35" t="shared"/>
        <v>0</v>
      </c>
      <c r="CD52" s="409">
        <f>BM52</f>
        <v>0</v>
      </c>
      <c r="CE52" s="211">
        <f si="36" t="shared"/>
        <v>0</v>
      </c>
      <c r="CF52" s="211">
        <f>CA52+CD52</f>
        <v>0</v>
      </c>
      <c r="CG52" s="195">
        <v>762.3</v>
      </c>
      <c r="CH52" s="210">
        <f si="37" t="shared"/>
        <v>762.3</v>
      </c>
      <c r="CI52" s="196"/>
      <c r="CJ52" s="196">
        <f si="60" t="shared"/>
        <v>0</v>
      </c>
      <c r="CK52" s="196">
        <v>3.78</v>
      </c>
      <c r="CL52" s="196">
        <f si="38" t="shared"/>
        <v>3.78</v>
      </c>
      <c r="CM52" s="199">
        <v>48</v>
      </c>
      <c r="CN52" s="346">
        <v>42819</v>
      </c>
      <c r="CO52" s="516"/>
      <c r="CP52" s="532"/>
      <c r="CQ52" s="529">
        <f si="61" t="shared"/>
        <v>0</v>
      </c>
      <c r="CR52" s="409">
        <f>CQ52+CQ51</f>
        <v>0</v>
      </c>
      <c r="CS52" s="210">
        <f si="87" t="shared"/>
        <v>0</v>
      </c>
      <c r="CT52" s="210">
        <f si="87" t="shared"/>
        <v>0</v>
      </c>
      <c r="CU52" s="409">
        <f si="87" t="shared"/>
        <v>0</v>
      </c>
      <c r="CV52" s="521">
        <f>Y52</f>
        <v>0</v>
      </c>
      <c r="CW52" s="379"/>
      <c r="CX52" s="557">
        <f si="62" t="shared"/>
        <v>0</v>
      </c>
      <c r="CY52" s="409">
        <f>CX52+CX51</f>
        <v>0</v>
      </c>
      <c r="CZ52" s="409">
        <f si="39" t="shared"/>
        <v>0</v>
      </c>
      <c r="DA52" s="204">
        <f>CZ52+CZ51</f>
        <v>0</v>
      </c>
      <c r="DB52" s="195">
        <v>3924.1</v>
      </c>
      <c r="DC52" s="421">
        <f si="40" t="shared"/>
        <v>3924.1</v>
      </c>
      <c r="DD52" s="195">
        <v>361.89499999999998</v>
      </c>
      <c r="DE52" s="196">
        <f si="63" t="shared"/>
        <v>0</v>
      </c>
      <c r="DF52" s="195">
        <v>11.38</v>
      </c>
      <c r="DG52" s="397">
        <f si="41" t="shared"/>
        <v>11.38</v>
      </c>
      <c r="DH52" s="199">
        <v>48</v>
      </c>
      <c r="DI52" s="346">
        <v>42819</v>
      </c>
      <c r="DJ52" s="558"/>
      <c r="DK52" s="559"/>
      <c r="DL52" s="493">
        <f si="64" t="shared"/>
        <v>0</v>
      </c>
      <c r="DM52" s="521">
        <f>DL52+DL51</f>
        <v>0</v>
      </c>
      <c r="DN52" s="583"/>
      <c r="DO52" s="576"/>
      <c r="DP52" s="576"/>
      <c r="DQ52" s="582"/>
      <c r="DR52" s="493">
        <f si="78" t="shared"/>
        <v>0</v>
      </c>
      <c r="DS52" s="542">
        <f>DR52+DR51</f>
        <v>0</v>
      </c>
      <c r="DT52" s="409">
        <f si="42" t="shared"/>
        <v>0</v>
      </c>
      <c r="DU52" s="204">
        <f>DM52+DS52+IG52</f>
        <v>0</v>
      </c>
      <c r="DV52" s="195">
        <v>5557</v>
      </c>
      <c r="DW52" s="409">
        <f si="43" t="shared"/>
        <v>5557</v>
      </c>
      <c r="DX52" s="195">
        <v>14653</v>
      </c>
      <c r="DY52" s="431">
        <f si="66" t="shared"/>
        <v>0</v>
      </c>
      <c r="DZ52" s="409">
        <v>0.39800000000000002</v>
      </c>
      <c r="EA52" s="431">
        <f si="44" t="shared"/>
        <v>0.39800000000000002</v>
      </c>
      <c r="EB52" s="199">
        <v>48</v>
      </c>
      <c r="EC52" s="346">
        <v>42819</v>
      </c>
      <c r="ED52" s="516"/>
      <c r="EE52" s="212"/>
      <c r="EF52" s="532"/>
      <c r="EG52" s="493">
        <f si="67" t="shared"/>
        <v>0</v>
      </c>
      <c r="EH52" s="542">
        <f>EG52+EG51</f>
        <v>0</v>
      </c>
      <c r="EI52" s="549"/>
      <c r="EJ52" s="582"/>
      <c r="EK52" s="529">
        <f si="68" t="shared"/>
        <v>0</v>
      </c>
      <c r="EL52" s="541">
        <f>EK52+EK51</f>
        <v>0</v>
      </c>
      <c r="EM52" s="583"/>
      <c r="EN52" s="550"/>
      <c r="EO52" s="529">
        <f si="69" t="shared"/>
        <v>0</v>
      </c>
      <c r="EP52" s="541">
        <f>EO52+EO51</f>
        <v>0</v>
      </c>
      <c r="EQ52" s="570"/>
      <c r="ER52" s="529">
        <f si="70" t="shared"/>
        <v>0</v>
      </c>
      <c r="ES52" s="196">
        <f>ER52+ER51</f>
        <v>0</v>
      </c>
      <c r="ET52" s="409">
        <f si="45" t="shared"/>
        <v>0</v>
      </c>
      <c r="EU52" s="204">
        <f>EH52+EP52+ES52</f>
        <v>0</v>
      </c>
      <c r="EV52" s="195">
        <v>4273.3999999999996</v>
      </c>
      <c r="EW52" s="195">
        <f si="46" t="shared"/>
        <v>4273.3999999999996</v>
      </c>
      <c r="EX52" s="431">
        <v>361.89499999999998</v>
      </c>
      <c r="EY52" s="431">
        <f si="71" t="shared"/>
        <v>0</v>
      </c>
      <c r="EZ52" s="290">
        <v>12.3931</v>
      </c>
      <c r="FA52" s="432">
        <f si="47" t="shared"/>
        <v>12.3931</v>
      </c>
      <c r="HO52" s="346">
        <v>42760</v>
      </c>
      <c r="HP52" s="590"/>
      <c r="HQ52" s="529">
        <f si="72" t="shared"/>
        <v>0</v>
      </c>
      <c r="HR52" s="541">
        <f>HQ52+HQ51</f>
        <v>0</v>
      </c>
      <c r="HS52" s="556"/>
      <c r="HT52" s="347">
        <f si="73" t="shared"/>
        <v>0</v>
      </c>
      <c r="HU52" s="573">
        <f>HT52+HT51</f>
        <v>0</v>
      </c>
      <c r="HV52" s="556"/>
      <c r="HW52" s="347">
        <f si="74" t="shared"/>
        <v>0</v>
      </c>
      <c r="HX52" s="573">
        <f>HW52+HW51</f>
        <v>0</v>
      </c>
      <c r="HY52" s="556"/>
      <c r="HZ52" s="347">
        <f si="75" t="shared"/>
        <v>0</v>
      </c>
      <c r="IA52" s="573">
        <f>HZ52+HZ51</f>
        <v>0</v>
      </c>
      <c r="IB52" s="556"/>
      <c r="IC52" s="493">
        <f si="76" t="shared"/>
        <v>0</v>
      </c>
      <c r="ID52" s="195">
        <f>IC52+IC51</f>
        <v>0</v>
      </c>
      <c r="IE52" s="556"/>
      <c r="IF52" s="347">
        <f si="77" t="shared"/>
        <v>0</v>
      </c>
      <c r="IG52" s="210">
        <f>IF52+IF51</f>
        <v>0</v>
      </c>
    </row>
    <row customHeight="1" ht="16.5" r="53" spans="1:241" x14ac:dyDescent="0.25">
      <c r="A53" s="199">
        <v>49</v>
      </c>
      <c r="B53" s="346">
        <v>42819</v>
      </c>
      <c r="C53" s="349"/>
      <c r="D53" s="288"/>
      <c r="E53" s="350"/>
      <c r="F53" s="493">
        <f si="48" t="shared"/>
        <v>0</v>
      </c>
      <c r="G53" s="354"/>
      <c r="H53" s="357"/>
      <c r="I53" s="292"/>
      <c r="J53" s="358"/>
      <c r="K53" s="493">
        <f si="49" t="shared"/>
        <v>0</v>
      </c>
      <c r="L53" s="409"/>
      <c r="M53" s="354"/>
      <c r="N53" s="516"/>
      <c r="O53" s="532"/>
      <c r="P53" s="493">
        <f si="50" t="shared"/>
        <v>0</v>
      </c>
      <c r="Q53" s="521"/>
      <c r="R53" s="516"/>
      <c r="S53" s="532"/>
      <c r="T53" s="347">
        <f si="51" t="shared"/>
        <v>0</v>
      </c>
      <c r="U53" s="521"/>
      <c r="V53" s="516"/>
      <c r="W53" s="532"/>
      <c r="X53" s="347">
        <f si="52" t="shared"/>
        <v>0</v>
      </c>
      <c r="Y53" s="409"/>
      <c r="Z53" s="210"/>
      <c r="AA53" s="354"/>
      <c r="AB53" s="349"/>
      <c r="AC53" s="446"/>
      <c r="AD53" s="493">
        <f si="53" t="shared"/>
        <v>0</v>
      </c>
      <c r="AE53" s="521"/>
      <c r="AF53" s="364"/>
      <c r="AG53" s="290"/>
      <c r="AH53" s="358"/>
      <c r="AI53" s="347">
        <f si="54" t="shared"/>
        <v>0</v>
      </c>
      <c r="AJ53" s="409"/>
      <c r="AK53" s="521"/>
      <c r="AL53" s="387"/>
      <c r="AM53" s="388"/>
      <c r="AN53" s="347">
        <f si="55" t="shared"/>
        <v>0</v>
      </c>
      <c r="AO53" s="217"/>
      <c r="AP53" s="387"/>
      <c r="AQ53" s="388"/>
      <c r="AR53" s="347">
        <f si="56" t="shared"/>
        <v>0</v>
      </c>
      <c r="AS53" s="409"/>
      <c r="AT53" s="409"/>
      <c r="AU53" s="210">
        <f si="28" t="shared"/>
        <v>0</v>
      </c>
      <c r="AV53" s="211"/>
      <c r="AW53" s="197">
        <v>10649.89</v>
      </c>
      <c r="AX53" s="196"/>
      <c r="AY53" s="196"/>
      <c r="AZ53" s="196">
        <f si="79" t="shared"/>
        <v>0</v>
      </c>
      <c r="BA53" s="196">
        <v>30.88</v>
      </c>
      <c r="BB53" s="196">
        <f si="30" t="shared"/>
        <v>30.88</v>
      </c>
      <c r="BC53" s="199">
        <v>49</v>
      </c>
      <c r="BD53" s="346">
        <v>42819</v>
      </c>
      <c r="BE53" s="357"/>
      <c r="BF53" s="292"/>
      <c r="BG53" s="358"/>
      <c r="BH53" s="529">
        <f si="57" t="shared"/>
        <v>0</v>
      </c>
      <c r="BI53" s="521"/>
      <c r="BJ53" s="549"/>
      <c r="BK53" s="550"/>
      <c r="BL53" s="548">
        <f si="58" t="shared"/>
        <v>0</v>
      </c>
      <c r="BM53" s="409"/>
      <c r="BN53" s="409">
        <f si="31" t="shared"/>
        <v>0</v>
      </c>
      <c r="BO53" s="204"/>
      <c r="BP53" s="195">
        <v>1668.2</v>
      </c>
      <c r="BQ53" s="196">
        <f si="32" t="shared"/>
        <v>1668.2</v>
      </c>
      <c r="BR53" s="196">
        <v>301.44</v>
      </c>
      <c r="BS53" s="196">
        <f si="33" t="shared"/>
        <v>0</v>
      </c>
      <c r="BT53" s="196">
        <v>4.84</v>
      </c>
      <c r="BU53" s="196">
        <f si="34" t="shared"/>
        <v>4.84</v>
      </c>
      <c r="BV53" s="199">
        <v>49</v>
      </c>
      <c r="BW53" s="346">
        <v>42819</v>
      </c>
      <c r="BX53" s="516"/>
      <c r="BY53" s="532"/>
      <c r="BZ53" s="529">
        <f si="59" t="shared"/>
        <v>0</v>
      </c>
      <c r="CA53" s="196"/>
      <c r="CB53" s="292"/>
      <c r="CC53" s="213">
        <f si="35" t="shared"/>
        <v>0</v>
      </c>
      <c r="CD53" s="409"/>
      <c r="CE53" s="211">
        <f si="36" t="shared"/>
        <v>0</v>
      </c>
      <c r="CF53" s="211"/>
      <c r="CG53" s="195">
        <v>762.3</v>
      </c>
      <c r="CH53" s="210">
        <f si="37" t="shared"/>
        <v>762.3</v>
      </c>
      <c r="CI53" s="196"/>
      <c r="CJ53" s="196">
        <f si="60" t="shared"/>
        <v>0</v>
      </c>
      <c r="CK53" s="196">
        <v>3.78</v>
      </c>
      <c r="CL53" s="196">
        <f si="38" t="shared"/>
        <v>3.78</v>
      </c>
      <c r="CM53" s="199">
        <v>49</v>
      </c>
      <c r="CN53" s="346">
        <v>42819</v>
      </c>
      <c r="CO53" s="516"/>
      <c r="CP53" s="532"/>
      <c r="CQ53" s="529">
        <f si="61" t="shared"/>
        <v>0</v>
      </c>
      <c r="CR53" s="409"/>
      <c r="CS53" s="210">
        <f si="87" t="shared"/>
        <v>0</v>
      </c>
      <c r="CT53" s="210">
        <f si="87" t="shared"/>
        <v>0</v>
      </c>
      <c r="CU53" s="409">
        <f si="87" t="shared"/>
        <v>0</v>
      </c>
      <c r="CV53" s="521"/>
      <c r="CW53" s="379"/>
      <c r="CX53" s="557">
        <f si="62" t="shared"/>
        <v>0</v>
      </c>
      <c r="CY53" s="409"/>
      <c r="CZ53" s="409">
        <f si="39" t="shared"/>
        <v>0</v>
      </c>
      <c r="DA53" s="204"/>
      <c r="DB53" s="195">
        <v>3924.1</v>
      </c>
      <c r="DC53" s="409">
        <f si="40" t="shared"/>
        <v>3924.1</v>
      </c>
      <c r="DD53" s="195">
        <v>361.89499999999998</v>
      </c>
      <c r="DE53" s="196">
        <f si="63" t="shared"/>
        <v>0</v>
      </c>
      <c r="DF53" s="195">
        <v>11.38</v>
      </c>
      <c r="DG53" s="196">
        <f si="41" t="shared"/>
        <v>11.38</v>
      </c>
      <c r="DH53" s="199">
        <v>49</v>
      </c>
      <c r="DI53" s="346">
        <v>42819</v>
      </c>
      <c r="DJ53" s="558"/>
      <c r="DK53" s="559"/>
      <c r="DL53" s="493">
        <f si="64" t="shared"/>
        <v>0</v>
      </c>
      <c r="DM53" s="521"/>
      <c r="DN53" s="583"/>
      <c r="DO53" s="576"/>
      <c r="DP53" s="576"/>
      <c r="DQ53" s="582"/>
      <c r="DR53" s="493">
        <f si="78" t="shared"/>
        <v>0</v>
      </c>
      <c r="DS53" s="542"/>
      <c r="DT53" s="409">
        <f si="42" t="shared"/>
        <v>0</v>
      </c>
      <c r="DU53" s="204"/>
      <c r="DV53" s="195">
        <v>5557</v>
      </c>
      <c r="DW53" s="409">
        <f si="43" t="shared"/>
        <v>5557</v>
      </c>
      <c r="DX53" s="195">
        <v>14653</v>
      </c>
      <c r="DY53" s="431">
        <f si="66" t="shared"/>
        <v>0</v>
      </c>
      <c r="DZ53" s="409">
        <v>0.39800000000000002</v>
      </c>
      <c r="EA53" s="431">
        <f si="44" t="shared"/>
        <v>0.39800000000000002</v>
      </c>
      <c r="EB53" s="199">
        <v>49</v>
      </c>
      <c r="EC53" s="346">
        <v>42819</v>
      </c>
      <c r="ED53" s="516"/>
      <c r="EE53" s="212"/>
      <c r="EF53" s="532"/>
      <c r="EG53" s="493">
        <f si="67" t="shared"/>
        <v>0</v>
      </c>
      <c r="EH53" s="542"/>
      <c r="EI53" s="549"/>
      <c r="EJ53" s="582"/>
      <c r="EK53" s="529">
        <f si="68" t="shared"/>
        <v>0</v>
      </c>
      <c r="EL53" s="541"/>
      <c r="EM53" s="583"/>
      <c r="EN53" s="550"/>
      <c r="EO53" s="529">
        <f si="69" t="shared"/>
        <v>0</v>
      </c>
      <c r="EP53" s="541"/>
      <c r="EQ53" s="570"/>
      <c r="ER53" s="529">
        <f si="70" t="shared"/>
        <v>0</v>
      </c>
      <c r="ES53" s="196"/>
      <c r="ET53" s="409">
        <f si="45" t="shared"/>
        <v>0</v>
      </c>
      <c r="EU53" s="204"/>
      <c r="EV53" s="195">
        <v>4273.3999999999996</v>
      </c>
      <c r="EW53" s="195">
        <f si="46" t="shared"/>
        <v>4273.3999999999996</v>
      </c>
      <c r="EX53" s="431">
        <v>361.89499999999998</v>
      </c>
      <c r="EY53" s="431">
        <f si="71" t="shared"/>
        <v>0</v>
      </c>
      <c r="EZ53" s="290">
        <v>12.3931</v>
      </c>
      <c r="FA53" s="432">
        <f si="47" t="shared"/>
        <v>12.3931</v>
      </c>
      <c r="HO53" s="346">
        <v>42760</v>
      </c>
      <c r="HP53" s="590"/>
      <c r="HQ53" s="529">
        <f si="72" t="shared"/>
        <v>0</v>
      </c>
      <c r="HR53" s="541"/>
      <c r="HS53" s="556"/>
      <c r="HT53" s="347">
        <f si="73" t="shared"/>
        <v>0</v>
      </c>
      <c r="HU53" s="573"/>
      <c r="HV53" s="556"/>
      <c r="HW53" s="347">
        <f si="74" t="shared"/>
        <v>0</v>
      </c>
      <c r="HX53" s="573"/>
      <c r="HY53" s="556"/>
      <c r="HZ53" s="347">
        <f si="75" t="shared"/>
        <v>0</v>
      </c>
      <c r="IA53" s="573"/>
      <c r="IB53" s="556"/>
      <c r="IC53" s="493">
        <f si="76" t="shared"/>
        <v>0</v>
      </c>
      <c r="ID53" s="195"/>
      <c r="IE53" s="556"/>
      <c r="IF53" s="347">
        <f si="77" t="shared"/>
        <v>0</v>
      </c>
      <c r="IG53" s="210"/>
    </row>
    <row customHeight="1" ht="16.5" r="54" spans="1:241" x14ac:dyDescent="0.25">
      <c r="A54" s="199">
        <v>50</v>
      </c>
      <c r="B54" s="346">
        <v>42820</v>
      </c>
      <c r="C54" s="349"/>
      <c r="D54" s="288"/>
      <c r="E54" s="350"/>
      <c r="F54" s="493">
        <f si="48" t="shared"/>
        <v>0</v>
      </c>
      <c r="G54" s="354">
        <f>F53+F54</f>
        <v>0</v>
      </c>
      <c r="H54" s="357"/>
      <c r="I54" s="292"/>
      <c r="J54" s="358"/>
      <c r="K54" s="493">
        <f si="49" t="shared"/>
        <v>0</v>
      </c>
      <c r="L54" s="409">
        <f>K53+K54</f>
        <v>0</v>
      </c>
      <c r="M54" s="354">
        <f>L54-G54</f>
        <v>0</v>
      </c>
      <c r="N54" s="516"/>
      <c r="O54" s="532"/>
      <c r="P54" s="493">
        <f si="50" t="shared"/>
        <v>0</v>
      </c>
      <c r="Q54" s="521">
        <f>P54+P53</f>
        <v>0</v>
      </c>
      <c r="R54" s="516"/>
      <c r="S54" s="532"/>
      <c r="T54" s="347">
        <f si="51" t="shared"/>
        <v>0</v>
      </c>
      <c r="U54" s="521">
        <f>T54+T53</f>
        <v>0</v>
      </c>
      <c r="V54" s="516"/>
      <c r="W54" s="532"/>
      <c r="X54" s="347">
        <f si="52" t="shared"/>
        <v>0</v>
      </c>
      <c r="Y54" s="409">
        <f>X54+X53</f>
        <v>0</v>
      </c>
      <c r="Z54" s="210">
        <f>Y54+U54</f>
        <v>0</v>
      </c>
      <c r="AA54" s="354">
        <f>Q54-Z54</f>
        <v>0</v>
      </c>
      <c r="AB54" s="349"/>
      <c r="AC54" s="446"/>
      <c r="AD54" s="493">
        <f si="53" t="shared"/>
        <v>0</v>
      </c>
      <c r="AE54" s="521">
        <f>AD54+AD53</f>
        <v>0</v>
      </c>
      <c r="AF54" s="364"/>
      <c r="AG54" s="289"/>
      <c r="AH54" s="358"/>
      <c r="AI54" s="347">
        <f si="54" t="shared"/>
        <v>0</v>
      </c>
      <c r="AJ54" s="409">
        <f>AI54+AI53</f>
        <v>0</v>
      </c>
      <c r="AK54" s="521">
        <f>AJ54+U54</f>
        <v>0</v>
      </c>
      <c r="AL54" s="387"/>
      <c r="AM54" s="388"/>
      <c r="AN54" s="347">
        <f si="55" t="shared"/>
        <v>0</v>
      </c>
      <c r="AO54" s="217">
        <f>AN54+AN53</f>
        <v>0</v>
      </c>
      <c r="AP54" s="387"/>
      <c r="AQ54" s="388"/>
      <c r="AR54" s="347">
        <f si="56" t="shared"/>
        <v>0</v>
      </c>
      <c r="AS54" s="409">
        <f>AR54+AR53</f>
        <v>0</v>
      </c>
      <c r="AT54" s="409">
        <f>(L54-Y54-AE54-AO54)+AS54</f>
        <v>0</v>
      </c>
      <c r="AU54" s="210">
        <f si="28" t="shared"/>
        <v>0</v>
      </c>
      <c r="AV54" s="211">
        <f>(G54-Y54-AE54-AO54)+AS54</f>
        <v>0</v>
      </c>
      <c r="AW54" s="197">
        <v>10649.89</v>
      </c>
      <c r="AX54" s="196"/>
      <c r="AY54" s="196"/>
      <c r="AZ54" s="196">
        <f si="79" t="shared"/>
        <v>0</v>
      </c>
      <c r="BA54" s="196">
        <v>30.88</v>
      </c>
      <c r="BB54" s="196">
        <f si="30" t="shared"/>
        <v>30.88</v>
      </c>
      <c r="BC54" s="199">
        <v>50</v>
      </c>
      <c r="BD54" s="346">
        <v>42820</v>
      </c>
      <c r="BE54" s="357"/>
      <c r="BF54" s="292"/>
      <c r="BG54" s="358"/>
      <c r="BH54" s="529">
        <f si="57" t="shared"/>
        <v>0</v>
      </c>
      <c r="BI54" s="521">
        <f>BH54+BH53</f>
        <v>0</v>
      </c>
      <c r="BJ54" s="549"/>
      <c r="BK54" s="550"/>
      <c r="BL54" s="548">
        <f si="58" t="shared"/>
        <v>0</v>
      </c>
      <c r="BM54" s="409">
        <f>BL54+BL53</f>
        <v>0</v>
      </c>
      <c r="BN54" s="409">
        <f si="31" t="shared"/>
        <v>0</v>
      </c>
      <c r="BO54" s="204">
        <f>BI54-BM54</f>
        <v>0</v>
      </c>
      <c r="BP54" s="195">
        <v>1668.2</v>
      </c>
      <c r="BQ54" s="196">
        <f si="32" t="shared"/>
        <v>1668.2</v>
      </c>
      <c r="BR54" s="196">
        <v>301.44</v>
      </c>
      <c r="BS54" s="196">
        <f si="33" t="shared"/>
        <v>0</v>
      </c>
      <c r="BT54" s="196">
        <v>4.84</v>
      </c>
      <c r="BU54" s="196">
        <f si="34" t="shared"/>
        <v>4.84</v>
      </c>
      <c r="BV54" s="199">
        <v>50</v>
      </c>
      <c r="BW54" s="346">
        <v>42820</v>
      </c>
      <c r="BX54" s="516"/>
      <c r="BY54" s="532"/>
      <c r="BZ54" s="529">
        <f si="59" t="shared"/>
        <v>0</v>
      </c>
      <c r="CA54" s="196">
        <f>BZ53+BZ54</f>
        <v>0</v>
      </c>
      <c r="CB54" s="292"/>
      <c r="CC54" s="213">
        <f si="35" t="shared"/>
        <v>0</v>
      </c>
      <c r="CD54" s="409">
        <f>BM54</f>
        <v>0</v>
      </c>
      <c r="CE54" s="211">
        <f si="36" t="shared"/>
        <v>0</v>
      </c>
      <c r="CF54" s="211">
        <f>CA54+CD54</f>
        <v>0</v>
      </c>
      <c r="CG54" s="195">
        <v>762.3</v>
      </c>
      <c r="CH54" s="210">
        <f si="37" t="shared"/>
        <v>762.3</v>
      </c>
      <c r="CI54" s="196"/>
      <c r="CJ54" s="196">
        <f si="60" t="shared"/>
        <v>0</v>
      </c>
      <c r="CK54" s="196">
        <v>3.78</v>
      </c>
      <c r="CL54" s="196">
        <f si="38" t="shared"/>
        <v>3.78</v>
      </c>
      <c r="CM54" s="199">
        <v>50</v>
      </c>
      <c r="CN54" s="346">
        <v>42820</v>
      </c>
      <c r="CO54" s="516"/>
      <c r="CP54" s="532"/>
      <c r="CQ54" s="529">
        <f si="61" t="shared"/>
        <v>0</v>
      </c>
      <c r="CR54" s="409">
        <f>CQ54+CQ53</f>
        <v>0</v>
      </c>
      <c r="CS54" s="210">
        <f si="87" t="shared"/>
        <v>0</v>
      </c>
      <c r="CT54" s="210">
        <f si="87" t="shared"/>
        <v>0</v>
      </c>
      <c r="CU54" s="409">
        <f si="87" t="shared"/>
        <v>0</v>
      </c>
      <c r="CV54" s="521">
        <f>Y54</f>
        <v>0</v>
      </c>
      <c r="CW54" s="379"/>
      <c r="CX54" s="557">
        <f si="62" t="shared"/>
        <v>0</v>
      </c>
      <c r="CY54" s="409">
        <f>CX54+CX53</f>
        <v>0</v>
      </c>
      <c r="CZ54" s="409">
        <f si="39" t="shared"/>
        <v>0</v>
      </c>
      <c r="DA54" s="204">
        <f>CZ54+CZ53</f>
        <v>0</v>
      </c>
      <c r="DB54" s="195">
        <v>3924.1</v>
      </c>
      <c r="DC54" s="409">
        <f si="40" t="shared"/>
        <v>3924.1</v>
      </c>
      <c r="DD54" s="195">
        <v>361.89499999999998</v>
      </c>
      <c r="DE54" s="196">
        <f si="63" t="shared"/>
        <v>0</v>
      </c>
      <c r="DF54" s="195">
        <v>11.38</v>
      </c>
      <c r="DG54" s="196">
        <f si="41" t="shared"/>
        <v>11.38</v>
      </c>
      <c r="DH54" s="199">
        <v>50</v>
      </c>
      <c r="DI54" s="346">
        <v>42820</v>
      </c>
      <c r="DJ54" s="558"/>
      <c r="DK54" s="559"/>
      <c r="DL54" s="493">
        <f si="64" t="shared"/>
        <v>0</v>
      </c>
      <c r="DM54" s="521">
        <f>DL54+DL53</f>
        <v>0</v>
      </c>
      <c r="DN54" s="583"/>
      <c r="DO54" s="576"/>
      <c r="DP54" s="576"/>
      <c r="DQ54" s="582"/>
      <c r="DR54" s="493">
        <f si="78" t="shared"/>
        <v>0</v>
      </c>
      <c r="DS54" s="542">
        <f>DR54+DR53</f>
        <v>0</v>
      </c>
      <c r="DT54" s="409">
        <f si="42" t="shared"/>
        <v>0</v>
      </c>
      <c r="DU54" s="204">
        <f>DM54+DS54+IG54</f>
        <v>0</v>
      </c>
      <c r="DV54" s="195">
        <v>5557</v>
      </c>
      <c r="DW54" s="409">
        <f si="43" t="shared"/>
        <v>5557</v>
      </c>
      <c r="DX54" s="195">
        <v>14653</v>
      </c>
      <c r="DY54" s="431">
        <f si="66" t="shared"/>
        <v>0</v>
      </c>
      <c r="DZ54" s="409">
        <v>0.39800000000000002</v>
      </c>
      <c r="EA54" s="431">
        <f si="44" t="shared"/>
        <v>0.39800000000000002</v>
      </c>
      <c r="EB54" s="199">
        <v>50</v>
      </c>
      <c r="EC54" s="346">
        <v>42820</v>
      </c>
      <c r="ED54" s="516"/>
      <c r="EE54" s="212"/>
      <c r="EF54" s="532"/>
      <c r="EG54" s="493">
        <f si="67" t="shared"/>
        <v>0</v>
      </c>
      <c r="EH54" s="542">
        <f>EG54+EG53</f>
        <v>0</v>
      </c>
      <c r="EI54" s="549"/>
      <c r="EJ54" s="589"/>
      <c r="EK54" s="529">
        <f si="68" t="shared"/>
        <v>0</v>
      </c>
      <c r="EL54" s="541">
        <f>EK54+EK53</f>
        <v>0</v>
      </c>
      <c r="EM54" s="583"/>
      <c r="EN54" s="550"/>
      <c r="EO54" s="529">
        <f si="69" t="shared"/>
        <v>0</v>
      </c>
      <c r="EP54" s="541">
        <f>EO54+EO53</f>
        <v>0</v>
      </c>
      <c r="EQ54" s="570"/>
      <c r="ER54" s="529">
        <f si="70" t="shared"/>
        <v>0</v>
      </c>
      <c r="ES54" s="196">
        <f>ER54+ER53</f>
        <v>0</v>
      </c>
      <c r="ET54" s="409">
        <f si="45" t="shared"/>
        <v>0</v>
      </c>
      <c r="EU54" s="204">
        <f>EH54+EP54+ES54</f>
        <v>0</v>
      </c>
      <c r="EV54" s="195">
        <v>4273.3999999999996</v>
      </c>
      <c r="EW54" s="195">
        <f si="46" t="shared"/>
        <v>4273.3999999999996</v>
      </c>
      <c r="EX54" s="431">
        <v>361.89499999999998</v>
      </c>
      <c r="EY54" s="431">
        <f si="71" t="shared"/>
        <v>0</v>
      </c>
      <c r="EZ54" s="290">
        <v>12.3931</v>
      </c>
      <c r="FA54" s="432">
        <f si="47" t="shared"/>
        <v>12.3931</v>
      </c>
      <c r="HO54" s="346">
        <v>42761</v>
      </c>
      <c r="HP54" s="590"/>
      <c r="HQ54" s="529">
        <f si="72" t="shared"/>
        <v>0</v>
      </c>
      <c r="HR54" s="541">
        <f>HQ54+HQ53</f>
        <v>0</v>
      </c>
      <c r="HS54" s="556"/>
      <c r="HT54" s="347">
        <f si="73" t="shared"/>
        <v>0</v>
      </c>
      <c r="HU54" s="573">
        <f>HT54+HT53</f>
        <v>0</v>
      </c>
      <c r="HV54" s="556"/>
      <c r="HW54" s="347">
        <f si="74" t="shared"/>
        <v>0</v>
      </c>
      <c r="HX54" s="573">
        <f>HW54+HW53</f>
        <v>0</v>
      </c>
      <c r="HY54" s="556"/>
      <c r="HZ54" s="347">
        <f si="75" t="shared"/>
        <v>0</v>
      </c>
      <c r="IA54" s="573">
        <f>HZ54+HZ53</f>
        <v>0</v>
      </c>
      <c r="IB54" s="556"/>
      <c r="IC54" s="493">
        <f si="76" t="shared"/>
        <v>0</v>
      </c>
      <c r="ID54" s="195">
        <f>IC54+IC53</f>
        <v>0</v>
      </c>
      <c r="IE54" s="556"/>
      <c r="IF54" s="347">
        <f si="77" t="shared"/>
        <v>0</v>
      </c>
      <c r="IG54" s="210">
        <f>IF54+IF53</f>
        <v>0</v>
      </c>
    </row>
    <row customHeight="1" ht="16.5" r="55" spans="1:241" x14ac:dyDescent="0.25">
      <c r="A55" s="199">
        <v>51</v>
      </c>
      <c r="B55" s="346">
        <v>42820</v>
      </c>
      <c r="C55" s="349"/>
      <c r="D55" s="288"/>
      <c r="E55" s="350"/>
      <c r="F55" s="493">
        <f si="48" t="shared"/>
        <v>0</v>
      </c>
      <c r="G55" s="354"/>
      <c r="H55" s="357"/>
      <c r="I55" s="292"/>
      <c r="J55" s="358"/>
      <c r="K55" s="493">
        <f si="49" t="shared"/>
        <v>0</v>
      </c>
      <c r="L55" s="409"/>
      <c r="M55" s="354"/>
      <c r="N55" s="516"/>
      <c r="O55" s="532"/>
      <c r="P55" s="493">
        <f si="50" t="shared"/>
        <v>0</v>
      </c>
      <c r="Q55" s="521"/>
      <c r="R55" s="516"/>
      <c r="S55" s="532"/>
      <c r="T55" s="347">
        <f si="51" t="shared"/>
        <v>0</v>
      </c>
      <c r="U55" s="521"/>
      <c r="V55" s="516"/>
      <c r="W55" s="532"/>
      <c r="X55" s="347">
        <f si="52" t="shared"/>
        <v>0</v>
      </c>
      <c r="Y55" s="409"/>
      <c r="Z55" s="210"/>
      <c r="AA55" s="354"/>
      <c r="AB55" s="349"/>
      <c r="AC55" s="446"/>
      <c r="AD55" s="493">
        <f si="53" t="shared"/>
        <v>0</v>
      </c>
      <c r="AE55" s="521"/>
      <c r="AF55" s="364"/>
      <c r="AG55" s="289"/>
      <c r="AH55" s="358"/>
      <c r="AI55" s="347">
        <f si="54" t="shared"/>
        <v>0</v>
      </c>
      <c r="AJ55" s="409"/>
      <c r="AK55" s="521"/>
      <c r="AL55" s="387"/>
      <c r="AM55" s="388"/>
      <c r="AN55" s="347">
        <f si="55" t="shared"/>
        <v>0</v>
      </c>
      <c r="AO55" s="217"/>
      <c r="AP55" s="387"/>
      <c r="AQ55" s="388"/>
      <c r="AR55" s="347">
        <f si="56" t="shared"/>
        <v>0</v>
      </c>
      <c r="AS55" s="409"/>
      <c r="AT55" s="409"/>
      <c r="AU55" s="210">
        <f si="28" t="shared"/>
        <v>0</v>
      </c>
      <c r="AV55" s="211"/>
      <c r="AW55" s="197">
        <v>10649.89</v>
      </c>
      <c r="AX55" s="196"/>
      <c r="AY55" s="196"/>
      <c r="AZ55" s="196">
        <f si="79" t="shared"/>
        <v>0</v>
      </c>
      <c r="BA55" s="196">
        <v>30.88</v>
      </c>
      <c r="BB55" s="196">
        <f si="30" t="shared"/>
        <v>30.88</v>
      </c>
      <c r="BC55" s="199">
        <v>51</v>
      </c>
      <c r="BD55" s="346">
        <v>42820</v>
      </c>
      <c r="BE55" s="357"/>
      <c r="BF55" s="292"/>
      <c r="BG55" s="358"/>
      <c r="BH55" s="529">
        <f si="57" t="shared"/>
        <v>0</v>
      </c>
      <c r="BI55" s="521"/>
      <c r="BJ55" s="549"/>
      <c r="BK55" s="550"/>
      <c r="BL55" s="548">
        <f si="58" t="shared"/>
        <v>0</v>
      </c>
      <c r="BM55" s="409"/>
      <c r="BN55" s="409">
        <f si="31" t="shared"/>
        <v>0</v>
      </c>
      <c r="BO55" s="204"/>
      <c r="BP55" s="195">
        <v>1668.2</v>
      </c>
      <c r="BQ55" s="196">
        <f si="32" t="shared"/>
        <v>1668.2</v>
      </c>
      <c r="BR55" s="196">
        <v>301.44</v>
      </c>
      <c r="BS55" s="196">
        <f si="33" t="shared"/>
        <v>0</v>
      </c>
      <c r="BT55" s="196">
        <v>4.84</v>
      </c>
      <c r="BU55" s="196">
        <f si="34" t="shared"/>
        <v>4.84</v>
      </c>
      <c r="BV55" s="199">
        <v>51</v>
      </c>
      <c r="BW55" s="346">
        <v>42820</v>
      </c>
      <c r="BX55" s="516"/>
      <c r="BY55" s="532"/>
      <c r="BZ55" s="529">
        <f si="59" t="shared"/>
        <v>0</v>
      </c>
      <c r="CA55" s="196"/>
      <c r="CB55" s="292"/>
      <c r="CC55" s="213">
        <f si="35" t="shared"/>
        <v>0</v>
      </c>
      <c r="CD55" s="409"/>
      <c r="CE55" s="211">
        <f si="36" t="shared"/>
        <v>0</v>
      </c>
      <c r="CF55" s="211"/>
      <c r="CG55" s="195">
        <v>762.3</v>
      </c>
      <c r="CH55" s="210">
        <f si="37" t="shared"/>
        <v>762.3</v>
      </c>
      <c r="CI55" s="196"/>
      <c r="CJ55" s="196">
        <f si="60" t="shared"/>
        <v>0</v>
      </c>
      <c r="CK55" s="196">
        <v>3.78</v>
      </c>
      <c r="CL55" s="196">
        <f si="38" t="shared"/>
        <v>3.78</v>
      </c>
      <c r="CM55" s="199">
        <v>51</v>
      </c>
      <c r="CN55" s="346">
        <v>42820</v>
      </c>
      <c r="CO55" s="516"/>
      <c r="CP55" s="532"/>
      <c r="CQ55" s="529">
        <f si="61" t="shared"/>
        <v>0</v>
      </c>
      <c r="CR55" s="409"/>
      <c r="CS55" s="210">
        <f si="87" t="shared"/>
        <v>0</v>
      </c>
      <c r="CT55" s="210">
        <f si="87" t="shared"/>
        <v>0</v>
      </c>
      <c r="CU55" s="409">
        <f si="87" t="shared"/>
        <v>0</v>
      </c>
      <c r="CV55" s="521"/>
      <c r="CW55" s="379"/>
      <c r="CX55" s="557">
        <f si="62" t="shared"/>
        <v>0</v>
      </c>
      <c r="CY55" s="409"/>
      <c r="CZ55" s="409">
        <f si="39" t="shared"/>
        <v>0</v>
      </c>
      <c r="DA55" s="204"/>
      <c r="DB55" s="195">
        <v>3924.1</v>
      </c>
      <c r="DC55" s="409">
        <f si="40" t="shared"/>
        <v>3924.1</v>
      </c>
      <c r="DD55" s="195">
        <v>361.89499999999998</v>
      </c>
      <c r="DE55" s="196">
        <f si="63" t="shared"/>
        <v>0</v>
      </c>
      <c r="DF55" s="195">
        <v>11.38</v>
      </c>
      <c r="DG55" s="196">
        <f si="41" t="shared"/>
        <v>11.38</v>
      </c>
      <c r="DH55" s="199">
        <v>51</v>
      </c>
      <c r="DI55" s="346">
        <v>42820</v>
      </c>
      <c r="DJ55" s="558"/>
      <c r="DK55" s="559"/>
      <c r="DL55" s="493">
        <f si="64" t="shared"/>
        <v>0</v>
      </c>
      <c r="DM55" s="521"/>
      <c r="DN55" s="583"/>
      <c r="DO55" s="576"/>
      <c r="DP55" s="576"/>
      <c r="DQ55" s="582"/>
      <c r="DR55" s="493">
        <f si="78" t="shared"/>
        <v>0</v>
      </c>
      <c r="DS55" s="542"/>
      <c r="DT55" s="409">
        <f si="42" t="shared"/>
        <v>0</v>
      </c>
      <c r="DU55" s="204"/>
      <c r="DV55" s="195">
        <v>5557</v>
      </c>
      <c r="DW55" s="409">
        <f si="43" t="shared"/>
        <v>5557</v>
      </c>
      <c r="DX55" s="195">
        <v>14653</v>
      </c>
      <c r="DY55" s="431">
        <f si="66" t="shared"/>
        <v>0</v>
      </c>
      <c r="DZ55" s="409">
        <v>0.39800000000000002</v>
      </c>
      <c r="EA55" s="431">
        <f si="44" t="shared"/>
        <v>0.39800000000000002</v>
      </c>
      <c r="EB55" s="199">
        <v>51</v>
      </c>
      <c r="EC55" s="346">
        <v>42820</v>
      </c>
      <c r="ED55" s="516"/>
      <c r="EE55" s="212"/>
      <c r="EF55" s="532"/>
      <c r="EG55" s="493">
        <f si="67" t="shared"/>
        <v>0</v>
      </c>
      <c r="EH55" s="542"/>
      <c r="EI55" s="549"/>
      <c r="EJ55" s="582"/>
      <c r="EK55" s="529">
        <f si="68" t="shared"/>
        <v>0</v>
      </c>
      <c r="EL55" s="541"/>
      <c r="EM55" s="583"/>
      <c r="EN55" s="550"/>
      <c r="EO55" s="529">
        <f si="69" t="shared"/>
        <v>0</v>
      </c>
      <c r="EP55" s="541"/>
      <c r="EQ55" s="570"/>
      <c r="ER55" s="529">
        <f si="70" t="shared"/>
        <v>0</v>
      </c>
      <c r="ES55" s="196"/>
      <c r="ET55" s="409">
        <f si="45" t="shared"/>
        <v>0</v>
      </c>
      <c r="EU55" s="204"/>
      <c r="EV55" s="195">
        <v>4273.3999999999996</v>
      </c>
      <c r="EW55" s="195">
        <f si="46" t="shared"/>
        <v>4273.3999999999996</v>
      </c>
      <c r="EX55" s="431">
        <v>361.89499999999998</v>
      </c>
      <c r="EY55" s="431">
        <f si="71" t="shared"/>
        <v>0</v>
      </c>
      <c r="EZ55" s="290">
        <v>12.3931</v>
      </c>
      <c r="FA55" s="432">
        <f si="47" t="shared"/>
        <v>12.3931</v>
      </c>
      <c r="HO55" s="346">
        <v>42761</v>
      </c>
      <c r="HP55" s="590"/>
      <c r="HQ55" s="529">
        <f si="72" t="shared"/>
        <v>0</v>
      </c>
      <c r="HR55" s="541"/>
      <c r="HS55" s="556"/>
      <c r="HT55" s="347">
        <f si="73" t="shared"/>
        <v>0</v>
      </c>
      <c r="HU55" s="573"/>
      <c r="HV55" s="556"/>
      <c r="HW55" s="347">
        <f si="74" t="shared"/>
        <v>0</v>
      </c>
      <c r="HX55" s="573"/>
      <c r="HY55" s="556"/>
      <c r="HZ55" s="347">
        <f si="75" t="shared"/>
        <v>0</v>
      </c>
      <c r="IA55" s="573"/>
      <c r="IB55" s="556"/>
      <c r="IC55" s="493">
        <f si="76" t="shared"/>
        <v>0</v>
      </c>
      <c r="ID55" s="195"/>
      <c r="IE55" s="556"/>
      <c r="IF55" s="347">
        <f si="77" t="shared"/>
        <v>0</v>
      </c>
      <c r="IG55" s="210"/>
    </row>
    <row customHeight="1" ht="16.5" r="56" spans="1:241" x14ac:dyDescent="0.25">
      <c r="A56" s="199">
        <v>52</v>
      </c>
      <c r="B56" s="346">
        <v>42821</v>
      </c>
      <c r="C56" s="349"/>
      <c r="D56" s="288"/>
      <c r="E56" s="350"/>
      <c r="F56" s="493">
        <f si="48" t="shared"/>
        <v>0</v>
      </c>
      <c r="G56" s="354">
        <f>F55+F56</f>
        <v>0</v>
      </c>
      <c r="H56" s="357"/>
      <c r="I56" s="292"/>
      <c r="J56" s="358"/>
      <c r="K56" s="493">
        <f si="49" t="shared"/>
        <v>0</v>
      </c>
      <c r="L56" s="409">
        <f>K55+K56</f>
        <v>0</v>
      </c>
      <c r="M56" s="354">
        <f>L56-G56</f>
        <v>0</v>
      </c>
      <c r="N56" s="516"/>
      <c r="O56" s="532"/>
      <c r="P56" s="493">
        <f si="50" t="shared"/>
        <v>0</v>
      </c>
      <c r="Q56" s="521">
        <f>P56+P55</f>
        <v>0</v>
      </c>
      <c r="R56" s="516"/>
      <c r="S56" s="532"/>
      <c r="T56" s="347">
        <f si="51" t="shared"/>
        <v>0</v>
      </c>
      <c r="U56" s="521">
        <f>T56+T55</f>
        <v>0</v>
      </c>
      <c r="V56" s="516"/>
      <c r="W56" s="532"/>
      <c r="X56" s="347">
        <f si="52" t="shared"/>
        <v>0</v>
      </c>
      <c r="Y56" s="409">
        <f>X56+X55</f>
        <v>0</v>
      </c>
      <c r="Z56" s="210">
        <f>Y56+U56</f>
        <v>0</v>
      </c>
      <c r="AA56" s="354">
        <f>Q56-Z56</f>
        <v>0</v>
      </c>
      <c r="AB56" s="349"/>
      <c r="AC56" s="446"/>
      <c r="AD56" s="493">
        <f si="53" t="shared"/>
        <v>0</v>
      </c>
      <c r="AE56" s="521">
        <f>AD56+AD55</f>
        <v>0</v>
      </c>
      <c r="AF56" s="364"/>
      <c r="AG56" s="289"/>
      <c r="AH56" s="358"/>
      <c r="AI56" s="347">
        <f si="54" t="shared"/>
        <v>0</v>
      </c>
      <c r="AJ56" s="409">
        <f>AI56+AI55</f>
        <v>0</v>
      </c>
      <c r="AK56" s="521">
        <f>AJ56+U56</f>
        <v>0</v>
      </c>
      <c r="AL56" s="387"/>
      <c r="AM56" s="388"/>
      <c r="AN56" s="347">
        <f si="55" t="shared"/>
        <v>0</v>
      </c>
      <c r="AO56" s="217">
        <f>AN56+AN55</f>
        <v>0</v>
      </c>
      <c r="AP56" s="387"/>
      <c r="AQ56" s="388"/>
      <c r="AR56" s="347">
        <f si="56" t="shared"/>
        <v>0</v>
      </c>
      <c r="AS56" s="409">
        <f>AR56+AR55</f>
        <v>0</v>
      </c>
      <c r="AT56" s="409">
        <f>(L56-Y56-AE56-AO56)+AS56</f>
        <v>0</v>
      </c>
      <c r="AU56" s="210">
        <f si="28" t="shared"/>
        <v>0</v>
      </c>
      <c r="AV56" s="211">
        <f>(G56-Y56-AE56-AO56)+AS56</f>
        <v>0</v>
      </c>
      <c r="AW56" s="197">
        <v>10649.89</v>
      </c>
      <c r="AX56" s="196"/>
      <c r="AY56" s="196"/>
      <c r="AZ56" s="196">
        <f si="79" t="shared"/>
        <v>0</v>
      </c>
      <c r="BA56" s="196">
        <v>30.88</v>
      </c>
      <c r="BB56" s="196">
        <f si="30" t="shared"/>
        <v>30.88</v>
      </c>
      <c r="BC56" s="199">
        <v>52</v>
      </c>
      <c r="BD56" s="346">
        <v>42821</v>
      </c>
      <c r="BE56" s="357"/>
      <c r="BF56" s="292"/>
      <c r="BG56" s="358"/>
      <c r="BH56" s="529">
        <f si="57" t="shared"/>
        <v>0</v>
      </c>
      <c r="BI56" s="521">
        <f>BH56+BH55</f>
        <v>0</v>
      </c>
      <c r="BJ56" s="549"/>
      <c r="BK56" s="550"/>
      <c r="BL56" s="548">
        <f si="58" t="shared"/>
        <v>0</v>
      </c>
      <c r="BM56" s="409">
        <f>BL56+BL55</f>
        <v>0</v>
      </c>
      <c r="BN56" s="409">
        <f si="31" t="shared"/>
        <v>0</v>
      </c>
      <c r="BO56" s="204">
        <f>BI56-BM56</f>
        <v>0</v>
      </c>
      <c r="BP56" s="195">
        <v>1668.2</v>
      </c>
      <c r="BQ56" s="196">
        <f si="32" t="shared"/>
        <v>1668.2</v>
      </c>
      <c r="BR56" s="196">
        <v>301.44</v>
      </c>
      <c r="BS56" s="196">
        <f si="33" t="shared"/>
        <v>0</v>
      </c>
      <c r="BT56" s="196">
        <v>4.84</v>
      </c>
      <c r="BU56" s="196">
        <f si="34" t="shared"/>
        <v>4.84</v>
      </c>
      <c r="BV56" s="199">
        <v>52</v>
      </c>
      <c r="BW56" s="346">
        <v>42821</v>
      </c>
      <c r="BX56" s="516"/>
      <c r="BY56" s="532"/>
      <c r="BZ56" s="529">
        <f si="59" t="shared"/>
        <v>0</v>
      </c>
      <c r="CA56" s="196">
        <f>BZ55+BZ56</f>
        <v>0</v>
      </c>
      <c r="CB56" s="292"/>
      <c r="CC56" s="213">
        <f si="35" t="shared"/>
        <v>0</v>
      </c>
      <c r="CD56" s="409">
        <f>BM56</f>
        <v>0</v>
      </c>
      <c r="CE56" s="211">
        <f si="36" t="shared"/>
        <v>0</v>
      </c>
      <c r="CF56" s="211">
        <f>CA56+CD56</f>
        <v>0</v>
      </c>
      <c r="CG56" s="195">
        <v>762.3</v>
      </c>
      <c r="CH56" s="210">
        <f si="37" t="shared"/>
        <v>762.3</v>
      </c>
      <c r="CI56" s="196"/>
      <c r="CJ56" s="196">
        <f si="60" t="shared"/>
        <v>0</v>
      </c>
      <c r="CK56" s="196">
        <v>3.78</v>
      </c>
      <c r="CL56" s="196">
        <f si="38" t="shared"/>
        <v>3.78</v>
      </c>
      <c r="CM56" s="199">
        <v>52</v>
      </c>
      <c r="CN56" s="346">
        <v>42821</v>
      </c>
      <c r="CO56" s="516"/>
      <c r="CP56" s="532"/>
      <c r="CQ56" s="529">
        <f si="61" t="shared"/>
        <v>0</v>
      </c>
      <c r="CR56" s="409">
        <f>CQ56+CQ55</f>
        <v>0</v>
      </c>
      <c r="CS56" s="210">
        <f si="87" t="shared"/>
        <v>0</v>
      </c>
      <c r="CT56" s="210">
        <f si="87" t="shared"/>
        <v>0</v>
      </c>
      <c r="CU56" s="409">
        <f si="87" t="shared"/>
        <v>0</v>
      </c>
      <c r="CV56" s="521">
        <f>Y56</f>
        <v>0</v>
      </c>
      <c r="CW56" s="379"/>
      <c r="CX56" s="557">
        <f si="62" t="shared"/>
        <v>0</v>
      </c>
      <c r="CY56" s="409">
        <f>CX56+CX55</f>
        <v>0</v>
      </c>
      <c r="CZ56" s="409">
        <f si="39" t="shared"/>
        <v>0</v>
      </c>
      <c r="DA56" s="204">
        <f>CZ56+CZ55</f>
        <v>0</v>
      </c>
      <c r="DB56" s="195">
        <v>3924.1</v>
      </c>
      <c r="DC56" s="409">
        <f si="40" t="shared"/>
        <v>3924.1</v>
      </c>
      <c r="DD56" s="195">
        <v>361.89499999999998</v>
      </c>
      <c r="DE56" s="196">
        <f si="63" t="shared"/>
        <v>0</v>
      </c>
      <c r="DF56" s="195">
        <v>11.38</v>
      </c>
      <c r="DG56" s="196">
        <f si="41" t="shared"/>
        <v>11.38</v>
      </c>
      <c r="DH56" s="199">
        <v>52</v>
      </c>
      <c r="DI56" s="346">
        <v>42821</v>
      </c>
      <c r="DJ56" s="558"/>
      <c r="DK56" s="559"/>
      <c r="DL56" s="493">
        <f si="64" t="shared"/>
        <v>0</v>
      </c>
      <c r="DM56" s="521">
        <f>DL56+DL55</f>
        <v>0</v>
      </c>
      <c r="DN56" s="583"/>
      <c r="DO56" s="576"/>
      <c r="DP56" s="576"/>
      <c r="DQ56" s="582"/>
      <c r="DR56" s="493">
        <f si="78" t="shared"/>
        <v>0</v>
      </c>
      <c r="DS56" s="542">
        <f>DR56+DR55</f>
        <v>0</v>
      </c>
      <c r="DT56" s="409">
        <f si="42" t="shared"/>
        <v>0</v>
      </c>
      <c r="DU56" s="204">
        <f>DM56+DS56+IG56</f>
        <v>0</v>
      </c>
      <c r="DV56" s="195">
        <v>5557</v>
      </c>
      <c r="DW56" s="409">
        <f si="43" t="shared"/>
        <v>5557</v>
      </c>
      <c r="DX56" s="195">
        <v>14653</v>
      </c>
      <c r="DY56" s="431">
        <f si="66" t="shared"/>
        <v>0</v>
      </c>
      <c r="DZ56" s="409">
        <v>0.39800000000000002</v>
      </c>
      <c r="EA56" s="431">
        <f si="44" t="shared"/>
        <v>0.39800000000000002</v>
      </c>
      <c r="EB56" s="199">
        <v>52</v>
      </c>
      <c r="EC56" s="346">
        <v>42821</v>
      </c>
      <c r="ED56" s="516"/>
      <c r="EE56" s="212"/>
      <c r="EF56" s="532"/>
      <c r="EG56" s="493">
        <f si="67" t="shared"/>
        <v>0</v>
      </c>
      <c r="EH56" s="542">
        <f>EG56+EG55</f>
        <v>0</v>
      </c>
      <c r="EI56" s="549"/>
      <c r="EJ56" s="582"/>
      <c r="EK56" s="529">
        <f si="68" t="shared"/>
        <v>0</v>
      </c>
      <c r="EL56" s="541">
        <f>EK56+EK55</f>
        <v>0</v>
      </c>
      <c r="EM56" s="583"/>
      <c r="EN56" s="550"/>
      <c r="EO56" s="529">
        <f si="69" t="shared"/>
        <v>0</v>
      </c>
      <c r="EP56" s="541">
        <f>EO56+EO55</f>
        <v>0</v>
      </c>
      <c r="EQ56" s="570"/>
      <c r="ER56" s="529">
        <f si="70" t="shared"/>
        <v>0</v>
      </c>
      <c r="ES56" s="196">
        <f>ER56+ER55</f>
        <v>0</v>
      </c>
      <c r="ET56" s="409">
        <f si="45" t="shared"/>
        <v>0</v>
      </c>
      <c r="EU56" s="204">
        <f>EH56+EP56+ES56</f>
        <v>0</v>
      </c>
      <c r="EV56" s="195">
        <v>4273.3999999999996</v>
      </c>
      <c r="EW56" s="195">
        <f si="46" t="shared"/>
        <v>4273.3999999999996</v>
      </c>
      <c r="EX56" s="431">
        <v>361.89499999999998</v>
      </c>
      <c r="EY56" s="431">
        <f si="71" t="shared"/>
        <v>0</v>
      </c>
      <c r="EZ56" s="290">
        <v>12.3931</v>
      </c>
      <c r="FA56" s="432">
        <f si="47" t="shared"/>
        <v>12.3931</v>
      </c>
      <c r="HO56" s="346">
        <v>42762</v>
      </c>
      <c r="HP56" s="590"/>
      <c r="HQ56" s="529">
        <f si="72" t="shared"/>
        <v>0</v>
      </c>
      <c r="HR56" s="541">
        <f>HQ56+HQ55</f>
        <v>0</v>
      </c>
      <c r="HS56" s="556"/>
      <c r="HT56" s="347">
        <f si="73" t="shared"/>
        <v>0</v>
      </c>
      <c r="HU56" s="573">
        <f>HT56+HT55</f>
        <v>0</v>
      </c>
      <c r="HV56" s="556"/>
      <c r="HW56" s="347">
        <f si="74" t="shared"/>
        <v>0</v>
      </c>
      <c r="HX56" s="573">
        <f>HW56+HW55</f>
        <v>0</v>
      </c>
      <c r="HY56" s="556"/>
      <c r="HZ56" s="347">
        <f si="75" t="shared"/>
        <v>0</v>
      </c>
      <c r="IA56" s="573">
        <f>HZ56+HZ55</f>
        <v>0</v>
      </c>
      <c r="IB56" s="556"/>
      <c r="IC56" s="493">
        <f si="76" t="shared"/>
        <v>0</v>
      </c>
      <c r="ID56" s="195">
        <f>IC56+IC55</f>
        <v>0</v>
      </c>
      <c r="IE56" s="556"/>
      <c r="IF56" s="347">
        <f si="77" t="shared"/>
        <v>0</v>
      </c>
      <c r="IG56" s="210">
        <f>IF56+IF55</f>
        <v>0</v>
      </c>
    </row>
    <row customHeight="1" ht="16.5" r="57" spans="1:241" x14ac:dyDescent="0.25">
      <c r="A57" s="199">
        <v>53</v>
      </c>
      <c r="B57" s="346">
        <v>42821</v>
      </c>
      <c r="C57" s="349"/>
      <c r="D57" s="288"/>
      <c r="E57" s="350"/>
      <c r="F57" s="493">
        <f si="48" t="shared"/>
        <v>0</v>
      </c>
      <c r="G57" s="354"/>
      <c r="H57" s="357"/>
      <c r="I57" s="292"/>
      <c r="J57" s="358"/>
      <c r="K57" s="493">
        <f si="49" t="shared"/>
        <v>0</v>
      </c>
      <c r="L57" s="409"/>
      <c r="M57" s="354"/>
      <c r="N57" s="516"/>
      <c r="O57" s="532"/>
      <c r="P57" s="493">
        <f si="50" t="shared"/>
        <v>0</v>
      </c>
      <c r="Q57" s="521"/>
      <c r="R57" s="516"/>
      <c r="S57" s="532"/>
      <c r="T57" s="347">
        <f si="51" t="shared"/>
        <v>0</v>
      </c>
      <c r="U57" s="521"/>
      <c r="V57" s="516"/>
      <c r="W57" s="532"/>
      <c r="X57" s="347">
        <f si="52" t="shared"/>
        <v>0</v>
      </c>
      <c r="Y57" s="409"/>
      <c r="Z57" s="210"/>
      <c r="AA57" s="354"/>
      <c r="AB57" s="349"/>
      <c r="AC57" s="446"/>
      <c r="AD57" s="493">
        <f si="53" t="shared"/>
        <v>0</v>
      </c>
      <c r="AE57" s="521"/>
      <c r="AF57" s="364"/>
      <c r="AG57" s="289"/>
      <c r="AH57" s="358"/>
      <c r="AI57" s="347">
        <f si="54" t="shared"/>
        <v>0</v>
      </c>
      <c r="AJ57" s="409"/>
      <c r="AK57" s="521"/>
      <c r="AL57" s="387"/>
      <c r="AM57" s="388"/>
      <c r="AN57" s="347">
        <f si="55" t="shared"/>
        <v>0</v>
      </c>
      <c r="AO57" s="217"/>
      <c r="AP57" s="387"/>
      <c r="AQ57" s="388"/>
      <c r="AR57" s="347">
        <f si="56" t="shared"/>
        <v>0</v>
      </c>
      <c r="AS57" s="409"/>
      <c r="AT57" s="409"/>
      <c r="AU57" s="210">
        <f si="28" t="shared"/>
        <v>0</v>
      </c>
      <c r="AV57" s="211"/>
      <c r="AW57" s="197">
        <v>10649.89</v>
      </c>
      <c r="AX57" s="196"/>
      <c r="AY57" s="196"/>
      <c r="AZ57" s="196">
        <f si="79" t="shared"/>
        <v>0</v>
      </c>
      <c r="BA57" s="196">
        <v>30.88</v>
      </c>
      <c r="BB57" s="196">
        <f si="30" t="shared"/>
        <v>30.88</v>
      </c>
      <c r="BC57" s="199">
        <v>53</v>
      </c>
      <c r="BD57" s="346">
        <v>42821</v>
      </c>
      <c r="BE57" s="357"/>
      <c r="BF57" s="292"/>
      <c r="BG57" s="358"/>
      <c r="BH57" s="529">
        <f si="57" t="shared"/>
        <v>0</v>
      </c>
      <c r="BI57" s="521"/>
      <c r="BJ57" s="549"/>
      <c r="BK57" s="550"/>
      <c r="BL57" s="548">
        <f si="58" t="shared"/>
        <v>0</v>
      </c>
      <c r="BM57" s="409"/>
      <c r="BN57" s="409">
        <f si="31" t="shared"/>
        <v>0</v>
      </c>
      <c r="BO57" s="204"/>
      <c r="BP57" s="195">
        <v>1668.2</v>
      </c>
      <c r="BQ57" s="196">
        <f si="32" t="shared"/>
        <v>1668.2</v>
      </c>
      <c r="BR57" s="196">
        <v>301.44</v>
      </c>
      <c r="BS57" s="196">
        <f si="33" t="shared"/>
        <v>0</v>
      </c>
      <c r="BT57" s="196">
        <v>4.84</v>
      </c>
      <c r="BU57" s="196">
        <f si="34" t="shared"/>
        <v>4.84</v>
      </c>
      <c r="BV57" s="199">
        <v>53</v>
      </c>
      <c r="BW57" s="346">
        <v>42821</v>
      </c>
      <c r="BX57" s="516"/>
      <c r="BY57" s="532"/>
      <c r="BZ57" s="529">
        <f si="59" t="shared"/>
        <v>0</v>
      </c>
      <c r="CA57" s="196"/>
      <c r="CB57" s="292"/>
      <c r="CC57" s="213">
        <f si="35" t="shared"/>
        <v>0</v>
      </c>
      <c r="CD57" s="409"/>
      <c r="CE57" s="211">
        <f si="36" t="shared"/>
        <v>0</v>
      </c>
      <c r="CF57" s="211"/>
      <c r="CG57" s="195">
        <v>762.3</v>
      </c>
      <c r="CH57" s="210">
        <f si="37" t="shared"/>
        <v>762.3</v>
      </c>
      <c r="CI57" s="196"/>
      <c r="CJ57" s="196">
        <f si="60" t="shared"/>
        <v>0</v>
      </c>
      <c r="CK57" s="196">
        <v>3.78</v>
      </c>
      <c r="CL57" s="196">
        <f si="38" t="shared"/>
        <v>3.78</v>
      </c>
      <c r="CM57" s="199">
        <v>53</v>
      </c>
      <c r="CN57" s="346">
        <v>42821</v>
      </c>
      <c r="CO57" s="516"/>
      <c r="CP57" s="532"/>
      <c r="CQ57" s="529">
        <f si="61" t="shared"/>
        <v>0</v>
      </c>
      <c r="CR57" s="409"/>
      <c r="CS57" s="210">
        <f si="87" t="shared"/>
        <v>0</v>
      </c>
      <c r="CT57" s="210">
        <f si="87" t="shared"/>
        <v>0</v>
      </c>
      <c r="CU57" s="409">
        <f si="87" t="shared"/>
        <v>0</v>
      </c>
      <c r="CV57" s="521"/>
      <c r="CW57" s="379"/>
      <c r="CX57" s="557">
        <f si="62" t="shared"/>
        <v>0</v>
      </c>
      <c r="CY57" s="409"/>
      <c r="CZ57" s="409">
        <f si="39" t="shared"/>
        <v>0</v>
      </c>
      <c r="DA57" s="204"/>
      <c r="DB57" s="195">
        <v>3924.1</v>
      </c>
      <c r="DC57" s="409">
        <f si="40" t="shared"/>
        <v>3924.1</v>
      </c>
      <c r="DD57" s="195">
        <v>361.89499999999998</v>
      </c>
      <c r="DE57" s="196">
        <f si="63" t="shared"/>
        <v>0</v>
      </c>
      <c r="DF57" s="195">
        <v>11.38</v>
      </c>
      <c r="DG57" s="196">
        <f si="41" t="shared"/>
        <v>11.38</v>
      </c>
      <c r="DH57" s="199">
        <v>53</v>
      </c>
      <c r="DI57" s="346">
        <v>42821</v>
      </c>
      <c r="DJ57" s="558"/>
      <c r="DK57" s="559"/>
      <c r="DL57" s="493">
        <f si="64" t="shared"/>
        <v>0</v>
      </c>
      <c r="DM57" s="521"/>
      <c r="DN57" s="583"/>
      <c r="DO57" s="576"/>
      <c r="DP57" s="576"/>
      <c r="DQ57" s="582"/>
      <c r="DR57" s="493">
        <f si="78" t="shared"/>
        <v>0</v>
      </c>
      <c r="DS57" s="542"/>
      <c r="DT57" s="409">
        <f si="42" t="shared"/>
        <v>0</v>
      </c>
      <c r="DU57" s="204"/>
      <c r="DV57" s="195">
        <v>5557</v>
      </c>
      <c r="DW57" s="409">
        <f si="43" t="shared"/>
        <v>5557</v>
      </c>
      <c r="DX57" s="195">
        <v>14653</v>
      </c>
      <c r="DY57" s="431">
        <f si="66" t="shared"/>
        <v>0</v>
      </c>
      <c r="DZ57" s="409">
        <v>0.39800000000000002</v>
      </c>
      <c r="EA57" s="431">
        <f si="44" t="shared"/>
        <v>0.39800000000000002</v>
      </c>
      <c r="EB57" s="199">
        <v>53</v>
      </c>
      <c r="EC57" s="346">
        <v>42821</v>
      </c>
      <c r="ED57" s="516"/>
      <c r="EE57" s="212"/>
      <c r="EF57" s="212"/>
      <c r="EG57" s="493">
        <f si="67" t="shared"/>
        <v>0</v>
      </c>
      <c r="EH57" s="542"/>
      <c r="EI57" s="549"/>
      <c r="EJ57" s="582"/>
      <c r="EK57" s="529">
        <f si="68" t="shared"/>
        <v>0</v>
      </c>
      <c r="EL57" s="541"/>
      <c r="EM57" s="583"/>
      <c r="EN57" s="550"/>
      <c r="EO57" s="529">
        <f si="69" t="shared"/>
        <v>0</v>
      </c>
      <c r="EP57" s="541"/>
      <c r="EQ57" s="570"/>
      <c r="ER57" s="529">
        <f si="70" t="shared"/>
        <v>0</v>
      </c>
      <c r="ES57" s="196"/>
      <c r="ET57" s="409">
        <f si="45" t="shared"/>
        <v>0</v>
      </c>
      <c r="EU57" s="204"/>
      <c r="EV57" s="195">
        <v>4273.3999999999996</v>
      </c>
      <c r="EW57" s="195">
        <f si="46" t="shared"/>
        <v>4273.3999999999996</v>
      </c>
      <c r="EX57" s="431">
        <v>361.89499999999998</v>
      </c>
      <c r="EY57" s="431">
        <f si="71" t="shared"/>
        <v>0</v>
      </c>
      <c r="EZ57" s="290">
        <v>12.3931</v>
      </c>
      <c r="FA57" s="432">
        <f si="47" t="shared"/>
        <v>12.3931</v>
      </c>
      <c r="HO57" s="346">
        <v>42762</v>
      </c>
      <c r="HP57" s="590"/>
      <c r="HQ57" s="529">
        <f si="72" t="shared"/>
        <v>0</v>
      </c>
      <c r="HR57" s="541"/>
      <c r="HS57" s="556"/>
      <c r="HT57" s="347">
        <f si="73" t="shared"/>
        <v>0</v>
      </c>
      <c r="HU57" s="573"/>
      <c r="HV57" s="556"/>
      <c r="HW57" s="347">
        <f si="74" t="shared"/>
        <v>0</v>
      </c>
      <c r="HX57" s="573"/>
      <c r="HY57" s="556"/>
      <c r="HZ57" s="347">
        <f si="75" t="shared"/>
        <v>0</v>
      </c>
      <c r="IA57" s="573"/>
      <c r="IB57" s="556"/>
      <c r="IC57" s="493">
        <f si="76" t="shared"/>
        <v>0</v>
      </c>
      <c r="ID57" s="195"/>
      <c r="IE57" s="556"/>
      <c r="IF57" s="347">
        <f si="77" t="shared"/>
        <v>0</v>
      </c>
      <c r="IG57" s="210"/>
    </row>
    <row customHeight="1" ht="16.5" r="58" spans="1:241" x14ac:dyDescent="0.25">
      <c r="A58" s="199">
        <v>54</v>
      </c>
      <c r="B58" s="346">
        <v>42822</v>
      </c>
      <c r="C58" s="349"/>
      <c r="D58" s="288"/>
      <c r="E58" s="350"/>
      <c r="F58" s="493">
        <f si="48" t="shared"/>
        <v>0</v>
      </c>
      <c r="G58" s="354">
        <f>F57+F58</f>
        <v>0</v>
      </c>
      <c r="H58" s="357"/>
      <c r="I58" s="292"/>
      <c r="J58" s="358"/>
      <c r="K58" s="493">
        <f si="49" t="shared"/>
        <v>0</v>
      </c>
      <c r="L58" s="409">
        <f>K57+K58</f>
        <v>0</v>
      </c>
      <c r="M58" s="354">
        <f>L58-G58</f>
        <v>0</v>
      </c>
      <c r="N58" s="516"/>
      <c r="O58" s="532"/>
      <c r="P58" s="493">
        <f si="50" t="shared"/>
        <v>0</v>
      </c>
      <c r="Q58" s="521">
        <f>P58+P57</f>
        <v>0</v>
      </c>
      <c r="R58" s="516"/>
      <c r="S58" s="532"/>
      <c r="T58" s="347">
        <f si="51" t="shared"/>
        <v>0</v>
      </c>
      <c r="U58" s="521">
        <f>T58+T57</f>
        <v>0</v>
      </c>
      <c r="V58" s="516"/>
      <c r="W58" s="532"/>
      <c r="X58" s="347">
        <f si="52" t="shared"/>
        <v>0</v>
      </c>
      <c r="Y58" s="409">
        <f>X58+X57</f>
        <v>0</v>
      </c>
      <c r="Z58" s="210">
        <f>Y58+U58</f>
        <v>0</v>
      </c>
      <c r="AA58" s="354">
        <f>Q58-Z58</f>
        <v>0</v>
      </c>
      <c r="AB58" s="349"/>
      <c r="AC58" s="446"/>
      <c r="AD58" s="493">
        <f si="53" t="shared"/>
        <v>0</v>
      </c>
      <c r="AE58" s="521">
        <f>AD58+AD57</f>
        <v>0</v>
      </c>
      <c r="AF58" s="364"/>
      <c r="AG58" s="289"/>
      <c r="AH58" s="358"/>
      <c r="AI58" s="347">
        <f si="54" t="shared"/>
        <v>0</v>
      </c>
      <c r="AJ58" s="409">
        <f>AI58+AI57</f>
        <v>0</v>
      </c>
      <c r="AK58" s="521">
        <f>AJ58+U58</f>
        <v>0</v>
      </c>
      <c r="AL58" s="387"/>
      <c r="AM58" s="388"/>
      <c r="AN58" s="347">
        <f si="55" t="shared"/>
        <v>0</v>
      </c>
      <c r="AO58" s="217">
        <f>AN58+AN57</f>
        <v>0</v>
      </c>
      <c r="AP58" s="387"/>
      <c r="AQ58" s="388"/>
      <c r="AR58" s="347">
        <f si="56" t="shared"/>
        <v>0</v>
      </c>
      <c r="AS58" s="409">
        <f>AR58+AR57</f>
        <v>0</v>
      </c>
      <c r="AT58" s="409">
        <f>(L58-Y58-AE58-AO58)+AS58</f>
        <v>0</v>
      </c>
      <c r="AU58" s="210">
        <f si="28" t="shared"/>
        <v>0</v>
      </c>
      <c r="AV58" s="211">
        <f>(L58-Y58-AE58-AO58)+AS58</f>
        <v>0</v>
      </c>
      <c r="AW58" s="197">
        <v>10649.89</v>
      </c>
      <c r="AX58" s="196"/>
      <c r="AY58" s="196"/>
      <c r="AZ58" s="196">
        <f si="79" t="shared"/>
        <v>0</v>
      </c>
      <c r="BA58" s="196">
        <v>30.88</v>
      </c>
      <c r="BB58" s="196">
        <f si="30" t="shared"/>
        <v>30.88</v>
      </c>
      <c r="BC58" s="199">
        <v>54</v>
      </c>
      <c r="BD58" s="346">
        <v>42822</v>
      </c>
      <c r="BE58" s="357"/>
      <c r="BF58" s="292"/>
      <c r="BG58" s="358"/>
      <c r="BH58" s="529">
        <f si="57" t="shared"/>
        <v>0</v>
      </c>
      <c r="BI58" s="521">
        <f>BH58+BH57</f>
        <v>0</v>
      </c>
      <c r="BJ58" s="549"/>
      <c r="BK58" s="550"/>
      <c r="BL58" s="548">
        <f si="58" t="shared"/>
        <v>0</v>
      </c>
      <c r="BM58" s="409">
        <f>BL58+BL57</f>
        <v>0</v>
      </c>
      <c r="BN58" s="409">
        <f si="31" t="shared"/>
        <v>0</v>
      </c>
      <c r="BO58" s="204">
        <f>BI58-BM58</f>
        <v>0</v>
      </c>
      <c r="BP58" s="195">
        <v>1668.2</v>
      </c>
      <c r="BQ58" s="196">
        <f si="32" t="shared"/>
        <v>1668.2</v>
      </c>
      <c r="BR58" s="196">
        <v>301.44</v>
      </c>
      <c r="BS58" s="196">
        <f si="33" t="shared"/>
        <v>0</v>
      </c>
      <c r="BT58" s="196">
        <v>4.84</v>
      </c>
      <c r="BU58" s="196">
        <f si="34" t="shared"/>
        <v>4.84</v>
      </c>
      <c r="BV58" s="199">
        <v>54</v>
      </c>
      <c r="BW58" s="346">
        <v>42822</v>
      </c>
      <c r="BX58" s="516"/>
      <c r="BY58" s="532"/>
      <c r="BZ58" s="529">
        <f si="59" t="shared"/>
        <v>0</v>
      </c>
      <c r="CA58" s="196">
        <f>BZ57+BZ58</f>
        <v>0</v>
      </c>
      <c r="CB58" s="292"/>
      <c r="CC58" s="213">
        <f si="35" t="shared"/>
        <v>0</v>
      </c>
      <c r="CD58" s="409">
        <f>BM58</f>
        <v>0</v>
      </c>
      <c r="CE58" s="211">
        <f si="36" t="shared"/>
        <v>0</v>
      </c>
      <c r="CF58" s="211">
        <f>CA58+CD58</f>
        <v>0</v>
      </c>
      <c r="CG58" s="195">
        <v>762.3</v>
      </c>
      <c r="CH58" s="210">
        <f si="37" t="shared"/>
        <v>762.3</v>
      </c>
      <c r="CI58" s="196"/>
      <c r="CJ58" s="196">
        <f si="60" t="shared"/>
        <v>0</v>
      </c>
      <c r="CK58" s="196">
        <v>3.78</v>
      </c>
      <c r="CL58" s="196">
        <f si="38" t="shared"/>
        <v>3.78</v>
      </c>
      <c r="CM58" s="199">
        <v>54</v>
      </c>
      <c r="CN58" s="346">
        <v>42822</v>
      </c>
      <c r="CO58" s="516"/>
      <c r="CP58" s="532"/>
      <c r="CQ58" s="529">
        <f si="61" t="shared"/>
        <v>0</v>
      </c>
      <c r="CR58" s="409">
        <f>CQ58+CQ57</f>
        <v>0</v>
      </c>
      <c r="CS58" s="210">
        <f si="87" t="shared"/>
        <v>0</v>
      </c>
      <c r="CT58" s="210">
        <f si="87" t="shared"/>
        <v>0</v>
      </c>
      <c r="CU58" s="409">
        <f si="87" t="shared"/>
        <v>0</v>
      </c>
      <c r="CV58" s="521">
        <f>Y58</f>
        <v>0</v>
      </c>
      <c r="CW58" s="379"/>
      <c r="CX58" s="557">
        <f si="62" t="shared"/>
        <v>0</v>
      </c>
      <c r="CY58" s="409">
        <f>CX58+CX57</f>
        <v>0</v>
      </c>
      <c r="CZ58" s="409">
        <f si="39" t="shared"/>
        <v>0</v>
      </c>
      <c r="DA58" s="204">
        <f>CZ58+CZ57</f>
        <v>0</v>
      </c>
      <c r="DB58" s="195">
        <v>3924.1</v>
      </c>
      <c r="DC58" s="409">
        <f si="40" t="shared"/>
        <v>3924.1</v>
      </c>
      <c r="DD58" s="195">
        <v>361.89499999999998</v>
      </c>
      <c r="DE58" s="196">
        <f si="63" t="shared"/>
        <v>0</v>
      </c>
      <c r="DF58" s="195">
        <v>11.38</v>
      </c>
      <c r="DG58" s="196">
        <f si="41" t="shared"/>
        <v>11.38</v>
      </c>
      <c r="DH58" s="199">
        <v>54</v>
      </c>
      <c r="DI58" s="346">
        <v>42822</v>
      </c>
      <c r="DJ58" s="558"/>
      <c r="DK58" s="559"/>
      <c r="DL58" s="493">
        <f si="64" t="shared"/>
        <v>0</v>
      </c>
      <c r="DM58" s="521">
        <f>DL58+DL57</f>
        <v>0</v>
      </c>
      <c r="DN58" s="583"/>
      <c r="DO58" s="576"/>
      <c r="DP58" s="576"/>
      <c r="DQ58" s="582"/>
      <c r="DR58" s="493">
        <f si="78" t="shared"/>
        <v>0</v>
      </c>
      <c r="DS58" s="542">
        <f>DR58+DR57</f>
        <v>0</v>
      </c>
      <c r="DT58" s="409">
        <f si="42" t="shared"/>
        <v>0</v>
      </c>
      <c r="DU58" s="204">
        <f>DM58+DS58+IG58</f>
        <v>0</v>
      </c>
      <c r="DV58" s="195">
        <v>5557</v>
      </c>
      <c r="DW58" s="409">
        <f si="43" t="shared"/>
        <v>5557</v>
      </c>
      <c r="DX58" s="195">
        <v>14653</v>
      </c>
      <c r="DY58" s="431">
        <f si="66" t="shared"/>
        <v>0</v>
      </c>
      <c r="DZ58" s="409">
        <v>0.39800000000000002</v>
      </c>
      <c r="EA58" s="431">
        <f si="44" t="shared"/>
        <v>0.39800000000000002</v>
      </c>
      <c r="EB58" s="199">
        <v>54</v>
      </c>
      <c r="EC58" s="346">
        <v>42822</v>
      </c>
      <c r="ED58" s="516"/>
      <c r="EE58" s="212"/>
      <c r="EF58" s="212"/>
      <c r="EG58" s="493">
        <f si="67" t="shared"/>
        <v>0</v>
      </c>
      <c r="EH58" s="542">
        <f>EG58+EG57</f>
        <v>0</v>
      </c>
      <c r="EI58" s="549"/>
      <c r="EJ58" s="582"/>
      <c r="EK58" s="529">
        <f si="68" t="shared"/>
        <v>0</v>
      </c>
      <c r="EL58" s="541">
        <f>EK58+EK57</f>
        <v>0</v>
      </c>
      <c r="EM58" s="583"/>
      <c r="EN58" s="550"/>
      <c r="EO58" s="529">
        <f si="69" t="shared"/>
        <v>0</v>
      </c>
      <c r="EP58" s="541">
        <f>EO58+EO57</f>
        <v>0</v>
      </c>
      <c r="EQ58" s="570"/>
      <c r="ER58" s="529">
        <f si="70" t="shared"/>
        <v>0</v>
      </c>
      <c r="ES58" s="196">
        <f>ER58+ER57</f>
        <v>0</v>
      </c>
      <c r="ET58" s="409">
        <f si="45" t="shared"/>
        <v>0</v>
      </c>
      <c r="EU58" s="204">
        <f>EH58+EP58+ES58</f>
        <v>0</v>
      </c>
      <c r="EV58" s="195">
        <v>4273.3999999999996</v>
      </c>
      <c r="EW58" s="195">
        <f si="46" t="shared"/>
        <v>4273.3999999999996</v>
      </c>
      <c r="EX58" s="431">
        <v>361.89499999999998</v>
      </c>
      <c r="EY58" s="431">
        <f si="71" t="shared"/>
        <v>0</v>
      </c>
      <c r="EZ58" s="290">
        <v>12.3931</v>
      </c>
      <c r="FA58" s="432">
        <f si="47" t="shared"/>
        <v>12.3931</v>
      </c>
      <c r="HO58" s="346">
        <v>42763</v>
      </c>
      <c r="HP58" s="590"/>
      <c r="HQ58" s="529">
        <f si="72" t="shared"/>
        <v>0</v>
      </c>
      <c r="HR58" s="541">
        <f>HQ58+HQ57</f>
        <v>0</v>
      </c>
      <c r="HS58" s="556"/>
      <c r="HT58" s="347">
        <f si="73" t="shared"/>
        <v>0</v>
      </c>
      <c r="HU58" s="573">
        <f>HT58+HT57</f>
        <v>0</v>
      </c>
      <c r="HV58" s="556"/>
      <c r="HW58" s="347">
        <f si="74" t="shared"/>
        <v>0</v>
      </c>
      <c r="HX58" s="573">
        <f>HW58+HW57</f>
        <v>0</v>
      </c>
      <c r="HY58" s="556"/>
      <c r="HZ58" s="347">
        <f si="75" t="shared"/>
        <v>0</v>
      </c>
      <c r="IA58" s="573">
        <f>HZ58+HZ57</f>
        <v>0</v>
      </c>
      <c r="IB58" s="556"/>
      <c r="IC58" s="493">
        <f si="76" t="shared"/>
        <v>0</v>
      </c>
      <c r="ID58" s="195">
        <f>IC58+IC57</f>
        <v>0</v>
      </c>
      <c r="IE58" s="556"/>
      <c r="IF58" s="347">
        <f si="77" t="shared"/>
        <v>0</v>
      </c>
      <c r="IG58" s="210">
        <f>IF58+IF57</f>
        <v>0</v>
      </c>
    </row>
    <row customHeight="1" ht="16.5" r="59" spans="1:241" x14ac:dyDescent="0.25">
      <c r="A59" s="199">
        <v>55</v>
      </c>
      <c r="B59" s="346">
        <v>42822</v>
      </c>
      <c r="C59" s="349"/>
      <c r="D59" s="288"/>
      <c r="E59" s="350"/>
      <c r="F59" s="493">
        <f si="48" t="shared"/>
        <v>0</v>
      </c>
      <c r="G59" s="354"/>
      <c r="H59" s="357"/>
      <c r="I59" s="292"/>
      <c r="J59" s="358"/>
      <c r="K59" s="493">
        <f si="49" t="shared"/>
        <v>0</v>
      </c>
      <c r="L59" s="409"/>
      <c r="M59" s="354"/>
      <c r="N59" s="516"/>
      <c r="O59" s="532"/>
      <c r="P59" s="493">
        <f si="50" t="shared"/>
        <v>0</v>
      </c>
      <c r="Q59" s="521"/>
      <c r="R59" s="516"/>
      <c r="S59" s="532"/>
      <c r="T59" s="347">
        <f si="51" t="shared"/>
        <v>0</v>
      </c>
      <c r="U59" s="521"/>
      <c r="V59" s="516"/>
      <c r="W59" s="532"/>
      <c r="X59" s="347">
        <f si="52" t="shared"/>
        <v>0</v>
      </c>
      <c r="Y59" s="409"/>
      <c r="Z59" s="210"/>
      <c r="AA59" s="354"/>
      <c r="AB59" s="349"/>
      <c r="AC59" s="446"/>
      <c r="AD59" s="493">
        <f si="53" t="shared"/>
        <v>0</v>
      </c>
      <c r="AE59" s="521"/>
      <c r="AF59" s="364"/>
      <c r="AG59" s="289"/>
      <c r="AH59" s="358"/>
      <c r="AI59" s="347">
        <f si="54" t="shared"/>
        <v>0</v>
      </c>
      <c r="AJ59" s="409"/>
      <c r="AK59" s="521"/>
      <c r="AL59" s="387"/>
      <c r="AM59" s="388"/>
      <c r="AN59" s="347">
        <f si="55" t="shared"/>
        <v>0</v>
      </c>
      <c r="AO59" s="217"/>
      <c r="AP59" s="387"/>
      <c r="AQ59" s="388"/>
      <c r="AR59" s="347">
        <f si="56" t="shared"/>
        <v>0</v>
      </c>
      <c r="AS59" s="409"/>
      <c r="AT59" s="409"/>
      <c r="AU59" s="210">
        <f si="28" t="shared"/>
        <v>0</v>
      </c>
      <c r="AV59" s="211"/>
      <c r="AW59" s="197">
        <v>10649.89</v>
      </c>
      <c r="AX59" s="196"/>
      <c r="AY59" s="196"/>
      <c r="AZ59" s="196">
        <f si="79" t="shared"/>
        <v>0</v>
      </c>
      <c r="BA59" s="196">
        <v>30.88</v>
      </c>
      <c r="BB59" s="196">
        <f si="30" t="shared"/>
        <v>30.88</v>
      </c>
      <c r="BC59" s="199">
        <v>55</v>
      </c>
      <c r="BD59" s="346">
        <v>42822</v>
      </c>
      <c r="BE59" s="357"/>
      <c r="BF59" s="292"/>
      <c r="BG59" s="358"/>
      <c r="BH59" s="529">
        <f si="57" t="shared"/>
        <v>0</v>
      </c>
      <c r="BI59" s="521"/>
      <c r="BJ59" s="549"/>
      <c r="BK59" s="550"/>
      <c r="BL59" s="548">
        <f si="58" t="shared"/>
        <v>0</v>
      </c>
      <c r="BM59" s="409"/>
      <c r="BN59" s="409">
        <f si="31" t="shared"/>
        <v>0</v>
      </c>
      <c r="BO59" s="204"/>
      <c r="BP59" s="195">
        <v>1668.2</v>
      </c>
      <c r="BQ59" s="196">
        <f si="32" t="shared"/>
        <v>1668.2</v>
      </c>
      <c r="BR59" s="196">
        <v>301.44</v>
      </c>
      <c r="BS59" s="196">
        <f si="33" t="shared"/>
        <v>0</v>
      </c>
      <c r="BT59" s="196">
        <v>4.84</v>
      </c>
      <c r="BU59" s="196">
        <f si="34" t="shared"/>
        <v>4.84</v>
      </c>
      <c r="BV59" s="199">
        <v>55</v>
      </c>
      <c r="BW59" s="346">
        <v>42822</v>
      </c>
      <c r="BX59" s="516"/>
      <c r="BY59" s="532"/>
      <c r="BZ59" s="529">
        <f si="59" t="shared"/>
        <v>0</v>
      </c>
      <c r="CA59" s="196"/>
      <c r="CB59" s="292"/>
      <c r="CC59" s="213">
        <f si="35" t="shared"/>
        <v>0</v>
      </c>
      <c r="CD59" s="409"/>
      <c r="CE59" s="211">
        <f si="36" t="shared"/>
        <v>0</v>
      </c>
      <c r="CF59" s="211"/>
      <c r="CG59" s="195">
        <v>762.3</v>
      </c>
      <c r="CH59" s="210">
        <f si="37" t="shared"/>
        <v>762.3</v>
      </c>
      <c r="CI59" s="196"/>
      <c r="CJ59" s="196">
        <f si="60" t="shared"/>
        <v>0</v>
      </c>
      <c r="CK59" s="196">
        <v>3.78</v>
      </c>
      <c r="CL59" s="196">
        <f si="38" t="shared"/>
        <v>3.78</v>
      </c>
      <c r="CM59" s="199">
        <v>55</v>
      </c>
      <c r="CN59" s="346">
        <v>42822</v>
      </c>
      <c r="CO59" s="516"/>
      <c r="CP59" s="532"/>
      <c r="CQ59" s="529">
        <f si="61" t="shared"/>
        <v>0</v>
      </c>
      <c r="CR59" s="409"/>
      <c r="CS59" s="210">
        <f si="87" t="shared"/>
        <v>0</v>
      </c>
      <c r="CT59" s="210">
        <f si="87" t="shared"/>
        <v>0</v>
      </c>
      <c r="CU59" s="409">
        <f si="87" t="shared"/>
        <v>0</v>
      </c>
      <c r="CV59" s="521"/>
      <c r="CW59" s="379"/>
      <c r="CX59" s="557">
        <f si="62" t="shared"/>
        <v>0</v>
      </c>
      <c r="CY59" s="409"/>
      <c r="CZ59" s="409">
        <f si="39" t="shared"/>
        <v>0</v>
      </c>
      <c r="DA59" s="204"/>
      <c r="DB59" s="195">
        <v>3924.1</v>
      </c>
      <c r="DC59" s="409">
        <f si="40" t="shared"/>
        <v>3924.1</v>
      </c>
      <c r="DD59" s="195">
        <v>361.89499999999998</v>
      </c>
      <c r="DE59" s="196">
        <f si="63" t="shared"/>
        <v>0</v>
      </c>
      <c r="DF59" s="195">
        <v>11.38</v>
      </c>
      <c r="DG59" s="196">
        <f si="41" t="shared"/>
        <v>11.38</v>
      </c>
      <c r="DH59" s="199">
        <v>55</v>
      </c>
      <c r="DI59" s="346">
        <v>42822</v>
      </c>
      <c r="DJ59" s="558"/>
      <c r="DK59" s="559"/>
      <c r="DL59" s="493">
        <f si="64" t="shared"/>
        <v>0</v>
      </c>
      <c r="DM59" s="521"/>
      <c r="DN59" s="583"/>
      <c r="DO59" s="576"/>
      <c r="DP59" s="576"/>
      <c r="DQ59" s="582"/>
      <c r="DR59" s="493">
        <f si="78" t="shared"/>
        <v>0</v>
      </c>
      <c r="DS59" s="542"/>
      <c r="DT59" s="409">
        <f si="42" t="shared"/>
        <v>0</v>
      </c>
      <c r="DU59" s="204"/>
      <c r="DV59" s="195">
        <v>5557</v>
      </c>
      <c r="DW59" s="409">
        <f si="43" t="shared"/>
        <v>5557</v>
      </c>
      <c r="DX59" s="195">
        <v>14653</v>
      </c>
      <c r="DY59" s="431">
        <f si="66" t="shared"/>
        <v>0</v>
      </c>
      <c r="DZ59" s="409">
        <v>0.39800000000000002</v>
      </c>
      <c r="EA59" s="431">
        <f si="44" t="shared"/>
        <v>0.39800000000000002</v>
      </c>
      <c r="EB59" s="199">
        <v>55</v>
      </c>
      <c r="EC59" s="346">
        <v>42822</v>
      </c>
      <c r="ED59" s="516"/>
      <c r="EE59" s="212"/>
      <c r="EF59" s="532"/>
      <c r="EG59" s="493">
        <f si="67" t="shared"/>
        <v>0</v>
      </c>
      <c r="EH59" s="542"/>
      <c r="EI59" s="549"/>
      <c r="EJ59" s="582"/>
      <c r="EK59" s="529">
        <f si="68" t="shared"/>
        <v>0</v>
      </c>
      <c r="EL59" s="541"/>
      <c r="EM59" s="583"/>
      <c r="EN59" s="550"/>
      <c r="EO59" s="529">
        <f si="69" t="shared"/>
        <v>0</v>
      </c>
      <c r="EP59" s="541"/>
      <c r="EQ59" s="570"/>
      <c r="ER59" s="529">
        <f si="70" t="shared"/>
        <v>0</v>
      </c>
      <c r="ES59" s="196"/>
      <c r="ET59" s="409">
        <f si="45" t="shared"/>
        <v>0</v>
      </c>
      <c r="EU59" s="204"/>
      <c r="EV59" s="195">
        <v>4273.3999999999996</v>
      </c>
      <c r="EW59" s="195">
        <f si="46" t="shared"/>
        <v>4273.3999999999996</v>
      </c>
      <c r="EX59" s="431">
        <v>361.89499999999998</v>
      </c>
      <c r="EY59" s="431">
        <f si="71" t="shared"/>
        <v>0</v>
      </c>
      <c r="EZ59" s="290">
        <v>12.3931</v>
      </c>
      <c r="FA59" s="432">
        <f si="47" t="shared"/>
        <v>12.3931</v>
      </c>
      <c r="HO59" s="346">
        <v>42763</v>
      </c>
      <c r="HP59" s="590"/>
      <c r="HQ59" s="529">
        <f si="72" t="shared"/>
        <v>0</v>
      </c>
      <c r="HR59" s="541"/>
      <c r="HS59" s="556"/>
      <c r="HT59" s="347">
        <f si="73" t="shared"/>
        <v>0</v>
      </c>
      <c r="HU59" s="573"/>
      <c r="HV59" s="556"/>
      <c r="HW59" s="347">
        <f si="74" t="shared"/>
        <v>0</v>
      </c>
      <c r="HX59" s="573"/>
      <c r="HY59" s="556"/>
      <c r="HZ59" s="347">
        <f si="75" t="shared"/>
        <v>0</v>
      </c>
      <c r="IA59" s="573"/>
      <c r="IB59" s="556"/>
      <c r="IC59" s="493">
        <f si="76" t="shared"/>
        <v>0</v>
      </c>
      <c r="ID59" s="195"/>
      <c r="IE59" s="556"/>
      <c r="IF59" s="347">
        <f si="77" t="shared"/>
        <v>0</v>
      </c>
      <c r="IG59" s="210"/>
    </row>
    <row customHeight="1" ht="16.5" r="60" spans="1:241" x14ac:dyDescent="0.25">
      <c r="A60" s="199">
        <v>56</v>
      </c>
      <c r="B60" s="346">
        <v>42823</v>
      </c>
      <c r="C60" s="349"/>
      <c r="D60" s="288"/>
      <c r="E60" s="350"/>
      <c r="F60" s="493">
        <f si="48" t="shared"/>
        <v>0</v>
      </c>
      <c r="G60" s="354">
        <f>F59+F60</f>
        <v>0</v>
      </c>
      <c r="H60" s="357"/>
      <c r="I60" s="292"/>
      <c r="J60" s="358"/>
      <c r="K60" s="493">
        <f si="49" t="shared"/>
        <v>0</v>
      </c>
      <c r="L60" s="409">
        <f>K59+K60</f>
        <v>0</v>
      </c>
      <c r="M60" s="354">
        <f>L60-G60</f>
        <v>0</v>
      </c>
      <c r="N60" s="516"/>
      <c r="O60" s="532"/>
      <c r="P60" s="493">
        <f si="50" t="shared"/>
        <v>0</v>
      </c>
      <c r="Q60" s="521">
        <f>P60+P59</f>
        <v>0</v>
      </c>
      <c r="R60" s="516"/>
      <c r="S60" s="532"/>
      <c r="T60" s="347">
        <f si="51" t="shared"/>
        <v>0</v>
      </c>
      <c r="U60" s="521">
        <f>T60+T59</f>
        <v>0</v>
      </c>
      <c r="V60" s="516"/>
      <c r="W60" s="532"/>
      <c r="X60" s="347">
        <f si="52" t="shared"/>
        <v>0</v>
      </c>
      <c r="Y60" s="409">
        <f>X60+X59</f>
        <v>0</v>
      </c>
      <c r="Z60" s="210">
        <f>Y60+U60</f>
        <v>0</v>
      </c>
      <c r="AA60" s="354">
        <f>Q60-Z60</f>
        <v>0</v>
      </c>
      <c r="AB60" s="349"/>
      <c r="AC60" s="446"/>
      <c r="AD60" s="493">
        <f si="53" t="shared"/>
        <v>0</v>
      </c>
      <c r="AE60" s="521">
        <f>AD60+AD59</f>
        <v>0</v>
      </c>
      <c r="AF60" s="364"/>
      <c r="AG60" s="289"/>
      <c r="AH60" s="358"/>
      <c r="AI60" s="347">
        <f si="54" t="shared"/>
        <v>0</v>
      </c>
      <c r="AJ60" s="409">
        <f>AI60+AI59</f>
        <v>0</v>
      </c>
      <c r="AK60" s="521">
        <f>AJ60+U60</f>
        <v>0</v>
      </c>
      <c r="AL60" s="387"/>
      <c r="AM60" s="388"/>
      <c r="AN60" s="347">
        <f si="55" t="shared"/>
        <v>0</v>
      </c>
      <c r="AO60" s="217">
        <f>AN60+AN59</f>
        <v>0</v>
      </c>
      <c r="AP60" s="387"/>
      <c r="AQ60" s="388"/>
      <c r="AR60" s="347">
        <f si="56" t="shared"/>
        <v>0</v>
      </c>
      <c r="AS60" s="409">
        <f>AR60+AR59</f>
        <v>0</v>
      </c>
      <c r="AT60" s="409">
        <f>(L60-Y60-AE60-AO60)+AS60</f>
        <v>0</v>
      </c>
      <c r="AU60" s="210">
        <f si="28" t="shared"/>
        <v>0</v>
      </c>
      <c r="AV60" s="211">
        <f>(G60-Y60-AE60-AO60)+AS60</f>
        <v>0</v>
      </c>
      <c r="AW60" s="197">
        <v>10649.89</v>
      </c>
      <c r="AX60" s="196"/>
      <c r="AY60" s="196"/>
      <c r="AZ60" s="196">
        <f si="79" t="shared"/>
        <v>0</v>
      </c>
      <c r="BA60" s="196">
        <v>30.88</v>
      </c>
      <c r="BB60" s="196">
        <f si="30" t="shared"/>
        <v>30.88</v>
      </c>
      <c r="BC60" s="199">
        <v>56</v>
      </c>
      <c r="BD60" s="346">
        <v>42823</v>
      </c>
      <c r="BE60" s="357"/>
      <c r="BF60" s="292"/>
      <c r="BG60" s="358"/>
      <c r="BH60" s="529">
        <f si="57" t="shared"/>
        <v>0</v>
      </c>
      <c r="BI60" s="521">
        <f>BH60+BH59</f>
        <v>0</v>
      </c>
      <c r="BJ60" s="549"/>
      <c r="BK60" s="550"/>
      <c r="BL60" s="548">
        <f si="58" t="shared"/>
        <v>0</v>
      </c>
      <c r="BM60" s="409">
        <f>BL60+BL59</f>
        <v>0</v>
      </c>
      <c r="BN60" s="409">
        <f si="31" t="shared"/>
        <v>0</v>
      </c>
      <c r="BO60" s="204">
        <f>BI60-BM60</f>
        <v>0</v>
      </c>
      <c r="BP60" s="195">
        <v>1668.2</v>
      </c>
      <c r="BQ60" s="196">
        <f si="32" t="shared"/>
        <v>1668.2</v>
      </c>
      <c r="BR60" s="196">
        <v>301.44</v>
      </c>
      <c r="BS60" s="196">
        <f si="33" t="shared"/>
        <v>0</v>
      </c>
      <c r="BT60" s="196">
        <v>4.84</v>
      </c>
      <c r="BU60" s="196">
        <f si="34" t="shared"/>
        <v>4.84</v>
      </c>
      <c r="BV60" s="199">
        <v>56</v>
      </c>
      <c r="BW60" s="346">
        <v>42823</v>
      </c>
      <c r="BX60" s="516"/>
      <c r="BY60" s="532"/>
      <c r="BZ60" s="529">
        <f si="59" t="shared"/>
        <v>0</v>
      </c>
      <c r="CA60" s="196">
        <f>BZ59+BZ60</f>
        <v>0</v>
      </c>
      <c r="CB60" s="292"/>
      <c r="CC60" s="213">
        <f si="35" t="shared"/>
        <v>0</v>
      </c>
      <c r="CD60" s="409">
        <f>BM60</f>
        <v>0</v>
      </c>
      <c r="CE60" s="211">
        <f si="36" t="shared"/>
        <v>0</v>
      </c>
      <c r="CF60" s="211">
        <f>CA60+CD60</f>
        <v>0</v>
      </c>
      <c r="CG60" s="195">
        <v>762.3</v>
      </c>
      <c r="CH60" s="210">
        <f si="37" t="shared"/>
        <v>762.3</v>
      </c>
      <c r="CI60" s="196"/>
      <c r="CJ60" s="196">
        <f si="60" t="shared"/>
        <v>0</v>
      </c>
      <c r="CK60" s="196">
        <v>3.78</v>
      </c>
      <c r="CL60" s="196">
        <f si="38" t="shared"/>
        <v>3.78</v>
      </c>
      <c r="CM60" s="199">
        <v>56</v>
      </c>
      <c r="CN60" s="346">
        <v>42823</v>
      </c>
      <c r="CO60" s="516"/>
      <c r="CP60" s="532"/>
      <c r="CQ60" s="529">
        <f si="61" t="shared"/>
        <v>0</v>
      </c>
      <c r="CR60" s="409">
        <f>CQ60+CQ59</f>
        <v>0</v>
      </c>
      <c r="CS60" s="210">
        <f si="87" t="shared"/>
        <v>0</v>
      </c>
      <c r="CT60" s="210">
        <f si="87" t="shared"/>
        <v>0</v>
      </c>
      <c r="CU60" s="409">
        <f si="87" t="shared"/>
        <v>0</v>
      </c>
      <c r="CV60" s="521">
        <f>Y60</f>
        <v>0</v>
      </c>
      <c r="CW60" s="379"/>
      <c r="CX60" s="557">
        <f si="62" t="shared"/>
        <v>0</v>
      </c>
      <c r="CY60" s="409">
        <f>CX60+CX59</f>
        <v>0</v>
      </c>
      <c r="CZ60" s="409">
        <f si="39" t="shared"/>
        <v>0</v>
      </c>
      <c r="DA60" s="204">
        <f>CZ60+CZ59</f>
        <v>0</v>
      </c>
      <c r="DB60" s="195">
        <v>3924.1</v>
      </c>
      <c r="DC60" s="409">
        <f si="40" t="shared"/>
        <v>3924.1</v>
      </c>
      <c r="DD60" s="195">
        <v>361.89499999999998</v>
      </c>
      <c r="DE60" s="196">
        <f si="63" t="shared"/>
        <v>0</v>
      </c>
      <c r="DF60" s="195">
        <v>11.38</v>
      </c>
      <c r="DG60" s="196">
        <f si="41" t="shared"/>
        <v>11.38</v>
      </c>
      <c r="DH60" s="199">
        <v>56</v>
      </c>
      <c r="DI60" s="346">
        <v>42823</v>
      </c>
      <c r="DJ60" s="558"/>
      <c r="DK60" s="559"/>
      <c r="DL60" s="493">
        <f si="64" t="shared"/>
        <v>0</v>
      </c>
      <c r="DM60" s="521">
        <f>DL60+DL59</f>
        <v>0</v>
      </c>
      <c r="DN60" s="583"/>
      <c r="DO60" s="576"/>
      <c r="DP60" s="576"/>
      <c r="DQ60" s="582"/>
      <c r="DR60" s="493">
        <f si="78" t="shared"/>
        <v>0</v>
      </c>
      <c r="DS60" s="542">
        <f>DR60+DR59</f>
        <v>0</v>
      </c>
      <c r="DT60" s="409">
        <f si="42" t="shared"/>
        <v>0</v>
      </c>
      <c r="DU60" s="204">
        <f>DM60+DS60+IG60</f>
        <v>0</v>
      </c>
      <c r="DV60" s="195">
        <v>5557</v>
      </c>
      <c r="DW60" s="409">
        <f si="43" t="shared"/>
        <v>5557</v>
      </c>
      <c r="DX60" s="195">
        <v>14653</v>
      </c>
      <c r="DY60" s="431">
        <f si="66" t="shared"/>
        <v>0</v>
      </c>
      <c r="DZ60" s="409">
        <v>0.39800000000000002</v>
      </c>
      <c r="EA60" s="431">
        <f si="44" t="shared"/>
        <v>0.39800000000000002</v>
      </c>
      <c r="EB60" s="199">
        <v>56</v>
      </c>
      <c r="EC60" s="346">
        <v>42823</v>
      </c>
      <c r="ED60" s="516"/>
      <c r="EE60" s="212"/>
      <c r="EF60" s="532"/>
      <c r="EG60" s="493">
        <f si="67" t="shared"/>
        <v>0</v>
      </c>
      <c r="EH60" s="542">
        <f>EG60+EG59</f>
        <v>0</v>
      </c>
      <c r="EI60" s="549"/>
      <c r="EJ60" s="582"/>
      <c r="EK60" s="529">
        <f si="68" t="shared"/>
        <v>0</v>
      </c>
      <c r="EL60" s="541">
        <f>EK60+EK59</f>
        <v>0</v>
      </c>
      <c r="EM60" s="583"/>
      <c r="EN60" s="550"/>
      <c r="EO60" s="529">
        <f si="69" t="shared"/>
        <v>0</v>
      </c>
      <c r="EP60" s="541">
        <f>EO60+EO59</f>
        <v>0</v>
      </c>
      <c r="EQ60" s="570"/>
      <c r="ER60" s="529">
        <f si="70" t="shared"/>
        <v>0</v>
      </c>
      <c r="ES60" s="196">
        <f>ER60+ER59</f>
        <v>0</v>
      </c>
      <c r="ET60" s="409">
        <f si="45" t="shared"/>
        <v>0</v>
      </c>
      <c r="EU60" s="204">
        <f>EH60+EP60+ES60</f>
        <v>0</v>
      </c>
      <c r="EV60" s="195">
        <v>4273.3999999999996</v>
      </c>
      <c r="EW60" s="195">
        <f si="46" t="shared"/>
        <v>4273.3999999999996</v>
      </c>
      <c r="EX60" s="431">
        <v>361.89499999999998</v>
      </c>
      <c r="EY60" s="431">
        <f si="71" t="shared"/>
        <v>0</v>
      </c>
      <c r="EZ60" s="290">
        <v>12.3931</v>
      </c>
      <c r="FA60" s="432">
        <f si="47" t="shared"/>
        <v>12.3931</v>
      </c>
      <c r="HO60" s="346">
        <v>42764</v>
      </c>
      <c r="HP60" s="590"/>
      <c r="HQ60" s="529">
        <f si="72" t="shared"/>
        <v>0</v>
      </c>
      <c r="HR60" s="541">
        <f>HQ60+HQ59</f>
        <v>0</v>
      </c>
      <c r="HS60" s="556"/>
      <c r="HT60" s="347">
        <f si="73" t="shared"/>
        <v>0</v>
      </c>
      <c r="HU60" s="573">
        <f>HT60+HT59</f>
        <v>0</v>
      </c>
      <c r="HV60" s="556"/>
      <c r="HW60" s="347">
        <f si="74" t="shared"/>
        <v>0</v>
      </c>
      <c r="HX60" s="573">
        <f>HW60+HW59</f>
        <v>0</v>
      </c>
      <c r="HY60" s="556"/>
      <c r="HZ60" s="347">
        <f si="75" t="shared"/>
        <v>0</v>
      </c>
      <c r="IA60" s="573">
        <f>HZ60+HZ59</f>
        <v>0</v>
      </c>
      <c r="IB60" s="556"/>
      <c r="IC60" s="493">
        <f si="76" t="shared"/>
        <v>0</v>
      </c>
      <c r="ID60" s="195">
        <f>IC60+IC59</f>
        <v>0</v>
      </c>
      <c r="IE60" s="556"/>
      <c r="IF60" s="347">
        <f si="77" t="shared"/>
        <v>0</v>
      </c>
      <c r="IG60" s="210">
        <f>IF60+IF59</f>
        <v>0</v>
      </c>
    </row>
    <row customHeight="1" ht="16.5" r="61" spans="1:241" x14ac:dyDescent="0.25">
      <c r="A61" s="199">
        <v>57</v>
      </c>
      <c r="B61" s="346">
        <v>42823</v>
      </c>
      <c r="C61" s="349"/>
      <c r="D61" s="288"/>
      <c r="E61" s="350"/>
      <c r="F61" s="493">
        <f si="48" t="shared"/>
        <v>0</v>
      </c>
      <c r="G61" s="354"/>
      <c r="H61" s="357"/>
      <c r="I61" s="216"/>
      <c r="J61" s="358"/>
      <c r="K61" s="493">
        <f si="49" t="shared"/>
        <v>0</v>
      </c>
      <c r="L61" s="409"/>
      <c r="M61" s="354"/>
      <c r="N61" s="516"/>
      <c r="O61" s="532"/>
      <c r="P61" s="493">
        <f si="50" t="shared"/>
        <v>0</v>
      </c>
      <c r="Q61" s="521"/>
      <c r="R61" s="516"/>
      <c r="S61" s="532"/>
      <c r="T61" s="347">
        <f si="51" t="shared"/>
        <v>0</v>
      </c>
      <c r="U61" s="521"/>
      <c r="V61" s="516"/>
      <c r="W61" s="532"/>
      <c r="X61" s="347">
        <f si="52" t="shared"/>
        <v>0</v>
      </c>
      <c r="Y61" s="409"/>
      <c r="Z61" s="210"/>
      <c r="AA61" s="354"/>
      <c r="AB61" s="349"/>
      <c r="AC61" s="446"/>
      <c r="AD61" s="493">
        <f si="53" t="shared"/>
        <v>0</v>
      </c>
      <c r="AE61" s="521"/>
      <c r="AF61" s="364"/>
      <c r="AG61" s="289"/>
      <c r="AH61" s="358"/>
      <c r="AI61" s="347">
        <f si="54" t="shared"/>
        <v>0</v>
      </c>
      <c r="AJ61" s="409"/>
      <c r="AK61" s="521"/>
      <c r="AL61" s="387"/>
      <c r="AM61" s="388"/>
      <c r="AN61" s="347">
        <f si="55" t="shared"/>
        <v>0</v>
      </c>
      <c r="AO61" s="217"/>
      <c r="AP61" s="387"/>
      <c r="AQ61" s="388"/>
      <c r="AR61" s="347">
        <f si="56" t="shared"/>
        <v>0</v>
      </c>
      <c r="AS61" s="409"/>
      <c r="AT61" s="409"/>
      <c r="AU61" s="210">
        <f si="28" t="shared"/>
        <v>0</v>
      </c>
      <c r="AV61" s="211"/>
      <c r="AW61" s="197">
        <v>10649.89</v>
      </c>
      <c r="AX61" s="196"/>
      <c r="AY61" s="196"/>
      <c r="AZ61" s="196">
        <f si="79" t="shared"/>
        <v>0</v>
      </c>
      <c r="BA61" s="196">
        <v>30.88</v>
      </c>
      <c r="BB61" s="196">
        <f si="30" t="shared"/>
        <v>30.88</v>
      </c>
      <c r="BC61" s="199">
        <v>57</v>
      </c>
      <c r="BD61" s="346">
        <v>42823</v>
      </c>
      <c r="BE61" s="357"/>
      <c r="BF61" s="292"/>
      <c r="BG61" s="358"/>
      <c r="BH61" s="529">
        <f si="57" t="shared"/>
        <v>0</v>
      </c>
      <c r="BI61" s="521"/>
      <c r="BJ61" s="549"/>
      <c r="BK61" s="550"/>
      <c r="BL61" s="548">
        <f si="58" t="shared"/>
        <v>0</v>
      </c>
      <c r="BM61" s="409"/>
      <c r="BN61" s="409">
        <f si="31" t="shared"/>
        <v>0</v>
      </c>
      <c r="BO61" s="204"/>
      <c r="BP61" s="195">
        <v>1668.2</v>
      </c>
      <c r="BQ61" s="196">
        <f si="32" t="shared"/>
        <v>1668.2</v>
      </c>
      <c r="BR61" s="196">
        <v>301.44</v>
      </c>
      <c r="BS61" s="196">
        <f si="33" t="shared"/>
        <v>0</v>
      </c>
      <c r="BT61" s="196">
        <v>4.84</v>
      </c>
      <c r="BU61" s="196">
        <f si="34" t="shared"/>
        <v>4.84</v>
      </c>
      <c r="BV61" s="199">
        <v>57</v>
      </c>
      <c r="BW61" s="346">
        <v>42823</v>
      </c>
      <c r="BX61" s="516"/>
      <c r="BY61" s="532"/>
      <c r="BZ61" s="529">
        <f si="59" t="shared"/>
        <v>0</v>
      </c>
      <c r="CA61" s="196"/>
      <c r="CB61" s="292"/>
      <c r="CC61" s="213">
        <f si="35" t="shared"/>
        <v>0</v>
      </c>
      <c r="CD61" s="409"/>
      <c r="CE61" s="211">
        <f si="36" t="shared"/>
        <v>0</v>
      </c>
      <c r="CF61" s="211"/>
      <c r="CG61" s="195">
        <v>762.3</v>
      </c>
      <c r="CH61" s="210">
        <f si="37" t="shared"/>
        <v>762.3</v>
      </c>
      <c r="CI61" s="196"/>
      <c r="CJ61" s="196">
        <f si="60" t="shared"/>
        <v>0</v>
      </c>
      <c r="CK61" s="196">
        <v>3.78</v>
      </c>
      <c r="CL61" s="196">
        <f si="38" t="shared"/>
        <v>3.78</v>
      </c>
      <c r="CM61" s="199">
        <v>57</v>
      </c>
      <c r="CN61" s="346">
        <v>42823</v>
      </c>
      <c r="CO61" s="516"/>
      <c r="CP61" s="532"/>
      <c r="CQ61" s="529">
        <f si="61" t="shared"/>
        <v>0</v>
      </c>
      <c r="CR61" s="409"/>
      <c r="CS61" s="210">
        <f si="87" t="shared"/>
        <v>0</v>
      </c>
      <c r="CT61" s="210">
        <f si="87" t="shared"/>
        <v>0</v>
      </c>
      <c r="CU61" s="409">
        <f si="87" t="shared"/>
        <v>0</v>
      </c>
      <c r="CV61" s="521"/>
      <c r="CW61" s="379"/>
      <c r="CX61" s="557">
        <f si="62" t="shared"/>
        <v>0</v>
      </c>
      <c r="CY61" s="409"/>
      <c r="CZ61" s="409">
        <f si="39" t="shared"/>
        <v>0</v>
      </c>
      <c r="DA61" s="204"/>
      <c r="DB61" s="195">
        <v>3924.1</v>
      </c>
      <c r="DC61" s="409">
        <f si="40" t="shared"/>
        <v>3924.1</v>
      </c>
      <c r="DD61" s="195">
        <v>361.89499999999998</v>
      </c>
      <c r="DE61" s="196">
        <f si="63" t="shared"/>
        <v>0</v>
      </c>
      <c r="DF61" s="195">
        <v>11.38</v>
      </c>
      <c r="DG61" s="196">
        <f si="41" t="shared"/>
        <v>11.38</v>
      </c>
      <c r="DH61" s="199">
        <v>57</v>
      </c>
      <c r="DI61" s="346">
        <v>42823</v>
      </c>
      <c r="DJ61" s="558"/>
      <c r="DK61" s="559"/>
      <c r="DL61" s="493">
        <f si="64" t="shared"/>
        <v>0</v>
      </c>
      <c r="DM61" s="521"/>
      <c r="DN61" s="583"/>
      <c r="DO61" s="576"/>
      <c r="DP61" s="576"/>
      <c r="DQ61" s="582"/>
      <c r="DR61" s="493">
        <f si="78" t="shared"/>
        <v>0</v>
      </c>
      <c r="DS61" s="542"/>
      <c r="DT61" s="409">
        <f si="42" t="shared"/>
        <v>0</v>
      </c>
      <c r="DU61" s="204"/>
      <c r="DV61" s="195">
        <v>5557</v>
      </c>
      <c r="DW61" s="409">
        <f si="43" t="shared"/>
        <v>5557</v>
      </c>
      <c r="DX61" s="195">
        <v>14653</v>
      </c>
      <c r="DY61" s="431">
        <f si="66" t="shared"/>
        <v>0</v>
      </c>
      <c r="DZ61" s="409">
        <v>0.39800000000000002</v>
      </c>
      <c r="EA61" s="431">
        <f si="44" t="shared"/>
        <v>0.39800000000000002</v>
      </c>
      <c r="EB61" s="199">
        <v>57</v>
      </c>
      <c r="EC61" s="346">
        <v>42823</v>
      </c>
      <c r="ED61" s="516"/>
      <c r="EE61" s="212"/>
      <c r="EF61" s="532"/>
      <c r="EG61" s="493">
        <f si="67" t="shared"/>
        <v>0</v>
      </c>
      <c r="EH61" s="542"/>
      <c r="EI61" s="549"/>
      <c r="EJ61" s="582"/>
      <c r="EK61" s="529">
        <f si="68" t="shared"/>
        <v>0</v>
      </c>
      <c r="EL61" s="541"/>
      <c r="EM61" s="583"/>
      <c r="EN61" s="550"/>
      <c r="EO61" s="529">
        <f si="69" t="shared"/>
        <v>0</v>
      </c>
      <c r="EP61" s="541"/>
      <c r="EQ61" s="570"/>
      <c r="ER61" s="529">
        <f si="70" t="shared"/>
        <v>0</v>
      </c>
      <c r="ES61" s="196"/>
      <c r="ET61" s="409">
        <f si="45" t="shared"/>
        <v>0</v>
      </c>
      <c r="EU61" s="204"/>
      <c r="EV61" s="195">
        <v>4273.3999999999996</v>
      </c>
      <c r="EW61" s="195">
        <f si="46" t="shared"/>
        <v>4273.3999999999996</v>
      </c>
      <c r="EX61" s="431">
        <v>361.89499999999998</v>
      </c>
      <c r="EY61" s="431">
        <f si="71" t="shared"/>
        <v>0</v>
      </c>
      <c r="EZ61" s="290">
        <v>12.3931</v>
      </c>
      <c r="FA61" s="432">
        <f si="47" t="shared"/>
        <v>12.3931</v>
      </c>
      <c r="HO61" s="346">
        <v>42764</v>
      </c>
      <c r="HP61" s="590"/>
      <c r="HQ61" s="529">
        <f si="72" t="shared"/>
        <v>0</v>
      </c>
      <c r="HR61" s="541"/>
      <c r="HS61" s="556"/>
      <c r="HT61" s="347">
        <f si="73" t="shared"/>
        <v>0</v>
      </c>
      <c r="HU61" s="573"/>
      <c r="HV61" s="556"/>
      <c r="HW61" s="347">
        <f si="74" t="shared"/>
        <v>0</v>
      </c>
      <c r="HX61" s="573"/>
      <c r="HY61" s="556"/>
      <c r="HZ61" s="347">
        <f si="75" t="shared"/>
        <v>0</v>
      </c>
      <c r="IA61" s="573"/>
      <c r="IB61" s="556"/>
      <c r="IC61" s="493">
        <f si="76" t="shared"/>
        <v>0</v>
      </c>
      <c r="ID61" s="195"/>
      <c r="IE61" s="556"/>
      <c r="IF61" s="347">
        <f si="77" t="shared"/>
        <v>0</v>
      </c>
      <c r="IG61" s="210"/>
    </row>
    <row customHeight="1" ht="16.5" r="62" spans="1:241" x14ac:dyDescent="0.25">
      <c r="A62" s="199">
        <v>58</v>
      </c>
      <c r="B62" s="346">
        <v>42824</v>
      </c>
      <c r="C62" s="349"/>
      <c r="D62" s="288"/>
      <c r="E62" s="350"/>
      <c r="F62" s="493">
        <f si="48" t="shared"/>
        <v>0</v>
      </c>
      <c r="G62" s="354">
        <f>F61+F62</f>
        <v>0</v>
      </c>
      <c r="H62" s="357"/>
      <c r="I62" s="292"/>
      <c r="J62" s="358"/>
      <c r="K62" s="493">
        <f si="49" t="shared"/>
        <v>0</v>
      </c>
      <c r="L62" s="409">
        <f>K61+K62</f>
        <v>0</v>
      </c>
      <c r="M62" s="354">
        <f>L62-G62</f>
        <v>0</v>
      </c>
      <c r="N62" s="516"/>
      <c r="O62" s="532"/>
      <c r="P62" s="493">
        <f si="50" t="shared"/>
        <v>0</v>
      </c>
      <c r="Q62" s="521">
        <f>P62+P61</f>
        <v>0</v>
      </c>
      <c r="R62" s="516"/>
      <c r="S62" s="532"/>
      <c r="T62" s="347">
        <f si="51" t="shared"/>
        <v>0</v>
      </c>
      <c r="U62" s="521">
        <f>T62+T61</f>
        <v>0</v>
      </c>
      <c r="V62" s="516"/>
      <c r="W62" s="532"/>
      <c r="X62" s="347">
        <f si="52" t="shared"/>
        <v>0</v>
      </c>
      <c r="Y62" s="409">
        <f>X62+X61</f>
        <v>0</v>
      </c>
      <c r="Z62" s="210">
        <f>Y62+U62</f>
        <v>0</v>
      </c>
      <c r="AA62" s="354">
        <f>Q62-Z62</f>
        <v>0</v>
      </c>
      <c r="AB62" s="349"/>
      <c r="AC62" s="446"/>
      <c r="AD62" s="493">
        <f si="53" t="shared"/>
        <v>0</v>
      </c>
      <c r="AE62" s="521">
        <f>AD62+AD61</f>
        <v>0</v>
      </c>
      <c r="AF62" s="364"/>
      <c r="AG62" s="289"/>
      <c r="AH62" s="358"/>
      <c r="AI62" s="347">
        <f si="54" t="shared"/>
        <v>0</v>
      </c>
      <c r="AJ62" s="409">
        <f>AI62+AI61</f>
        <v>0</v>
      </c>
      <c r="AK62" s="521">
        <f>AJ62+U62</f>
        <v>0</v>
      </c>
      <c r="AL62" s="387"/>
      <c r="AM62" s="388"/>
      <c r="AN62" s="347">
        <f si="55" t="shared"/>
        <v>0</v>
      </c>
      <c r="AO62" s="217">
        <f>AN62+AN61</f>
        <v>0</v>
      </c>
      <c r="AP62" s="387"/>
      <c r="AQ62" s="388"/>
      <c r="AR62" s="347">
        <f si="56" t="shared"/>
        <v>0</v>
      </c>
      <c r="AS62" s="409">
        <f>AR62+AR61</f>
        <v>0</v>
      </c>
      <c r="AT62" s="409">
        <f>(L62-Y62-AE62-AO62)+AS62</f>
        <v>0</v>
      </c>
      <c r="AU62" s="210">
        <f si="28" t="shared"/>
        <v>0</v>
      </c>
      <c r="AV62" s="211">
        <f>(G62-Y62-AE62-AO62)+AS62</f>
        <v>0</v>
      </c>
      <c r="AW62" s="197">
        <v>10649.89</v>
      </c>
      <c r="AX62" s="196"/>
      <c r="AY62" s="196"/>
      <c r="AZ62" s="196">
        <f si="79" t="shared"/>
        <v>0</v>
      </c>
      <c r="BA62" s="196">
        <v>30.88</v>
      </c>
      <c r="BB62" s="196">
        <f si="30" t="shared"/>
        <v>30.88</v>
      </c>
      <c r="BC62" s="199">
        <v>58</v>
      </c>
      <c r="BD62" s="346">
        <v>42824</v>
      </c>
      <c r="BE62" s="357"/>
      <c r="BF62" s="292"/>
      <c r="BG62" s="358"/>
      <c r="BH62" s="529">
        <f si="57" t="shared"/>
        <v>0</v>
      </c>
      <c r="BI62" s="521">
        <f>BH62+BH61</f>
        <v>0</v>
      </c>
      <c r="BJ62" s="549"/>
      <c r="BK62" s="550"/>
      <c r="BL62" s="548">
        <f si="58" t="shared"/>
        <v>0</v>
      </c>
      <c r="BM62" s="409">
        <f>BL62+BL61</f>
        <v>0</v>
      </c>
      <c r="BN62" s="409">
        <f si="31" t="shared"/>
        <v>0</v>
      </c>
      <c r="BO62" s="204">
        <f>BI62-BM62</f>
        <v>0</v>
      </c>
      <c r="BP62" s="195">
        <v>1668.2</v>
      </c>
      <c r="BQ62" s="196">
        <f si="32" t="shared"/>
        <v>1668.2</v>
      </c>
      <c r="BR62" s="196">
        <v>301.44</v>
      </c>
      <c r="BS62" s="196">
        <f si="33" t="shared"/>
        <v>0</v>
      </c>
      <c r="BT62" s="196">
        <v>4.84</v>
      </c>
      <c r="BU62" s="196">
        <f si="34" t="shared"/>
        <v>4.84</v>
      </c>
      <c r="BV62" s="199">
        <v>58</v>
      </c>
      <c r="BW62" s="346">
        <v>42824</v>
      </c>
      <c r="BX62" s="516"/>
      <c r="BY62" s="532"/>
      <c r="BZ62" s="529">
        <f si="59" t="shared"/>
        <v>0</v>
      </c>
      <c r="CA62" s="196">
        <f>BZ61+BZ62</f>
        <v>0</v>
      </c>
      <c r="CB62" s="292"/>
      <c r="CC62" s="213">
        <f si="35" t="shared"/>
        <v>0</v>
      </c>
      <c r="CD62" s="409">
        <f>BM62</f>
        <v>0</v>
      </c>
      <c r="CE62" s="211">
        <f si="36" t="shared"/>
        <v>0</v>
      </c>
      <c r="CF62" s="211">
        <f>CA62+CD62</f>
        <v>0</v>
      </c>
      <c r="CG62" s="195">
        <v>762.3</v>
      </c>
      <c r="CH62" s="210">
        <f si="37" t="shared"/>
        <v>762.3</v>
      </c>
      <c r="CI62" s="196"/>
      <c r="CJ62" s="196">
        <f si="60" t="shared"/>
        <v>0</v>
      </c>
      <c r="CK62" s="196">
        <v>3.78</v>
      </c>
      <c r="CL62" s="196">
        <f si="38" t="shared"/>
        <v>3.78</v>
      </c>
      <c r="CM62" s="199">
        <v>58</v>
      </c>
      <c r="CN62" s="346">
        <v>42824</v>
      </c>
      <c r="CO62" s="516"/>
      <c r="CP62" s="532"/>
      <c r="CQ62" s="529">
        <f si="61" t="shared"/>
        <v>0</v>
      </c>
      <c r="CR62" s="409">
        <f>CQ62+CQ61</f>
        <v>0</v>
      </c>
      <c r="CS62" s="210">
        <f si="87" t="shared"/>
        <v>0</v>
      </c>
      <c r="CT62" s="210">
        <f si="87" t="shared"/>
        <v>0</v>
      </c>
      <c r="CU62" s="409">
        <f si="87" t="shared"/>
        <v>0</v>
      </c>
      <c r="CV62" s="521">
        <f>Y62</f>
        <v>0</v>
      </c>
      <c r="CW62" s="379"/>
      <c r="CX62" s="557">
        <f si="62" t="shared"/>
        <v>0</v>
      </c>
      <c r="CY62" s="409">
        <f>CX62+CX61</f>
        <v>0</v>
      </c>
      <c r="CZ62" s="409">
        <f si="39" t="shared"/>
        <v>0</v>
      </c>
      <c r="DA62" s="204">
        <f>CZ62+CZ61</f>
        <v>0</v>
      </c>
      <c r="DB62" s="195">
        <v>3924.1</v>
      </c>
      <c r="DC62" s="409">
        <f si="40" t="shared"/>
        <v>3924.1</v>
      </c>
      <c r="DD62" s="195">
        <v>361.89499999999998</v>
      </c>
      <c r="DE62" s="196">
        <f si="63" t="shared"/>
        <v>0</v>
      </c>
      <c r="DF62" s="195">
        <v>11.38</v>
      </c>
      <c r="DG62" s="196">
        <f si="41" t="shared"/>
        <v>11.38</v>
      </c>
      <c r="DH62" s="199">
        <v>58</v>
      </c>
      <c r="DI62" s="346">
        <v>42824</v>
      </c>
      <c r="DJ62" s="558"/>
      <c r="DK62" s="559"/>
      <c r="DL62" s="493">
        <f si="64" t="shared"/>
        <v>0</v>
      </c>
      <c r="DM62" s="521">
        <f>DL62+DL61</f>
        <v>0</v>
      </c>
      <c r="DN62" s="583"/>
      <c r="DO62" s="576"/>
      <c r="DP62" s="576"/>
      <c r="DQ62" s="582"/>
      <c r="DR62" s="493">
        <f si="78" t="shared"/>
        <v>0</v>
      </c>
      <c r="DS62" s="542">
        <f>DR62+DR61</f>
        <v>0</v>
      </c>
      <c r="DT62" s="409">
        <f si="42" t="shared"/>
        <v>0</v>
      </c>
      <c r="DU62" s="204">
        <f>DM62+DS62+IG62</f>
        <v>0</v>
      </c>
      <c r="DV62" s="195">
        <v>5557</v>
      </c>
      <c r="DW62" s="409">
        <f si="43" t="shared"/>
        <v>5557</v>
      </c>
      <c r="DX62" s="195">
        <v>14653</v>
      </c>
      <c r="DY62" s="431">
        <f si="66" t="shared"/>
        <v>0</v>
      </c>
      <c r="DZ62" s="409">
        <v>0.39800000000000002</v>
      </c>
      <c r="EA62" s="431">
        <f si="44" t="shared"/>
        <v>0.39800000000000002</v>
      </c>
      <c r="EB62" s="199">
        <v>58</v>
      </c>
      <c r="EC62" s="346">
        <v>42824</v>
      </c>
      <c r="ED62" s="516"/>
      <c r="EE62" s="212"/>
      <c r="EF62" s="532"/>
      <c r="EG62" s="493">
        <f si="67" t="shared"/>
        <v>0</v>
      </c>
      <c r="EH62" s="542">
        <f>EG62+EG61</f>
        <v>0</v>
      </c>
      <c r="EI62" s="549"/>
      <c r="EJ62" s="582"/>
      <c r="EK62" s="529">
        <f si="68" t="shared"/>
        <v>0</v>
      </c>
      <c r="EL62" s="541">
        <f>EK62+EK61</f>
        <v>0</v>
      </c>
      <c r="EM62" s="583"/>
      <c r="EN62" s="550"/>
      <c r="EO62" s="529">
        <f si="69" t="shared"/>
        <v>0</v>
      </c>
      <c r="EP62" s="541">
        <f>EO62+EO61</f>
        <v>0</v>
      </c>
      <c r="EQ62" s="570"/>
      <c r="ER62" s="529">
        <f si="70" t="shared"/>
        <v>0</v>
      </c>
      <c r="ES62" s="196">
        <f>ER62+ER61</f>
        <v>0</v>
      </c>
      <c r="ET62" s="409">
        <f si="45" t="shared"/>
        <v>0</v>
      </c>
      <c r="EU62" s="204">
        <f>EH62+EP62+ES62</f>
        <v>0</v>
      </c>
      <c r="EV62" s="195">
        <v>4273.3999999999996</v>
      </c>
      <c r="EW62" s="195">
        <f si="46" t="shared"/>
        <v>4273.3999999999996</v>
      </c>
      <c r="EX62" s="431">
        <v>361.89499999999998</v>
      </c>
      <c r="EY62" s="431">
        <f si="71" t="shared"/>
        <v>0</v>
      </c>
      <c r="EZ62" s="290">
        <v>12.3931</v>
      </c>
      <c r="FA62" s="432">
        <f si="47" t="shared"/>
        <v>12.3931</v>
      </c>
      <c r="HO62" s="346">
        <v>42765</v>
      </c>
      <c r="HP62" s="590"/>
      <c r="HQ62" s="529">
        <f si="72" t="shared"/>
        <v>0</v>
      </c>
      <c r="HR62" s="541">
        <f>HQ62+HQ61</f>
        <v>0</v>
      </c>
      <c r="HS62" s="556"/>
      <c r="HT62" s="347">
        <f si="73" t="shared"/>
        <v>0</v>
      </c>
      <c r="HU62" s="573">
        <f>HT62+HT61</f>
        <v>0</v>
      </c>
      <c r="HV62" s="556"/>
      <c r="HW62" s="347">
        <f si="74" t="shared"/>
        <v>0</v>
      </c>
      <c r="HX62" s="573">
        <f>HW62+HW61</f>
        <v>0</v>
      </c>
      <c r="HY62" s="556"/>
      <c r="HZ62" s="347">
        <f si="75" t="shared"/>
        <v>0</v>
      </c>
      <c r="IA62" s="573">
        <f>HZ62+HZ61</f>
        <v>0</v>
      </c>
      <c r="IB62" s="556"/>
      <c r="IC62" s="493">
        <f si="76" t="shared"/>
        <v>0</v>
      </c>
      <c r="ID62" s="195">
        <f>IC62+IC61</f>
        <v>0</v>
      </c>
      <c r="IE62" s="556"/>
      <c r="IF62" s="347">
        <f si="77" t="shared"/>
        <v>0</v>
      </c>
      <c r="IG62" s="210">
        <f>IF62+IF61</f>
        <v>0</v>
      </c>
    </row>
    <row customHeight="1" ht="16.5" r="63" spans="1:241" x14ac:dyDescent="0.25">
      <c r="A63" s="199">
        <v>59</v>
      </c>
      <c r="B63" s="346">
        <v>42824</v>
      </c>
      <c r="C63" s="349"/>
      <c r="D63" s="288"/>
      <c r="E63" s="350"/>
      <c r="F63" s="493">
        <f si="48" t="shared"/>
        <v>0</v>
      </c>
      <c r="G63" s="354"/>
      <c r="H63" s="357"/>
      <c r="I63" s="292"/>
      <c r="J63" s="358"/>
      <c r="K63" s="493">
        <f si="49" t="shared"/>
        <v>0</v>
      </c>
      <c r="L63" s="409"/>
      <c r="M63" s="354"/>
      <c r="N63" s="516"/>
      <c r="O63" s="532"/>
      <c r="P63" s="493">
        <f si="50" t="shared"/>
        <v>0</v>
      </c>
      <c r="Q63" s="521"/>
      <c r="R63" s="516"/>
      <c r="S63" s="532"/>
      <c r="T63" s="347">
        <f si="51" t="shared"/>
        <v>0</v>
      </c>
      <c r="U63" s="521"/>
      <c r="V63" s="516"/>
      <c r="W63" s="532"/>
      <c r="X63" s="347">
        <f si="52" t="shared"/>
        <v>0</v>
      </c>
      <c r="Y63" s="409"/>
      <c r="Z63" s="210"/>
      <c r="AA63" s="354"/>
      <c r="AB63" s="349"/>
      <c r="AC63" s="446"/>
      <c r="AD63" s="493">
        <f si="53" t="shared"/>
        <v>0</v>
      </c>
      <c r="AE63" s="521"/>
      <c r="AF63" s="364"/>
      <c r="AG63" s="289"/>
      <c r="AH63" s="358"/>
      <c r="AI63" s="347">
        <f si="54" t="shared"/>
        <v>0</v>
      </c>
      <c r="AJ63" s="409"/>
      <c r="AK63" s="521"/>
      <c r="AL63" s="387"/>
      <c r="AM63" s="388"/>
      <c r="AN63" s="347">
        <f si="55" t="shared"/>
        <v>0</v>
      </c>
      <c r="AO63" s="217"/>
      <c r="AP63" s="387"/>
      <c r="AQ63" s="388"/>
      <c r="AR63" s="347">
        <f si="56" t="shared"/>
        <v>0</v>
      </c>
      <c r="AS63" s="409"/>
      <c r="AT63" s="409"/>
      <c r="AU63" s="210">
        <f si="28" t="shared"/>
        <v>0</v>
      </c>
      <c r="AV63" s="211"/>
      <c r="AW63" s="197">
        <v>10649.89</v>
      </c>
      <c r="AX63" s="196"/>
      <c r="AY63" s="196"/>
      <c r="AZ63" s="196">
        <f si="79" t="shared"/>
        <v>0</v>
      </c>
      <c r="BA63" s="196">
        <v>30.88</v>
      </c>
      <c r="BB63" s="196">
        <f si="30" t="shared"/>
        <v>30.88</v>
      </c>
      <c r="BC63" s="199">
        <v>59</v>
      </c>
      <c r="BD63" s="346">
        <v>42824</v>
      </c>
      <c r="BE63" s="357"/>
      <c r="BF63" s="292"/>
      <c r="BG63" s="358"/>
      <c r="BH63" s="529">
        <f si="57" t="shared"/>
        <v>0</v>
      </c>
      <c r="BI63" s="521"/>
      <c r="BJ63" s="549"/>
      <c r="BK63" s="550"/>
      <c r="BL63" s="548">
        <f si="58" t="shared"/>
        <v>0</v>
      </c>
      <c r="BM63" s="409"/>
      <c r="BN63" s="409">
        <f si="31" t="shared"/>
        <v>0</v>
      </c>
      <c r="BO63" s="204"/>
      <c r="BP63" s="195">
        <v>1668.2</v>
      </c>
      <c r="BQ63" s="196">
        <f si="32" t="shared"/>
        <v>1668.2</v>
      </c>
      <c r="BR63" s="196">
        <v>301.44</v>
      </c>
      <c r="BS63" s="196">
        <f si="33" t="shared"/>
        <v>0</v>
      </c>
      <c r="BT63" s="196">
        <v>4.84</v>
      </c>
      <c r="BU63" s="196">
        <f si="34" t="shared"/>
        <v>4.84</v>
      </c>
      <c r="BV63" s="199">
        <v>59</v>
      </c>
      <c r="BW63" s="346">
        <v>42824</v>
      </c>
      <c r="BX63" s="516"/>
      <c r="BY63" s="532"/>
      <c r="BZ63" s="529">
        <f si="59" t="shared"/>
        <v>0</v>
      </c>
      <c r="CA63" s="196"/>
      <c r="CB63" s="292"/>
      <c r="CC63" s="409">
        <f si="35" t="shared"/>
        <v>0</v>
      </c>
      <c r="CD63" s="409"/>
      <c r="CE63" s="211">
        <f si="36" t="shared"/>
        <v>0</v>
      </c>
      <c r="CF63" s="211"/>
      <c r="CG63" s="195">
        <v>762.3</v>
      </c>
      <c r="CH63" s="210">
        <f si="37" t="shared"/>
        <v>762.3</v>
      </c>
      <c r="CI63" s="196"/>
      <c r="CJ63" s="196">
        <f si="60" t="shared"/>
        <v>0</v>
      </c>
      <c r="CK63" s="196">
        <v>3.78</v>
      </c>
      <c r="CL63" s="196">
        <f si="38" t="shared"/>
        <v>3.78</v>
      </c>
      <c r="CM63" s="199">
        <v>59</v>
      </c>
      <c r="CN63" s="346">
        <v>42824</v>
      </c>
      <c r="CO63" s="516"/>
      <c r="CP63" s="532"/>
      <c r="CQ63" s="529">
        <f si="61" t="shared"/>
        <v>0</v>
      </c>
      <c r="CR63" s="409"/>
      <c r="CS63" s="210">
        <f si="87" t="shared"/>
        <v>0</v>
      </c>
      <c r="CT63" s="210">
        <f si="87" t="shared"/>
        <v>0</v>
      </c>
      <c r="CU63" s="409">
        <f si="87" t="shared"/>
        <v>0</v>
      </c>
      <c r="CV63" s="521"/>
      <c r="CW63" s="379"/>
      <c r="CX63" s="557">
        <f si="62" t="shared"/>
        <v>0</v>
      </c>
      <c r="CY63" s="409"/>
      <c r="CZ63" s="409">
        <f si="39" t="shared"/>
        <v>0</v>
      </c>
      <c r="DA63" s="204"/>
      <c r="DB63" s="195">
        <v>3924.1</v>
      </c>
      <c r="DC63" s="409">
        <f si="40" t="shared"/>
        <v>3924.1</v>
      </c>
      <c r="DD63" s="195">
        <v>361.89499999999998</v>
      </c>
      <c r="DE63" s="196">
        <f si="63" t="shared"/>
        <v>0</v>
      </c>
      <c r="DF63" s="195">
        <v>11.38</v>
      </c>
      <c r="DG63" s="196">
        <f si="41" t="shared"/>
        <v>11.38</v>
      </c>
      <c r="DH63" s="199">
        <v>59</v>
      </c>
      <c r="DI63" s="346">
        <v>42824</v>
      </c>
      <c r="DJ63" s="558"/>
      <c r="DK63" s="559"/>
      <c r="DL63" s="493">
        <f si="64" t="shared"/>
        <v>0</v>
      </c>
      <c r="DM63" s="521"/>
      <c r="DN63" s="583"/>
      <c r="DO63" s="576"/>
      <c r="DP63" s="576"/>
      <c r="DQ63" s="582"/>
      <c r="DR63" s="493">
        <f si="78" t="shared"/>
        <v>0</v>
      </c>
      <c r="DS63" s="542"/>
      <c r="DT63" s="409">
        <f si="42" t="shared"/>
        <v>0</v>
      </c>
      <c r="DU63" s="204"/>
      <c r="DV63" s="195">
        <v>5557</v>
      </c>
      <c r="DW63" s="409">
        <f si="43" t="shared"/>
        <v>5557</v>
      </c>
      <c r="DX63" s="195">
        <v>14653</v>
      </c>
      <c r="DY63" s="431">
        <f si="66" t="shared"/>
        <v>0</v>
      </c>
      <c r="DZ63" s="409">
        <v>0.39800000000000002</v>
      </c>
      <c r="EA63" s="431">
        <f si="44" t="shared"/>
        <v>0.39800000000000002</v>
      </c>
      <c r="EB63" s="199">
        <v>59</v>
      </c>
      <c r="EC63" s="346">
        <v>42824</v>
      </c>
      <c r="ED63" s="516"/>
      <c r="EE63" s="212"/>
      <c r="EF63" s="532"/>
      <c r="EG63" s="493">
        <f si="67" t="shared"/>
        <v>0</v>
      </c>
      <c r="EH63" s="542"/>
      <c r="EI63" s="549"/>
      <c r="EJ63" s="582"/>
      <c r="EK63" s="529">
        <f si="68" t="shared"/>
        <v>0</v>
      </c>
      <c r="EL63" s="541"/>
      <c r="EM63" s="583"/>
      <c r="EN63" s="550"/>
      <c r="EO63" s="529">
        <f si="69" t="shared"/>
        <v>0</v>
      </c>
      <c r="EP63" s="541"/>
      <c r="EQ63" s="570"/>
      <c r="ER63" s="529">
        <f si="70" t="shared"/>
        <v>0</v>
      </c>
      <c r="ES63" s="196"/>
      <c r="ET63" s="409">
        <f>EG63+EO63+ER63</f>
        <v>0</v>
      </c>
      <c r="EU63" s="204"/>
      <c r="EV63" s="195">
        <v>4273.3999999999996</v>
      </c>
      <c r="EW63" s="195">
        <f si="46" t="shared"/>
        <v>4273.3999999999996</v>
      </c>
      <c r="EX63" s="431">
        <v>361.89499999999998</v>
      </c>
      <c r="EY63" s="431">
        <f si="71" t="shared"/>
        <v>0</v>
      </c>
      <c r="EZ63" s="290">
        <v>12.3931</v>
      </c>
      <c r="FA63" s="432">
        <f si="47" t="shared"/>
        <v>12.3931</v>
      </c>
      <c r="HO63" s="346">
        <v>42765</v>
      </c>
      <c r="HP63" s="590"/>
      <c r="HQ63" s="529">
        <f si="72" t="shared"/>
        <v>0</v>
      </c>
      <c r="HR63" s="541"/>
      <c r="HS63" s="556"/>
      <c r="HT63" s="347">
        <f si="73" t="shared"/>
        <v>0</v>
      </c>
      <c r="HU63" s="573"/>
      <c r="HV63" s="556"/>
      <c r="HW63" s="347">
        <f si="74" t="shared"/>
        <v>0</v>
      </c>
      <c r="HX63" s="573"/>
      <c r="HY63" s="556"/>
      <c r="HZ63" s="347">
        <f si="75" t="shared"/>
        <v>0</v>
      </c>
      <c r="IA63" s="573"/>
      <c r="IB63" s="556"/>
      <c r="IC63" s="493">
        <f si="76" t="shared"/>
        <v>0</v>
      </c>
      <c r="ID63" s="195"/>
      <c r="IE63" s="556"/>
      <c r="IF63" s="347">
        <f si="77" t="shared"/>
        <v>0</v>
      </c>
      <c r="IG63" s="210"/>
    </row>
    <row customHeight="1" ht="16.5" r="64" spans="1:241" x14ac:dyDescent="0.25">
      <c r="A64" s="199">
        <v>60</v>
      </c>
      <c r="B64" s="346">
        <v>42825</v>
      </c>
      <c r="C64" s="349"/>
      <c r="D64" s="288"/>
      <c r="E64" s="350"/>
      <c r="F64" s="493">
        <f si="48" t="shared"/>
        <v>0</v>
      </c>
      <c r="G64" s="354">
        <f>F63+F64</f>
        <v>0</v>
      </c>
      <c r="H64" s="357"/>
      <c r="I64" s="292"/>
      <c r="J64" s="358"/>
      <c r="K64" s="493">
        <f si="49" t="shared"/>
        <v>0</v>
      </c>
      <c r="L64" s="409">
        <f>K63+K64</f>
        <v>0</v>
      </c>
      <c r="M64" s="354">
        <f>L64-G64</f>
        <v>0</v>
      </c>
      <c r="N64" s="516"/>
      <c r="O64" s="532"/>
      <c r="P64" s="493">
        <f si="50" t="shared"/>
        <v>0</v>
      </c>
      <c r="Q64" s="521">
        <f>P64+P63</f>
        <v>0</v>
      </c>
      <c r="R64" s="516"/>
      <c r="S64" s="532"/>
      <c r="T64" s="347">
        <f si="51" t="shared"/>
        <v>0</v>
      </c>
      <c r="U64" s="521">
        <f>T64+T63</f>
        <v>0</v>
      </c>
      <c r="V64" s="516"/>
      <c r="W64" s="532"/>
      <c r="X64" s="347">
        <f si="52" t="shared"/>
        <v>0</v>
      </c>
      <c r="Y64" s="409">
        <f>X64+X63</f>
        <v>0</v>
      </c>
      <c r="Z64" s="210">
        <f>Y64+U64</f>
        <v>0</v>
      </c>
      <c r="AA64" s="354">
        <f>Q64-Z64</f>
        <v>0</v>
      </c>
      <c r="AB64" s="349"/>
      <c r="AC64" s="446"/>
      <c r="AD64" s="493">
        <f si="53" t="shared"/>
        <v>0</v>
      </c>
      <c r="AE64" s="521">
        <f>AD64+AD63</f>
        <v>0</v>
      </c>
      <c r="AF64" s="364"/>
      <c r="AG64" s="289"/>
      <c r="AH64" s="358"/>
      <c r="AI64" s="347">
        <f si="54" t="shared"/>
        <v>0</v>
      </c>
      <c r="AJ64" s="409">
        <f>AI64+AI63</f>
        <v>0</v>
      </c>
      <c r="AK64" s="521">
        <f>AJ64+U64</f>
        <v>0</v>
      </c>
      <c r="AL64" s="387"/>
      <c r="AM64" s="388"/>
      <c r="AN64" s="347">
        <f si="55" t="shared"/>
        <v>0</v>
      </c>
      <c r="AO64" s="217">
        <f>AN64+AN63</f>
        <v>0</v>
      </c>
      <c r="AP64" s="387"/>
      <c r="AQ64" s="388"/>
      <c r="AR64" s="347">
        <f si="56" t="shared"/>
        <v>0</v>
      </c>
      <c r="AS64" s="409">
        <f>AR64+AR63</f>
        <v>0</v>
      </c>
      <c r="AT64" s="409">
        <f>(L64-Y64-AE64-AO64)+AS64</f>
        <v>0</v>
      </c>
      <c r="AU64" s="210">
        <f si="28" t="shared"/>
        <v>0</v>
      </c>
      <c r="AV64" s="211">
        <f>(G64-Y64-AE64-AO64)+AS64</f>
        <v>0</v>
      </c>
      <c r="AW64" s="197">
        <v>10649.89</v>
      </c>
      <c r="AX64" s="196"/>
      <c r="AY64" s="196"/>
      <c r="AZ64" s="196">
        <f si="79" t="shared"/>
        <v>0</v>
      </c>
      <c r="BA64" s="196">
        <v>30.88</v>
      </c>
      <c r="BB64" s="196">
        <f si="30" t="shared"/>
        <v>30.88</v>
      </c>
      <c r="BC64" s="199">
        <v>60</v>
      </c>
      <c r="BD64" s="346">
        <v>42825</v>
      </c>
      <c r="BE64" s="357"/>
      <c r="BF64" s="292"/>
      <c r="BG64" s="358"/>
      <c r="BH64" s="529">
        <f si="57" t="shared"/>
        <v>0</v>
      </c>
      <c r="BI64" s="521">
        <f>BH64+BH63</f>
        <v>0</v>
      </c>
      <c r="BJ64" s="549"/>
      <c r="BK64" s="550"/>
      <c r="BL64" s="548">
        <f si="58" t="shared"/>
        <v>0</v>
      </c>
      <c r="BM64" s="409">
        <f>BL64+BL63</f>
        <v>0</v>
      </c>
      <c r="BN64" s="409">
        <f si="31" t="shared"/>
        <v>0</v>
      </c>
      <c r="BO64" s="204">
        <f>BI64-BM64</f>
        <v>0</v>
      </c>
      <c r="BP64" s="195">
        <v>1668.2</v>
      </c>
      <c r="BQ64" s="196">
        <f si="32" t="shared"/>
        <v>1668.2</v>
      </c>
      <c r="BR64" s="196">
        <v>301.44</v>
      </c>
      <c r="BS64" s="196">
        <f si="33" t="shared"/>
        <v>0</v>
      </c>
      <c r="BT64" s="196">
        <v>4.84</v>
      </c>
      <c r="BU64" s="196">
        <f si="34" t="shared"/>
        <v>4.84</v>
      </c>
      <c r="BV64" s="199">
        <v>60</v>
      </c>
      <c r="BW64" s="346">
        <v>42825</v>
      </c>
      <c r="BX64" s="516"/>
      <c r="BY64" s="532"/>
      <c r="BZ64" s="529">
        <f si="59" t="shared"/>
        <v>0</v>
      </c>
      <c r="CA64" s="196">
        <f>BZ63+BZ64</f>
        <v>0</v>
      </c>
      <c r="CB64" s="292"/>
      <c r="CC64" s="409">
        <f si="35" t="shared"/>
        <v>0</v>
      </c>
      <c r="CD64" s="409">
        <f>BM64</f>
        <v>0</v>
      </c>
      <c r="CE64" s="211">
        <f si="36" t="shared"/>
        <v>0</v>
      </c>
      <c r="CF64" s="211">
        <f>CA64+CD64</f>
        <v>0</v>
      </c>
      <c r="CG64" s="195">
        <v>762.3</v>
      </c>
      <c r="CH64" s="210">
        <f si="37" t="shared"/>
        <v>762.3</v>
      </c>
      <c r="CI64" s="196"/>
      <c r="CJ64" s="196">
        <f si="60" t="shared"/>
        <v>0</v>
      </c>
      <c r="CK64" s="196">
        <v>3.78</v>
      </c>
      <c r="CL64" s="196">
        <f si="38" t="shared"/>
        <v>3.78</v>
      </c>
      <c r="CM64" s="199">
        <v>60</v>
      </c>
      <c r="CN64" s="346">
        <v>42825</v>
      </c>
      <c r="CO64" s="516"/>
      <c r="CP64" s="532"/>
      <c r="CQ64" s="529">
        <f si="61" t="shared"/>
        <v>0</v>
      </c>
      <c r="CR64" s="409">
        <f>CQ64+CQ63</f>
        <v>0</v>
      </c>
      <c r="CS64" s="210">
        <f si="87" t="shared"/>
        <v>0</v>
      </c>
      <c r="CT64" s="210">
        <f si="87" t="shared"/>
        <v>0</v>
      </c>
      <c r="CU64" s="409">
        <f si="87" t="shared"/>
        <v>0</v>
      </c>
      <c r="CV64" s="521">
        <f>Y64</f>
        <v>0</v>
      </c>
      <c r="CW64" s="379"/>
      <c r="CX64" s="557">
        <f si="62" t="shared"/>
        <v>0</v>
      </c>
      <c r="CY64" s="409">
        <f>CX64+CX63</f>
        <v>0</v>
      </c>
      <c r="CZ64" s="409">
        <f si="39" t="shared"/>
        <v>0</v>
      </c>
      <c r="DA64" s="204">
        <f>CZ64+CZ63</f>
        <v>0</v>
      </c>
      <c r="DB64" s="195">
        <v>3924.1</v>
      </c>
      <c r="DC64" s="409">
        <f si="40" t="shared"/>
        <v>3924.1</v>
      </c>
      <c r="DD64" s="195">
        <v>361.89499999999998</v>
      </c>
      <c r="DE64" s="196">
        <f si="63" t="shared"/>
        <v>0</v>
      </c>
      <c r="DF64" s="195">
        <v>11.38</v>
      </c>
      <c r="DG64" s="196">
        <f si="41" t="shared"/>
        <v>11.38</v>
      </c>
      <c r="DH64" s="199">
        <v>60</v>
      </c>
      <c r="DI64" s="346">
        <v>42825</v>
      </c>
      <c r="DJ64" s="558"/>
      <c r="DK64" s="559"/>
      <c r="DL64" s="493">
        <f si="64" t="shared"/>
        <v>0</v>
      </c>
      <c r="DM64" s="521">
        <f>DL64+DL63</f>
        <v>0</v>
      </c>
      <c r="DN64" s="583"/>
      <c r="DO64" s="576"/>
      <c r="DP64" s="576"/>
      <c r="DQ64" s="582"/>
      <c r="DR64" s="493">
        <f si="78" t="shared"/>
        <v>0</v>
      </c>
      <c r="DS64" s="542">
        <f>DR64+DR63</f>
        <v>0</v>
      </c>
      <c r="DT64" s="409">
        <f si="42" t="shared"/>
        <v>0</v>
      </c>
      <c r="DU64" s="204">
        <f>DM64+DS64+IG64</f>
        <v>0</v>
      </c>
      <c r="DV64" s="195">
        <v>5557</v>
      </c>
      <c r="DW64" s="409">
        <f si="43" t="shared"/>
        <v>5557</v>
      </c>
      <c r="DX64" s="195">
        <v>14653</v>
      </c>
      <c r="DY64" s="431">
        <f si="66" t="shared"/>
        <v>0</v>
      </c>
      <c r="DZ64" s="409">
        <v>0.39800000000000002</v>
      </c>
      <c r="EA64" s="431">
        <f si="44" t="shared"/>
        <v>0.39800000000000002</v>
      </c>
      <c r="EB64" s="199">
        <v>60</v>
      </c>
      <c r="EC64" s="346">
        <v>42825</v>
      </c>
      <c r="ED64" s="516"/>
      <c r="EE64" s="212"/>
      <c r="EF64" s="532"/>
      <c r="EG64" s="493">
        <f si="67" t="shared"/>
        <v>0</v>
      </c>
      <c r="EH64" s="542">
        <f>EG64+EG63</f>
        <v>0</v>
      </c>
      <c r="EI64" s="549"/>
      <c r="EJ64" s="582"/>
      <c r="EK64" s="529">
        <f si="68" t="shared"/>
        <v>0</v>
      </c>
      <c r="EL64" s="541">
        <f>EK64+EK63</f>
        <v>0</v>
      </c>
      <c r="EM64" s="583"/>
      <c r="EN64" s="550"/>
      <c r="EO64" s="529">
        <f si="69" t="shared"/>
        <v>0</v>
      </c>
      <c r="EP64" s="541">
        <f>EO64+EO63</f>
        <v>0</v>
      </c>
      <c r="EQ64" s="570"/>
      <c r="ER64" s="529">
        <f si="70" t="shared"/>
        <v>0</v>
      </c>
      <c r="ES64" s="196">
        <f>ER64+ER63</f>
        <v>0</v>
      </c>
      <c r="ET64" s="409">
        <f si="45" t="shared"/>
        <v>0</v>
      </c>
      <c r="EU64" s="204">
        <f>EH64+EP64+ES64</f>
        <v>0</v>
      </c>
      <c r="EV64" s="195">
        <v>4273.3999999999996</v>
      </c>
      <c r="EW64" s="195">
        <f si="46" t="shared"/>
        <v>4273.3999999999996</v>
      </c>
      <c r="EX64" s="431">
        <v>361.89499999999998</v>
      </c>
      <c r="EY64" s="431">
        <f si="71" t="shared"/>
        <v>0</v>
      </c>
      <c r="EZ64" s="290">
        <v>12.3931</v>
      </c>
      <c r="FA64" s="432">
        <f si="47" t="shared"/>
        <v>12.3931</v>
      </c>
      <c r="HO64" s="346">
        <v>42766</v>
      </c>
      <c r="HP64" s="590"/>
      <c r="HQ64" s="529">
        <f si="72" t="shared"/>
        <v>0</v>
      </c>
      <c r="HR64" s="541">
        <f>HQ64+HQ63</f>
        <v>0</v>
      </c>
      <c r="HS64" s="556"/>
      <c r="HT64" s="347">
        <f si="73" t="shared"/>
        <v>0</v>
      </c>
      <c r="HU64" s="573">
        <f>HT64+HT63</f>
        <v>0</v>
      </c>
      <c r="HV64" s="556"/>
      <c r="HW64" s="347">
        <f si="74" t="shared"/>
        <v>0</v>
      </c>
      <c r="HX64" s="573">
        <f>HW64+HW63</f>
        <v>0</v>
      </c>
      <c r="HY64" s="556"/>
      <c r="HZ64" s="347">
        <f si="75" t="shared"/>
        <v>0</v>
      </c>
      <c r="IA64" s="573">
        <f>HZ64+HZ63</f>
        <v>0</v>
      </c>
      <c r="IB64" s="556"/>
      <c r="IC64" s="493">
        <f si="76" t="shared"/>
        <v>0</v>
      </c>
      <c r="ID64" s="195">
        <f>IC64+IC63</f>
        <v>0</v>
      </c>
      <c r="IE64" s="556"/>
      <c r="IF64" s="347">
        <f si="77" t="shared"/>
        <v>0</v>
      </c>
      <c r="IG64" s="210">
        <f>IF64+IF63</f>
        <v>0</v>
      </c>
    </row>
    <row customHeight="1" ht="16.5" r="65" spans="1:241" x14ac:dyDescent="0.25">
      <c r="A65" s="199">
        <v>61</v>
      </c>
      <c r="B65" s="346">
        <v>42825</v>
      </c>
      <c r="C65" s="349"/>
      <c r="D65" s="288"/>
      <c r="E65" s="350"/>
      <c r="F65" s="493">
        <f si="48" t="shared"/>
        <v>0</v>
      </c>
      <c r="G65" s="354"/>
      <c r="H65" s="357"/>
      <c r="I65" s="292"/>
      <c r="J65" s="358"/>
      <c r="K65" s="493">
        <f si="49" t="shared"/>
        <v>0</v>
      </c>
      <c r="L65" s="409"/>
      <c r="M65" s="354"/>
      <c r="N65" s="516"/>
      <c r="O65" s="532"/>
      <c r="P65" s="493">
        <f si="50" t="shared"/>
        <v>0</v>
      </c>
      <c r="Q65" s="521"/>
      <c r="R65" s="516"/>
      <c r="S65" s="532"/>
      <c r="T65" s="347">
        <f si="51" t="shared"/>
        <v>0</v>
      </c>
      <c r="U65" s="521"/>
      <c r="V65" s="516"/>
      <c r="W65" s="532"/>
      <c r="X65" s="347">
        <f si="52" t="shared"/>
        <v>0</v>
      </c>
      <c r="Y65" s="409"/>
      <c r="Z65" s="210"/>
      <c r="AA65" s="354"/>
      <c r="AB65" s="349"/>
      <c r="AC65" s="446"/>
      <c r="AD65" s="493">
        <f si="53" t="shared"/>
        <v>0</v>
      </c>
      <c r="AE65" s="521"/>
      <c r="AF65" s="364"/>
      <c r="AG65" s="289"/>
      <c r="AH65" s="358"/>
      <c r="AI65" s="347">
        <f si="54" t="shared"/>
        <v>0</v>
      </c>
      <c r="AJ65" s="409"/>
      <c r="AK65" s="521"/>
      <c r="AL65" s="387"/>
      <c r="AM65" s="388"/>
      <c r="AN65" s="347">
        <f si="55" t="shared"/>
        <v>0</v>
      </c>
      <c r="AO65" s="217"/>
      <c r="AP65" s="387"/>
      <c r="AQ65" s="388"/>
      <c r="AR65" s="347">
        <f si="56" t="shared"/>
        <v>0</v>
      </c>
      <c r="AS65" s="409"/>
      <c r="AT65" s="409"/>
      <c r="AU65" s="210">
        <f si="28" t="shared"/>
        <v>0</v>
      </c>
      <c r="AV65" s="211"/>
      <c r="AW65" s="197">
        <v>10649.89</v>
      </c>
      <c r="AX65" s="196"/>
      <c r="AY65" s="196"/>
      <c r="AZ65" s="196">
        <f si="79" t="shared"/>
        <v>0</v>
      </c>
      <c r="BA65" s="196">
        <v>30.88</v>
      </c>
      <c r="BB65" s="196">
        <f si="30" t="shared"/>
        <v>30.88</v>
      </c>
      <c r="BC65" s="199">
        <v>61</v>
      </c>
      <c r="BD65" s="346">
        <v>42825</v>
      </c>
      <c r="BE65" s="357"/>
      <c r="BF65" s="292"/>
      <c r="BG65" s="358"/>
      <c r="BH65" s="529">
        <f si="57" t="shared"/>
        <v>0</v>
      </c>
      <c r="BI65" s="521"/>
      <c r="BJ65" s="549"/>
      <c r="BK65" s="550"/>
      <c r="BL65" s="548">
        <f si="58" t="shared"/>
        <v>0</v>
      </c>
      <c r="BM65" s="409"/>
      <c r="BN65" s="409">
        <f si="31" t="shared"/>
        <v>0</v>
      </c>
      <c r="BO65" s="204"/>
      <c r="BP65" s="195">
        <v>1668.2</v>
      </c>
      <c r="BQ65" s="196">
        <f si="32" t="shared"/>
        <v>1668.2</v>
      </c>
      <c r="BR65" s="196">
        <v>301.44</v>
      </c>
      <c r="BS65" s="196">
        <f si="33" t="shared"/>
        <v>0</v>
      </c>
      <c r="BT65" s="196">
        <v>4.84</v>
      </c>
      <c r="BU65" s="196">
        <f si="34" t="shared"/>
        <v>4.84</v>
      </c>
      <c r="BV65" s="199">
        <v>61</v>
      </c>
      <c r="BW65" s="346">
        <v>42825</v>
      </c>
      <c r="BX65" s="516"/>
      <c r="BY65" s="532"/>
      <c r="BZ65" s="529">
        <f si="59" t="shared"/>
        <v>0</v>
      </c>
      <c r="CA65" s="196"/>
      <c r="CB65" s="292"/>
      <c r="CC65" s="409">
        <f si="35" t="shared"/>
        <v>0</v>
      </c>
      <c r="CD65" s="409"/>
      <c r="CE65" s="211">
        <f si="36" t="shared"/>
        <v>0</v>
      </c>
      <c r="CF65" s="211"/>
      <c r="CG65" s="195">
        <v>762.3</v>
      </c>
      <c r="CH65" s="210">
        <f si="37" t="shared"/>
        <v>762.3</v>
      </c>
      <c r="CI65" s="196"/>
      <c r="CJ65" s="196">
        <f si="60" t="shared"/>
        <v>0</v>
      </c>
      <c r="CK65" s="196">
        <v>3.78</v>
      </c>
      <c r="CL65" s="196">
        <f si="38" t="shared"/>
        <v>3.78</v>
      </c>
      <c r="CM65" s="199">
        <v>61</v>
      </c>
      <c r="CN65" s="346">
        <v>42825</v>
      </c>
      <c r="CO65" s="516"/>
      <c r="CP65" s="532"/>
      <c r="CQ65" s="529">
        <f si="61" t="shared"/>
        <v>0</v>
      </c>
      <c r="CR65" s="409"/>
      <c r="CS65" s="210">
        <f si="87" t="shared"/>
        <v>0</v>
      </c>
      <c r="CT65" s="210">
        <f si="87" t="shared"/>
        <v>0</v>
      </c>
      <c r="CU65" s="409">
        <f si="87" t="shared"/>
        <v>0</v>
      </c>
      <c r="CV65" s="521"/>
      <c r="CW65" s="379"/>
      <c r="CX65" s="557">
        <f si="62" t="shared"/>
        <v>0</v>
      </c>
      <c r="CY65" s="409"/>
      <c r="CZ65" s="409">
        <f si="39" t="shared"/>
        <v>0</v>
      </c>
      <c r="DA65" s="204"/>
      <c r="DB65" s="195">
        <v>3924.1</v>
      </c>
      <c r="DC65" s="409">
        <f si="40" t="shared"/>
        <v>3924.1</v>
      </c>
      <c r="DD65" s="195">
        <v>361.89499999999998</v>
      </c>
      <c r="DE65" s="196">
        <f si="63" t="shared"/>
        <v>0</v>
      </c>
      <c r="DF65" s="195">
        <v>11.38</v>
      </c>
      <c r="DG65" s="196">
        <f si="41" t="shared"/>
        <v>11.38</v>
      </c>
      <c r="DH65" s="199">
        <v>61</v>
      </c>
      <c r="DI65" s="346">
        <v>42825</v>
      </c>
      <c r="DJ65" s="558"/>
      <c r="DK65" s="559"/>
      <c r="DL65" s="493">
        <f si="64" t="shared"/>
        <v>0</v>
      </c>
      <c r="DM65" s="521"/>
      <c r="DN65" s="583"/>
      <c r="DO65" s="576"/>
      <c r="DP65" s="576"/>
      <c r="DQ65" s="582"/>
      <c r="DR65" s="493">
        <f si="78" t="shared"/>
        <v>0</v>
      </c>
      <c r="DS65" s="542"/>
      <c r="DT65" s="409">
        <f si="42" t="shared"/>
        <v>0</v>
      </c>
      <c r="DU65" s="204"/>
      <c r="DV65" s="195">
        <v>5557</v>
      </c>
      <c r="DW65" s="195">
        <f si="43" t="shared"/>
        <v>5557</v>
      </c>
      <c r="DX65" s="195">
        <v>14653</v>
      </c>
      <c r="DY65" s="431">
        <f si="66" t="shared"/>
        <v>0</v>
      </c>
      <c r="DZ65" s="409">
        <v>0.39800000000000002</v>
      </c>
      <c r="EA65" s="431">
        <f si="44" t="shared"/>
        <v>0.39800000000000002</v>
      </c>
      <c r="EB65" s="199">
        <v>61</v>
      </c>
      <c r="EC65" s="346">
        <v>42825</v>
      </c>
      <c r="ED65" s="516"/>
      <c r="EE65" s="212"/>
      <c r="EF65" s="532"/>
      <c r="EG65" s="493">
        <f si="67" t="shared"/>
        <v>0</v>
      </c>
      <c r="EH65" s="542"/>
      <c r="EI65" s="549"/>
      <c r="EJ65" s="582"/>
      <c r="EK65" s="529">
        <f si="68" t="shared"/>
        <v>0</v>
      </c>
      <c r="EL65" s="541"/>
      <c r="EM65" s="583"/>
      <c r="EN65" s="550"/>
      <c r="EO65" s="529">
        <f si="69" t="shared"/>
        <v>0</v>
      </c>
      <c r="EP65" s="541"/>
      <c r="EQ65" s="570"/>
      <c r="ER65" s="529">
        <f si="70" t="shared"/>
        <v>0</v>
      </c>
      <c r="ES65" s="196"/>
      <c r="ET65" s="409">
        <f si="45" t="shared"/>
        <v>0</v>
      </c>
      <c r="EU65" s="204"/>
      <c r="EV65" s="195">
        <v>4273.3999999999996</v>
      </c>
      <c r="EW65" s="195">
        <f si="46" t="shared"/>
        <v>4273.3999999999996</v>
      </c>
      <c r="EX65" s="431">
        <v>361.89499999999998</v>
      </c>
      <c r="EY65" s="431">
        <f si="71" t="shared"/>
        <v>0</v>
      </c>
      <c r="EZ65" s="290">
        <v>12.3931</v>
      </c>
      <c r="FA65" s="432">
        <f si="47" t="shared"/>
        <v>12.3931</v>
      </c>
      <c r="HO65" s="346">
        <v>42766</v>
      </c>
      <c r="HP65" s="590"/>
      <c r="HQ65" s="529">
        <f si="72" t="shared"/>
        <v>0</v>
      </c>
      <c r="HR65" s="541"/>
      <c r="HS65" s="556"/>
      <c r="HT65" s="347">
        <f si="73" t="shared"/>
        <v>0</v>
      </c>
      <c r="HU65" s="573"/>
      <c r="HV65" s="556"/>
      <c r="HW65" s="347">
        <f si="74" t="shared"/>
        <v>0</v>
      </c>
      <c r="HX65" s="573"/>
      <c r="HY65" s="556"/>
      <c r="HZ65" s="347">
        <f si="75" t="shared"/>
        <v>0</v>
      </c>
      <c r="IA65" s="573"/>
      <c r="IB65" s="556"/>
      <c r="IC65" s="493">
        <f si="76" t="shared"/>
        <v>0</v>
      </c>
      <c r="ID65" s="195"/>
      <c r="IE65" s="556"/>
      <c r="IF65" s="347">
        <f si="77" t="shared"/>
        <v>0</v>
      </c>
      <c r="IG65" s="210"/>
    </row>
    <row customHeight="1" ht="16.5" r="66" spans="1:241" thickBot="1" x14ac:dyDescent="0.3">
      <c r="A66" s="199">
        <v>62</v>
      </c>
      <c r="B66" s="346"/>
      <c r="C66" s="351"/>
      <c r="D66" s="352"/>
      <c r="E66" s="353"/>
      <c r="F66" s="493">
        <f si="48" t="shared"/>
        <v>0</v>
      </c>
      <c r="G66" s="354">
        <f>F65+F66</f>
        <v>0</v>
      </c>
      <c r="H66" s="359"/>
      <c r="I66" s="360"/>
      <c r="J66" s="361"/>
      <c r="K66" s="493">
        <f si="49" t="shared"/>
        <v>0</v>
      </c>
      <c r="L66" s="409">
        <f>K65+K66</f>
        <v>0</v>
      </c>
      <c r="M66" s="354"/>
      <c r="N66" s="534"/>
      <c r="O66" s="535"/>
      <c r="P66" s="493">
        <f si="50" t="shared"/>
        <v>0</v>
      </c>
      <c r="Q66" s="521">
        <f>P66+P65</f>
        <v>0</v>
      </c>
      <c r="R66" s="534"/>
      <c r="S66" s="535"/>
      <c r="T66" s="347">
        <f si="51" t="shared"/>
        <v>0</v>
      </c>
      <c r="U66" s="521">
        <f>T66+T65</f>
        <v>0</v>
      </c>
      <c r="V66" s="534"/>
      <c r="W66" s="535"/>
      <c r="X66" s="347">
        <f si="52" t="shared"/>
        <v>0</v>
      </c>
      <c r="Y66" s="409">
        <f>X66+X65</f>
        <v>0</v>
      </c>
      <c r="Z66" s="210">
        <f>Y66+U66</f>
        <v>0</v>
      </c>
      <c r="AA66" s="354">
        <f>Q66-Z66</f>
        <v>0</v>
      </c>
      <c r="AB66" s="351"/>
      <c r="AC66" s="545"/>
      <c r="AD66" s="493">
        <f si="53" t="shared"/>
        <v>0</v>
      </c>
      <c r="AE66" s="521">
        <f>AD66+AD65</f>
        <v>0</v>
      </c>
      <c r="AF66" s="359"/>
      <c r="AG66" s="360"/>
      <c r="AH66" s="361"/>
      <c r="AI66" s="347">
        <f si="54" t="shared"/>
        <v>0</v>
      </c>
      <c r="AJ66" s="409">
        <f>AI66+AI65</f>
        <v>0</v>
      </c>
      <c r="AK66" s="521">
        <f>AJ66+U66</f>
        <v>0</v>
      </c>
      <c r="AL66" s="487"/>
      <c r="AM66" s="488"/>
      <c r="AN66" s="347">
        <f si="55" t="shared"/>
        <v>0</v>
      </c>
      <c r="AO66" s="217">
        <f>AN66+AN65</f>
        <v>0</v>
      </c>
      <c r="AP66" s="487"/>
      <c r="AQ66" s="488"/>
      <c r="AR66" s="347">
        <f si="56" t="shared"/>
        <v>0</v>
      </c>
      <c r="AS66" s="409">
        <f>AR66+AR65</f>
        <v>0</v>
      </c>
      <c r="AT66" s="409">
        <f>(L66-Y66-AE66-AO66)+AS66</f>
        <v>0</v>
      </c>
      <c r="AU66" s="210">
        <f si="28" t="shared"/>
        <v>0</v>
      </c>
      <c r="AV66" s="211">
        <f>(G66-Y66-AE66-AO66)+AS66</f>
        <v>0</v>
      </c>
      <c r="AW66" s="197">
        <f>HL70</f>
        <v>0</v>
      </c>
      <c r="AX66" s="196"/>
      <c r="AY66" s="196"/>
      <c r="AZ66" s="196">
        <f si="79" t="shared"/>
        <v>0</v>
      </c>
      <c r="BA66" s="196">
        <v>30.88</v>
      </c>
      <c r="BB66" s="196">
        <f si="30" t="shared"/>
        <v>30.88</v>
      </c>
      <c r="BC66" s="199">
        <v>62</v>
      </c>
      <c r="BD66" s="346">
        <v>42767</v>
      </c>
      <c r="BE66" s="359"/>
      <c r="BF66" s="360"/>
      <c r="BG66" s="361"/>
      <c r="BH66" s="529">
        <f si="57" t="shared"/>
        <v>0</v>
      </c>
      <c r="BI66" s="521">
        <f>BH66+BH65</f>
        <v>0</v>
      </c>
      <c r="BJ66" s="552"/>
      <c r="BK66" s="553"/>
      <c r="BL66" s="548">
        <f si="58" t="shared"/>
        <v>0</v>
      </c>
      <c r="BM66" s="409">
        <f>BL66+BL65</f>
        <v>0</v>
      </c>
      <c r="BN66" s="409">
        <f si="31" t="shared"/>
        <v>0</v>
      </c>
      <c r="BO66" s="204">
        <f>BI66-BM66</f>
        <v>0</v>
      </c>
      <c r="BP66" s="195">
        <v>1668.2</v>
      </c>
      <c r="BQ66" s="196">
        <f si="32" t="shared"/>
        <v>1668.2</v>
      </c>
      <c r="BR66" s="196">
        <v>301.44</v>
      </c>
      <c r="BS66" s="196">
        <f si="33" t="shared"/>
        <v>0</v>
      </c>
      <c r="BT66" s="196">
        <v>4.84</v>
      </c>
      <c r="BU66" s="196">
        <f si="34" t="shared"/>
        <v>4.84</v>
      </c>
      <c r="BV66" s="199">
        <v>62</v>
      </c>
      <c r="BW66" s="346">
        <v>42767</v>
      </c>
      <c r="BX66" s="534"/>
      <c r="BY66" s="535"/>
      <c r="BZ66" s="529">
        <f si="59" t="shared"/>
        <v>0</v>
      </c>
      <c r="CA66" s="196">
        <f>BZ65+BZ66</f>
        <v>0</v>
      </c>
      <c r="CB66" s="292"/>
      <c r="CC66" s="409">
        <f si="35" t="shared"/>
        <v>0</v>
      </c>
      <c r="CD66" s="409">
        <f>BM66</f>
        <v>0</v>
      </c>
      <c r="CE66" s="211">
        <f si="36" t="shared"/>
        <v>0</v>
      </c>
      <c r="CF66" s="211">
        <f>CA66+CD66</f>
        <v>0</v>
      </c>
      <c r="CG66" s="195">
        <v>762.3</v>
      </c>
      <c r="CH66" s="210">
        <f si="37" t="shared"/>
        <v>762.3</v>
      </c>
      <c r="CI66" s="196"/>
      <c r="CJ66" s="196">
        <f si="60" t="shared"/>
        <v>0</v>
      </c>
      <c r="CK66" s="196">
        <v>3.78</v>
      </c>
      <c r="CL66" s="196">
        <f si="38" t="shared"/>
        <v>3.78</v>
      </c>
      <c r="CM66" s="199">
        <v>62</v>
      </c>
      <c r="CN66" s="346">
        <v>42767</v>
      </c>
      <c r="CO66" s="534"/>
      <c r="CP66" s="535"/>
      <c r="CQ66" s="529">
        <f si="61" t="shared"/>
        <v>0</v>
      </c>
      <c r="CR66" s="409">
        <f>CQ66+CQ65</f>
        <v>0</v>
      </c>
      <c r="CS66" s="210">
        <f si="87" t="shared"/>
        <v>0</v>
      </c>
      <c r="CT66" s="210">
        <f si="87" t="shared"/>
        <v>0</v>
      </c>
      <c r="CU66" s="409">
        <f si="87" t="shared"/>
        <v>0</v>
      </c>
      <c r="CV66" s="521">
        <f>Y66</f>
        <v>0</v>
      </c>
      <c r="CW66" s="380"/>
      <c r="CX66" s="557">
        <f si="62" t="shared"/>
        <v>0</v>
      </c>
      <c r="CY66" s="409">
        <f>CX66+CX65</f>
        <v>0</v>
      </c>
      <c r="CZ66" s="409">
        <f si="39" t="shared"/>
        <v>0</v>
      </c>
      <c r="DA66" s="204">
        <f>CZ66+CZ65</f>
        <v>0</v>
      </c>
      <c r="DB66" s="195">
        <v>3924.1</v>
      </c>
      <c r="DC66" s="409">
        <f si="40" t="shared"/>
        <v>3924.1</v>
      </c>
      <c r="DD66" s="195">
        <v>361.89499999999998</v>
      </c>
      <c r="DE66" s="196">
        <f si="63" t="shared"/>
        <v>0</v>
      </c>
      <c r="DF66" s="195">
        <v>11.38</v>
      </c>
      <c r="DG66" s="196">
        <f si="41" t="shared"/>
        <v>11.38</v>
      </c>
      <c r="DH66" s="199">
        <v>62</v>
      </c>
      <c r="DI66" s="346">
        <v>42767</v>
      </c>
      <c r="DJ66" s="562"/>
      <c r="DK66" s="563"/>
      <c r="DL66" s="493">
        <f si="64" t="shared"/>
        <v>0</v>
      </c>
      <c r="DM66" s="521">
        <f>DL66+DL65</f>
        <v>0</v>
      </c>
      <c r="DN66" s="584"/>
      <c r="DO66" s="585"/>
      <c r="DP66" s="585"/>
      <c r="DQ66" s="586"/>
      <c r="DR66" s="493">
        <f si="78" t="shared"/>
        <v>0</v>
      </c>
      <c r="DS66" s="542">
        <f>DR66+DR65</f>
        <v>0</v>
      </c>
      <c r="DT66" s="409">
        <f si="42" t="shared"/>
        <v>0</v>
      </c>
      <c r="DU66" s="204">
        <f>DM66+DS66+IG66</f>
        <v>0</v>
      </c>
      <c r="DV66" s="195">
        <v>5557</v>
      </c>
      <c r="DW66" s="195">
        <f si="43" t="shared"/>
        <v>5557</v>
      </c>
      <c r="DX66" s="195"/>
      <c r="DY66" s="431">
        <f si="66" t="shared"/>
        <v>0</v>
      </c>
      <c r="DZ66" s="409"/>
      <c r="EA66" s="431">
        <f si="44" t="shared"/>
        <v>0</v>
      </c>
      <c r="EB66" s="199">
        <v>62</v>
      </c>
      <c r="EC66" s="346">
        <v>42767</v>
      </c>
      <c r="ED66" s="534"/>
      <c r="EE66" s="566"/>
      <c r="EF66" s="535"/>
      <c r="EG66" s="493">
        <f si="67" t="shared"/>
        <v>0</v>
      </c>
      <c r="EH66" s="542">
        <f>EG66+EG65</f>
        <v>0</v>
      </c>
      <c r="EI66" s="552"/>
      <c r="EJ66" s="586"/>
      <c r="EK66" s="529">
        <f si="68" t="shared"/>
        <v>0</v>
      </c>
      <c r="EL66" s="541">
        <f>EK66+EK65</f>
        <v>0</v>
      </c>
      <c r="EM66" s="584"/>
      <c r="EN66" s="553"/>
      <c r="EO66" s="529">
        <f si="69" t="shared"/>
        <v>0</v>
      </c>
      <c r="EP66" s="541">
        <f>EO66+EO65</f>
        <v>0</v>
      </c>
      <c r="EQ66" s="571"/>
      <c r="ER66" s="529">
        <f si="70" t="shared"/>
        <v>0</v>
      </c>
      <c r="ES66" s="196">
        <f>ER66+ER65</f>
        <v>0</v>
      </c>
      <c r="ET66" s="409">
        <f si="45" t="shared"/>
        <v>0</v>
      </c>
      <c r="EU66" s="204">
        <f>EH66+EP66+ES66</f>
        <v>0</v>
      </c>
      <c r="EV66" s="195">
        <v>4273.3999999999996</v>
      </c>
      <c r="EW66" s="195">
        <f si="46" t="shared"/>
        <v>4273.3999999999996</v>
      </c>
      <c r="EX66" s="431">
        <v>361.89499999999998</v>
      </c>
      <c r="EY66" s="431">
        <f si="71" t="shared"/>
        <v>0</v>
      </c>
      <c r="EZ66" s="290">
        <v>12.3931</v>
      </c>
      <c r="FA66" s="432">
        <f si="47" t="shared"/>
        <v>12.3931</v>
      </c>
      <c r="HO66" s="346">
        <v>42767</v>
      </c>
      <c r="HP66" s="591"/>
      <c r="HQ66" s="529">
        <f si="72" t="shared"/>
        <v>0</v>
      </c>
      <c r="HR66" s="541">
        <f>HQ66+HQ65</f>
        <v>0</v>
      </c>
      <c r="HS66" s="572"/>
      <c r="HT66" s="347">
        <f si="73" t="shared"/>
        <v>0</v>
      </c>
      <c r="HU66" s="573">
        <f>HT66+HT65</f>
        <v>0</v>
      </c>
      <c r="HV66" s="572"/>
      <c r="HW66" s="347">
        <f si="74" t="shared"/>
        <v>0</v>
      </c>
      <c r="HX66" s="573">
        <f>HW66+HW65</f>
        <v>0</v>
      </c>
      <c r="HY66" s="572"/>
      <c r="HZ66" s="347">
        <f si="75" t="shared"/>
        <v>0</v>
      </c>
      <c r="IA66" s="573">
        <f>HZ66+HZ65</f>
        <v>0</v>
      </c>
      <c r="IB66" s="572"/>
      <c r="IC66" s="493">
        <f si="76" t="shared"/>
        <v>0</v>
      </c>
      <c r="ID66" s="195">
        <f>IC66+IC65</f>
        <v>0</v>
      </c>
      <c r="IE66" s="572"/>
      <c r="IF66" s="347">
        <f si="77" t="shared"/>
        <v>0</v>
      </c>
      <c r="IG66" s="210">
        <f>IF66+IF65</f>
        <v>0</v>
      </c>
    </row>
    <row customHeight="1" ht="16.5" r="67" spans="1:241" x14ac:dyDescent="0.25">
      <c r="A67" s="199"/>
      <c r="B67" s="208" t="s">
        <v>70</v>
      </c>
      <c r="C67" s="348"/>
      <c r="D67" s="348"/>
      <c r="E67" s="348"/>
      <c r="F67" s="208"/>
      <c r="G67" s="214">
        <f>SUM(G6:G66)</f>
        <v>0</v>
      </c>
      <c r="H67" s="356"/>
      <c r="I67" s="356"/>
      <c r="J67" s="356"/>
      <c r="K67" s="214"/>
      <c r="L67" s="214">
        <f>SUM(L6:L66)</f>
        <v>0</v>
      </c>
      <c r="M67" s="214"/>
      <c r="N67" s="477"/>
      <c r="O67" s="356"/>
      <c r="P67" s="214"/>
      <c r="Q67" s="214">
        <f>SUM(Q6:Q66)</f>
        <v>0</v>
      </c>
      <c r="R67" s="356"/>
      <c r="S67" s="356"/>
      <c r="T67" s="214"/>
      <c r="U67" s="214">
        <f>SUM(U6:U66)</f>
        <v>0</v>
      </c>
      <c r="V67" s="356"/>
      <c r="W67" s="356"/>
      <c r="X67" s="214"/>
      <c r="Y67" s="214">
        <f>SUM(Y6:Y66)</f>
        <v>0</v>
      </c>
      <c r="Z67" s="214">
        <f>SUM(Z6:Z66)</f>
        <v>0</v>
      </c>
      <c r="AA67" s="214"/>
      <c r="AB67" s="356"/>
      <c r="AC67" s="356"/>
      <c r="AD67" s="214"/>
      <c r="AE67" s="214">
        <f>SUM(AE6:AE66)</f>
        <v>0</v>
      </c>
      <c r="AF67" s="356"/>
      <c r="AG67" s="356"/>
      <c r="AH67" s="356"/>
      <c r="AI67" s="214"/>
      <c r="AJ67" s="214">
        <f>SUM(AJ6:AJ66)</f>
        <v>0</v>
      </c>
      <c r="AK67" s="214">
        <f>SUM(AK6:AK66)</f>
        <v>0</v>
      </c>
      <c r="AL67" s="356"/>
      <c r="AM67" s="219"/>
      <c r="AN67" s="214"/>
      <c r="AO67" s="214">
        <f>SUM(AO6:AO66)</f>
        <v>0</v>
      </c>
      <c r="AP67" s="356"/>
      <c r="AQ67" s="356"/>
      <c r="AR67" s="214"/>
      <c r="AS67" s="214">
        <f>SUM(AS6:AS66)</f>
        <v>0</v>
      </c>
      <c r="AT67" s="214">
        <f>SUM(AT6:AT66)</f>
        <v>0</v>
      </c>
      <c r="AU67" s="214"/>
      <c r="AV67" s="214">
        <f>SUM(AV6:AV66)</f>
        <v>0</v>
      </c>
      <c r="AW67" s="214">
        <f>SUM(AW5:AW66)</f>
        <v>649643.28709677479</v>
      </c>
      <c r="AX67" s="214">
        <f>SUM(AX6:AX66)</f>
        <v>0</v>
      </c>
      <c r="AY67" s="430"/>
      <c r="AZ67" s="430"/>
      <c r="BA67" s="430"/>
      <c r="BB67" s="430"/>
      <c r="BC67" s="199"/>
      <c r="BD67" s="208" t="s">
        <v>70</v>
      </c>
      <c r="BE67" s="644"/>
      <c r="BF67" s="645"/>
      <c r="BG67" s="646"/>
      <c r="BH67" s="409"/>
      <c r="BI67" s="409">
        <f>SUM(BI6:BI66)</f>
        <v>0</v>
      </c>
      <c r="BJ67" s="524"/>
      <c r="BK67" s="524"/>
      <c r="BL67" s="409"/>
      <c r="BM67" s="409">
        <f>SUM(BM6:BM66)</f>
        <v>0</v>
      </c>
      <c r="BN67" s="409"/>
      <c r="BO67" s="409">
        <f>SUM(BO6:BO66)</f>
        <v>0</v>
      </c>
      <c r="BP67" s="292"/>
      <c r="BQ67" s="409">
        <v>19877.010000000068</v>
      </c>
      <c r="BR67" s="429"/>
      <c r="BS67" s="429"/>
      <c r="BT67" s="429"/>
      <c r="BU67" s="429"/>
      <c r="BV67" s="218"/>
      <c r="BW67" s="208" t="s">
        <v>70</v>
      </c>
      <c r="BX67" s="650"/>
      <c r="BY67" s="650"/>
      <c r="BZ67" s="523"/>
      <c r="CA67" s="212">
        <f>SUM(CA5:CA66)</f>
        <v>0</v>
      </c>
      <c r="CB67" s="292"/>
      <c r="CC67" s="292"/>
      <c r="CD67" s="292">
        <f>SUM(CD5:CD66)</f>
        <v>0</v>
      </c>
      <c r="CE67" s="292"/>
      <c r="CF67" s="214">
        <f>SUM(CF5:CF66)</f>
        <v>0</v>
      </c>
      <c r="CG67" s="339"/>
      <c r="CH67" s="409">
        <v>-10694.939999999951</v>
      </c>
      <c r="CI67" s="429"/>
      <c r="CJ67" s="429"/>
      <c r="CK67" s="429"/>
      <c r="CL67" s="429"/>
      <c r="CM67" s="199"/>
      <c r="CN67" s="208" t="s">
        <v>70</v>
      </c>
      <c r="CO67" s="644"/>
      <c r="CP67" s="646"/>
      <c r="CQ67" s="523"/>
      <c r="CR67" s="292">
        <f>SUM(CR5:CR66)</f>
        <v>0</v>
      </c>
      <c r="CS67" s="647"/>
      <c r="CT67" s="649"/>
      <c r="CU67" s="523"/>
      <c r="CV67" s="292">
        <f>SUM(CV5:CV66)</f>
        <v>0</v>
      </c>
      <c r="CW67" s="378"/>
      <c r="CX67" s="216"/>
      <c r="CY67" s="216">
        <f>SUM(CY5:CY66)</f>
        <v>0</v>
      </c>
      <c r="CZ67" s="216"/>
      <c r="DA67" s="208">
        <f>SUM(DA5:DA66)</f>
        <v>0</v>
      </c>
      <c r="DB67" s="292"/>
      <c r="DC67" s="409">
        <v>-146441.82999999984</v>
      </c>
      <c r="DD67" s="409"/>
      <c r="DE67" s="409"/>
      <c r="DF67" s="409"/>
      <c r="DG67" s="409"/>
      <c r="DH67" s="199"/>
      <c r="DI67" s="208" t="s">
        <v>70</v>
      </c>
      <c r="DJ67" s="644"/>
      <c r="DK67" s="646"/>
      <c r="DL67" s="523"/>
      <c r="DM67" s="292">
        <f>SUM(DM5:DM66)</f>
        <v>0</v>
      </c>
      <c r="DN67" s="644">
        <v>1712.15</v>
      </c>
      <c r="DO67" s="645"/>
      <c r="DP67" s="645"/>
      <c r="DQ67" s="646"/>
      <c r="DR67" s="523"/>
      <c r="DS67" s="292">
        <f>SUM(DS5:DS66)</f>
        <v>0</v>
      </c>
      <c r="DT67" s="292"/>
      <c r="DU67" s="204">
        <f>DM67+DS67+IG67</f>
        <v>0</v>
      </c>
      <c r="DV67" s="292">
        <f>SUM(DV5:DV66)</f>
        <v>344534.01612903224</v>
      </c>
      <c r="DW67" s="409">
        <v>-26719.960000000021</v>
      </c>
      <c r="DX67" s="429"/>
      <c r="DY67" s="429"/>
      <c r="DZ67" s="429"/>
      <c r="EA67" s="429"/>
      <c r="EB67" s="199"/>
      <c r="EC67" s="208" t="s">
        <v>70</v>
      </c>
      <c r="ED67" s="644"/>
      <c r="EE67" s="645"/>
      <c r="EF67" s="646"/>
      <c r="EG67" s="493">
        <f si="67" t="shared"/>
        <v>0</v>
      </c>
      <c r="EH67" s="219">
        <f>SUM(EH6:EH66)</f>
        <v>0</v>
      </c>
      <c r="EI67" s="644"/>
      <c r="EJ67" s="646"/>
      <c r="EK67" s="520"/>
      <c r="EL67" s="219">
        <f>SUM(EL6:EL66)</f>
        <v>0</v>
      </c>
      <c r="EM67" s="644"/>
      <c r="EN67" s="646"/>
      <c r="EO67" s="520"/>
      <c r="EP67" s="219">
        <f>SUM(EP6:EP66)</f>
        <v>0</v>
      </c>
      <c r="EQ67" s="219"/>
      <c r="ER67" s="219"/>
      <c r="ES67" s="219">
        <f>SUM(ES6:ES66)</f>
        <v>0</v>
      </c>
      <c r="ET67" s="219"/>
      <c r="EU67" s="208">
        <f>SUM(EU6:EU66)</f>
        <v>0</v>
      </c>
      <c r="EV67" s="398">
        <f>SUM(EV5:EV66)</f>
        <v>264950.83548387076</v>
      </c>
      <c r="EW67" s="524"/>
      <c r="EX67" s="409"/>
      <c r="EY67" s="409"/>
      <c r="EZ67" s="290"/>
      <c r="FA67" s="290"/>
      <c r="HP67" s="219"/>
      <c r="HQ67" s="219"/>
      <c r="HR67" s="219">
        <f>SUM(HR6:HR66)</f>
        <v>0</v>
      </c>
      <c r="HS67" s="219"/>
      <c r="HT67" s="219"/>
      <c r="HU67" s="219">
        <f>SUM(HU7:HU66)</f>
        <v>0</v>
      </c>
      <c r="HV67" s="219"/>
      <c r="HW67" s="219"/>
      <c r="HX67" s="219">
        <f>SUM(HX7:HX66)</f>
        <v>0</v>
      </c>
      <c r="HY67" s="219"/>
      <c r="HZ67" s="219"/>
      <c r="IA67" s="219">
        <f>SUM(IA7:IA66)</f>
        <v>0</v>
      </c>
      <c r="IB67" s="219"/>
      <c r="IC67" s="292"/>
      <c r="ID67" s="292">
        <f>SUM(ID5:ID66)</f>
        <v>0</v>
      </c>
      <c r="IE67" s="219"/>
      <c r="IF67" s="219"/>
      <c r="IG67" s="219">
        <f>SUM(IG6:IG66)</f>
        <v>0</v>
      </c>
    </row>
    <row customHeight="1" ht="16.5" r="68" spans="1:241" x14ac:dyDescent="0.25">
      <c r="A68" s="199"/>
      <c r="B68" s="208" t="s">
        <v>70</v>
      </c>
      <c r="C68" s="208"/>
      <c r="D68" s="208"/>
      <c r="E68" s="208"/>
      <c r="F68" s="208"/>
      <c r="G68" s="208"/>
      <c r="H68" s="220"/>
      <c r="I68" s="221"/>
      <c r="J68" s="221"/>
      <c r="K68" s="221"/>
      <c r="L68" s="221"/>
      <c r="M68" s="221"/>
      <c r="N68" s="221"/>
      <c r="O68" s="221"/>
      <c r="P68" s="221"/>
      <c r="Q68" s="221"/>
      <c r="R68" s="221"/>
      <c r="S68" s="221"/>
      <c r="T68" s="221"/>
      <c r="U68" s="221"/>
      <c r="V68" s="221"/>
      <c r="W68" s="221"/>
      <c r="X68" s="221"/>
      <c r="Y68" s="522"/>
      <c r="Z68" s="522"/>
      <c r="AA68" s="522"/>
      <c r="AB68" s="221"/>
      <c r="AC68" s="221"/>
      <c r="AD68" s="221"/>
      <c r="AE68" s="221"/>
      <c r="AF68" s="221"/>
      <c r="AG68" s="221"/>
      <c r="AH68" s="221"/>
      <c r="AI68" s="221"/>
      <c r="AJ68" s="221"/>
      <c r="AK68" s="216"/>
      <c r="AL68" s="221"/>
      <c r="AM68" s="345"/>
      <c r="AN68" s="221"/>
      <c r="AO68" s="221"/>
      <c r="AP68" s="221"/>
      <c r="AQ68" s="221"/>
      <c r="AR68" s="221"/>
      <c r="AS68" s="222"/>
      <c r="AT68" s="292"/>
      <c r="AU68" s="292"/>
      <c r="AV68" s="292"/>
      <c r="AW68" s="218"/>
      <c r="AX68" s="218"/>
      <c r="AY68" s="218"/>
      <c r="AZ68" s="218"/>
      <c r="BA68" s="218"/>
      <c r="BB68" s="218"/>
      <c r="BC68" s="199"/>
      <c r="BD68" s="208" t="s">
        <v>70</v>
      </c>
      <c r="BE68" s="647"/>
      <c r="BF68" s="648"/>
      <c r="BG68" s="648"/>
      <c r="BH68" s="648"/>
      <c r="BI68" s="648"/>
      <c r="BJ68" s="648"/>
      <c r="BK68" s="648"/>
      <c r="BL68" s="649"/>
      <c r="BM68" s="409"/>
      <c r="BN68" s="409"/>
      <c r="BO68" s="292">
        <f>BI67-BM67</f>
        <v>0</v>
      </c>
      <c r="BP68" s="212">
        <f>SUM(BP5:BP67)</f>
        <v>103428.4258064515</v>
      </c>
      <c r="BQ68" s="218"/>
      <c r="BR68" s="218"/>
      <c r="BS68" s="218"/>
      <c r="BT68" s="218"/>
      <c r="BU68" s="218"/>
      <c r="BV68" s="218"/>
      <c r="BW68" s="208" t="s">
        <v>70</v>
      </c>
      <c r="BX68" s="292"/>
      <c r="BY68" s="292"/>
      <c r="BZ68" s="292"/>
      <c r="CA68" s="292"/>
      <c r="CB68" s="292"/>
      <c r="CC68" s="292"/>
      <c r="CD68" s="292"/>
      <c r="CE68" s="292"/>
      <c r="CF68" s="212">
        <f>CA67+CD67</f>
        <v>0</v>
      </c>
      <c r="CG68" s="218"/>
      <c r="CH68" s="218"/>
      <c r="CI68" s="218"/>
      <c r="CJ68" s="218"/>
      <c r="CK68" s="218"/>
      <c r="CL68" s="218"/>
      <c r="CM68" s="199"/>
      <c r="CN68" s="208" t="s">
        <v>70</v>
      </c>
      <c r="CO68" s="647"/>
      <c r="CP68" s="648"/>
      <c r="CQ68" s="648"/>
      <c r="CR68" s="648"/>
      <c r="CS68" s="648"/>
      <c r="CT68" s="648"/>
      <c r="CU68" s="648"/>
      <c r="CV68" s="648"/>
      <c r="CW68" s="648"/>
      <c r="CX68" s="648"/>
      <c r="CY68" s="649"/>
      <c r="CZ68" s="523"/>
      <c r="DA68" s="292">
        <f>CR67+CV67+CY67</f>
        <v>0</v>
      </c>
      <c r="DB68" s="218"/>
      <c r="DC68" s="218"/>
      <c r="DD68" s="218"/>
      <c r="DE68" s="218"/>
      <c r="DF68" s="218"/>
      <c r="DG68" s="218"/>
      <c r="DH68" s="199"/>
      <c r="DI68" s="208" t="s">
        <v>70</v>
      </c>
      <c r="DJ68" s="647">
        <v>1714.068</v>
      </c>
      <c r="DK68" s="648"/>
      <c r="DL68" s="648"/>
      <c r="DM68" s="648"/>
      <c r="DN68" s="648"/>
      <c r="DO68" s="648"/>
      <c r="DP68" s="648"/>
      <c r="DQ68" s="648"/>
      <c r="DR68" s="648"/>
      <c r="DS68" s="649"/>
      <c r="DT68" s="523"/>
      <c r="DU68" s="204">
        <f>DM68+DS68+IG68</f>
        <v>0</v>
      </c>
      <c r="DV68" s="218"/>
      <c r="DW68" s="218"/>
      <c r="DX68" s="218"/>
      <c r="DY68" s="218"/>
      <c r="DZ68" s="218"/>
      <c r="EA68" s="218"/>
      <c r="EB68" s="199"/>
      <c r="EC68" s="208" t="s">
        <v>70</v>
      </c>
      <c r="ED68" s="647"/>
      <c r="EE68" s="648"/>
      <c r="EF68" s="648"/>
      <c r="EG68" s="648"/>
      <c r="EH68" s="648"/>
      <c r="EI68" s="648"/>
      <c r="EJ68" s="648"/>
      <c r="EK68" s="648"/>
      <c r="EL68" s="648"/>
      <c r="EM68" s="648"/>
      <c r="EN68" s="648"/>
      <c r="EO68" s="648"/>
      <c r="EP68" s="649"/>
      <c r="EQ68" s="523"/>
      <c r="ER68" s="523"/>
      <c r="ES68" s="523"/>
      <c r="ET68" s="523"/>
      <c r="EU68" s="208">
        <f>EH67+EL67+EP67+ES67</f>
        <v>0</v>
      </c>
      <c r="EV68" s="218"/>
      <c r="EW68" s="218"/>
      <c r="EX68" s="218"/>
      <c r="EY68" s="218"/>
    </row>
    <row r="69" spans="1:241" x14ac:dyDescent="0.25">
      <c r="A69" s="199"/>
      <c r="B69" s="202"/>
      <c r="C69" s="202"/>
      <c r="D69" s="202"/>
      <c r="E69" s="202"/>
      <c r="F69" s="202"/>
      <c r="G69" s="202"/>
      <c r="H69" s="199"/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223"/>
      <c r="Z69" s="223"/>
      <c r="AA69" s="223"/>
      <c r="AB69" s="199"/>
      <c r="AC69" s="199"/>
      <c r="AD69" s="199"/>
      <c r="AE69" s="199"/>
      <c r="AF69" s="199"/>
      <c r="AG69" s="199"/>
      <c r="AH69" s="199"/>
      <c r="AI69" s="199"/>
      <c r="AJ69" s="199"/>
      <c r="AK69" s="199"/>
      <c r="AL69" s="199"/>
      <c r="AM69" s="338"/>
      <c r="AN69" s="199"/>
      <c r="AO69" s="199"/>
      <c r="AP69" s="199"/>
      <c r="AQ69" s="199"/>
      <c r="AR69" s="199"/>
      <c r="AS69" s="199"/>
      <c r="AT69" s="199"/>
      <c r="AU69" s="199"/>
      <c r="AV69" s="199"/>
      <c r="AW69" s="199"/>
      <c r="AX69" s="199"/>
      <c r="AY69" s="199"/>
      <c r="AZ69" s="199"/>
      <c r="BA69" s="199"/>
      <c r="BB69" s="199"/>
      <c r="BC69" s="199"/>
      <c r="BD69" s="202"/>
      <c r="BE69" s="199"/>
      <c r="BF69" s="199"/>
      <c r="BG69" s="199"/>
      <c r="BH69" s="223"/>
      <c r="BI69" s="223"/>
      <c r="BJ69" s="223"/>
      <c r="BK69" s="223"/>
      <c r="BL69" s="199"/>
      <c r="BM69" s="199"/>
      <c r="BN69" s="199"/>
      <c r="BO69" s="199"/>
      <c r="BP69" s="199"/>
      <c r="BQ69" s="199"/>
      <c r="BR69" s="199"/>
      <c r="BS69" s="199"/>
      <c r="BT69" s="199"/>
      <c r="BU69" s="199"/>
      <c r="BV69" s="199"/>
      <c r="BW69" s="202"/>
      <c r="BX69" s="199"/>
      <c r="BY69" s="199"/>
      <c r="BZ69" s="199"/>
      <c r="CA69" s="199"/>
      <c r="CB69" s="199"/>
      <c r="CC69" s="199"/>
      <c r="CD69" s="199"/>
      <c r="CE69" s="199"/>
      <c r="CF69" s="199"/>
      <c r="CG69" s="199"/>
      <c r="CH69" s="199"/>
      <c r="CI69" s="199"/>
      <c r="CJ69" s="199"/>
      <c r="CK69" s="199"/>
      <c r="CL69" s="199"/>
      <c r="CM69" s="199"/>
      <c r="CN69" s="202"/>
      <c r="CO69" s="199"/>
      <c r="CP69" s="199"/>
      <c r="CQ69" s="199"/>
      <c r="CR69" s="199"/>
      <c r="CS69" s="199"/>
      <c r="CT69" s="199"/>
      <c r="CU69" s="199"/>
      <c r="CV69" s="199"/>
      <c r="CW69" s="199"/>
      <c r="CX69" s="199"/>
      <c r="CY69" s="199"/>
      <c r="CZ69" s="199"/>
      <c r="DA69" s="199"/>
      <c r="DB69" s="199"/>
      <c r="DC69" s="199"/>
      <c r="DD69" s="199"/>
      <c r="DE69" s="199"/>
      <c r="DF69" s="199"/>
      <c r="DG69" s="199"/>
      <c r="DH69" s="199"/>
      <c r="DI69" s="202"/>
      <c r="DJ69" s="199"/>
      <c r="DK69" s="199"/>
      <c r="DL69" s="199"/>
      <c r="DM69" s="199"/>
      <c r="DN69" s="199"/>
      <c r="DO69" s="199"/>
      <c r="DP69" s="199"/>
      <c r="DQ69" s="199"/>
      <c r="DR69" s="199"/>
      <c r="DS69" s="199"/>
      <c r="DT69" s="199"/>
      <c r="DU69" s="199"/>
      <c r="DV69" s="199"/>
      <c r="DW69" s="199" t="s">
        <v>75</v>
      </c>
      <c r="DX69" s="199"/>
      <c r="DY69" s="199"/>
      <c r="DZ69" s="199"/>
      <c r="EA69" s="199"/>
      <c r="EB69" s="199"/>
      <c r="EC69" s="202"/>
      <c r="ED69" s="199"/>
      <c r="EE69" s="199"/>
      <c r="EF69" s="199"/>
      <c r="EG69" s="199"/>
      <c r="EH69" s="199"/>
      <c r="EI69" s="199"/>
      <c r="EJ69" s="199"/>
      <c r="EK69" s="199"/>
      <c r="EL69" s="199"/>
      <c r="EM69" s="199"/>
      <c r="EN69" s="199"/>
      <c r="EO69" s="199"/>
      <c r="EP69" s="199"/>
      <c r="EQ69" s="199"/>
      <c r="ER69" s="199"/>
      <c r="ES69" s="199"/>
      <c r="ET69" s="199"/>
      <c r="EU69" s="199"/>
      <c r="EV69" s="199"/>
      <c r="EW69" s="199"/>
      <c r="EX69" s="199"/>
      <c r="EY69" s="199"/>
    </row>
    <row r="70" spans="1:241" x14ac:dyDescent="0.25">
      <c r="B70" s="2"/>
      <c r="C70" s="2"/>
      <c r="D70" s="2"/>
      <c r="E70" s="2"/>
      <c r="F70" s="2"/>
      <c r="G70" s="2"/>
      <c r="BD70" s="2"/>
      <c r="BW70" s="2"/>
      <c r="CN70" s="2"/>
      <c r="DI70" s="2"/>
      <c r="EC70" s="2"/>
    </row>
    <row r="71" spans="1:241" x14ac:dyDescent="0.25">
      <c r="B71" s="2"/>
      <c r="C71" s="2"/>
      <c r="D71" s="2"/>
      <c r="E71" s="2"/>
      <c r="F71" s="2"/>
      <c r="G71" s="2"/>
      <c r="BD71" s="2"/>
      <c r="BW71" s="2"/>
      <c r="CN71" s="2"/>
      <c r="DI71" s="2"/>
      <c r="EC71" s="2"/>
    </row>
    <row r="72" spans="1:241" x14ac:dyDescent="0.25">
      <c r="B72" s="2"/>
      <c r="C72" s="2"/>
      <c r="D72" s="2"/>
      <c r="E72" s="2"/>
      <c r="F72" s="2"/>
      <c r="G72" s="2"/>
      <c r="BD72" s="2"/>
      <c r="BW72" s="2"/>
      <c r="CN72" s="2"/>
      <c r="DI72" s="2"/>
      <c r="EC72" s="2"/>
    </row>
    <row r="73" spans="1:241" x14ac:dyDescent="0.25">
      <c r="B73" s="2"/>
      <c r="C73" s="2"/>
      <c r="D73" s="2"/>
      <c r="E73" s="2"/>
      <c r="F73" s="2"/>
      <c r="G73" s="2"/>
      <c r="BD73" s="2"/>
      <c r="BW73" s="2"/>
      <c r="CN73" s="2"/>
      <c r="DI73" s="2"/>
      <c r="EC73" s="2"/>
    </row>
    <row r="74" spans="1:241" x14ac:dyDescent="0.25">
      <c r="B74" s="2"/>
      <c r="C74" s="2"/>
      <c r="D74" s="2"/>
      <c r="E74" s="2"/>
      <c r="F74" s="2"/>
      <c r="G74" s="2"/>
      <c r="BD74" s="2"/>
      <c r="BW74" s="2"/>
      <c r="CN74" s="2"/>
      <c r="DI74" s="2"/>
      <c r="EC74" s="2"/>
    </row>
    <row r="75" spans="1:241" x14ac:dyDescent="0.25">
      <c r="B75" s="2"/>
      <c r="C75" s="2"/>
      <c r="D75" s="2"/>
      <c r="E75" s="2"/>
      <c r="F75" s="2"/>
      <c r="G75" s="2"/>
      <c r="BD75" s="2"/>
      <c r="BW75" s="2"/>
      <c r="CN75" s="2"/>
      <c r="DI75" s="2"/>
      <c r="EC75" s="2"/>
    </row>
    <row r="76" spans="1:241" x14ac:dyDescent="0.25">
      <c r="B76" s="2"/>
      <c r="C76" s="2"/>
      <c r="D76" s="2"/>
      <c r="E76" s="2"/>
      <c r="F76" s="2"/>
      <c r="G76" s="2"/>
      <c r="BD76" s="2"/>
      <c r="BW76" s="2"/>
      <c r="CN76" s="2"/>
      <c r="DI76" s="2"/>
      <c r="EC76" s="2"/>
    </row>
    <row r="77" spans="1:241" x14ac:dyDescent="0.25">
      <c r="B77" s="2"/>
      <c r="C77" s="2"/>
      <c r="D77" s="2"/>
      <c r="E77" s="2"/>
      <c r="F77" s="2"/>
      <c r="G77" s="2"/>
      <c r="BD77" s="2"/>
      <c r="BW77" s="2"/>
      <c r="CN77" s="2"/>
      <c r="DI77" s="2"/>
      <c r="EC77" s="2"/>
    </row>
    <row r="78" spans="1:241" x14ac:dyDescent="0.25">
      <c r="B78" s="2"/>
      <c r="C78" s="2"/>
      <c r="D78" s="2"/>
      <c r="E78" s="2"/>
      <c r="F78" s="2"/>
      <c r="G78" s="2"/>
      <c r="BD78" s="2"/>
      <c r="BW78" s="2"/>
      <c r="CN78" s="2"/>
      <c r="DI78" s="2"/>
      <c r="EC78" s="2"/>
    </row>
    <row r="79" spans="1:241" x14ac:dyDescent="0.25">
      <c r="B79" s="2"/>
      <c r="C79" s="2"/>
      <c r="D79" s="2"/>
      <c r="E79" s="2"/>
      <c r="F79" s="2"/>
      <c r="G79" s="2"/>
      <c r="BD79" s="2"/>
      <c r="BW79" s="2"/>
      <c r="CN79" s="2"/>
      <c r="DI79" s="2"/>
      <c r="EC79" s="2"/>
    </row>
    <row r="80" spans="1:241" x14ac:dyDescent="0.25">
      <c r="B80" s="2"/>
      <c r="C80" s="2"/>
      <c r="D80" s="2"/>
      <c r="E80" s="2"/>
      <c r="F80" s="2"/>
      <c r="G80" s="2"/>
      <c r="BD80" s="2"/>
      <c r="BW80" s="2"/>
      <c r="CN80" s="2"/>
      <c r="DI80" s="2"/>
      <c r="EC80" s="2"/>
    </row>
    <row r="81" spans="2:214" x14ac:dyDescent="0.25">
      <c r="B81" s="2"/>
      <c r="C81" s="2"/>
      <c r="D81" s="2"/>
      <c r="E81" s="2"/>
      <c r="F81" s="2"/>
      <c r="G81" s="2"/>
      <c r="BD81" s="2"/>
      <c r="BW81" s="2"/>
      <c r="CN81" s="2"/>
      <c r="DI81" s="2"/>
      <c r="EC81" s="2"/>
      <c r="HF81" s="241"/>
    </row>
    <row r="82" spans="2:214" x14ac:dyDescent="0.25">
      <c r="B82" s="2"/>
      <c r="C82" s="2"/>
      <c r="D82" s="2"/>
      <c r="E82" s="2"/>
      <c r="F82" s="2"/>
      <c r="G82" s="2"/>
      <c r="BD82" s="2"/>
      <c r="BW82" s="2"/>
      <c r="CN82" s="2"/>
      <c r="DI82" s="2"/>
      <c r="EC82" s="2"/>
      <c r="HF82" s="241"/>
    </row>
    <row r="83" spans="2:214" x14ac:dyDescent="0.25">
      <c r="B83" s="2"/>
      <c r="C83" s="2"/>
      <c r="D83" s="2"/>
      <c r="E83" s="2"/>
      <c r="F83" s="2"/>
      <c r="G83" s="2"/>
      <c r="BD83" s="2"/>
      <c r="BW83" s="2"/>
      <c r="CN83" s="2"/>
      <c r="DI83" s="2"/>
      <c r="EC83" s="2"/>
      <c r="HF83" s="241"/>
    </row>
    <row r="84" spans="2:214" x14ac:dyDescent="0.25">
      <c r="B84" s="2"/>
      <c r="C84" s="2"/>
      <c r="D84" s="2"/>
      <c r="E84" s="2"/>
      <c r="F84" s="2"/>
      <c r="G84" s="2"/>
      <c r="BD84" s="2"/>
      <c r="BW84" s="2"/>
      <c r="CN84" s="2"/>
      <c r="DI84" s="2"/>
      <c r="EC84" s="2"/>
      <c r="HF84" s="241"/>
    </row>
    <row r="85" spans="2:214" x14ac:dyDescent="0.25">
      <c r="B85" s="2"/>
      <c r="C85" s="2"/>
      <c r="D85" s="2"/>
      <c r="E85" s="2"/>
      <c r="F85" s="2"/>
      <c r="G85" s="2"/>
      <c r="BD85" s="2"/>
      <c r="BW85" s="2"/>
      <c r="CN85" s="2"/>
      <c r="DI85" s="2"/>
      <c r="EC85" s="2"/>
      <c r="HF85" s="241"/>
    </row>
    <row r="86" spans="2:214" x14ac:dyDescent="0.25">
      <c r="B86" s="2"/>
      <c r="C86" s="2"/>
      <c r="D86" s="2"/>
      <c r="E86" s="2"/>
      <c r="F86" s="2"/>
      <c r="G86" s="2"/>
      <c r="BD86" s="2"/>
      <c r="BW86" s="2"/>
      <c r="CN86" s="2"/>
      <c r="DI86" s="2"/>
      <c r="EC86" s="2"/>
      <c r="HF86" s="241"/>
    </row>
    <row r="87" spans="2:214" x14ac:dyDescent="0.25">
      <c r="B87" s="2"/>
      <c r="C87" s="2"/>
      <c r="D87" s="2"/>
      <c r="E87" s="2"/>
      <c r="F87" s="2"/>
      <c r="G87" s="2"/>
      <c r="BD87" s="2"/>
      <c r="BW87" s="2"/>
      <c r="CN87" s="2"/>
      <c r="DI87" s="2"/>
      <c r="EC87" s="2"/>
      <c r="HF87" s="241"/>
    </row>
    <row r="88" spans="2:214" x14ac:dyDescent="0.25">
      <c r="B88" s="2"/>
      <c r="C88" s="2"/>
      <c r="D88" s="2"/>
      <c r="E88" s="2"/>
      <c r="F88" s="2"/>
      <c r="G88" s="2"/>
      <c r="BD88" s="2"/>
      <c r="BW88" s="2"/>
      <c r="CN88" s="2"/>
      <c r="DI88" s="2"/>
      <c r="EC88" s="2"/>
      <c r="HF88" s="241"/>
    </row>
    <row r="89" spans="2:214" x14ac:dyDescent="0.25">
      <c r="B89" s="2"/>
      <c r="C89" s="2"/>
      <c r="D89" s="2"/>
      <c r="E89" s="2"/>
      <c r="F89" s="2"/>
      <c r="G89" s="2"/>
      <c r="BD89" s="2"/>
      <c r="BW89" s="2"/>
      <c r="CN89" s="2"/>
      <c r="DI89" s="2"/>
      <c r="EC89" s="2"/>
      <c r="HF89" s="241"/>
    </row>
    <row r="90" spans="2:214" x14ac:dyDescent="0.25">
      <c r="B90" s="2"/>
      <c r="C90" s="2"/>
      <c r="D90" s="2"/>
      <c r="E90" s="2"/>
      <c r="F90" s="2"/>
      <c r="G90" s="2"/>
      <c r="BD90" s="2"/>
      <c r="BW90" s="2"/>
      <c r="CN90" s="2"/>
      <c r="DI90" s="2"/>
      <c r="EC90" s="2"/>
      <c r="HF90" s="241"/>
    </row>
    <row r="91" spans="2:214" x14ac:dyDescent="0.25">
      <c r="B91" s="2"/>
      <c r="C91" s="2"/>
      <c r="D91" s="2"/>
      <c r="E91" s="2"/>
      <c r="F91" s="2"/>
      <c r="G91" s="2"/>
      <c r="BD91" s="2"/>
      <c r="BW91" s="2"/>
      <c r="CN91" s="2"/>
      <c r="DI91" s="2"/>
      <c r="EC91" s="2"/>
      <c r="HF91" s="241"/>
    </row>
    <row r="92" spans="2:214" x14ac:dyDescent="0.25">
      <c r="B92" s="2"/>
      <c r="C92" s="2"/>
      <c r="D92" s="2"/>
      <c r="E92" s="2"/>
      <c r="F92" s="2"/>
      <c r="G92" s="2"/>
      <c r="BD92" s="2"/>
      <c r="BW92" s="2"/>
      <c r="CN92" s="2"/>
      <c r="DI92" s="2"/>
      <c r="EC92" s="2"/>
      <c r="HF92" s="241"/>
    </row>
    <row r="93" spans="2:214" x14ac:dyDescent="0.25">
      <c r="B93" s="2"/>
      <c r="C93" s="2"/>
      <c r="D93" s="2"/>
      <c r="E93" s="2"/>
      <c r="F93" s="2"/>
      <c r="G93" s="2"/>
      <c r="BD93" s="2"/>
      <c r="BW93" s="2"/>
      <c r="CN93" s="2"/>
      <c r="DI93" s="2"/>
      <c r="EC93" s="2"/>
      <c r="HF93" s="241"/>
    </row>
    <row r="94" spans="2:214" x14ac:dyDescent="0.25">
      <c r="B94" s="2"/>
      <c r="C94" s="2"/>
      <c r="D94" s="2"/>
      <c r="E94" s="2"/>
      <c r="F94" s="2"/>
      <c r="G94" s="2"/>
      <c r="BD94" s="2"/>
      <c r="BW94" s="2"/>
      <c r="CN94" s="2"/>
      <c r="DI94" s="2"/>
      <c r="EC94" s="2"/>
      <c r="HF94" s="241"/>
    </row>
    <row r="95" spans="2:214" x14ac:dyDescent="0.25">
      <c r="B95" s="2"/>
      <c r="C95" s="2"/>
      <c r="D95" s="2"/>
      <c r="E95" s="2"/>
      <c r="F95" s="2"/>
      <c r="G95" s="2"/>
      <c r="BD95" s="2"/>
      <c r="BW95" s="2"/>
      <c r="CN95" s="2"/>
      <c r="DI95" s="2"/>
      <c r="EC95" s="2"/>
      <c r="HF95" s="241"/>
    </row>
    <row r="96" spans="2:214" x14ac:dyDescent="0.25">
      <c r="B96" s="2"/>
      <c r="C96" s="2"/>
      <c r="D96" s="2"/>
      <c r="E96" s="2"/>
      <c r="F96" s="2"/>
      <c r="G96" s="2"/>
      <c r="BD96" s="2"/>
      <c r="BW96" s="2"/>
      <c r="CN96" s="2"/>
      <c r="DI96" s="2"/>
      <c r="EC96" s="2"/>
      <c r="HF96" s="241"/>
    </row>
    <row r="97" spans="2:214" x14ac:dyDescent="0.25">
      <c r="B97" s="2"/>
      <c r="C97" s="2"/>
      <c r="D97" s="2"/>
      <c r="E97" s="2"/>
      <c r="F97" s="2"/>
      <c r="G97" s="2"/>
      <c r="BD97" s="2"/>
      <c r="BW97" s="2"/>
      <c r="CN97" s="2"/>
      <c r="DI97" s="2"/>
      <c r="EC97" s="2"/>
      <c r="HF97" s="241"/>
    </row>
    <row r="98" spans="2:214" x14ac:dyDescent="0.25">
      <c r="B98" s="2"/>
      <c r="C98" s="2"/>
      <c r="D98" s="2"/>
      <c r="E98" s="2"/>
      <c r="F98" s="2"/>
      <c r="G98" s="2"/>
      <c r="BD98" s="2"/>
      <c r="BW98" s="2"/>
      <c r="CN98" s="2"/>
      <c r="DI98" s="2"/>
      <c r="EC98" s="2"/>
      <c r="HF98" s="241"/>
    </row>
    <row r="99" spans="2:214" x14ac:dyDescent="0.25">
      <c r="B99" s="2"/>
      <c r="C99" s="2"/>
      <c r="D99" s="2"/>
      <c r="E99" s="2"/>
      <c r="F99" s="2"/>
      <c r="G99" s="2"/>
      <c r="BD99" s="2"/>
      <c r="BW99" s="2"/>
      <c r="CN99" s="2"/>
      <c r="DI99" s="2"/>
      <c r="EC99" s="2"/>
      <c r="HF99" s="241"/>
    </row>
    <row r="100" spans="2:214" x14ac:dyDescent="0.25">
      <c r="B100" s="2"/>
      <c r="C100" s="2"/>
      <c r="D100" s="2"/>
      <c r="E100" s="2"/>
      <c r="F100" s="2"/>
      <c r="G100" s="2"/>
      <c r="BD100" s="2"/>
      <c r="BW100" s="2"/>
      <c r="CN100" s="2"/>
      <c r="DI100" s="2"/>
      <c r="EC100" s="2"/>
      <c r="HF100" s="241"/>
    </row>
    <row r="101" spans="2:214" x14ac:dyDescent="0.25">
      <c r="B101" s="2"/>
      <c r="C101" s="2"/>
      <c r="D101" s="2"/>
      <c r="E101" s="2"/>
      <c r="F101" s="2"/>
      <c r="G101" s="2"/>
      <c r="BD101" s="2"/>
      <c r="BW101" s="2"/>
      <c r="CN101" s="2"/>
      <c r="DI101" s="2"/>
      <c r="EC101" s="2"/>
      <c r="HF101" s="241"/>
    </row>
    <row r="102" spans="2:214" x14ac:dyDescent="0.25">
      <c r="B102" s="2"/>
      <c r="C102" s="2"/>
      <c r="D102" s="2"/>
      <c r="E102" s="2"/>
      <c r="F102" s="2"/>
      <c r="G102" s="2"/>
      <c r="BD102" s="2"/>
      <c r="BW102" s="2"/>
      <c r="CN102" s="2"/>
      <c r="DI102" s="2"/>
      <c r="EC102" s="2"/>
      <c r="HF102" s="241"/>
    </row>
    <row r="103" spans="2:214" x14ac:dyDescent="0.25">
      <c r="B103" s="2"/>
      <c r="C103" s="2"/>
      <c r="D103" s="2"/>
      <c r="E103" s="2"/>
      <c r="F103" s="2"/>
      <c r="G103" s="2"/>
      <c r="BD103" s="2"/>
      <c r="BW103" s="2"/>
      <c r="CN103" s="2"/>
      <c r="DI103" s="2"/>
      <c r="EC103" s="2"/>
      <c r="HF103" s="241"/>
    </row>
    <row r="104" spans="2:214" x14ac:dyDescent="0.25">
      <c r="B104" s="2"/>
      <c r="C104" s="2"/>
      <c r="D104" s="2"/>
      <c r="E104" s="2"/>
      <c r="F104" s="2"/>
      <c r="G104" s="2"/>
      <c r="BD104" s="2"/>
      <c r="BW104" s="2"/>
      <c r="CN104" s="2"/>
      <c r="DI104" s="2"/>
      <c r="EC104" s="2"/>
      <c r="HF104" s="241"/>
    </row>
    <row r="105" spans="2:214" x14ac:dyDescent="0.25">
      <c r="B105" s="2"/>
      <c r="C105" s="2"/>
      <c r="D105" s="2"/>
      <c r="E105" s="2"/>
      <c r="F105" s="2"/>
      <c r="G105" s="2"/>
      <c r="BD105" s="2"/>
      <c r="BW105" s="2"/>
      <c r="CN105" s="2"/>
      <c r="DI105" s="2"/>
      <c r="EC105" s="2"/>
      <c r="HF105" s="241"/>
    </row>
    <row r="106" spans="2:214" x14ac:dyDescent="0.25">
      <c r="B106" s="2"/>
      <c r="C106" s="2"/>
      <c r="D106" s="2"/>
      <c r="E106" s="2"/>
      <c r="F106" s="2"/>
      <c r="G106" s="2"/>
      <c r="BD106" s="2"/>
      <c r="BW106" s="2"/>
      <c r="CN106" s="2"/>
      <c r="DI106" s="2"/>
      <c r="EC106" s="2"/>
      <c r="HF106" s="241"/>
    </row>
    <row r="107" spans="2:214" x14ac:dyDescent="0.25">
      <c r="B107" s="2"/>
      <c r="C107" s="2"/>
      <c r="D107" s="2"/>
      <c r="E107" s="2"/>
      <c r="F107" s="2"/>
      <c r="G107" s="2"/>
      <c r="BD107" s="2"/>
      <c r="BW107" s="2"/>
      <c r="CN107" s="2"/>
      <c r="DI107" s="2"/>
      <c r="EC107" s="2"/>
      <c r="HF107" s="241"/>
    </row>
    <row r="108" spans="2:214" x14ac:dyDescent="0.25">
      <c r="B108" s="2"/>
      <c r="C108" s="2"/>
      <c r="D108" s="2"/>
      <c r="E108" s="2"/>
      <c r="F108" s="2"/>
      <c r="G108" s="2"/>
      <c r="BD108" s="2"/>
      <c r="BW108" s="2"/>
      <c r="CN108" s="2"/>
      <c r="DI108" s="2"/>
      <c r="EC108" s="2"/>
      <c r="HF108" s="241"/>
    </row>
    <row r="109" spans="2:214" x14ac:dyDescent="0.25">
      <c r="B109" s="2"/>
      <c r="C109" s="2"/>
      <c r="D109" s="2"/>
      <c r="E109" s="2"/>
      <c r="F109" s="2"/>
      <c r="G109" s="2"/>
      <c r="BD109" s="2"/>
      <c r="BW109" s="2"/>
      <c r="CN109" s="2"/>
      <c r="DI109" s="2"/>
      <c r="EC109" s="2"/>
      <c r="HF109" s="241"/>
    </row>
    <row r="110" spans="2:214" x14ac:dyDescent="0.25">
      <c r="B110" s="2"/>
      <c r="C110" s="2"/>
      <c r="D110" s="2"/>
      <c r="E110" s="2"/>
      <c r="F110" s="2"/>
      <c r="G110" s="2"/>
      <c r="BD110" s="2"/>
      <c r="BW110" s="2"/>
      <c r="CN110" s="2"/>
      <c r="DI110" s="2"/>
      <c r="EC110" s="2"/>
      <c r="HF110" s="241"/>
    </row>
    <row r="111" spans="2:214" x14ac:dyDescent="0.25">
      <c r="B111" s="2"/>
      <c r="C111" s="2"/>
      <c r="D111" s="2"/>
      <c r="E111" s="2"/>
      <c r="F111" s="2"/>
      <c r="G111" s="2"/>
      <c r="BD111" s="2"/>
      <c r="BW111" s="2"/>
      <c r="CN111" s="2"/>
      <c r="DI111" s="2"/>
      <c r="EC111" s="2"/>
      <c r="HF111" s="241"/>
    </row>
    <row r="112" spans="2:214" x14ac:dyDescent="0.25">
      <c r="B112" s="2"/>
      <c r="C112" s="2"/>
      <c r="D112" s="2"/>
      <c r="E112" s="2"/>
      <c r="F112" s="2"/>
      <c r="G112" s="2"/>
      <c r="BD112" s="2"/>
      <c r="BW112" s="2"/>
      <c r="CN112" s="2"/>
      <c r="DI112" s="2"/>
      <c r="EC112" s="2"/>
      <c r="HF112" s="241"/>
    </row>
    <row r="113" spans="2:214" x14ac:dyDescent="0.25">
      <c r="B113" s="2"/>
      <c r="C113" s="2"/>
      <c r="D113" s="2"/>
      <c r="E113" s="2"/>
      <c r="F113" s="2"/>
      <c r="G113" s="2"/>
      <c r="BD113" s="2"/>
      <c r="BW113" s="2"/>
      <c r="CN113" s="2"/>
      <c r="DI113" s="2"/>
      <c r="EC113" s="2"/>
      <c r="HF113" s="241"/>
    </row>
    <row r="114" spans="2:214" x14ac:dyDescent="0.25">
      <c r="B114" s="2"/>
      <c r="C114" s="2"/>
      <c r="D114" s="2"/>
      <c r="E114" s="2"/>
      <c r="F114" s="2"/>
      <c r="G114" s="2"/>
      <c r="BD114" s="2"/>
      <c r="BW114" s="2"/>
      <c r="CN114" s="2"/>
      <c r="DI114" s="2"/>
      <c r="EC114" s="2"/>
      <c r="HF114" s="241"/>
    </row>
    <row r="115" spans="2:214" x14ac:dyDescent="0.25">
      <c r="B115" s="2"/>
      <c r="C115" s="2"/>
      <c r="D115" s="2"/>
      <c r="E115" s="2"/>
      <c r="F115" s="2"/>
      <c r="G115" s="2"/>
      <c r="BD115" s="2"/>
      <c r="BW115" s="2"/>
      <c r="CN115" s="2"/>
      <c r="DI115" s="2"/>
      <c r="EC115" s="2"/>
      <c r="HF115" s="241"/>
    </row>
    <row r="116" spans="2:214" x14ac:dyDescent="0.25">
      <c r="B116" s="2"/>
      <c r="C116" s="2"/>
      <c r="D116" s="2"/>
      <c r="E116" s="2"/>
      <c r="F116" s="2"/>
      <c r="G116" s="2"/>
      <c r="BD116" s="2"/>
      <c r="BW116" s="2"/>
      <c r="CN116" s="2"/>
      <c r="DI116" s="2"/>
      <c r="EC116" s="2"/>
      <c r="HF116" s="241"/>
    </row>
    <row r="117" spans="2:214" x14ac:dyDescent="0.25">
      <c r="B117" s="2"/>
      <c r="C117" s="2"/>
      <c r="D117" s="2"/>
      <c r="E117" s="2"/>
      <c r="F117" s="2"/>
      <c r="G117" s="2"/>
      <c r="BD117" s="2"/>
      <c r="BW117" s="2"/>
      <c r="CN117" s="2"/>
      <c r="DI117" s="2"/>
      <c r="EC117" s="2"/>
      <c r="HF117" s="241"/>
    </row>
    <row r="118" spans="2:214" x14ac:dyDescent="0.25">
      <c r="B118" s="2"/>
      <c r="C118" s="2"/>
      <c r="D118" s="2"/>
      <c r="E118" s="2"/>
      <c r="F118" s="2"/>
      <c r="G118" s="2"/>
      <c r="BD118" s="2"/>
      <c r="BW118" s="2"/>
      <c r="CN118" s="2"/>
      <c r="DI118" s="2"/>
      <c r="EC118" s="2"/>
      <c r="HF118" s="241"/>
    </row>
    <row r="119" spans="2:214" x14ac:dyDescent="0.25">
      <c r="B119" s="2"/>
      <c r="C119" s="2"/>
      <c r="D119" s="2"/>
      <c r="E119" s="2"/>
      <c r="F119" s="2"/>
      <c r="G119" s="2"/>
      <c r="BD119" s="2"/>
      <c r="BW119" s="2"/>
      <c r="CN119" s="2"/>
      <c r="DI119" s="2"/>
      <c r="EC119" s="2"/>
      <c r="HF119" s="241"/>
    </row>
    <row r="120" spans="2:214" x14ac:dyDescent="0.25">
      <c r="B120" s="2"/>
      <c r="C120" s="2"/>
      <c r="D120" s="2"/>
      <c r="E120" s="2"/>
      <c r="F120" s="2"/>
      <c r="G120" s="2"/>
      <c r="BD120" s="2"/>
      <c r="BW120" s="2"/>
      <c r="CN120" s="2"/>
      <c r="DI120" s="2"/>
      <c r="EC120" s="2"/>
      <c r="HF120" s="241"/>
    </row>
    <row customFormat="1" r="272" s="241" spans="64:64" x14ac:dyDescent="0.25">
      <c r="BL272" s="241">
        <v>0</v>
      </c>
    </row>
  </sheetData>
  <mergeCells count="156">
    <mergeCell ref="IE1:IG1"/>
    <mergeCell ref="B2:B3"/>
    <mergeCell ref="C2:G2"/>
    <mergeCell ref="H2:L2"/>
    <mergeCell ref="M2:M3"/>
    <mergeCell ref="N2:Q2"/>
    <mergeCell ref="R2:U2"/>
    <mergeCell ref="B1:AT1"/>
    <mergeCell ref="BD1:BO1"/>
    <mergeCell ref="BW1:CF1"/>
    <mergeCell ref="CN1:DA1"/>
    <mergeCell ref="DI1:DU1"/>
    <mergeCell ref="EC1:EU1"/>
    <mergeCell ref="V2:Y2"/>
    <mergeCell ref="AB2:AE2"/>
    <mergeCell ref="AF2:AJ2"/>
    <mergeCell ref="AL2:AO2"/>
    <mergeCell ref="AP2:AS2"/>
    <mergeCell ref="AT2:AV2"/>
    <mergeCell ref="FD1:HB1"/>
    <mergeCell ref="HE1:HJ1"/>
    <mergeCell ref="HP1:ID1"/>
    <mergeCell ref="BD2:BD3"/>
    <mergeCell ref="BE2:BI2"/>
    <mergeCell ref="BJ2:BM2"/>
    <mergeCell ref="BN2:BO2"/>
    <mergeCell ref="BP2:BP3"/>
    <mergeCell ref="BQ2:BQ3"/>
    <mergeCell ref="AW2:AW3"/>
    <mergeCell ref="AX2:AX3"/>
    <mergeCell ref="AY2:AY3"/>
    <mergeCell ref="AZ2:AZ3"/>
    <mergeCell ref="BA2:BA3"/>
    <mergeCell ref="BB2:BB3"/>
    <mergeCell ref="CC2:CD2"/>
    <mergeCell ref="CE2:CF2"/>
    <mergeCell ref="CG2:CG3"/>
    <mergeCell ref="CH2:CH3"/>
    <mergeCell ref="CI2:CI3"/>
    <mergeCell ref="CJ2:CJ3"/>
    <mergeCell ref="BR2:BR3"/>
    <mergeCell ref="BS2:BS3"/>
    <mergeCell ref="BT2:BT3"/>
    <mergeCell ref="BU2:BU3"/>
    <mergeCell ref="BW2:BW3"/>
    <mergeCell ref="BX2:CA2"/>
    <mergeCell ref="CZ2:DA2"/>
    <mergeCell ref="DB2:DB3"/>
    <mergeCell ref="DC2:DC3"/>
    <mergeCell ref="DD2:DD3"/>
    <mergeCell ref="DE2:DE3"/>
    <mergeCell ref="DF2:DF3"/>
    <mergeCell ref="CK2:CK3"/>
    <mergeCell ref="CL2:CL3"/>
    <mergeCell ref="CN2:CN3"/>
    <mergeCell ref="CO2:CR2"/>
    <mergeCell ref="CS2:CV2"/>
    <mergeCell ref="CW2:CY2"/>
    <mergeCell ref="DN2:DS2"/>
    <mergeCell ref="DT2:DU2"/>
    <mergeCell ref="DV2:DV3"/>
    <mergeCell ref="DW2:DW3"/>
    <mergeCell ref="DX2:DX3"/>
    <mergeCell ref="DY2:DY3"/>
    <mergeCell ref="DG2:DG3"/>
    <mergeCell ref="DI2:DI3"/>
    <mergeCell ref="DJ2:DJ3"/>
    <mergeCell ref="DK2:DK3"/>
    <mergeCell ref="DL2:DL3"/>
    <mergeCell ref="DM2:DM3"/>
    <mergeCell ref="EQ2:ES2"/>
    <mergeCell ref="ET2:EU2"/>
    <mergeCell ref="EV2:EV3"/>
    <mergeCell ref="EW2:EW3"/>
    <mergeCell ref="EX2:EX3"/>
    <mergeCell ref="EY2:EY3"/>
    <mergeCell ref="DZ2:DZ3"/>
    <mergeCell ref="EA2:EA3"/>
    <mergeCell ref="EC2:EC3"/>
    <mergeCell ref="ED2:EH2"/>
    <mergeCell ref="EI2:EL2"/>
    <mergeCell ref="EM2:EP2"/>
    <mergeCell ref="FH2:FH3"/>
    <mergeCell ref="FI2:FI3"/>
    <mergeCell ref="FJ2:FJ3"/>
    <mergeCell ref="FK2:FK3"/>
    <mergeCell ref="FL2:FL3"/>
    <mergeCell ref="FM2:FM3"/>
    <mergeCell ref="EZ2:EZ3"/>
    <mergeCell ref="FA2:FA3"/>
    <mergeCell ref="FD2:FD3"/>
    <mergeCell ref="FE2:FE3"/>
    <mergeCell ref="FF2:FF3"/>
    <mergeCell ref="FG2:FG3"/>
    <mergeCell ref="FT2:FT3"/>
    <mergeCell ref="FU2:FU3"/>
    <mergeCell ref="FV2:FV3"/>
    <mergeCell ref="FW2:FW3"/>
    <mergeCell ref="FX2:FX3"/>
    <mergeCell ref="FY2:FY3"/>
    <mergeCell ref="FN2:FN3"/>
    <mergeCell ref="FO2:FO3"/>
    <mergeCell ref="FP2:FP3"/>
    <mergeCell ref="FQ2:FQ3"/>
    <mergeCell ref="FR2:FR3"/>
    <mergeCell ref="FS2:FS3"/>
    <mergeCell ref="GF2:GF3"/>
    <mergeCell ref="GG2:GG3"/>
    <mergeCell ref="GH2:GH3"/>
    <mergeCell ref="GI2:GI3"/>
    <mergeCell ref="GJ2:GJ3"/>
    <mergeCell ref="GK2:GK3"/>
    <mergeCell ref="FZ2:FZ3"/>
    <mergeCell ref="GA2:GA3"/>
    <mergeCell ref="GB2:GB3"/>
    <mergeCell ref="GC2:GC3"/>
    <mergeCell ref="GD2:GD3"/>
    <mergeCell ref="GE2:GE3"/>
    <mergeCell ref="GR2:GR3"/>
    <mergeCell ref="GS2:GS3"/>
    <mergeCell ref="GT2:GT3"/>
    <mergeCell ref="GU2:GU3"/>
    <mergeCell ref="GV2:GV3"/>
    <mergeCell ref="GW2:GW3"/>
    <mergeCell ref="GL2:GL3"/>
    <mergeCell ref="GM2:GM3"/>
    <mergeCell ref="GN2:GN3"/>
    <mergeCell ref="GO2:GO3"/>
    <mergeCell ref="GP2:GP3"/>
    <mergeCell ref="GQ2:GQ3"/>
    <mergeCell ref="HP2:HR2"/>
    <mergeCell ref="HS2:HU2"/>
    <mergeCell ref="HV2:HX2"/>
    <mergeCell ref="HY2:IA2"/>
    <mergeCell ref="IB2:ID2"/>
    <mergeCell ref="IE2:IG2"/>
    <mergeCell ref="GX2:GX3"/>
    <mergeCell ref="GY2:GY3"/>
    <mergeCell ref="GZ2:GZ3"/>
    <mergeCell ref="HA2:HA3"/>
    <mergeCell ref="HB2:HB3"/>
    <mergeCell ref="HC2:HC3"/>
    <mergeCell ref="BE68:BL68"/>
    <mergeCell ref="CO68:CY68"/>
    <mergeCell ref="DJ68:DS68"/>
    <mergeCell ref="ED68:EP68"/>
    <mergeCell ref="HF32:HG32"/>
    <mergeCell ref="BE67:BG67"/>
    <mergeCell ref="BX67:BY67"/>
    <mergeCell ref="CO67:CP67"/>
    <mergeCell ref="CS67:CT67"/>
    <mergeCell ref="DJ67:DK67"/>
    <mergeCell ref="DN67:DQ67"/>
    <mergeCell ref="ED67:EF67"/>
    <mergeCell ref="EI67:EJ67"/>
    <mergeCell ref="EM67:EN67"/>
  </mergeCells>
  <conditionalFormatting sqref="L4:L66">
    <cfRule dxfId="23" priority="24" type="expression">
      <formula>AND(L4&lt;&gt;0,OR(L4&lt;L$6-L$6/10,L4&gt;L$6+L$6/10))</formula>
    </cfRule>
  </conditionalFormatting>
  <conditionalFormatting sqref="G6:G66">
    <cfRule dxfId="22" priority="23" type="expression">
      <formula>AND(G6&lt;&gt;0,OR(G6&lt;G$6-G$6/10,G6&gt;G$6+G$6/10))</formula>
    </cfRule>
  </conditionalFormatting>
  <conditionalFormatting sqref="Q6:Q66">
    <cfRule dxfId="21" priority="22" type="expression">
      <formula>AND(Q6&lt;&gt;0,OR(Q6&lt;Q$6-Q$6/5,Q6&gt;Q$6+Q$6/5))</formula>
    </cfRule>
  </conditionalFormatting>
  <conditionalFormatting sqref="U6:U66">
    <cfRule dxfId="20" priority="21" type="expression">
      <formula>AND(U6&lt;&gt;0,OR(U6&lt;U$6-U$6/2,U6&gt;U$6+U$6/2))</formula>
    </cfRule>
  </conditionalFormatting>
  <conditionalFormatting sqref="Y6:Y66">
    <cfRule dxfId="19" priority="20" type="expression">
      <formula>AND(Y6&lt;&gt;0,OR(Y6&lt;Y$6-Y$6/3,Y6&gt;Y$6+Y$6/3))</formula>
    </cfRule>
  </conditionalFormatting>
  <conditionalFormatting sqref="AE6:AE66">
    <cfRule dxfId="18" priority="19" type="expression">
      <formula>AND(AE6&lt;&gt;0,OR(AE6&lt;AE$6-AE$6/2,AE6&gt;AE$6+AE$6/2))</formula>
    </cfRule>
  </conditionalFormatting>
  <conditionalFormatting sqref="AJ6:AJ66">
    <cfRule dxfId="17" priority="18" type="expression">
      <formula>AND(AJ6&lt;&gt;0,OR(AJ6&lt;AJ$6-AJ$6/10,AJ6&gt;AJ$6+AJ$6/10))</formula>
    </cfRule>
  </conditionalFormatting>
  <conditionalFormatting sqref="BI6:BI66">
    <cfRule dxfId="16" priority="17" type="expression">
      <formula>AND(BI6&lt;&gt;0,OR(BI6&lt;BI$6-BI$6/3,BI6&gt;BI$6+BI$6/3))</formula>
    </cfRule>
  </conditionalFormatting>
  <conditionalFormatting sqref="BM6:BM66">
    <cfRule dxfId="15" priority="16" type="expression">
      <formula>AND(BM6&lt;&gt;0,OR(BM6&lt;BM$6-BM$6*0.8,BM6&gt;BM$6+BM$6*0.8))</formula>
    </cfRule>
  </conditionalFormatting>
  <conditionalFormatting sqref="CA6:CA66">
    <cfRule dxfId="14" priority="15" type="expression">
      <formula>AND(CA6&lt;&gt;0,OR(CA6&lt;CA$6-CA$6*0.5,CA6&gt;CA$6+CA$6*0.5))</formula>
    </cfRule>
  </conditionalFormatting>
  <conditionalFormatting sqref="CR6:CR66">
    <cfRule dxfId="13" priority="14" type="expression">
      <formula>AND(CR6&lt;&gt;0,OR(CR6&lt;CR$6-CR$6*0.2,CR6&gt;CR$6+CR$6*0.2))</formula>
    </cfRule>
  </conditionalFormatting>
  <conditionalFormatting sqref="CY6:CY66">
    <cfRule dxfId="12" priority="13" type="expression">
      <formula>AND(CY6&lt;&gt;0,OR(CY6&lt;0,CY6&gt;50))</formula>
    </cfRule>
  </conditionalFormatting>
  <conditionalFormatting sqref="DM6:DM66">
    <cfRule dxfId="11" priority="12" type="expression">
      <formula>AND(DM6&lt;&gt;0,OR(DM6&lt;DM$6-DM$6*0.6,DM6&gt;DM$6+DM$6*0.6))</formula>
    </cfRule>
  </conditionalFormatting>
  <conditionalFormatting sqref="DS6:DS66">
    <cfRule dxfId="10" priority="11" type="expression">
      <formula>AND(DS6&lt;&gt;0,OR(DS6&lt;5000,DS6&gt;7000))</formula>
    </cfRule>
  </conditionalFormatting>
  <conditionalFormatting sqref="EH6:EH66">
    <cfRule dxfId="9" priority="10" type="expression">
      <formula>AND(EH6&lt;&gt;0,OR(EH6&lt;7000,EH6&gt;8500))</formula>
    </cfRule>
  </conditionalFormatting>
  <conditionalFormatting sqref="EL6:EL66">
    <cfRule dxfId="8" priority="9" type="expression">
      <formula>AND(EL6&lt;&gt;0,OR(EL6&lt;750,EL6&gt;1000))</formula>
    </cfRule>
  </conditionalFormatting>
  <conditionalFormatting sqref="EP6:EP66">
    <cfRule dxfId="7" priority="8" type="expression">
      <formula>AND(EP6&lt;&gt;0,OR(EP6&lt;35,EP6&gt;120))</formula>
    </cfRule>
  </conditionalFormatting>
  <conditionalFormatting sqref="ES6:ES66">
    <cfRule dxfId="6" priority="7" type="expression">
      <formula>AND(ES6&lt;&gt;0,OR(ES6&lt;5,ES6&gt;30))</formula>
    </cfRule>
  </conditionalFormatting>
  <conditionalFormatting sqref="HR6:HR66">
    <cfRule dxfId="5" priority="6" type="expression">
      <formula>AND(HR6&lt;&gt;0,OR(HR6&lt;35,HR6&gt;160))</formula>
    </cfRule>
  </conditionalFormatting>
  <conditionalFormatting sqref="HU6:HU66">
    <cfRule dxfId="4" priority="5" type="expression">
      <formula>AND(HU6&lt;&gt;0,OR(HU6&lt;30,HU6&gt;100))</formula>
    </cfRule>
  </conditionalFormatting>
  <conditionalFormatting sqref="HX6:HX66">
    <cfRule dxfId="3" priority="4" type="expression">
      <formula>AND(HX6&lt;&gt;0,OR(HX6&lt;25,HX6&gt;80))</formula>
    </cfRule>
  </conditionalFormatting>
  <conditionalFormatting sqref="IA6:IA66">
    <cfRule dxfId="2" priority="3" type="expression">
      <formula>AND(IA6&lt;&gt;0,OR(IA6&lt;20,IA6&gt;60))</formula>
    </cfRule>
  </conditionalFormatting>
  <conditionalFormatting sqref="ID6:ID66">
    <cfRule dxfId="1" priority="2" type="expression">
      <formula>AND(ID6&lt;&gt;0,OR(ID6&lt;15,ID6&gt;60))</formula>
    </cfRule>
  </conditionalFormatting>
  <conditionalFormatting sqref="IG6:IG66">
    <cfRule dxfId="0" priority="1" type="expression">
      <formula>AND(IG6&lt;&gt;0,OR(IG6&lt;2500,IG6&gt;3600))</formula>
    </cfRule>
  </conditionalFormatting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7169">
              <controlPr autoFill="0" autoPict="0" defaultSize="0" macro="[0]!openForm" print="0">
                <anchor moveWithCells="1" sizeWithCells="1">
                  <from>
                    <xdr:col>0</xdr:col>
                    <xdr:colOff>0</xdr:colOff>
                    <xdr:row>0</xdr:row>
                    <xdr:rowOff>28575</xdr:rowOff>
                  </from>
                  <to>
                    <xdr:col>1</xdr:col>
                    <xdr:colOff>619125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name="Button 2" r:id="rId5" shapeId="7170">
              <controlPr autoFill="0" autoPict="0" defaultSize="0" macro="[0]!ClearData" print="0">
                <anchor moveWithCells="1" sizeWithCells="1">
                  <from>
                    <xdr:col>0</xdr:col>
                    <xdr:colOff>0</xdr:colOff>
                    <xdr:row>1</xdr:row>
                    <xdr:rowOff>38100</xdr:rowOff>
                  </from>
                  <to>
                    <xdr:col>2</xdr:col>
                    <xdr:colOff>0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Лист5"/>
  <dimension ref="A1:BH80"/>
  <sheetViews>
    <sheetView workbookViewId="0" zoomScale="80" zoomScaleNormal="80">
      <selection activeCell="AR38" sqref="AR38"/>
    </sheetView>
  </sheetViews>
  <sheetFormatPr defaultRowHeight="15" outlineLevelCol="1" x14ac:dyDescent="0.25"/>
  <cols>
    <col min="1" max="1" customWidth="true" style="241" width="23.42578125" collapsed="true"/>
    <col min="2" max="2" customWidth="true" style="241" width="12.0" collapsed="true" outlineLevel="1"/>
    <col min="3" max="3" customWidth="true" style="241" width="10.28515625" collapsed="true" outlineLevel="1"/>
    <col min="4" max="4" customWidth="true" style="241" width="10.5703125" collapsed="true" outlineLevel="1"/>
    <col min="5" max="5" customWidth="true" style="241" width="11.0" collapsed="true" outlineLevel="1"/>
    <col min="6" max="6" customWidth="true" style="241" width="9.42578125" collapsed="true" outlineLevel="1"/>
    <col min="7" max="7" customWidth="true" style="241" width="9.140625" collapsed="true" outlineLevel="1"/>
    <col min="8" max="8" customWidth="true" style="241" width="10.42578125" collapsed="true" outlineLevel="1"/>
    <col min="9" max="10" customWidth="true" style="241" width="9.140625" collapsed="true" outlineLevel="1"/>
    <col min="11" max="11" customWidth="true" style="241" width="9.85546875" collapsed="true" outlineLevel="1"/>
    <col min="12" max="13" customWidth="true" style="241" width="9.140625" collapsed="true" outlineLevel="1"/>
    <col min="14" max="14" customWidth="true" style="241" width="11.28515625" collapsed="true" outlineLevel="1"/>
    <col min="15" max="15" customWidth="true" style="241" width="11.42578125" collapsed="true" outlineLevel="1"/>
    <col min="16" max="16" customWidth="true" style="241" width="9.140625" collapsed="true" outlineLevel="1"/>
    <col min="17" max="17" customWidth="true" style="241" width="9.85546875" collapsed="true" outlineLevel="1"/>
    <col min="18" max="19" customWidth="true" style="241" width="9.140625" collapsed="true" outlineLevel="1"/>
    <col min="20" max="20" customWidth="true" style="241" width="9.85546875" collapsed="true" outlineLevel="1"/>
    <col min="21" max="22" customWidth="true" style="241" width="9.140625" collapsed="true" outlineLevel="1"/>
    <col min="23" max="23" customWidth="true" style="241" width="12.7109375" collapsed="true" outlineLevel="1"/>
    <col min="24" max="25" customWidth="true" style="241" width="9.140625" collapsed="true" outlineLevel="1"/>
    <col min="26" max="26" bestFit="true" customWidth="true" style="241" width="12.7109375" collapsed="true"/>
    <col min="27" max="28" style="241" width="9.140625" collapsed="true"/>
    <col min="29" max="29" bestFit="true" customWidth="true" style="241" width="9.85546875" collapsed="true"/>
    <col min="30" max="31" style="241" width="9.140625" collapsed="true"/>
    <col min="32" max="32" customWidth="true" style="241" width="11.85546875" collapsed="true"/>
    <col min="33" max="34" style="241" width="9.140625" collapsed="true"/>
    <col min="35" max="35" customWidth="true" style="241" width="10.0" collapsed="true"/>
    <col min="36" max="37" bestFit="true" customWidth="true" style="241" width="11.42578125" collapsed="true"/>
    <col min="38" max="38" customWidth="true" style="241" width="12.85546875" collapsed="true"/>
    <col min="39" max="39" bestFit="true" customWidth="true" style="241" width="11.42578125" collapsed="true"/>
    <col min="40" max="40" bestFit="true" customWidth="true" style="241" width="10.5703125" collapsed="true"/>
    <col min="41" max="41" customWidth="true" style="241" width="5.7109375" collapsed="true"/>
    <col min="42" max="44" customWidth="true" style="241" width="10.5703125" collapsed="true"/>
    <col min="45" max="45" customWidth="true" style="241" width="4.140625" collapsed="true"/>
    <col min="46" max="46" customWidth="true" style="241" width="11.7109375" collapsed="true"/>
    <col min="47" max="48" style="241" width="9.140625" collapsed="true"/>
    <col min="49" max="49" customWidth="true" style="241" width="3.7109375" collapsed="true"/>
    <col min="50" max="50" customWidth="true" style="241" width="11.0" collapsed="true"/>
    <col min="51" max="52" bestFit="true" customWidth="true" style="241" width="9.28515625" collapsed="true"/>
    <col min="53" max="53" customWidth="true" style="241" width="3.42578125" collapsed="true"/>
    <col min="54" max="54" bestFit="true" customWidth="true" style="241" width="11.42578125" collapsed="true"/>
    <col min="55" max="55" bestFit="true" customWidth="true" style="241" width="9.42578125" collapsed="true"/>
    <col min="56" max="56" customWidth="true" style="241" width="9.42578125" collapsed="true"/>
    <col min="57" max="57" customWidth="true" style="241" width="3.5703125" collapsed="true"/>
    <col min="58" max="58" customWidth="true" style="241" width="14.140625" collapsed="true"/>
    <col min="59" max="59" customWidth="true" style="241" width="24.42578125" collapsed="true"/>
    <col min="60" max="16384" style="241" width="9.140625" collapsed="true"/>
  </cols>
  <sheetData>
    <row r="1" spans="1:59" x14ac:dyDescent="0.25">
      <c r="A1" s="749" t="s">
        <v>144</v>
      </c>
      <c r="B1" s="749"/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  <c r="P1" s="749"/>
      <c r="Q1" s="749"/>
      <c r="R1" s="749"/>
      <c r="S1" s="749"/>
      <c r="T1" s="749"/>
      <c r="U1" s="749"/>
      <c r="V1" s="749"/>
      <c r="W1" s="749"/>
      <c r="X1" s="749"/>
      <c r="Y1" s="749"/>
      <c r="Z1" s="749"/>
      <c r="AA1" s="749"/>
      <c r="AB1" s="749"/>
      <c r="AC1" s="749"/>
      <c r="AD1" s="749"/>
      <c r="AE1" s="749"/>
      <c r="AF1" s="749"/>
      <c r="AG1" s="749"/>
      <c r="AH1" s="749"/>
      <c r="AI1" s="749"/>
      <c r="AJ1" s="749"/>
      <c r="AK1" s="749"/>
    </row>
    <row ht="15.75" r="2" spans="1:59" thickBot="1" x14ac:dyDescent="0.3">
      <c r="A2" s="750"/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  <c r="P2" s="750"/>
      <c r="Q2" s="750"/>
      <c r="R2" s="750"/>
      <c r="S2" s="750"/>
      <c r="T2" s="750"/>
      <c r="U2" s="750"/>
      <c r="V2" s="750"/>
      <c r="W2" s="750"/>
      <c r="X2" s="750"/>
      <c r="Y2" s="750"/>
      <c r="Z2" s="750"/>
      <c r="AA2" s="750"/>
      <c r="AB2" s="750"/>
      <c r="AC2" s="750"/>
      <c r="AD2" s="750"/>
      <c r="AE2" s="750"/>
      <c r="AF2" s="750"/>
      <c r="AG2" s="750"/>
      <c r="AH2" s="750"/>
      <c r="AI2" s="750"/>
      <c r="AJ2" s="750"/>
      <c r="AK2" s="750"/>
    </row>
    <row ht="19.5" r="3" spans="1:59" thickBot="1" x14ac:dyDescent="0.35">
      <c r="A3" s="461"/>
      <c r="B3" s="741" t="s">
        <v>79</v>
      </c>
      <c r="C3" s="742"/>
      <c r="D3" s="743"/>
      <c r="E3" s="741" t="s">
        <v>80</v>
      </c>
      <c r="F3" s="742"/>
      <c r="G3" s="743"/>
      <c r="H3" s="751" t="s">
        <v>81</v>
      </c>
      <c r="I3" s="752"/>
      <c r="J3" s="752"/>
      <c r="K3" s="751" t="s">
        <v>82</v>
      </c>
      <c r="L3" s="752"/>
      <c r="M3" s="752"/>
      <c r="N3" s="742" t="s">
        <v>83</v>
      </c>
      <c r="O3" s="742"/>
      <c r="P3" s="742"/>
      <c r="Q3" s="742" t="s">
        <v>84</v>
      </c>
      <c r="R3" s="742"/>
      <c r="S3" s="742"/>
      <c r="T3" s="742" t="s">
        <v>85</v>
      </c>
      <c r="U3" s="742"/>
      <c r="V3" s="742"/>
      <c r="W3" s="742" t="s">
        <v>86</v>
      </c>
      <c r="X3" s="742"/>
      <c r="Y3" s="742"/>
      <c r="Z3" s="742" t="s">
        <v>87</v>
      </c>
      <c r="AA3" s="742"/>
      <c r="AB3" s="745"/>
      <c r="AC3" s="741" t="s">
        <v>88</v>
      </c>
      <c r="AD3" s="742"/>
      <c r="AE3" s="743"/>
      <c r="AF3" s="741" t="s">
        <v>89</v>
      </c>
      <c r="AG3" s="742"/>
      <c r="AH3" s="743"/>
      <c r="AI3" s="744" t="s">
        <v>90</v>
      </c>
      <c r="AJ3" s="742"/>
      <c r="AK3" s="745"/>
      <c r="AL3" s="746" t="s">
        <v>145</v>
      </c>
      <c r="AM3" s="747"/>
      <c r="AN3" s="748"/>
      <c r="AO3" s="298"/>
      <c r="AP3" s="736" t="s">
        <v>134</v>
      </c>
      <c r="AQ3" s="737"/>
      <c r="AR3" s="738"/>
      <c r="AS3" s="298"/>
      <c r="AT3" s="736" t="s">
        <v>125</v>
      </c>
      <c r="AU3" s="737"/>
      <c r="AV3" s="738"/>
      <c r="AW3" s="286"/>
      <c r="AX3" s="736" t="s">
        <v>127</v>
      </c>
      <c r="AY3" s="737"/>
      <c r="AZ3" s="738"/>
      <c r="BA3" s="286"/>
      <c r="BB3" s="736" t="s">
        <v>129</v>
      </c>
      <c r="BC3" s="737"/>
      <c r="BD3" s="738"/>
      <c r="BE3" s="3"/>
      <c r="BF3" s="287" t="s">
        <v>131</v>
      </c>
      <c r="BG3" s="269"/>
    </row>
    <row ht="15.75" r="4" spans="1:59" thickBot="1" x14ac:dyDescent="0.3">
      <c r="A4" s="49" t="s">
        <v>91</v>
      </c>
      <c r="B4" s="50" t="s">
        <v>92</v>
      </c>
      <c r="C4" s="51" t="s">
        <v>93</v>
      </c>
      <c r="D4" s="52" t="s">
        <v>94</v>
      </c>
      <c r="E4" s="50" t="s">
        <v>92</v>
      </c>
      <c r="F4" s="51" t="s">
        <v>93</v>
      </c>
      <c r="G4" s="52" t="s">
        <v>94</v>
      </c>
      <c r="H4" s="50" t="s">
        <v>92</v>
      </c>
      <c r="I4" s="51" t="s">
        <v>93</v>
      </c>
      <c r="J4" s="52" t="s">
        <v>94</v>
      </c>
      <c r="K4" s="50" t="s">
        <v>92</v>
      </c>
      <c r="L4" s="51" t="s">
        <v>93</v>
      </c>
      <c r="M4" s="52" t="s">
        <v>94</v>
      </c>
      <c r="N4" s="50" t="s">
        <v>92</v>
      </c>
      <c r="O4" s="51" t="s">
        <v>93</v>
      </c>
      <c r="P4" s="52" t="s">
        <v>94</v>
      </c>
      <c r="Q4" s="50" t="s">
        <v>92</v>
      </c>
      <c r="R4" s="51" t="s">
        <v>93</v>
      </c>
      <c r="S4" s="52" t="s">
        <v>94</v>
      </c>
      <c r="T4" s="50" t="s">
        <v>92</v>
      </c>
      <c r="U4" s="51" t="s">
        <v>93</v>
      </c>
      <c r="V4" s="52" t="s">
        <v>94</v>
      </c>
      <c r="W4" s="50" t="s">
        <v>92</v>
      </c>
      <c r="X4" s="51" t="s">
        <v>93</v>
      </c>
      <c r="Y4" s="52" t="s">
        <v>94</v>
      </c>
      <c r="Z4" s="50" t="s">
        <v>92</v>
      </c>
      <c r="AA4" s="51" t="s">
        <v>93</v>
      </c>
      <c r="AB4" s="52" t="s">
        <v>94</v>
      </c>
      <c r="AC4" s="50" t="s">
        <v>92</v>
      </c>
      <c r="AD4" s="51" t="s">
        <v>93</v>
      </c>
      <c r="AE4" s="53" t="s">
        <v>94</v>
      </c>
      <c r="AF4" s="50" t="s">
        <v>92</v>
      </c>
      <c r="AG4" s="51" t="s">
        <v>93</v>
      </c>
      <c r="AH4" s="53" t="s">
        <v>94</v>
      </c>
      <c r="AI4" s="50" t="s">
        <v>92</v>
      </c>
      <c r="AJ4" s="51" t="s">
        <v>93</v>
      </c>
      <c r="AK4" s="52" t="s">
        <v>94</v>
      </c>
      <c r="AL4" s="285" t="s">
        <v>146</v>
      </c>
      <c r="AM4" s="321" t="s">
        <v>95</v>
      </c>
      <c r="AN4" s="320" t="s">
        <v>94</v>
      </c>
      <c r="AO4" s="299"/>
      <c r="AP4" s="318" t="s">
        <v>133</v>
      </c>
      <c r="AQ4" s="319" t="s">
        <v>95</v>
      </c>
      <c r="AR4" s="320" t="s">
        <v>94</v>
      </c>
      <c r="AS4" s="299"/>
      <c r="AT4" s="318" t="s">
        <v>126</v>
      </c>
      <c r="AU4" s="319" t="s">
        <v>95</v>
      </c>
      <c r="AV4" s="320" t="s">
        <v>94</v>
      </c>
      <c r="AX4" s="50" t="s">
        <v>128</v>
      </c>
      <c r="AY4" s="253" t="s">
        <v>95</v>
      </c>
      <c r="AZ4" s="50" t="s">
        <v>94</v>
      </c>
      <c r="BB4" s="264" t="s">
        <v>130</v>
      </c>
      <c r="BC4" s="284" t="s">
        <v>95</v>
      </c>
      <c r="BD4" s="264" t="s">
        <v>94</v>
      </c>
      <c r="BE4" s="280"/>
      <c r="BF4" s="50"/>
      <c r="BG4" s="270" t="s">
        <v>91</v>
      </c>
    </row>
    <row r="5" spans="1:59" x14ac:dyDescent="0.25">
      <c r="A5" s="54" t="s">
        <v>6</v>
      </c>
      <c r="B5" s="115" t="e">
        <f>#REF!</f>
        <v>#REF!</v>
      </c>
      <c r="C5" s="56" t="e">
        <f>B5/744</f>
        <v>#REF!</v>
      </c>
      <c r="D5" s="57" t="e">
        <f>B5/31</f>
        <v>#REF!</v>
      </c>
      <c r="E5" s="115" t="e">
        <f>#REF!</f>
        <v>#REF!</v>
      </c>
      <c r="F5" s="56" t="e">
        <f>E5/696</f>
        <v>#REF!</v>
      </c>
      <c r="G5" s="57" t="e">
        <f>E5/29</f>
        <v>#REF!</v>
      </c>
      <c r="H5" s="115" t="e">
        <f>#REF!</f>
        <v>#REF!</v>
      </c>
      <c r="I5" s="56" t="e">
        <f>H5/744</f>
        <v>#REF!</v>
      </c>
      <c r="J5" s="57" t="e">
        <f>H5/31</f>
        <v>#REF!</v>
      </c>
      <c r="K5" s="137" t="e">
        <f>#REF!</f>
        <v>#REF!</v>
      </c>
      <c r="L5" s="56" t="e">
        <f>K5/720</f>
        <v>#REF!</v>
      </c>
      <c r="M5" s="57" t="e">
        <f>K5/30</f>
        <v>#REF!</v>
      </c>
      <c r="N5" s="137" t="e">
        <f>#REF!</f>
        <v>#REF!</v>
      </c>
      <c r="O5" s="56" t="e">
        <f>N5/744</f>
        <v>#REF!</v>
      </c>
      <c r="P5" s="57" t="e">
        <f>N5/31</f>
        <v>#REF!</v>
      </c>
      <c r="Q5" s="137" t="e">
        <f>#REF!</f>
        <v>#REF!</v>
      </c>
      <c r="R5" s="56" t="e">
        <f>Q5/720</f>
        <v>#REF!</v>
      </c>
      <c r="S5" s="57" t="e">
        <f>Q5/30</f>
        <v>#REF!</v>
      </c>
      <c r="T5" s="137" t="e">
        <f>#REF!</f>
        <v>#REF!</v>
      </c>
      <c r="U5" s="56" t="e">
        <f>T5/744</f>
        <v>#REF!</v>
      </c>
      <c r="V5" s="57" t="e">
        <f>T5/31</f>
        <v>#REF!</v>
      </c>
      <c r="W5" s="137" t="e">
        <f>#REF!</f>
        <v>#REF!</v>
      </c>
      <c r="X5" s="56" t="e">
        <f>W5/744</f>
        <v>#REF!</v>
      </c>
      <c r="Y5" s="57" t="e">
        <f>W5/31</f>
        <v>#REF!</v>
      </c>
      <c r="Z5" s="188" t="e">
        <f>#REF!</f>
        <v>#REF!</v>
      </c>
      <c r="AA5" s="56" t="e">
        <f>Z5/720</f>
        <v>#REF!</v>
      </c>
      <c r="AB5" s="57" t="e">
        <f>Z5/30</f>
        <v>#REF!</v>
      </c>
      <c r="AC5" s="188" t="e">
        <f>#REF!</f>
        <v>#REF!</v>
      </c>
      <c r="AD5" s="254" t="e">
        <f>AC5/744</f>
        <v>#REF!</v>
      </c>
      <c r="AE5" s="61" t="e">
        <f>AC5/31</f>
        <v>#REF!</v>
      </c>
      <c r="AF5" s="137" t="e">
        <f>#REF!</f>
        <v>#REF!</v>
      </c>
      <c r="AG5" s="257" t="e">
        <f>AF5/720</f>
        <v>#REF!</v>
      </c>
      <c r="AH5" s="61" t="e">
        <f>AF5/30</f>
        <v>#REF!</v>
      </c>
      <c r="AI5" s="262"/>
      <c r="AJ5" s="257">
        <f>AI5/744</f>
        <v>0</v>
      </c>
      <c r="AK5" s="18">
        <f>AI5/31</f>
        <v>0</v>
      </c>
      <c r="AL5" s="262" t="e">
        <f>AI5+AF5+AC5+Z5+W5+T5+Q5+N5+K5+H5+E5+B5</f>
        <v>#REF!</v>
      </c>
      <c r="AM5" s="257" t="e">
        <f>AL5/8760</f>
        <v>#REF!</v>
      </c>
      <c r="AN5" s="61" t="e">
        <f>AL5/365</f>
        <v>#REF!</v>
      </c>
      <c r="AO5" s="281"/>
      <c r="AP5" s="301">
        <v>9533313.5999999996</v>
      </c>
      <c r="AQ5" s="300">
        <v>1088.277808219178</v>
      </c>
      <c r="AR5" s="61">
        <v>26118.667397260273</v>
      </c>
      <c r="AS5" s="281"/>
      <c r="AT5" s="301">
        <v>9533313.5999999996</v>
      </c>
      <c r="AU5" s="300">
        <v>1088.277808219178</v>
      </c>
      <c r="AV5" s="61">
        <v>26118.667397260273</v>
      </c>
      <c r="AX5" s="262">
        <v>9630655.599999994</v>
      </c>
      <c r="AY5" s="257">
        <v>1099.3899086757983</v>
      </c>
      <c r="AZ5" s="61">
        <v>26385.357808219163</v>
      </c>
      <c r="BB5" s="262">
        <v>9401520</v>
      </c>
      <c r="BC5" s="257">
        <v>1073.2328767123288</v>
      </c>
      <c r="BD5" s="61">
        <v>25757.589041095889</v>
      </c>
      <c r="BE5" s="281"/>
      <c r="BF5" s="262">
        <v>9691472.0000000093</v>
      </c>
      <c r="BG5" s="55" t="s">
        <v>6</v>
      </c>
    </row>
    <row r="6" spans="1:59" x14ac:dyDescent="0.25">
      <c r="A6" s="62" t="s">
        <v>7</v>
      </c>
      <c r="B6" s="116" t="e">
        <f>#REF!</f>
        <v>#REF!</v>
      </c>
      <c r="C6" s="64" t="e">
        <f ref="C6:C31" si="0" t="shared">B6/744</f>
        <v>#REF!</v>
      </c>
      <c r="D6" s="65" t="e">
        <f ref="D6:D31" si="1" t="shared">B6/31</f>
        <v>#REF!</v>
      </c>
      <c r="E6" s="115" t="e">
        <f>#REF!</f>
        <v>#REF!</v>
      </c>
      <c r="F6" s="56" t="e">
        <f ref="F6:F31" si="2" t="shared">E6/696</f>
        <v>#REF!</v>
      </c>
      <c r="G6" s="57" t="e">
        <f ref="G6:G31" si="3" t="shared">E6/29</f>
        <v>#REF!</v>
      </c>
      <c r="H6" s="115" t="e">
        <f>#REF!</f>
        <v>#REF!</v>
      </c>
      <c r="I6" s="56" t="e">
        <f ref="I6:I31" si="4" t="shared">H6/744</f>
        <v>#REF!</v>
      </c>
      <c r="J6" s="57" t="e">
        <f ref="J6:J31" si="5" t="shared">H6/31</f>
        <v>#REF!</v>
      </c>
      <c r="K6" s="138" t="e">
        <f>#REF!</f>
        <v>#REF!</v>
      </c>
      <c r="L6" s="56" t="e">
        <f ref="L6:L31" si="6" t="shared">K6/720</f>
        <v>#REF!</v>
      </c>
      <c r="M6" s="57" t="e">
        <f ref="M6:M31" si="7" t="shared">K6/30</f>
        <v>#REF!</v>
      </c>
      <c r="N6" s="138" t="e">
        <f>#REF!</f>
        <v>#REF!</v>
      </c>
      <c r="O6" s="56" t="e">
        <f ref="O6:O31" si="8" t="shared">N6/744</f>
        <v>#REF!</v>
      </c>
      <c r="P6" s="57" t="e">
        <f ref="P6:P31" si="9" t="shared">N6/31</f>
        <v>#REF!</v>
      </c>
      <c r="Q6" s="138" t="e">
        <f>#REF!</f>
        <v>#REF!</v>
      </c>
      <c r="R6" s="56" t="e">
        <f ref="R6:R31" si="10" t="shared">Q6/720</f>
        <v>#REF!</v>
      </c>
      <c r="S6" s="57" t="e">
        <f ref="S6:S31" si="11" t="shared">Q6/30</f>
        <v>#REF!</v>
      </c>
      <c r="T6" s="138" t="e">
        <f>#REF!</f>
        <v>#REF!</v>
      </c>
      <c r="U6" s="56" t="e">
        <f ref="U6:U31" si="12" t="shared">T6/744</f>
        <v>#REF!</v>
      </c>
      <c r="V6" s="57" t="e">
        <f ref="V6:V31" si="13" t="shared">T6/31</f>
        <v>#REF!</v>
      </c>
      <c r="W6" s="138" t="e">
        <f>#REF!</f>
        <v>#REF!</v>
      </c>
      <c r="X6" s="56" t="e">
        <f ref="X6:X31" si="14" t="shared">W6/744</f>
        <v>#REF!</v>
      </c>
      <c r="Y6" s="57" t="e">
        <f ref="Y6:Y31" si="15" t="shared">W6/31</f>
        <v>#REF!</v>
      </c>
      <c r="Z6" s="189" t="e">
        <f>#REF!</f>
        <v>#REF!</v>
      </c>
      <c r="AA6" s="56" t="e">
        <f ref="AA6:AA31" si="16" t="shared">Z6/720</f>
        <v>#REF!</v>
      </c>
      <c r="AB6" s="57" t="e">
        <f ref="AB6:AB31" si="17" t="shared">Z6/30</f>
        <v>#REF!</v>
      </c>
      <c r="AC6" s="189" t="e">
        <f>#REF!</f>
        <v>#REF!</v>
      </c>
      <c r="AD6" s="254" t="e">
        <f ref="AD6:AD31" si="18" t="shared">AC6/744</f>
        <v>#REF!</v>
      </c>
      <c r="AE6" s="61" t="e">
        <f ref="AE6:AE31" si="19" t="shared">AC6/31</f>
        <v>#REF!</v>
      </c>
      <c r="AF6" s="138" t="e">
        <f>#REF!</f>
        <v>#REF!</v>
      </c>
      <c r="AG6" s="257" t="e">
        <f ref="AG6:AG31" si="20" t="shared">AF6/720</f>
        <v>#REF!</v>
      </c>
      <c r="AH6" s="61" t="e">
        <f ref="AH6:AH31" si="21" t="shared">AF6/30</f>
        <v>#REF!</v>
      </c>
      <c r="AI6" s="66"/>
      <c r="AJ6" s="257">
        <f ref="AJ6:AJ31" si="22" t="shared">AI6/744</f>
        <v>0</v>
      </c>
      <c r="AK6" s="18">
        <f ref="AK6:AK31" si="23" t="shared">AI6/31</f>
        <v>0</v>
      </c>
      <c r="AL6" s="66" t="e">
        <f ref="AL6:AL30" si="24" t="shared">AI6+AF6+AC6+Z6+W6+T6+Q6+N6+K6+H6+E6+B6</f>
        <v>#REF!</v>
      </c>
      <c r="AM6" s="282" t="e">
        <f ref="AM6:AM35" si="25" t="shared">AL6/8760</f>
        <v>#REF!</v>
      </c>
      <c r="AN6" s="67" t="e">
        <f ref="AN6:AN30" si="26" t="shared">AL6/365</f>
        <v>#REF!</v>
      </c>
      <c r="AO6" s="281"/>
      <c r="AP6" s="302">
        <v>9451572.4000000004</v>
      </c>
      <c r="AQ6" s="4">
        <v>1078.9466210045662</v>
      </c>
      <c r="AR6" s="67">
        <v>25894.718904109592</v>
      </c>
      <c r="AS6" s="281"/>
      <c r="AT6" s="302">
        <v>9451572.4000000004</v>
      </c>
      <c r="AU6" s="4">
        <v>1078.9466210045662</v>
      </c>
      <c r="AV6" s="67">
        <v>25894.718904109592</v>
      </c>
      <c r="AX6" s="240">
        <v>9391200</v>
      </c>
      <c r="AY6" s="282">
        <v>1072.0547945205481</v>
      </c>
      <c r="AZ6" s="67">
        <v>25729.31506849315</v>
      </c>
      <c r="BB6" s="240">
        <v>9515040</v>
      </c>
      <c r="BC6" s="282">
        <v>1086.1917808219177</v>
      </c>
      <c r="BD6" s="67">
        <v>26068.602739726026</v>
      </c>
      <c r="BE6" s="281"/>
      <c r="BF6" s="240">
        <v>9808160</v>
      </c>
      <c r="BG6" s="63" t="s">
        <v>7</v>
      </c>
    </row>
    <row r="7" spans="1:59" x14ac:dyDescent="0.25">
      <c r="A7" s="62" t="s">
        <v>9</v>
      </c>
      <c r="B7" s="116" t="e">
        <f>#REF!</f>
        <v>#REF!</v>
      </c>
      <c r="C7" s="64" t="e">
        <f si="0" t="shared"/>
        <v>#REF!</v>
      </c>
      <c r="D7" s="65" t="e">
        <f si="1" t="shared"/>
        <v>#REF!</v>
      </c>
      <c r="E7" s="115" t="e">
        <f>#REF!</f>
        <v>#REF!</v>
      </c>
      <c r="F7" s="56" t="e">
        <f si="2" t="shared"/>
        <v>#REF!</v>
      </c>
      <c r="G7" s="57" t="e">
        <f si="3" t="shared"/>
        <v>#REF!</v>
      </c>
      <c r="H7" s="115" t="e">
        <f>#REF!</f>
        <v>#REF!</v>
      </c>
      <c r="I7" s="56" t="e">
        <f si="4" t="shared"/>
        <v>#REF!</v>
      </c>
      <c r="J7" s="57" t="e">
        <f si="5" t="shared"/>
        <v>#REF!</v>
      </c>
      <c r="K7" s="138" t="e">
        <f>#REF!</f>
        <v>#REF!</v>
      </c>
      <c r="L7" s="56" t="e">
        <f si="6" t="shared"/>
        <v>#REF!</v>
      </c>
      <c r="M7" s="57" t="e">
        <f si="7" t="shared"/>
        <v>#REF!</v>
      </c>
      <c r="N7" s="138" t="e">
        <f>#REF!</f>
        <v>#REF!</v>
      </c>
      <c r="O7" s="56" t="e">
        <f si="8" t="shared"/>
        <v>#REF!</v>
      </c>
      <c r="P7" s="57" t="e">
        <f si="9" t="shared"/>
        <v>#REF!</v>
      </c>
      <c r="Q7" s="138" t="e">
        <f>#REF!</f>
        <v>#REF!</v>
      </c>
      <c r="R7" s="56" t="e">
        <f si="10" t="shared"/>
        <v>#REF!</v>
      </c>
      <c r="S7" s="57" t="e">
        <f si="11" t="shared"/>
        <v>#REF!</v>
      </c>
      <c r="T7" s="138" t="e">
        <f>#REF!</f>
        <v>#REF!</v>
      </c>
      <c r="U7" s="56" t="e">
        <f si="12" t="shared"/>
        <v>#REF!</v>
      </c>
      <c r="V7" s="57" t="e">
        <f si="13" t="shared"/>
        <v>#REF!</v>
      </c>
      <c r="W7" s="138" t="e">
        <f>#REF!</f>
        <v>#REF!</v>
      </c>
      <c r="X7" s="56" t="e">
        <f si="14" t="shared"/>
        <v>#REF!</v>
      </c>
      <c r="Y7" s="57" t="e">
        <f si="15" t="shared"/>
        <v>#REF!</v>
      </c>
      <c r="Z7" s="189" t="e">
        <f>#REF!</f>
        <v>#REF!</v>
      </c>
      <c r="AA7" s="56" t="e">
        <f si="16" t="shared"/>
        <v>#REF!</v>
      </c>
      <c r="AB7" s="57" t="e">
        <f si="17" t="shared"/>
        <v>#REF!</v>
      </c>
      <c r="AC7" s="189" t="e">
        <f>#REF!</f>
        <v>#REF!</v>
      </c>
      <c r="AD7" s="254" t="e">
        <f si="18" t="shared"/>
        <v>#REF!</v>
      </c>
      <c r="AE7" s="61" t="e">
        <f si="19" t="shared"/>
        <v>#REF!</v>
      </c>
      <c r="AF7" s="138" t="e">
        <f>#REF!</f>
        <v>#REF!</v>
      </c>
      <c r="AG7" s="257" t="e">
        <f si="20" t="shared"/>
        <v>#REF!</v>
      </c>
      <c r="AH7" s="61" t="e">
        <f si="21" t="shared"/>
        <v>#REF!</v>
      </c>
      <c r="AI7" s="66"/>
      <c r="AJ7" s="257">
        <f si="22" t="shared"/>
        <v>0</v>
      </c>
      <c r="AK7" s="18">
        <f si="23" t="shared"/>
        <v>0</v>
      </c>
      <c r="AL7" s="66" t="e">
        <f si="24" t="shared"/>
        <v>#REF!</v>
      </c>
      <c r="AM7" s="282" t="e">
        <f si="25" t="shared"/>
        <v>#REF!</v>
      </c>
      <c r="AN7" s="67" t="e">
        <f si="26" t="shared"/>
        <v>#REF!</v>
      </c>
      <c r="AO7" s="281"/>
      <c r="AP7" s="302">
        <v>508375.62</v>
      </c>
      <c r="AQ7" s="4">
        <v>58.033746575342462</v>
      </c>
      <c r="AR7" s="67">
        <v>1392.8099178082191</v>
      </c>
      <c r="AS7" s="281"/>
      <c r="AT7" s="302">
        <v>508375.62</v>
      </c>
      <c r="AU7" s="4">
        <v>58.033746575342462</v>
      </c>
      <c r="AV7" s="67">
        <v>1392.8099178082191</v>
      </c>
      <c r="AX7" s="240">
        <v>1708200</v>
      </c>
      <c r="AY7" s="282">
        <v>195</v>
      </c>
      <c r="AZ7" s="67">
        <v>4680</v>
      </c>
      <c r="BB7" s="240">
        <v>2040120</v>
      </c>
      <c r="BC7" s="282">
        <v>232.89041095890411</v>
      </c>
      <c r="BD7" s="67">
        <v>5589.3698630136987</v>
      </c>
      <c r="BE7" s="281"/>
      <c r="BF7" s="240">
        <v>1811190</v>
      </c>
      <c r="BG7" s="63" t="s">
        <v>9</v>
      </c>
    </row>
    <row r="8" spans="1:59" x14ac:dyDescent="0.25">
      <c r="A8" s="62" t="s">
        <v>10</v>
      </c>
      <c r="B8" s="116" t="e">
        <f>#REF!</f>
        <v>#REF!</v>
      </c>
      <c r="C8" s="64" t="e">
        <f si="0" t="shared"/>
        <v>#REF!</v>
      </c>
      <c r="D8" s="65" t="e">
        <f si="1" t="shared"/>
        <v>#REF!</v>
      </c>
      <c r="E8" s="115" t="e">
        <f>#REF!</f>
        <v>#REF!</v>
      </c>
      <c r="F8" s="56" t="e">
        <f si="2" t="shared"/>
        <v>#REF!</v>
      </c>
      <c r="G8" s="57" t="e">
        <f si="3" t="shared"/>
        <v>#REF!</v>
      </c>
      <c r="H8" s="115" t="e">
        <f>#REF!</f>
        <v>#REF!</v>
      </c>
      <c r="I8" s="56" t="e">
        <f si="4" t="shared"/>
        <v>#REF!</v>
      </c>
      <c r="J8" s="57" t="e">
        <f si="5" t="shared"/>
        <v>#REF!</v>
      </c>
      <c r="K8" s="138" t="e">
        <f>#REF!</f>
        <v>#REF!</v>
      </c>
      <c r="L8" s="56" t="e">
        <f si="6" t="shared"/>
        <v>#REF!</v>
      </c>
      <c r="M8" s="57" t="e">
        <f si="7" t="shared"/>
        <v>#REF!</v>
      </c>
      <c r="N8" s="138" t="e">
        <f>#REF!</f>
        <v>#REF!</v>
      </c>
      <c r="O8" s="56" t="e">
        <f si="8" t="shared"/>
        <v>#REF!</v>
      </c>
      <c r="P8" s="57" t="e">
        <f si="9" t="shared"/>
        <v>#REF!</v>
      </c>
      <c r="Q8" s="138" t="e">
        <f>#REF!</f>
        <v>#REF!</v>
      </c>
      <c r="R8" s="56" t="e">
        <f si="10" t="shared"/>
        <v>#REF!</v>
      </c>
      <c r="S8" s="57" t="e">
        <f si="11" t="shared"/>
        <v>#REF!</v>
      </c>
      <c r="T8" s="138" t="e">
        <f>#REF!</f>
        <v>#REF!</v>
      </c>
      <c r="U8" s="56" t="e">
        <f si="12" t="shared"/>
        <v>#REF!</v>
      </c>
      <c r="V8" s="57" t="e">
        <f si="13" t="shared"/>
        <v>#REF!</v>
      </c>
      <c r="W8" s="138" t="e">
        <f>#REF!</f>
        <v>#REF!</v>
      </c>
      <c r="X8" s="56" t="e">
        <f si="14" t="shared"/>
        <v>#REF!</v>
      </c>
      <c r="Y8" s="57" t="e">
        <f si="15" t="shared"/>
        <v>#REF!</v>
      </c>
      <c r="Z8" s="189" t="e">
        <f>#REF!</f>
        <v>#REF!</v>
      </c>
      <c r="AA8" s="56" t="e">
        <f si="16" t="shared"/>
        <v>#REF!</v>
      </c>
      <c r="AB8" s="57" t="e">
        <f si="17" t="shared"/>
        <v>#REF!</v>
      </c>
      <c r="AC8" s="189" t="e">
        <f>#REF!</f>
        <v>#REF!</v>
      </c>
      <c r="AD8" s="254" t="e">
        <f si="18" t="shared"/>
        <v>#REF!</v>
      </c>
      <c r="AE8" s="61" t="e">
        <f si="19" t="shared"/>
        <v>#REF!</v>
      </c>
      <c r="AF8" s="138" t="e">
        <f>#REF!</f>
        <v>#REF!</v>
      </c>
      <c r="AG8" s="257" t="e">
        <f si="20" t="shared"/>
        <v>#REF!</v>
      </c>
      <c r="AH8" s="61" t="e">
        <f si="21" t="shared"/>
        <v>#REF!</v>
      </c>
      <c r="AI8" s="66"/>
      <c r="AJ8" s="257">
        <f si="22" t="shared"/>
        <v>0</v>
      </c>
      <c r="AK8" s="18">
        <f si="23" t="shared"/>
        <v>0</v>
      </c>
      <c r="AL8" s="66" t="e">
        <f si="24" t="shared"/>
        <v>#REF!</v>
      </c>
      <c r="AM8" s="282" t="e">
        <f si="25" t="shared"/>
        <v>#REF!</v>
      </c>
      <c r="AN8" s="67" t="e">
        <f si="26" t="shared"/>
        <v>#REF!</v>
      </c>
      <c r="AO8" s="281"/>
      <c r="AP8" s="302">
        <v>222348</v>
      </c>
      <c r="AQ8" s="4">
        <v>25.382191780821916</v>
      </c>
      <c r="AR8" s="67">
        <v>609.17260273972602</v>
      </c>
      <c r="AS8" s="281"/>
      <c r="AT8" s="302">
        <v>222348</v>
      </c>
      <c r="AU8" s="4">
        <v>25.382191780821916</v>
      </c>
      <c r="AV8" s="67">
        <v>609.17260273972602</v>
      </c>
      <c r="AX8" s="240">
        <v>231744</v>
      </c>
      <c r="AY8" s="282">
        <v>26.454794520547946</v>
      </c>
      <c r="AZ8" s="67">
        <v>634.91506849315067</v>
      </c>
      <c r="BB8" s="240">
        <v>222120</v>
      </c>
      <c r="BC8" s="282">
        <v>25.356164383561644</v>
      </c>
      <c r="BD8" s="67">
        <v>608.54794520547944</v>
      </c>
      <c r="BE8" s="281"/>
      <c r="BF8" s="240">
        <v>215503</v>
      </c>
      <c r="BG8" s="63" t="s">
        <v>10</v>
      </c>
    </row>
    <row r="9" spans="1:59" x14ac:dyDescent="0.25">
      <c r="A9" s="62" t="s">
        <v>11</v>
      </c>
      <c r="B9" s="116" t="e">
        <f>#REF!</f>
        <v>#REF!</v>
      </c>
      <c r="C9" s="64" t="e">
        <f si="0" t="shared"/>
        <v>#REF!</v>
      </c>
      <c r="D9" s="65" t="e">
        <f si="1" t="shared"/>
        <v>#REF!</v>
      </c>
      <c r="E9" s="115" t="e">
        <f>#REF!</f>
        <v>#REF!</v>
      </c>
      <c r="F9" s="56" t="e">
        <f si="2" t="shared"/>
        <v>#REF!</v>
      </c>
      <c r="G9" s="57" t="e">
        <f si="3" t="shared"/>
        <v>#REF!</v>
      </c>
      <c r="H9" s="115" t="e">
        <f>#REF!</f>
        <v>#REF!</v>
      </c>
      <c r="I9" s="56" t="e">
        <f si="4" t="shared"/>
        <v>#REF!</v>
      </c>
      <c r="J9" s="57" t="e">
        <f si="5" t="shared"/>
        <v>#REF!</v>
      </c>
      <c r="K9" s="138" t="e">
        <f>#REF!</f>
        <v>#REF!</v>
      </c>
      <c r="L9" s="56" t="e">
        <f si="6" t="shared"/>
        <v>#REF!</v>
      </c>
      <c r="M9" s="57" t="e">
        <f si="7" t="shared"/>
        <v>#REF!</v>
      </c>
      <c r="N9" s="138" t="e">
        <f>#REF!</f>
        <v>#REF!</v>
      </c>
      <c r="O9" s="56" t="e">
        <f si="8" t="shared"/>
        <v>#REF!</v>
      </c>
      <c r="P9" s="57" t="e">
        <f si="9" t="shared"/>
        <v>#REF!</v>
      </c>
      <c r="Q9" s="138" t="e">
        <f>#REF!</f>
        <v>#REF!</v>
      </c>
      <c r="R9" s="56" t="e">
        <f si="10" t="shared"/>
        <v>#REF!</v>
      </c>
      <c r="S9" s="57" t="e">
        <f si="11" t="shared"/>
        <v>#REF!</v>
      </c>
      <c r="T9" s="138" t="e">
        <f>#REF!</f>
        <v>#REF!</v>
      </c>
      <c r="U9" s="56" t="e">
        <f si="12" t="shared"/>
        <v>#REF!</v>
      </c>
      <c r="V9" s="57" t="e">
        <f si="13" t="shared"/>
        <v>#REF!</v>
      </c>
      <c r="W9" s="138" t="e">
        <f>#REF!</f>
        <v>#REF!</v>
      </c>
      <c r="X9" s="56" t="e">
        <f si="14" t="shared"/>
        <v>#REF!</v>
      </c>
      <c r="Y9" s="57" t="e">
        <f si="15" t="shared"/>
        <v>#REF!</v>
      </c>
      <c r="Z9" s="189" t="e">
        <f>#REF!</f>
        <v>#REF!</v>
      </c>
      <c r="AA9" s="56" t="e">
        <f si="16" t="shared"/>
        <v>#REF!</v>
      </c>
      <c r="AB9" s="57" t="e">
        <f si="17" t="shared"/>
        <v>#REF!</v>
      </c>
      <c r="AC9" s="189" t="e">
        <f>#REF!</f>
        <v>#REF!</v>
      </c>
      <c r="AD9" s="254" t="e">
        <f si="18" t="shared"/>
        <v>#REF!</v>
      </c>
      <c r="AE9" s="61" t="e">
        <f si="19" t="shared"/>
        <v>#REF!</v>
      </c>
      <c r="AF9" s="138" t="e">
        <f>#REF!</f>
        <v>#REF!</v>
      </c>
      <c r="AG9" s="257" t="e">
        <f si="20" t="shared"/>
        <v>#REF!</v>
      </c>
      <c r="AH9" s="61" t="e">
        <f si="21" t="shared"/>
        <v>#REF!</v>
      </c>
      <c r="AI9" s="66"/>
      <c r="AJ9" s="257">
        <f si="22" t="shared"/>
        <v>0</v>
      </c>
      <c r="AK9" s="18">
        <f si="23" t="shared"/>
        <v>0</v>
      </c>
      <c r="AL9" s="66" t="e">
        <f si="24" t="shared"/>
        <v>#REF!</v>
      </c>
      <c r="AM9" s="282" t="e">
        <f si="25" t="shared"/>
        <v>#REF!</v>
      </c>
      <c r="AN9" s="67" t="e">
        <f si="26" t="shared"/>
        <v>#REF!</v>
      </c>
      <c r="AO9" s="281"/>
      <c r="AP9" s="302">
        <v>1124864</v>
      </c>
      <c r="AQ9" s="4">
        <v>128.40913242009131</v>
      </c>
      <c r="AR9" s="67">
        <v>3081.8191780821917</v>
      </c>
      <c r="AS9" s="281"/>
      <c r="AT9" s="302">
        <v>1124864</v>
      </c>
      <c r="AU9" s="4">
        <v>128.40913242009131</v>
      </c>
      <c r="AV9" s="67">
        <v>3081.8191780821917</v>
      </c>
      <c r="AX9" s="240">
        <v>1318960</v>
      </c>
      <c r="AY9" s="282">
        <v>150.5662100456621</v>
      </c>
      <c r="AZ9" s="67">
        <v>3613.5890410958905</v>
      </c>
      <c r="BB9" s="240">
        <v>1680128</v>
      </c>
      <c r="BC9" s="282">
        <v>191.79543378995433</v>
      </c>
      <c r="BD9" s="67">
        <v>4603.0904109589037</v>
      </c>
      <c r="BE9" s="281"/>
      <c r="BF9" s="240">
        <v>1535840</v>
      </c>
      <c r="BG9" s="63" t="s">
        <v>11</v>
      </c>
    </row>
    <row ht="15.75" r="10" spans="1:59" x14ac:dyDescent="0.25">
      <c r="A10" s="68" t="s">
        <v>96</v>
      </c>
      <c r="B10" s="116" t="e">
        <f>#REF!</f>
        <v>#REF!</v>
      </c>
      <c r="C10" s="64" t="e">
        <f si="0" t="shared"/>
        <v>#REF!</v>
      </c>
      <c r="D10" s="65" t="e">
        <f si="1" t="shared"/>
        <v>#REF!</v>
      </c>
      <c r="E10" s="115" t="e">
        <f>#REF!</f>
        <v>#REF!</v>
      </c>
      <c r="F10" s="56" t="e">
        <f si="2" t="shared"/>
        <v>#REF!</v>
      </c>
      <c r="G10" s="57" t="e">
        <f si="3" t="shared"/>
        <v>#REF!</v>
      </c>
      <c r="H10" s="115" t="e">
        <f>#REF!</f>
        <v>#REF!</v>
      </c>
      <c r="I10" s="56" t="e">
        <f si="4" t="shared"/>
        <v>#REF!</v>
      </c>
      <c r="J10" s="57" t="e">
        <f si="5" t="shared"/>
        <v>#REF!</v>
      </c>
      <c r="K10" s="138" t="e">
        <f>#REF!</f>
        <v>#REF!</v>
      </c>
      <c r="L10" s="56" t="e">
        <f si="6" t="shared"/>
        <v>#REF!</v>
      </c>
      <c r="M10" s="57" t="e">
        <f si="7" t="shared"/>
        <v>#REF!</v>
      </c>
      <c r="N10" s="138" t="e">
        <f>#REF!</f>
        <v>#REF!</v>
      </c>
      <c r="O10" s="56" t="e">
        <f si="8" t="shared"/>
        <v>#REF!</v>
      </c>
      <c r="P10" s="57" t="e">
        <f si="9" t="shared"/>
        <v>#REF!</v>
      </c>
      <c r="Q10" s="138" t="e">
        <f>#REF!</f>
        <v>#REF!</v>
      </c>
      <c r="R10" s="56" t="e">
        <f si="10" t="shared"/>
        <v>#REF!</v>
      </c>
      <c r="S10" s="57" t="e">
        <f si="11" t="shared"/>
        <v>#REF!</v>
      </c>
      <c r="T10" s="138" t="e">
        <f>#REF!</f>
        <v>#REF!</v>
      </c>
      <c r="U10" s="56" t="e">
        <f si="12" t="shared"/>
        <v>#REF!</v>
      </c>
      <c r="V10" s="57" t="e">
        <f si="13" t="shared"/>
        <v>#REF!</v>
      </c>
      <c r="W10" s="138" t="e">
        <f>#REF!</f>
        <v>#REF!</v>
      </c>
      <c r="X10" s="56" t="e">
        <f si="14" t="shared"/>
        <v>#REF!</v>
      </c>
      <c r="Y10" s="57" t="e">
        <f si="15" t="shared"/>
        <v>#REF!</v>
      </c>
      <c r="Z10" s="189" t="e">
        <f>#REF!</f>
        <v>#REF!</v>
      </c>
      <c r="AA10" s="56" t="e">
        <f si="16" t="shared"/>
        <v>#REF!</v>
      </c>
      <c r="AB10" s="57" t="e">
        <f si="17" t="shared"/>
        <v>#REF!</v>
      </c>
      <c r="AC10" s="189" t="e">
        <f>#REF!</f>
        <v>#REF!</v>
      </c>
      <c r="AD10" s="254" t="e">
        <f si="18" t="shared"/>
        <v>#REF!</v>
      </c>
      <c r="AE10" s="61" t="e">
        <f si="19" t="shared"/>
        <v>#REF!</v>
      </c>
      <c r="AF10" s="138" t="e">
        <f>#REF!</f>
        <v>#REF!</v>
      </c>
      <c r="AG10" s="257" t="e">
        <f si="20" t="shared"/>
        <v>#REF!</v>
      </c>
      <c r="AH10" s="61" t="e">
        <f si="21" t="shared"/>
        <v>#REF!</v>
      </c>
      <c r="AI10" s="66"/>
      <c r="AJ10" s="257">
        <f si="22" t="shared"/>
        <v>0</v>
      </c>
      <c r="AK10" s="18">
        <f si="23" t="shared"/>
        <v>0</v>
      </c>
      <c r="AL10" s="66" t="e">
        <f si="24" t="shared"/>
        <v>#REF!</v>
      </c>
      <c r="AM10" s="282" t="e">
        <f si="25" t="shared"/>
        <v>#REF!</v>
      </c>
      <c r="AN10" s="67" t="e">
        <f si="26" t="shared"/>
        <v>#REF!</v>
      </c>
      <c r="AO10" s="281"/>
      <c r="AP10" s="302">
        <v>1347212</v>
      </c>
      <c r="AQ10" s="4">
        <v>153.79132420091324</v>
      </c>
      <c r="AR10" s="67">
        <v>3690.9917808219179</v>
      </c>
      <c r="AS10" s="281"/>
      <c r="AT10" s="302">
        <v>1347212</v>
      </c>
      <c r="AU10" s="4">
        <v>153.79132420091324</v>
      </c>
      <c r="AV10" s="67">
        <v>3690.9917808219179</v>
      </c>
      <c r="AX10" s="240">
        <v>1550704</v>
      </c>
      <c r="AY10" s="282">
        <v>177.02100456621005</v>
      </c>
      <c r="AZ10" s="67">
        <v>4248.504109589041</v>
      </c>
      <c r="BB10" s="240">
        <v>2343192</v>
      </c>
      <c r="BC10" s="282">
        <v>267.48767123287672</v>
      </c>
      <c r="BD10" s="67">
        <v>6419.7041095890409</v>
      </c>
      <c r="BE10" s="281"/>
      <c r="BF10" s="240">
        <v>1749668</v>
      </c>
      <c r="BG10" s="271" t="s">
        <v>96</v>
      </c>
    </row>
    <row r="11" spans="1:59" x14ac:dyDescent="0.25">
      <c r="A11" s="69" t="s">
        <v>14</v>
      </c>
      <c r="B11" s="116" t="e">
        <f>#REF!</f>
        <v>#REF!</v>
      </c>
      <c r="C11" s="64" t="e">
        <f si="0" t="shared"/>
        <v>#REF!</v>
      </c>
      <c r="D11" s="65" t="e">
        <f si="1" t="shared"/>
        <v>#REF!</v>
      </c>
      <c r="E11" s="115" t="e">
        <f>#REF!</f>
        <v>#REF!</v>
      </c>
      <c r="F11" s="56" t="e">
        <f si="2" t="shared"/>
        <v>#REF!</v>
      </c>
      <c r="G11" s="57" t="e">
        <f si="3" t="shared"/>
        <v>#REF!</v>
      </c>
      <c r="H11" s="115" t="e">
        <f>#REF!</f>
        <v>#REF!</v>
      </c>
      <c r="I11" s="56" t="e">
        <f si="4" t="shared"/>
        <v>#REF!</v>
      </c>
      <c r="J11" s="57" t="e">
        <f si="5" t="shared"/>
        <v>#REF!</v>
      </c>
      <c r="K11" s="138" t="e">
        <f>#REF!</f>
        <v>#REF!</v>
      </c>
      <c r="L11" s="56" t="e">
        <f si="6" t="shared"/>
        <v>#REF!</v>
      </c>
      <c r="M11" s="57" t="e">
        <f si="7" t="shared"/>
        <v>#REF!</v>
      </c>
      <c r="N11" s="138" t="e">
        <f>#REF!</f>
        <v>#REF!</v>
      </c>
      <c r="O11" s="56" t="e">
        <f si="8" t="shared"/>
        <v>#REF!</v>
      </c>
      <c r="P11" s="57" t="e">
        <f si="9" t="shared"/>
        <v>#REF!</v>
      </c>
      <c r="Q11" s="138" t="e">
        <f>#REF!</f>
        <v>#REF!</v>
      </c>
      <c r="R11" s="56" t="e">
        <f si="10" t="shared"/>
        <v>#REF!</v>
      </c>
      <c r="S11" s="57" t="e">
        <f si="11" t="shared"/>
        <v>#REF!</v>
      </c>
      <c r="T11" s="138" t="e">
        <f>#REF!</f>
        <v>#REF!</v>
      </c>
      <c r="U11" s="56" t="e">
        <f si="12" t="shared"/>
        <v>#REF!</v>
      </c>
      <c r="V11" s="57" t="e">
        <f si="13" t="shared"/>
        <v>#REF!</v>
      </c>
      <c r="W11" s="138" t="e">
        <f>#REF!</f>
        <v>#REF!</v>
      </c>
      <c r="X11" s="56" t="e">
        <f si="14" t="shared"/>
        <v>#REF!</v>
      </c>
      <c r="Y11" s="57" t="e">
        <f si="15" t="shared"/>
        <v>#REF!</v>
      </c>
      <c r="Z11" s="189" t="e">
        <f>#REF!</f>
        <v>#REF!</v>
      </c>
      <c r="AA11" s="56" t="e">
        <f si="16" t="shared"/>
        <v>#REF!</v>
      </c>
      <c r="AB11" s="57" t="e">
        <f si="17" t="shared"/>
        <v>#REF!</v>
      </c>
      <c r="AC11" s="189" t="e">
        <f>#REF!</f>
        <v>#REF!</v>
      </c>
      <c r="AD11" s="254" t="e">
        <f si="18" t="shared"/>
        <v>#REF!</v>
      </c>
      <c r="AE11" s="61" t="e">
        <f si="19" t="shared"/>
        <v>#REF!</v>
      </c>
      <c r="AF11" s="138" t="e">
        <f>#REF!</f>
        <v>#REF!</v>
      </c>
      <c r="AG11" s="257" t="e">
        <f si="20" t="shared"/>
        <v>#REF!</v>
      </c>
      <c r="AH11" s="61" t="e">
        <f si="21" t="shared"/>
        <v>#REF!</v>
      </c>
      <c r="AI11" s="66"/>
      <c r="AJ11" s="257">
        <f si="22" t="shared"/>
        <v>0</v>
      </c>
      <c r="AK11" s="18">
        <f si="23" t="shared"/>
        <v>0</v>
      </c>
      <c r="AL11" s="66" t="e">
        <f si="24" t="shared"/>
        <v>#REF!</v>
      </c>
      <c r="AM11" s="282" t="e">
        <f si="25" t="shared"/>
        <v>#REF!</v>
      </c>
      <c r="AN11" s="67" t="e">
        <f si="26" t="shared"/>
        <v>#REF!</v>
      </c>
      <c r="AO11" s="281"/>
      <c r="AP11" s="302">
        <v>491319.60000000003</v>
      </c>
      <c r="AQ11" s="4">
        <v>56.086712328767128</v>
      </c>
      <c r="AR11" s="67">
        <v>1346.081095890411</v>
      </c>
      <c r="AS11" s="281"/>
      <c r="AT11" s="302">
        <v>491319.60000000003</v>
      </c>
      <c r="AU11" s="4">
        <v>56.086712328767128</v>
      </c>
      <c r="AV11" s="67">
        <v>1346.081095890411</v>
      </c>
      <c r="AX11" s="240">
        <v>406620</v>
      </c>
      <c r="AY11" s="282">
        <v>46.417808219178085</v>
      </c>
      <c r="AZ11" s="67">
        <v>1114.027397260274</v>
      </c>
      <c r="BB11" s="240">
        <v>371700</v>
      </c>
      <c r="BC11" s="282">
        <v>42.43150684931507</v>
      </c>
      <c r="BD11" s="67">
        <v>1018.3561643835617</v>
      </c>
      <c r="BE11" s="281"/>
      <c r="BF11" s="240">
        <v>373140</v>
      </c>
      <c r="BG11" s="63" t="s">
        <v>14</v>
      </c>
    </row>
    <row r="12" spans="1:59" x14ac:dyDescent="0.25">
      <c r="A12" s="62" t="s">
        <v>15</v>
      </c>
      <c r="B12" s="116" t="e">
        <f>#REF!</f>
        <v>#REF!</v>
      </c>
      <c r="C12" s="64" t="e">
        <f si="0" t="shared"/>
        <v>#REF!</v>
      </c>
      <c r="D12" s="65" t="e">
        <f si="1" t="shared"/>
        <v>#REF!</v>
      </c>
      <c r="E12" s="115" t="e">
        <f>#REF!</f>
        <v>#REF!</v>
      </c>
      <c r="F12" s="56" t="e">
        <f si="2" t="shared"/>
        <v>#REF!</v>
      </c>
      <c r="G12" s="57" t="e">
        <f si="3" t="shared"/>
        <v>#REF!</v>
      </c>
      <c r="H12" s="115" t="e">
        <f>#REF!</f>
        <v>#REF!</v>
      </c>
      <c r="I12" s="56" t="e">
        <f si="4" t="shared"/>
        <v>#REF!</v>
      </c>
      <c r="J12" s="57" t="e">
        <f si="5" t="shared"/>
        <v>#REF!</v>
      </c>
      <c r="K12" s="138" t="e">
        <f>#REF!</f>
        <v>#REF!</v>
      </c>
      <c r="L12" s="56" t="e">
        <f si="6" t="shared"/>
        <v>#REF!</v>
      </c>
      <c r="M12" s="57" t="e">
        <f si="7" t="shared"/>
        <v>#REF!</v>
      </c>
      <c r="N12" s="138" t="e">
        <f>#REF!</f>
        <v>#REF!</v>
      </c>
      <c r="O12" s="56" t="e">
        <f si="8" t="shared"/>
        <v>#REF!</v>
      </c>
      <c r="P12" s="57" t="e">
        <f si="9" t="shared"/>
        <v>#REF!</v>
      </c>
      <c r="Q12" s="138" t="e">
        <f>#REF!</f>
        <v>#REF!</v>
      </c>
      <c r="R12" s="56" t="e">
        <f si="10" t="shared"/>
        <v>#REF!</v>
      </c>
      <c r="S12" s="57" t="e">
        <f si="11" t="shared"/>
        <v>#REF!</v>
      </c>
      <c r="T12" s="138" t="e">
        <f>#REF!</f>
        <v>#REF!</v>
      </c>
      <c r="U12" s="56" t="e">
        <f si="12" t="shared"/>
        <v>#REF!</v>
      </c>
      <c r="V12" s="57" t="e">
        <f si="13" t="shared"/>
        <v>#REF!</v>
      </c>
      <c r="W12" s="138" t="e">
        <f>#REF!</f>
        <v>#REF!</v>
      </c>
      <c r="X12" s="56" t="e">
        <f si="14" t="shared"/>
        <v>#REF!</v>
      </c>
      <c r="Y12" s="57" t="e">
        <f si="15" t="shared"/>
        <v>#REF!</v>
      </c>
      <c r="Z12" s="189" t="e">
        <f>#REF!</f>
        <v>#REF!</v>
      </c>
      <c r="AA12" s="56" t="e">
        <f si="16" t="shared"/>
        <v>#REF!</v>
      </c>
      <c r="AB12" s="57" t="e">
        <f si="17" t="shared"/>
        <v>#REF!</v>
      </c>
      <c r="AC12" s="189" t="e">
        <f>#REF!</f>
        <v>#REF!</v>
      </c>
      <c r="AD12" s="254" t="e">
        <f si="18" t="shared"/>
        <v>#REF!</v>
      </c>
      <c r="AE12" s="61" t="e">
        <f si="19" t="shared"/>
        <v>#REF!</v>
      </c>
      <c r="AF12" s="138" t="e">
        <f>#REF!</f>
        <v>#REF!</v>
      </c>
      <c r="AG12" s="257" t="e">
        <f>AF12/720</f>
        <v>#REF!</v>
      </c>
      <c r="AH12" s="61" t="e">
        <f si="21" t="shared"/>
        <v>#REF!</v>
      </c>
      <c r="AI12" s="66"/>
      <c r="AJ12" s="257">
        <f si="22" t="shared"/>
        <v>0</v>
      </c>
      <c r="AK12" s="18">
        <f si="23" t="shared"/>
        <v>0</v>
      </c>
      <c r="AL12" s="66" t="e">
        <f>AI12+AF12+AC12+Z12+W12+T12+Q12+N12+K12+H12+E12+B12</f>
        <v>#REF!</v>
      </c>
      <c r="AM12" s="282" t="e">
        <f si="25" t="shared"/>
        <v>#REF!</v>
      </c>
      <c r="AN12" s="67" t="e">
        <f si="26" t="shared"/>
        <v>#REF!</v>
      </c>
      <c r="AO12" s="281"/>
      <c r="AP12" s="302">
        <v>6326913.5999999987</v>
      </c>
      <c r="AQ12" s="4">
        <v>722.25041095890401</v>
      </c>
      <c r="AR12" s="67">
        <v>17334.009863013696</v>
      </c>
      <c r="AS12" s="281"/>
      <c r="AT12" s="302">
        <v>6326913.5999999987</v>
      </c>
      <c r="AU12" s="4">
        <v>722.25041095890401</v>
      </c>
      <c r="AV12" s="67">
        <v>17334.009863013696</v>
      </c>
      <c r="AX12" s="240">
        <v>7367280</v>
      </c>
      <c r="AY12" s="282">
        <v>841.01369863013701</v>
      </c>
      <c r="AZ12" s="67">
        <v>20184.328767123287</v>
      </c>
      <c r="BB12" s="240">
        <v>7089160</v>
      </c>
      <c r="BC12" s="282">
        <v>809.26484018264841</v>
      </c>
      <c r="BD12" s="67">
        <v>19422.35616438356</v>
      </c>
      <c r="BE12" s="281"/>
      <c r="BF12" s="240">
        <v>7438320</v>
      </c>
      <c r="BG12" s="63" t="s">
        <v>15</v>
      </c>
    </row>
    <row ht="16.5" r="13" spans="1:59" thickBot="1" x14ac:dyDescent="0.3">
      <c r="A13" s="70" t="s">
        <v>16</v>
      </c>
      <c r="B13" s="117" t="e">
        <f>#REF!</f>
        <v>#REF!</v>
      </c>
      <c r="C13" s="72" t="e">
        <f si="0" t="shared"/>
        <v>#REF!</v>
      </c>
      <c r="D13" s="73" t="e">
        <f si="1" t="shared"/>
        <v>#REF!</v>
      </c>
      <c r="E13" s="101" t="e">
        <f>#REF!</f>
        <v>#REF!</v>
      </c>
      <c r="F13" s="75" t="e">
        <f si="2" t="shared"/>
        <v>#REF!</v>
      </c>
      <c r="G13" s="76" t="e">
        <f si="3" t="shared"/>
        <v>#REF!</v>
      </c>
      <c r="H13" s="101" t="e">
        <f>#REF!</f>
        <v>#REF!</v>
      </c>
      <c r="I13" s="75" t="e">
        <f si="4" t="shared"/>
        <v>#REF!</v>
      </c>
      <c r="J13" s="76" t="e">
        <f si="5" t="shared"/>
        <v>#REF!</v>
      </c>
      <c r="K13" s="139" t="e">
        <f>#REF!</f>
        <v>#REF!</v>
      </c>
      <c r="L13" s="75" t="e">
        <f si="6" t="shared"/>
        <v>#REF!</v>
      </c>
      <c r="M13" s="76" t="e">
        <f si="7" t="shared"/>
        <v>#REF!</v>
      </c>
      <c r="N13" s="139" t="e">
        <f>#REF!</f>
        <v>#REF!</v>
      </c>
      <c r="O13" s="75" t="e">
        <f si="8" t="shared"/>
        <v>#REF!</v>
      </c>
      <c r="P13" s="76" t="e">
        <f si="9" t="shared"/>
        <v>#REF!</v>
      </c>
      <c r="Q13" s="139" t="e">
        <f>#REF!</f>
        <v>#REF!</v>
      </c>
      <c r="R13" s="75" t="e">
        <f si="10" t="shared"/>
        <v>#REF!</v>
      </c>
      <c r="S13" s="76" t="e">
        <f si="11" t="shared"/>
        <v>#REF!</v>
      </c>
      <c r="T13" s="139" t="e">
        <f>#REF!</f>
        <v>#REF!</v>
      </c>
      <c r="U13" s="75" t="e">
        <f si="12" t="shared"/>
        <v>#REF!</v>
      </c>
      <c r="V13" s="76" t="e">
        <f si="13" t="shared"/>
        <v>#REF!</v>
      </c>
      <c r="W13" s="139" t="e">
        <f>#REF!</f>
        <v>#REF!</v>
      </c>
      <c r="X13" s="75" t="e">
        <f si="14" t="shared"/>
        <v>#REF!</v>
      </c>
      <c r="Y13" s="76" t="e">
        <f si="15" t="shared"/>
        <v>#REF!</v>
      </c>
      <c r="Z13" s="190" t="e">
        <f>#REF!</f>
        <v>#REF!</v>
      </c>
      <c r="AA13" s="75" t="e">
        <f si="16" t="shared"/>
        <v>#REF!</v>
      </c>
      <c r="AB13" s="76" t="e">
        <f si="17" t="shared"/>
        <v>#REF!</v>
      </c>
      <c r="AC13" s="256" t="e">
        <f>#REF!</f>
        <v>#REF!</v>
      </c>
      <c r="AD13" s="255" t="e">
        <f si="18" t="shared"/>
        <v>#REF!</v>
      </c>
      <c r="AE13" s="80" t="e">
        <f si="19" t="shared"/>
        <v>#REF!</v>
      </c>
      <c r="AF13" s="139" t="e">
        <f>#REF!</f>
        <v>#REF!</v>
      </c>
      <c r="AG13" s="258" t="e">
        <f si="20" t="shared"/>
        <v>#REF!</v>
      </c>
      <c r="AH13" s="80" t="e">
        <f si="21" t="shared"/>
        <v>#REF!</v>
      </c>
      <c r="AI13" s="77"/>
      <c r="AJ13" s="258">
        <f si="22" t="shared"/>
        <v>0</v>
      </c>
      <c r="AK13" s="81">
        <f si="23" t="shared"/>
        <v>0</v>
      </c>
      <c r="AL13" s="77" t="e">
        <f>AI13+AF13+AC13+Z13+W13+T13+Q13+N13+K13+H13+E13+B13</f>
        <v>#REF!</v>
      </c>
      <c r="AM13" s="283" t="e">
        <f si="25" t="shared"/>
        <v>#REF!</v>
      </c>
      <c r="AN13" s="82" t="e">
        <f si="26" t="shared"/>
        <v>#REF!</v>
      </c>
      <c r="AO13" s="281"/>
      <c r="AP13" s="303">
        <v>7187829.6000000006</v>
      </c>
      <c r="AQ13" s="304">
        <v>820.52849315068499</v>
      </c>
      <c r="AR13" s="82">
        <v>19692.683835616441</v>
      </c>
      <c r="AS13" s="281"/>
      <c r="AT13" s="303">
        <v>7187829.6000000006</v>
      </c>
      <c r="AU13" s="304">
        <v>820.52849315068499</v>
      </c>
      <c r="AV13" s="82">
        <v>19692.683835616441</v>
      </c>
      <c r="AX13" s="277">
        <v>7599024</v>
      </c>
      <c r="AY13" s="283">
        <v>867.46849315068494</v>
      </c>
      <c r="AZ13" s="82">
        <v>20819.243835616438</v>
      </c>
      <c r="BB13" s="277">
        <v>7311280</v>
      </c>
      <c r="BC13" s="283">
        <v>834.62100456620999</v>
      </c>
      <c r="BD13" s="82">
        <v>20030.904109589042</v>
      </c>
      <c r="BE13" s="281"/>
      <c r="BF13" s="277">
        <v>7652148</v>
      </c>
      <c r="BG13" s="272" t="s">
        <v>16</v>
      </c>
    </row>
    <row ht="19.5" r="14" spans="1:59" thickBot="1" x14ac:dyDescent="0.35">
      <c r="A14" s="83" t="s">
        <v>19</v>
      </c>
      <c r="B14" s="96" t="e">
        <f>#REF!</f>
        <v>#REF!</v>
      </c>
      <c r="C14" s="85" t="e">
        <f si="0" t="shared"/>
        <v>#REF!</v>
      </c>
      <c r="D14" s="86" t="e">
        <f si="1" t="shared"/>
        <v>#REF!</v>
      </c>
      <c r="E14" s="102" t="e">
        <f>#REF!</f>
        <v>#REF!</v>
      </c>
      <c r="F14" s="88" t="e">
        <f si="2" t="shared"/>
        <v>#REF!</v>
      </c>
      <c r="G14" s="89" t="e">
        <f si="3" t="shared"/>
        <v>#REF!</v>
      </c>
      <c r="H14" s="102" t="e">
        <f>#REF!</f>
        <v>#REF!</v>
      </c>
      <c r="I14" s="88" t="e">
        <f si="4" t="shared"/>
        <v>#REF!</v>
      </c>
      <c r="J14" s="89" t="e">
        <f si="5" t="shared"/>
        <v>#REF!</v>
      </c>
      <c r="K14" s="96" t="e">
        <f>#REF!</f>
        <v>#REF!</v>
      </c>
      <c r="L14" s="88" t="e">
        <f si="6" t="shared"/>
        <v>#REF!</v>
      </c>
      <c r="M14" s="89" t="e">
        <f si="7" t="shared"/>
        <v>#REF!</v>
      </c>
      <c r="N14" s="96" t="e">
        <f>#REF!</f>
        <v>#REF!</v>
      </c>
      <c r="O14" s="88" t="e">
        <f si="8" t="shared"/>
        <v>#REF!</v>
      </c>
      <c r="P14" s="89" t="e">
        <f si="9" t="shared"/>
        <v>#REF!</v>
      </c>
      <c r="Q14" s="96" t="e">
        <f>#REF!</f>
        <v>#REF!</v>
      </c>
      <c r="R14" s="88" t="e">
        <f si="10" t="shared"/>
        <v>#REF!</v>
      </c>
      <c r="S14" s="89" t="e">
        <f si="11" t="shared"/>
        <v>#REF!</v>
      </c>
      <c r="T14" s="96" t="e">
        <f>#REF!</f>
        <v>#REF!</v>
      </c>
      <c r="U14" s="88" t="e">
        <f si="12" t="shared"/>
        <v>#REF!</v>
      </c>
      <c r="V14" s="89" t="e">
        <f si="13" t="shared"/>
        <v>#REF!</v>
      </c>
      <c r="W14" s="96" t="e">
        <f>#REF!</f>
        <v>#REF!</v>
      </c>
      <c r="X14" s="88" t="e">
        <f si="14" t="shared"/>
        <v>#REF!</v>
      </c>
      <c r="Y14" s="89" t="e">
        <f si="15" t="shared"/>
        <v>#REF!</v>
      </c>
      <c r="Z14" s="96" t="e">
        <f>#REF!</f>
        <v>#REF!</v>
      </c>
      <c r="AA14" s="88" t="e">
        <f si="16" t="shared"/>
        <v>#REF!</v>
      </c>
      <c r="AB14" s="89" t="e">
        <f si="17" t="shared"/>
        <v>#REF!</v>
      </c>
      <c r="AC14" s="96" t="e">
        <f>#REF!</f>
        <v>#REF!</v>
      </c>
      <c r="AD14" s="90" t="e">
        <f si="18" t="shared"/>
        <v>#REF!</v>
      </c>
      <c r="AE14" s="91" t="e">
        <f si="19" t="shared"/>
        <v>#REF!</v>
      </c>
      <c r="AF14" s="96" t="e">
        <f>#REF!</f>
        <v>#REF!</v>
      </c>
      <c r="AG14" s="231" t="e">
        <f si="20" t="shared"/>
        <v>#REF!</v>
      </c>
      <c r="AH14" s="91" t="e">
        <f si="21" t="shared"/>
        <v>#REF!</v>
      </c>
      <c r="AI14" s="84"/>
      <c r="AJ14" s="261">
        <f si="22" t="shared"/>
        <v>0</v>
      </c>
      <c r="AK14" s="93">
        <f si="23" t="shared"/>
        <v>0</v>
      </c>
      <c r="AL14" s="96" t="e">
        <f>AI14+AF14+AC14+Z14+W14+T14+Q14+N14+K14+H14+E14+B14</f>
        <v>#REF!</v>
      </c>
      <c r="AM14" s="263" t="e">
        <f si="25" t="shared"/>
        <v>#REF!</v>
      </c>
      <c r="AN14" s="94" t="e">
        <f si="26" t="shared"/>
        <v>#REF!</v>
      </c>
      <c r="AO14" s="281"/>
      <c r="AP14" s="317">
        <v>7915366.7999999998</v>
      </c>
      <c r="AQ14" s="305">
        <v>903.58068493150688</v>
      </c>
      <c r="AR14" s="94">
        <v>21685.936438356162</v>
      </c>
      <c r="AS14" s="281"/>
      <c r="AT14" s="317">
        <v>7915366.7999999998</v>
      </c>
      <c r="AU14" s="305">
        <v>903.58068493150688</v>
      </c>
      <c r="AV14" s="94">
        <v>21685.936438356162</v>
      </c>
      <c r="AX14" s="92">
        <v>7798985.9999999953</v>
      </c>
      <c r="AY14" s="263">
        <v>890.29520547945151</v>
      </c>
      <c r="AZ14" s="94">
        <v>21367.084931506837</v>
      </c>
      <c r="BB14" s="92">
        <v>7469967.9999999991</v>
      </c>
      <c r="BC14" s="263">
        <v>852.73607305936059</v>
      </c>
      <c r="BD14" s="94">
        <v>20465.665753424655</v>
      </c>
      <c r="BE14" s="281"/>
      <c r="BF14" s="278">
        <v>7781412.0000000093</v>
      </c>
      <c r="BG14" s="87" t="s">
        <v>19</v>
      </c>
    </row>
    <row r="15" spans="1:59" x14ac:dyDescent="0.25">
      <c r="A15" s="54" t="s">
        <v>21</v>
      </c>
      <c r="B15" s="58" t="e">
        <f>#REF!</f>
        <v>#REF!</v>
      </c>
      <c r="C15" s="56" t="e">
        <f si="0" t="shared"/>
        <v>#REF!</v>
      </c>
      <c r="D15" s="57" t="e">
        <f si="1" t="shared"/>
        <v>#REF!</v>
      </c>
      <c r="E15" s="55" t="e">
        <f>#REF!</f>
        <v>#REF!</v>
      </c>
      <c r="F15" s="56" t="e">
        <f si="2" t="shared"/>
        <v>#REF!</v>
      </c>
      <c r="G15" s="57" t="e">
        <f si="3" t="shared"/>
        <v>#REF!</v>
      </c>
      <c r="H15" s="55" t="e">
        <f>#REF!</f>
        <v>#REF!</v>
      </c>
      <c r="I15" s="56" t="e">
        <f si="4" t="shared"/>
        <v>#REF!</v>
      </c>
      <c r="J15" s="57" t="e">
        <f si="5" t="shared"/>
        <v>#REF!</v>
      </c>
      <c r="K15" s="137" t="e">
        <f>#REF!</f>
        <v>#REF!</v>
      </c>
      <c r="L15" s="56" t="e">
        <f si="6" t="shared"/>
        <v>#REF!</v>
      </c>
      <c r="M15" s="57" t="e">
        <f si="7" t="shared"/>
        <v>#REF!</v>
      </c>
      <c r="N15" s="58" t="e">
        <f>#REF!</f>
        <v>#REF!</v>
      </c>
      <c r="O15" s="56" t="e">
        <f si="8" t="shared"/>
        <v>#REF!</v>
      </c>
      <c r="P15" s="57" t="e">
        <f si="9" t="shared"/>
        <v>#REF!</v>
      </c>
      <c r="Q15" s="58" t="e">
        <f>#REF!</f>
        <v>#REF!</v>
      </c>
      <c r="R15" s="56" t="e">
        <f si="10" t="shared"/>
        <v>#REF!</v>
      </c>
      <c r="S15" s="57" t="e">
        <f si="11" t="shared"/>
        <v>#REF!</v>
      </c>
      <c r="T15" s="58" t="e">
        <f>#REF!</f>
        <v>#REF!</v>
      </c>
      <c r="U15" s="56" t="e">
        <f si="12" t="shared"/>
        <v>#REF!</v>
      </c>
      <c r="V15" s="57" t="e">
        <f si="13" t="shared"/>
        <v>#REF!</v>
      </c>
      <c r="W15" s="58" t="e">
        <f>#REF!</f>
        <v>#REF!</v>
      </c>
      <c r="X15" s="56" t="e">
        <f si="14" t="shared"/>
        <v>#REF!</v>
      </c>
      <c r="Y15" s="57" t="e">
        <f si="15" t="shared"/>
        <v>#REF!</v>
      </c>
      <c r="Z15" s="59" t="e">
        <f>#REF!</f>
        <v>#REF!</v>
      </c>
      <c r="AA15" s="56" t="e">
        <f si="16" t="shared"/>
        <v>#REF!</v>
      </c>
      <c r="AB15" s="57" t="e">
        <f si="17" t="shared"/>
        <v>#REF!</v>
      </c>
      <c r="AC15" s="59" t="e">
        <f>#REF!</f>
        <v>#REF!</v>
      </c>
      <c r="AD15" s="60" t="e">
        <f si="18" t="shared"/>
        <v>#REF!</v>
      </c>
      <c r="AE15" s="61" t="e">
        <f si="19" t="shared"/>
        <v>#REF!</v>
      </c>
      <c r="AF15" s="58" t="e">
        <f>#REF!</f>
        <v>#REF!</v>
      </c>
      <c r="AG15" s="257" t="e">
        <f si="20" t="shared"/>
        <v>#REF!</v>
      </c>
      <c r="AH15" s="61" t="e">
        <f si="21" t="shared"/>
        <v>#REF!</v>
      </c>
      <c r="AI15" s="58"/>
      <c r="AJ15" s="257">
        <f si="22" t="shared"/>
        <v>0</v>
      </c>
      <c r="AK15" s="18">
        <f si="23" t="shared"/>
        <v>0</v>
      </c>
      <c r="AL15" s="58" t="e">
        <f si="24" t="shared"/>
        <v>#REF!</v>
      </c>
      <c r="AM15" s="257" t="e">
        <f si="25" t="shared"/>
        <v>#REF!</v>
      </c>
      <c r="AN15" s="61" t="e">
        <f si="26" t="shared"/>
        <v>#REF!</v>
      </c>
      <c r="AO15" s="281"/>
      <c r="AP15" s="301">
        <v>1526712.7960000001</v>
      </c>
      <c r="AQ15" s="300">
        <v>174.28228264840183</v>
      </c>
      <c r="AR15" s="61">
        <v>4182.7747835616437</v>
      </c>
      <c r="AS15" s="281"/>
      <c r="AT15" s="301">
        <v>1526712.7960000001</v>
      </c>
      <c r="AU15" s="300">
        <v>174.28228264840183</v>
      </c>
      <c r="AV15" s="61">
        <v>4182.7747835616437</v>
      </c>
      <c r="AX15" s="262">
        <v>1746162</v>
      </c>
      <c r="AY15" s="257">
        <v>199.33356164383562</v>
      </c>
      <c r="AZ15" s="61">
        <v>4784.0054794520547</v>
      </c>
      <c r="BB15" s="262">
        <v>1510368</v>
      </c>
      <c r="BC15" s="257">
        <v>172.41643835616438</v>
      </c>
      <c r="BD15" s="61">
        <v>4137.9945205479453</v>
      </c>
      <c r="BE15" s="281"/>
      <c r="BF15" s="262">
        <v>1533900</v>
      </c>
      <c r="BG15" s="55" t="s">
        <v>21</v>
      </c>
    </row>
    <row ht="15.75" r="16" spans="1:59" thickBot="1" x14ac:dyDescent="0.3">
      <c r="A16" s="95" t="s">
        <v>25</v>
      </c>
      <c r="B16" s="77" t="e">
        <f>#REF!</f>
        <v>#REF!</v>
      </c>
      <c r="C16" s="72" t="e">
        <f si="0" t="shared"/>
        <v>#REF!</v>
      </c>
      <c r="D16" s="73" t="e">
        <f si="1" t="shared"/>
        <v>#REF!</v>
      </c>
      <c r="E16" s="74" t="e">
        <f>#REF!</f>
        <v>#REF!</v>
      </c>
      <c r="F16" s="75" t="e">
        <f si="2" t="shared"/>
        <v>#REF!</v>
      </c>
      <c r="G16" s="76" t="e">
        <f si="3" t="shared"/>
        <v>#REF!</v>
      </c>
      <c r="H16" s="74" t="e">
        <f>#REF!</f>
        <v>#REF!</v>
      </c>
      <c r="I16" s="75" t="e">
        <f si="4" t="shared"/>
        <v>#REF!</v>
      </c>
      <c r="J16" s="76" t="e">
        <f si="5" t="shared"/>
        <v>#REF!</v>
      </c>
      <c r="K16" s="139" t="e">
        <f>#REF!</f>
        <v>#REF!</v>
      </c>
      <c r="L16" s="75" t="e">
        <f si="6" t="shared"/>
        <v>#REF!</v>
      </c>
      <c r="M16" s="76" t="e">
        <f si="7" t="shared"/>
        <v>#REF!</v>
      </c>
      <c r="N16" s="77" t="e">
        <f>#REF!</f>
        <v>#REF!</v>
      </c>
      <c r="O16" s="75" t="e">
        <f si="8" t="shared"/>
        <v>#REF!</v>
      </c>
      <c r="P16" s="76" t="e">
        <f si="9" t="shared"/>
        <v>#REF!</v>
      </c>
      <c r="Q16" s="77" t="e">
        <f>#REF!</f>
        <v>#REF!</v>
      </c>
      <c r="R16" s="75" t="e">
        <f si="10" t="shared"/>
        <v>#REF!</v>
      </c>
      <c r="S16" s="76" t="e">
        <f si="11" t="shared"/>
        <v>#REF!</v>
      </c>
      <c r="T16" s="77" t="e">
        <f>#REF!</f>
        <v>#REF!</v>
      </c>
      <c r="U16" s="75" t="e">
        <f si="12" t="shared"/>
        <v>#REF!</v>
      </c>
      <c r="V16" s="76" t="e">
        <f si="13" t="shared"/>
        <v>#REF!</v>
      </c>
      <c r="W16" s="77" t="e">
        <f>#REF!</f>
        <v>#REF!</v>
      </c>
      <c r="X16" s="75" t="e">
        <f si="14" t="shared"/>
        <v>#REF!</v>
      </c>
      <c r="Y16" s="76" t="e">
        <f si="15" t="shared"/>
        <v>#REF!</v>
      </c>
      <c r="Z16" s="78" t="e">
        <f>#REF!</f>
        <v>#REF!</v>
      </c>
      <c r="AA16" s="75" t="e">
        <f si="16" t="shared"/>
        <v>#REF!</v>
      </c>
      <c r="AB16" s="76" t="e">
        <f si="17" t="shared"/>
        <v>#REF!</v>
      </c>
      <c r="AC16" s="78" t="e">
        <f>#REF!</f>
        <v>#REF!</v>
      </c>
      <c r="AD16" s="79" t="e">
        <f si="18" t="shared"/>
        <v>#REF!</v>
      </c>
      <c r="AE16" s="80" t="e">
        <f si="19" t="shared"/>
        <v>#REF!</v>
      </c>
      <c r="AF16" s="77" t="e">
        <f>#REF!</f>
        <v>#REF!</v>
      </c>
      <c r="AG16" s="258" t="e">
        <f si="20" t="shared"/>
        <v>#REF!</v>
      </c>
      <c r="AH16" s="80" t="e">
        <f si="21" t="shared"/>
        <v>#REF!</v>
      </c>
      <c r="AI16" s="77"/>
      <c r="AJ16" s="258">
        <f si="22" t="shared"/>
        <v>0</v>
      </c>
      <c r="AK16" s="81">
        <f si="23" t="shared"/>
        <v>0</v>
      </c>
      <c r="AL16" s="77" t="e">
        <f si="24" t="shared"/>
        <v>#REF!</v>
      </c>
      <c r="AM16" s="283" t="e">
        <f si="25" t="shared"/>
        <v>#REF!</v>
      </c>
      <c r="AN16" s="82" t="e">
        <f si="26" t="shared"/>
        <v>#REF!</v>
      </c>
      <c r="AO16" s="281"/>
      <c r="AP16" s="303">
        <v>371508</v>
      </c>
      <c r="AQ16" s="304">
        <v>42.409589041095892</v>
      </c>
      <c r="AR16" s="82">
        <v>1017.8301369863013</v>
      </c>
      <c r="AS16" s="281"/>
      <c r="AT16" s="303">
        <v>371508</v>
      </c>
      <c r="AU16" s="304">
        <v>42.409589041095892</v>
      </c>
      <c r="AV16" s="82">
        <v>1017.8301369863013</v>
      </c>
      <c r="AX16" s="277">
        <v>593974</v>
      </c>
      <c r="AY16" s="283">
        <v>67.805251141552517</v>
      </c>
      <c r="AZ16" s="82">
        <v>1627.3260273972603</v>
      </c>
      <c r="BB16" s="277">
        <v>533474.4</v>
      </c>
      <c r="BC16" s="283">
        <v>60.898904109589047</v>
      </c>
      <c r="BD16" s="82">
        <v>1461.573698630137</v>
      </c>
      <c r="BE16" s="281"/>
      <c r="BF16" s="277">
        <v>409351</v>
      </c>
      <c r="BG16" s="71" t="s">
        <v>25</v>
      </c>
    </row>
    <row ht="19.5" r="17" spans="1:59" thickBot="1" x14ac:dyDescent="0.35">
      <c r="A17" s="83" t="s">
        <v>23</v>
      </c>
      <c r="B17" s="96" t="e">
        <f>#REF!</f>
        <v>#REF!</v>
      </c>
      <c r="C17" s="85" t="e">
        <f si="0" t="shared"/>
        <v>#REF!</v>
      </c>
      <c r="D17" s="86" t="e">
        <f si="1" t="shared"/>
        <v>#REF!</v>
      </c>
      <c r="E17" s="87" t="e">
        <f>#REF!</f>
        <v>#REF!</v>
      </c>
      <c r="F17" s="88" t="e">
        <f si="2" t="shared"/>
        <v>#REF!</v>
      </c>
      <c r="G17" s="89" t="e">
        <f si="3" t="shared"/>
        <v>#REF!</v>
      </c>
      <c r="H17" s="87" t="e">
        <f>#REF!</f>
        <v>#REF!</v>
      </c>
      <c r="I17" s="88" t="e">
        <f si="4" t="shared"/>
        <v>#REF!</v>
      </c>
      <c r="J17" s="89" t="e">
        <f si="5" t="shared"/>
        <v>#REF!</v>
      </c>
      <c r="K17" s="96" t="e">
        <f>#REF!</f>
        <v>#REF!</v>
      </c>
      <c r="L17" s="88" t="e">
        <f si="6" t="shared"/>
        <v>#REF!</v>
      </c>
      <c r="M17" s="89" t="e">
        <f si="7" t="shared"/>
        <v>#REF!</v>
      </c>
      <c r="N17" s="84" t="e">
        <f>#REF!</f>
        <v>#REF!</v>
      </c>
      <c r="O17" s="88" t="e">
        <f si="8" t="shared"/>
        <v>#REF!</v>
      </c>
      <c r="P17" s="89" t="e">
        <f si="9" t="shared"/>
        <v>#REF!</v>
      </c>
      <c r="Q17" s="96" t="e">
        <f>#REF!</f>
        <v>#REF!</v>
      </c>
      <c r="R17" s="88" t="e">
        <f si="10" t="shared"/>
        <v>#REF!</v>
      </c>
      <c r="S17" s="89" t="e">
        <f si="11" t="shared"/>
        <v>#REF!</v>
      </c>
      <c r="T17" s="84" t="e">
        <f>#REF!</f>
        <v>#REF!</v>
      </c>
      <c r="U17" s="88" t="e">
        <f si="12" t="shared"/>
        <v>#REF!</v>
      </c>
      <c r="V17" s="89" t="e">
        <f si="13" t="shared"/>
        <v>#REF!</v>
      </c>
      <c r="W17" s="84" t="e">
        <f>#REF!</f>
        <v>#REF!</v>
      </c>
      <c r="X17" s="88" t="e">
        <f si="14" t="shared"/>
        <v>#REF!</v>
      </c>
      <c r="Y17" s="89" t="e">
        <f si="15" t="shared"/>
        <v>#REF!</v>
      </c>
      <c r="Z17" s="84" t="e">
        <f>#REF!</f>
        <v>#REF!</v>
      </c>
      <c r="AA17" s="88" t="e">
        <f si="16" t="shared"/>
        <v>#REF!</v>
      </c>
      <c r="AB17" s="89" t="e">
        <f si="17" t="shared"/>
        <v>#REF!</v>
      </c>
      <c r="AC17" s="84" t="e">
        <f>#REF!</f>
        <v>#REF!</v>
      </c>
      <c r="AD17" s="90" t="e">
        <f si="18" t="shared"/>
        <v>#REF!</v>
      </c>
      <c r="AE17" s="91" t="e">
        <f si="19" t="shared"/>
        <v>#REF!</v>
      </c>
      <c r="AF17" s="232" t="e">
        <f>#REF!</f>
        <v>#REF!</v>
      </c>
      <c r="AG17" s="231" t="e">
        <f si="20" t="shared"/>
        <v>#REF!</v>
      </c>
      <c r="AH17" s="97" t="e">
        <f si="21" t="shared"/>
        <v>#REF!</v>
      </c>
      <c r="AI17" s="84"/>
      <c r="AJ17" s="231">
        <f si="22" t="shared"/>
        <v>0</v>
      </c>
      <c r="AK17" s="98">
        <f si="23" t="shared"/>
        <v>0</v>
      </c>
      <c r="AL17" s="84" t="e">
        <f si="24" t="shared"/>
        <v>#REF!</v>
      </c>
      <c r="AM17" s="263" t="e">
        <f si="25" t="shared"/>
        <v>#REF!</v>
      </c>
      <c r="AN17" s="94" t="e">
        <f si="26" t="shared"/>
        <v>#REF!</v>
      </c>
      <c r="AO17" s="281"/>
      <c r="AP17" s="317">
        <v>1155204.7959999999</v>
      </c>
      <c r="AQ17" s="305">
        <v>131.87269360730593</v>
      </c>
      <c r="AR17" s="94">
        <v>3164.9446465753422</v>
      </c>
      <c r="AS17" s="281"/>
      <c r="AT17" s="317">
        <v>1155204.7959999999</v>
      </c>
      <c r="AU17" s="305">
        <v>131.87269360730593</v>
      </c>
      <c r="AV17" s="94">
        <v>3164.9446465753422</v>
      </c>
      <c r="AX17" s="92">
        <v>1152188</v>
      </c>
      <c r="AY17" s="263">
        <v>131.52831050228309</v>
      </c>
      <c r="AZ17" s="94">
        <v>3156.6794520547946</v>
      </c>
      <c r="BB17" s="92">
        <v>976893.6</v>
      </c>
      <c r="BC17" s="263">
        <v>111.51753424657534</v>
      </c>
      <c r="BD17" s="94">
        <v>2676.4208219178081</v>
      </c>
      <c r="BE17" s="281"/>
      <c r="BF17" s="278">
        <v>1124549</v>
      </c>
      <c r="BG17" s="87" t="s">
        <v>23</v>
      </c>
    </row>
    <row ht="15.75" r="18" spans="1:59" thickBot="1" x14ac:dyDescent="0.3">
      <c r="A18" s="99" t="s">
        <v>24</v>
      </c>
      <c r="B18" s="100" t="e">
        <f>#REF!</f>
        <v>#REF!</v>
      </c>
      <c r="C18" s="75" t="e">
        <f si="0" t="shared"/>
        <v>#REF!</v>
      </c>
      <c r="D18" s="76" t="e">
        <f si="1" t="shared"/>
        <v>#REF!</v>
      </c>
      <c r="E18" s="101" t="e">
        <f>#REF!</f>
        <v>#REF!</v>
      </c>
      <c r="F18" s="75" t="e">
        <f si="2" t="shared"/>
        <v>#REF!</v>
      </c>
      <c r="G18" s="76" t="e">
        <f si="3" t="shared"/>
        <v>#REF!</v>
      </c>
      <c r="H18" s="101" t="e">
        <f>#REF!</f>
        <v>#REF!</v>
      </c>
      <c r="I18" s="75" t="e">
        <f si="4" t="shared"/>
        <v>#REF!</v>
      </c>
      <c r="J18" s="76" t="e">
        <f si="5" t="shared"/>
        <v>#REF!</v>
      </c>
      <c r="K18" s="101" t="e">
        <f>#REF!</f>
        <v>#REF!</v>
      </c>
      <c r="L18" s="75" t="e">
        <f si="6" t="shared"/>
        <v>#REF!</v>
      </c>
      <c r="M18" s="76" t="e">
        <f si="7" t="shared"/>
        <v>#REF!</v>
      </c>
      <c r="N18" s="101" t="e">
        <f>#REF!</f>
        <v>#REF!</v>
      </c>
      <c r="O18" s="75" t="e">
        <f si="8" t="shared"/>
        <v>#REF!</v>
      </c>
      <c r="P18" s="76" t="e">
        <f si="9" t="shared"/>
        <v>#REF!</v>
      </c>
      <c r="Q18" s="101" t="e">
        <f>#REF!</f>
        <v>#REF!</v>
      </c>
      <c r="R18" s="75" t="e">
        <f si="10" t="shared"/>
        <v>#REF!</v>
      </c>
      <c r="S18" s="76" t="e">
        <f si="11" t="shared"/>
        <v>#REF!</v>
      </c>
      <c r="T18" s="101" t="e">
        <f>#REF!</f>
        <v>#REF!</v>
      </c>
      <c r="U18" s="75" t="e">
        <f si="12" t="shared"/>
        <v>#REF!</v>
      </c>
      <c r="V18" s="76" t="e">
        <f si="13" t="shared"/>
        <v>#REF!</v>
      </c>
      <c r="W18" s="101" t="e">
        <f>#REF!</f>
        <v>#REF!</v>
      </c>
      <c r="X18" s="75" t="e">
        <f si="14" t="shared"/>
        <v>#REF!</v>
      </c>
      <c r="Y18" s="76" t="e">
        <f si="15" t="shared"/>
        <v>#REF!</v>
      </c>
      <c r="Z18" s="101" t="e">
        <f>#REF!</f>
        <v>#REF!</v>
      </c>
      <c r="AA18" s="75" t="e">
        <f si="16" t="shared"/>
        <v>#REF!</v>
      </c>
      <c r="AB18" s="76" t="e">
        <f si="17" t="shared"/>
        <v>#REF!</v>
      </c>
      <c r="AC18" s="101" t="e">
        <f>#REF!</f>
        <v>#REF!</v>
      </c>
      <c r="AD18" s="79" t="e">
        <f si="18" t="shared"/>
        <v>#REF!</v>
      </c>
      <c r="AE18" s="80" t="e">
        <f si="19" t="shared"/>
        <v>#REF!</v>
      </c>
      <c r="AF18" s="259" t="e">
        <f>#REF!</f>
        <v>#REF!</v>
      </c>
      <c r="AG18" s="258" t="e">
        <f si="20" t="shared"/>
        <v>#REF!</v>
      </c>
      <c r="AH18" s="80" t="e">
        <f si="21" t="shared"/>
        <v>#REF!</v>
      </c>
      <c r="AI18" s="259"/>
      <c r="AJ18" s="258">
        <f si="22" t="shared"/>
        <v>0</v>
      </c>
      <c r="AK18" s="81">
        <f si="23" t="shared"/>
        <v>0</v>
      </c>
      <c r="AL18" s="260" t="e">
        <f si="24" t="shared"/>
        <v>#REF!</v>
      </c>
      <c r="AM18" s="258" t="e">
        <f si="25" t="shared"/>
        <v>#REF!</v>
      </c>
      <c r="AN18" s="80" t="e">
        <f si="26" t="shared"/>
        <v>#REF!</v>
      </c>
      <c r="AO18" s="281"/>
      <c r="AP18" s="306">
        <v>214709.5</v>
      </c>
      <c r="AQ18" s="307">
        <v>24.510216894977169</v>
      </c>
      <c r="AR18" s="80">
        <v>588.24520547945201</v>
      </c>
      <c r="AS18" s="281"/>
      <c r="AT18" s="306">
        <v>214709.5</v>
      </c>
      <c r="AU18" s="307">
        <v>24.510216894977169</v>
      </c>
      <c r="AV18" s="80">
        <v>588.24520547945201</v>
      </c>
      <c r="AX18" s="279">
        <v>206216.69999999998</v>
      </c>
      <c r="AY18" s="258">
        <v>23.540719178082188</v>
      </c>
      <c r="AZ18" s="80">
        <v>564.97726027397255</v>
      </c>
      <c r="BB18" s="279">
        <v>237710.69999999998</v>
      </c>
      <c r="BC18" s="258">
        <v>27.135924657534243</v>
      </c>
      <c r="BD18" s="80">
        <v>651.26219178082192</v>
      </c>
      <c r="BE18" s="281"/>
      <c r="BF18" s="279">
        <v>258963.5</v>
      </c>
      <c r="BG18" s="74" t="s">
        <v>24</v>
      </c>
    </row>
    <row ht="19.5" r="19" spans="1:59" thickBot="1" x14ac:dyDescent="0.35">
      <c r="A19" s="83" t="s">
        <v>27</v>
      </c>
      <c r="B19" s="96" t="e">
        <f>#REF!</f>
        <v>#REF!</v>
      </c>
      <c r="C19" s="85" t="e">
        <f si="0" t="shared"/>
        <v>#REF!</v>
      </c>
      <c r="D19" s="86" t="e">
        <f si="1" t="shared"/>
        <v>#REF!</v>
      </c>
      <c r="E19" s="102" t="e">
        <f>#REF!</f>
        <v>#REF!</v>
      </c>
      <c r="F19" s="88" t="e">
        <f si="2" t="shared"/>
        <v>#REF!</v>
      </c>
      <c r="G19" s="89" t="e">
        <f si="3" t="shared"/>
        <v>#REF!</v>
      </c>
      <c r="H19" s="102" t="e">
        <f>#REF!</f>
        <v>#REF!</v>
      </c>
      <c r="I19" s="88" t="e">
        <f si="4" t="shared"/>
        <v>#REF!</v>
      </c>
      <c r="J19" s="89" t="e">
        <f si="5" t="shared"/>
        <v>#REF!</v>
      </c>
      <c r="K19" s="96" t="e">
        <f>#REF!</f>
        <v>#REF!</v>
      </c>
      <c r="L19" s="88" t="e">
        <f si="6" t="shared"/>
        <v>#REF!</v>
      </c>
      <c r="M19" s="89" t="e">
        <f si="7" t="shared"/>
        <v>#REF!</v>
      </c>
      <c r="N19" s="96" t="e">
        <f>#REF!</f>
        <v>#REF!</v>
      </c>
      <c r="O19" s="88" t="e">
        <f si="8" t="shared"/>
        <v>#REF!</v>
      </c>
      <c r="P19" s="89" t="e">
        <f si="9" t="shared"/>
        <v>#REF!</v>
      </c>
      <c r="Q19" s="96" t="e">
        <f>#REF!</f>
        <v>#REF!</v>
      </c>
      <c r="R19" s="88" t="e">
        <f si="10" t="shared"/>
        <v>#REF!</v>
      </c>
      <c r="S19" s="89" t="e">
        <f si="11" t="shared"/>
        <v>#REF!</v>
      </c>
      <c r="T19" s="96" t="e">
        <f>#REF!</f>
        <v>#REF!</v>
      </c>
      <c r="U19" s="88" t="e">
        <f si="12" t="shared"/>
        <v>#REF!</v>
      </c>
      <c r="V19" s="89" t="e">
        <f si="13" t="shared"/>
        <v>#REF!</v>
      </c>
      <c r="W19" s="96" t="e">
        <f>#REF!</f>
        <v>#REF!</v>
      </c>
      <c r="X19" s="88" t="e">
        <f si="14" t="shared"/>
        <v>#REF!</v>
      </c>
      <c r="Y19" s="89" t="e">
        <f si="15" t="shared"/>
        <v>#REF!</v>
      </c>
      <c r="Z19" s="96" t="e">
        <f>#REF!</f>
        <v>#REF!</v>
      </c>
      <c r="AA19" s="88" t="e">
        <f si="16" t="shared"/>
        <v>#REF!</v>
      </c>
      <c r="AB19" s="89" t="e">
        <f si="17" t="shared"/>
        <v>#REF!</v>
      </c>
      <c r="AC19" s="96" t="e">
        <f>#REF!</f>
        <v>#REF!</v>
      </c>
      <c r="AD19" s="90" t="e">
        <f si="18" t="shared"/>
        <v>#REF!</v>
      </c>
      <c r="AE19" s="91" t="e">
        <f si="19" t="shared"/>
        <v>#REF!</v>
      </c>
      <c r="AF19" s="232" t="e">
        <f>#REF!</f>
        <v>#REF!</v>
      </c>
      <c r="AG19" s="231" t="e">
        <f si="20" t="shared"/>
        <v>#REF!</v>
      </c>
      <c r="AH19" s="97" t="e">
        <f si="21" t="shared"/>
        <v>#REF!</v>
      </c>
      <c r="AI19" s="96"/>
      <c r="AJ19" s="231">
        <f si="22" t="shared"/>
        <v>0</v>
      </c>
      <c r="AK19" s="98">
        <f si="23" t="shared"/>
        <v>0</v>
      </c>
      <c r="AL19" s="84" t="e">
        <f si="24" t="shared"/>
        <v>#REF!</v>
      </c>
      <c r="AM19" s="263" t="e">
        <f si="25" t="shared"/>
        <v>#REF!</v>
      </c>
      <c r="AN19" s="94" t="e">
        <f si="26" t="shared"/>
        <v>#REF!</v>
      </c>
      <c r="AO19" s="281"/>
      <c r="AP19" s="317">
        <v>586217.5</v>
      </c>
      <c r="AQ19" s="305">
        <v>66.919805936073061</v>
      </c>
      <c r="AR19" s="94">
        <v>1606.0753424657535</v>
      </c>
      <c r="AS19" s="281"/>
      <c r="AT19" s="317">
        <v>586217.5</v>
      </c>
      <c r="AU19" s="305">
        <v>66.919805936073061</v>
      </c>
      <c r="AV19" s="94">
        <v>1606.0753424657535</v>
      </c>
      <c r="AX19" s="92">
        <v>800190.7</v>
      </c>
      <c r="AY19" s="263">
        <v>91.345970319634702</v>
      </c>
      <c r="AZ19" s="94">
        <v>2192.3032876712327</v>
      </c>
      <c r="BB19" s="92">
        <v>771185.1</v>
      </c>
      <c r="BC19" s="263">
        <v>88.034828767123287</v>
      </c>
      <c r="BD19" s="94">
        <v>2112.8358904109587</v>
      </c>
      <c r="BE19" s="281"/>
      <c r="BF19" s="278">
        <v>668314.50000000012</v>
      </c>
      <c r="BG19" s="87" t="s">
        <v>27</v>
      </c>
    </row>
    <row r="20" spans="1:59" x14ac:dyDescent="0.25">
      <c r="A20" s="103" t="s">
        <v>97</v>
      </c>
      <c r="B20" s="58" t="e">
        <f>#REF!</f>
        <v>#REF!</v>
      </c>
      <c r="C20" s="56" t="e">
        <f si="0" t="shared"/>
        <v>#REF!</v>
      </c>
      <c r="D20" s="57" t="e">
        <f si="1" t="shared"/>
        <v>#REF!</v>
      </c>
      <c r="E20" s="55" t="e">
        <f>#REF!</f>
        <v>#REF!</v>
      </c>
      <c r="F20" s="56" t="e">
        <f si="2" t="shared"/>
        <v>#REF!</v>
      </c>
      <c r="G20" s="57" t="e">
        <f si="3" t="shared"/>
        <v>#REF!</v>
      </c>
      <c r="H20" s="55" t="e">
        <f>#REF!</f>
        <v>#REF!</v>
      </c>
      <c r="I20" s="56" t="e">
        <f si="4" t="shared"/>
        <v>#REF!</v>
      </c>
      <c r="J20" s="57" t="e">
        <f si="5" t="shared"/>
        <v>#REF!</v>
      </c>
      <c r="K20" s="115" t="e">
        <f>#REF!</f>
        <v>#REF!</v>
      </c>
      <c r="L20" s="56" t="e">
        <f si="6" t="shared"/>
        <v>#REF!</v>
      </c>
      <c r="M20" s="57" t="e">
        <f si="7" t="shared"/>
        <v>#REF!</v>
      </c>
      <c r="N20" s="55" t="e">
        <f>#REF!</f>
        <v>#REF!</v>
      </c>
      <c r="O20" s="56" t="e">
        <f si="8" t="shared"/>
        <v>#REF!</v>
      </c>
      <c r="P20" s="57" t="e">
        <f si="9" t="shared"/>
        <v>#REF!</v>
      </c>
      <c r="Q20" s="55" t="e">
        <f>#REF!</f>
        <v>#REF!</v>
      </c>
      <c r="R20" s="56" t="e">
        <f si="10" t="shared"/>
        <v>#REF!</v>
      </c>
      <c r="S20" s="57" t="e">
        <f si="11" t="shared"/>
        <v>#REF!</v>
      </c>
      <c r="T20" s="55" t="e">
        <f>#REF!</f>
        <v>#REF!</v>
      </c>
      <c r="U20" s="56" t="e">
        <f si="12" t="shared"/>
        <v>#REF!</v>
      </c>
      <c r="V20" s="57" t="e">
        <f si="13" t="shared"/>
        <v>#REF!</v>
      </c>
      <c r="W20" s="55" t="e">
        <f>#REF!</f>
        <v>#REF!</v>
      </c>
      <c r="X20" s="56" t="e">
        <f si="14" t="shared"/>
        <v>#REF!</v>
      </c>
      <c r="Y20" s="57" t="e">
        <f si="15" t="shared"/>
        <v>#REF!</v>
      </c>
      <c r="Z20" s="55" t="e">
        <f>#REF!</f>
        <v>#REF!</v>
      </c>
      <c r="AA20" s="56" t="e">
        <f si="16" t="shared"/>
        <v>#REF!</v>
      </c>
      <c r="AB20" s="57" t="e">
        <f si="17" t="shared"/>
        <v>#REF!</v>
      </c>
      <c r="AC20" s="55" t="e">
        <f>#REF!</f>
        <v>#REF!</v>
      </c>
      <c r="AD20" s="60" t="e">
        <f si="18" t="shared"/>
        <v>#REF!</v>
      </c>
      <c r="AE20" s="61" t="e">
        <f si="19" t="shared"/>
        <v>#REF!</v>
      </c>
      <c r="AF20" s="58" t="e">
        <f>#REF!</f>
        <v>#REF!</v>
      </c>
      <c r="AG20" s="257" t="e">
        <f si="20" t="shared"/>
        <v>#REF!</v>
      </c>
      <c r="AH20" s="61" t="e">
        <f si="21" t="shared"/>
        <v>#REF!</v>
      </c>
      <c r="AI20" s="58"/>
      <c r="AJ20" s="257">
        <f si="22" t="shared"/>
        <v>0</v>
      </c>
      <c r="AK20" s="18">
        <f si="23" t="shared"/>
        <v>0</v>
      </c>
      <c r="AL20" s="58" t="e">
        <f si="24" t="shared"/>
        <v>#REF!</v>
      </c>
      <c r="AM20" s="257" t="e">
        <f si="25" t="shared"/>
        <v>#REF!</v>
      </c>
      <c r="AN20" s="61" t="e">
        <f si="26" t="shared"/>
        <v>#REF!</v>
      </c>
      <c r="AO20" s="281"/>
      <c r="AP20" s="301">
        <v>1163626.5199999998</v>
      </c>
      <c r="AQ20" s="300">
        <v>132.83407762557076</v>
      </c>
      <c r="AR20" s="61">
        <v>3188.0178630136979</v>
      </c>
      <c r="AS20" s="281"/>
      <c r="AT20" s="301">
        <v>1163626.5199999998</v>
      </c>
      <c r="AU20" s="300">
        <v>132.83407762557076</v>
      </c>
      <c r="AV20" s="61">
        <v>3188.0178630136979</v>
      </c>
      <c r="AX20" s="262">
        <v>1780344</v>
      </c>
      <c r="AY20" s="257">
        <v>203.23561643835617</v>
      </c>
      <c r="AZ20" s="61">
        <v>4877.6547945205475</v>
      </c>
      <c r="BB20" s="262">
        <v>2019312</v>
      </c>
      <c r="BC20" s="257">
        <v>230.51506849315069</v>
      </c>
      <c r="BD20" s="61">
        <v>5532.3616438356166</v>
      </c>
      <c r="BE20" s="281"/>
      <c r="BF20" s="262">
        <v>1503972</v>
      </c>
      <c r="BG20" s="59" t="s">
        <v>97</v>
      </c>
    </row>
    <row r="21" spans="1:59" x14ac:dyDescent="0.25">
      <c r="A21" s="62" t="s">
        <v>11</v>
      </c>
      <c r="B21" s="118" t="e">
        <f>B9</f>
        <v>#REF!</v>
      </c>
      <c r="C21" s="64" t="e">
        <f si="0" t="shared"/>
        <v>#REF!</v>
      </c>
      <c r="D21" s="65" t="e">
        <f si="1" t="shared"/>
        <v>#REF!</v>
      </c>
      <c r="E21" s="115" t="e">
        <f>E9</f>
        <v>#REF!</v>
      </c>
      <c r="F21" s="56" t="e">
        <f si="2" t="shared"/>
        <v>#REF!</v>
      </c>
      <c r="G21" s="57" t="e">
        <f si="3" t="shared"/>
        <v>#REF!</v>
      </c>
      <c r="H21" s="115" t="e">
        <f>H9</f>
        <v>#REF!</v>
      </c>
      <c r="I21" s="56" t="e">
        <f si="4" t="shared"/>
        <v>#REF!</v>
      </c>
      <c r="J21" s="57" t="e">
        <f si="5" t="shared"/>
        <v>#REF!</v>
      </c>
      <c r="K21" s="138" t="e">
        <f>K9</f>
        <v>#REF!</v>
      </c>
      <c r="L21" s="56" t="e">
        <f si="6" t="shared"/>
        <v>#REF!</v>
      </c>
      <c r="M21" s="57" t="e">
        <f si="7" t="shared"/>
        <v>#REF!</v>
      </c>
      <c r="N21" s="138" t="e">
        <f>N9</f>
        <v>#REF!</v>
      </c>
      <c r="O21" s="56" t="e">
        <f si="8" t="shared"/>
        <v>#REF!</v>
      </c>
      <c r="P21" s="57" t="e">
        <f si="9" t="shared"/>
        <v>#REF!</v>
      </c>
      <c r="Q21" s="138" t="e">
        <f>Q9</f>
        <v>#REF!</v>
      </c>
      <c r="R21" s="56" t="e">
        <f si="10" t="shared"/>
        <v>#REF!</v>
      </c>
      <c r="S21" s="57" t="e">
        <f si="11" t="shared"/>
        <v>#REF!</v>
      </c>
      <c r="T21" s="138" t="e">
        <f>T9</f>
        <v>#REF!</v>
      </c>
      <c r="U21" s="56" t="e">
        <f si="12" t="shared"/>
        <v>#REF!</v>
      </c>
      <c r="V21" s="57" t="e">
        <f si="13" t="shared"/>
        <v>#REF!</v>
      </c>
      <c r="W21" s="138" t="e">
        <f>W9</f>
        <v>#REF!</v>
      </c>
      <c r="X21" s="56" t="e">
        <f si="14" t="shared"/>
        <v>#REF!</v>
      </c>
      <c r="Y21" s="57" t="e">
        <f si="15" t="shared"/>
        <v>#REF!</v>
      </c>
      <c r="Z21" s="189" t="e">
        <f>Z9</f>
        <v>#REF!</v>
      </c>
      <c r="AA21" s="56" t="e">
        <f si="16" t="shared"/>
        <v>#REF!</v>
      </c>
      <c r="AB21" s="57" t="e">
        <f si="17" t="shared"/>
        <v>#REF!</v>
      </c>
      <c r="AC21" s="189" t="e">
        <f>#REF!</f>
        <v>#REF!</v>
      </c>
      <c r="AD21" s="60" t="e">
        <f si="18" t="shared"/>
        <v>#REF!</v>
      </c>
      <c r="AE21" s="61" t="e">
        <f si="19" t="shared"/>
        <v>#REF!</v>
      </c>
      <c r="AF21" s="138" t="e">
        <f>AF9</f>
        <v>#REF!</v>
      </c>
      <c r="AG21" s="257" t="e">
        <f si="20" t="shared"/>
        <v>#REF!</v>
      </c>
      <c r="AH21" s="61" t="e">
        <f si="21" t="shared"/>
        <v>#REF!</v>
      </c>
      <c r="AI21" s="66"/>
      <c r="AJ21" s="257">
        <f si="22" t="shared"/>
        <v>0</v>
      </c>
      <c r="AK21" s="18">
        <f si="23" t="shared"/>
        <v>0</v>
      </c>
      <c r="AL21" s="66" t="e">
        <f si="24" t="shared"/>
        <v>#REF!</v>
      </c>
      <c r="AM21" s="282" t="e">
        <f si="25" t="shared"/>
        <v>#REF!</v>
      </c>
      <c r="AN21" s="67" t="e">
        <f si="26" t="shared"/>
        <v>#REF!</v>
      </c>
      <c r="AO21" s="281"/>
      <c r="AP21" s="302">
        <v>1124864</v>
      </c>
      <c r="AQ21" s="4">
        <v>128.40913242009131</v>
      </c>
      <c r="AR21" s="67">
        <v>3081.8191780821917</v>
      </c>
      <c r="AS21" s="281"/>
      <c r="AT21" s="302">
        <v>1124864</v>
      </c>
      <c r="AU21" s="4">
        <v>128.40913242009131</v>
      </c>
      <c r="AV21" s="67">
        <v>3081.8191780821917</v>
      </c>
      <c r="AX21" s="240">
        <v>1318960</v>
      </c>
      <c r="AY21" s="282">
        <v>150.5662100456621</v>
      </c>
      <c r="AZ21" s="67">
        <v>3613.5890410958905</v>
      </c>
      <c r="BB21" s="240">
        <v>1563152.0000000093</v>
      </c>
      <c r="BC21" s="282">
        <v>178.44200913242116</v>
      </c>
      <c r="BD21" s="67">
        <v>4282.6082191781079</v>
      </c>
      <c r="BE21" s="281"/>
      <c r="BF21" s="240">
        <v>1535840</v>
      </c>
      <c r="BG21" s="63" t="s">
        <v>11</v>
      </c>
    </row>
    <row ht="15.75" r="22" spans="1:59" thickBot="1" x14ac:dyDescent="0.3">
      <c r="A22" s="104" t="s">
        <v>98</v>
      </c>
      <c r="B22" s="77" t="e">
        <f>#REF!</f>
        <v>#REF!</v>
      </c>
      <c r="C22" s="72" t="e">
        <f si="0" t="shared"/>
        <v>#REF!</v>
      </c>
      <c r="D22" s="73" t="e">
        <f si="1" t="shared"/>
        <v>#REF!</v>
      </c>
      <c r="E22" s="74" t="e">
        <f>#REF!</f>
        <v>#REF!</v>
      </c>
      <c r="F22" s="75" t="e">
        <f si="2" t="shared"/>
        <v>#REF!</v>
      </c>
      <c r="G22" s="76" t="e">
        <f si="3" t="shared"/>
        <v>#REF!</v>
      </c>
      <c r="H22" s="74" t="e">
        <f>#REF!</f>
        <v>#REF!</v>
      </c>
      <c r="I22" s="75" t="e">
        <f si="4" t="shared"/>
        <v>#REF!</v>
      </c>
      <c r="J22" s="76" t="e">
        <f si="5" t="shared"/>
        <v>#REF!</v>
      </c>
      <c r="K22" s="117" t="e">
        <f>#REF!</f>
        <v>#REF!</v>
      </c>
      <c r="L22" s="75" t="e">
        <f si="6" t="shared"/>
        <v>#REF!</v>
      </c>
      <c r="M22" s="76" t="e">
        <f si="7" t="shared"/>
        <v>#REF!</v>
      </c>
      <c r="N22" s="71" t="e">
        <f>#REF!</f>
        <v>#REF!</v>
      </c>
      <c r="O22" s="75" t="e">
        <f si="8" t="shared"/>
        <v>#REF!</v>
      </c>
      <c r="P22" s="76" t="e">
        <f si="9" t="shared"/>
        <v>#REF!</v>
      </c>
      <c r="Q22" s="71" t="e">
        <f>#REF!</f>
        <v>#REF!</v>
      </c>
      <c r="R22" s="75" t="e">
        <f si="10" t="shared"/>
        <v>#REF!</v>
      </c>
      <c r="S22" s="76" t="e">
        <f si="11" t="shared"/>
        <v>#REF!</v>
      </c>
      <c r="T22" s="71" t="e">
        <f>#REF!</f>
        <v>#REF!</v>
      </c>
      <c r="U22" s="75" t="e">
        <f si="12" t="shared"/>
        <v>#REF!</v>
      </c>
      <c r="V22" s="76" t="e">
        <f si="13" t="shared"/>
        <v>#REF!</v>
      </c>
      <c r="W22" s="71" t="e">
        <f>#REF!</f>
        <v>#REF!</v>
      </c>
      <c r="X22" s="75" t="e">
        <f si="14" t="shared"/>
        <v>#REF!</v>
      </c>
      <c r="Y22" s="76" t="e">
        <f si="15" t="shared"/>
        <v>#REF!</v>
      </c>
      <c r="Z22" s="71" t="e">
        <f>#REF!</f>
        <v>#REF!</v>
      </c>
      <c r="AA22" s="75" t="e">
        <f si="16" t="shared"/>
        <v>#REF!</v>
      </c>
      <c r="AB22" s="76" t="e">
        <f si="17" t="shared"/>
        <v>#REF!</v>
      </c>
      <c r="AC22" s="71" t="e">
        <f>#REF!</f>
        <v>#REF!</v>
      </c>
      <c r="AD22" s="79" t="e">
        <f si="18" t="shared"/>
        <v>#REF!</v>
      </c>
      <c r="AE22" s="80" t="e">
        <f si="19" t="shared"/>
        <v>#REF!</v>
      </c>
      <c r="AF22" s="77" t="e">
        <f>#REF!</f>
        <v>#REF!</v>
      </c>
      <c r="AG22" s="258" t="e">
        <f si="20" t="shared"/>
        <v>#REF!</v>
      </c>
      <c r="AH22" s="80" t="e">
        <f si="21" t="shared"/>
        <v>#REF!</v>
      </c>
      <c r="AI22" s="77"/>
      <c r="AJ22" s="258">
        <f si="22" t="shared"/>
        <v>0</v>
      </c>
      <c r="AK22" s="81">
        <f si="23" t="shared"/>
        <v>0</v>
      </c>
      <c r="AL22" s="77" t="e">
        <f si="24" t="shared"/>
        <v>#REF!</v>
      </c>
      <c r="AM22" s="283" t="e">
        <f si="25" t="shared"/>
        <v>#REF!</v>
      </c>
      <c r="AN22" s="82" t="e">
        <f si="26" t="shared"/>
        <v>#REF!</v>
      </c>
      <c r="AO22" s="281"/>
      <c r="AP22" s="303">
        <v>8639.5199999999986</v>
      </c>
      <c r="AQ22" s="304">
        <v>0.98624657534246563</v>
      </c>
      <c r="AR22" s="82">
        <v>23.669917808219175</v>
      </c>
      <c r="AS22" s="281"/>
      <c r="AT22" s="303">
        <v>8639.5199999999986</v>
      </c>
      <c r="AU22" s="304">
        <v>0.98624657534246563</v>
      </c>
      <c r="AV22" s="82">
        <v>23.669917808219175</v>
      </c>
      <c r="AX22" s="277">
        <v>18180</v>
      </c>
      <c r="AY22" s="283">
        <v>2.0753424657534247</v>
      </c>
      <c r="AZ22" s="82">
        <v>49.80821917808219</v>
      </c>
      <c r="BB22" s="277">
        <v>11088</v>
      </c>
      <c r="BC22" s="283">
        <v>1.2657534246575342</v>
      </c>
      <c r="BD22" s="82">
        <v>30.378082191780823</v>
      </c>
      <c r="BE22" s="281"/>
      <c r="BF22" s="277">
        <v>172692</v>
      </c>
      <c r="BG22" s="78" t="s">
        <v>98</v>
      </c>
    </row>
    <row ht="19.5" r="23" spans="1:59" thickBot="1" x14ac:dyDescent="0.35">
      <c r="A23" s="83" t="s">
        <v>30</v>
      </c>
      <c r="B23" s="84" t="e">
        <f>#REF!</f>
        <v>#REF!</v>
      </c>
      <c r="C23" s="85" t="e">
        <f si="0" t="shared"/>
        <v>#REF!</v>
      </c>
      <c r="D23" s="86" t="e">
        <f si="1" t="shared"/>
        <v>#REF!</v>
      </c>
      <c r="E23" s="87" t="e">
        <f>#REF!</f>
        <v>#REF!</v>
      </c>
      <c r="F23" s="88" t="e">
        <f si="2" t="shared"/>
        <v>#REF!</v>
      </c>
      <c r="G23" s="89" t="e">
        <f si="3" t="shared"/>
        <v>#REF!</v>
      </c>
      <c r="H23" s="87" t="e">
        <f>#REF!</f>
        <v>#REF!</v>
      </c>
      <c r="I23" s="88" t="e">
        <f si="4" t="shared"/>
        <v>#REF!</v>
      </c>
      <c r="J23" s="89" t="e">
        <f si="5" t="shared"/>
        <v>#REF!</v>
      </c>
      <c r="K23" s="96" t="e">
        <f>#REF!</f>
        <v>#REF!</v>
      </c>
      <c r="L23" s="88" t="e">
        <f si="6" t="shared"/>
        <v>#REF!</v>
      </c>
      <c r="M23" s="89" t="e">
        <f si="7" t="shared"/>
        <v>#REF!</v>
      </c>
      <c r="N23" s="84" t="e">
        <f>#REF!</f>
        <v>#REF!</v>
      </c>
      <c r="O23" s="88" t="e">
        <f si="8" t="shared"/>
        <v>#REF!</v>
      </c>
      <c r="P23" s="89" t="e">
        <f si="9" t="shared"/>
        <v>#REF!</v>
      </c>
      <c r="Q23" s="84" t="e">
        <f>#REF!</f>
        <v>#REF!</v>
      </c>
      <c r="R23" s="88" t="e">
        <f si="10" t="shared"/>
        <v>#REF!</v>
      </c>
      <c r="S23" s="89" t="e">
        <f si="11" t="shared"/>
        <v>#REF!</v>
      </c>
      <c r="T23" s="84" t="e">
        <f>#REF!</f>
        <v>#REF!</v>
      </c>
      <c r="U23" s="88" t="e">
        <f si="12" t="shared"/>
        <v>#REF!</v>
      </c>
      <c r="V23" s="89" t="e">
        <f si="13" t="shared"/>
        <v>#REF!</v>
      </c>
      <c r="W23" s="84" t="e">
        <f>#REF!</f>
        <v>#REF!</v>
      </c>
      <c r="X23" s="88" t="e">
        <f si="14" t="shared"/>
        <v>#REF!</v>
      </c>
      <c r="Y23" s="89" t="e">
        <f si="15" t="shared"/>
        <v>#REF!</v>
      </c>
      <c r="Z23" s="84" t="e">
        <f>#REF!</f>
        <v>#REF!</v>
      </c>
      <c r="AA23" s="88" t="e">
        <f si="16" t="shared"/>
        <v>#REF!</v>
      </c>
      <c r="AB23" s="89" t="e">
        <f si="17" t="shared"/>
        <v>#REF!</v>
      </c>
      <c r="AC23" s="84" t="e">
        <f>#REF!</f>
        <v>#REF!</v>
      </c>
      <c r="AD23" s="90" t="e">
        <f si="18" t="shared"/>
        <v>#REF!</v>
      </c>
      <c r="AE23" s="91" t="e">
        <f si="19" t="shared"/>
        <v>#REF!</v>
      </c>
      <c r="AF23" s="84" t="e">
        <f>#REF!</f>
        <v>#REF!</v>
      </c>
      <c r="AG23" s="231" t="e">
        <f si="20" t="shared"/>
        <v>#REF!</v>
      </c>
      <c r="AH23" s="97" t="e">
        <f si="21" t="shared"/>
        <v>#REF!</v>
      </c>
      <c r="AI23" s="84"/>
      <c r="AJ23" s="231">
        <f si="22" t="shared"/>
        <v>0</v>
      </c>
      <c r="AK23" s="98">
        <f si="23" t="shared"/>
        <v>0</v>
      </c>
      <c r="AL23" s="84" t="e">
        <f si="24" t="shared"/>
        <v>#REF!</v>
      </c>
      <c r="AM23" s="263" t="e">
        <f si="25" t="shared"/>
        <v>#REF!</v>
      </c>
      <c r="AN23" s="94" t="e">
        <f si="26" t="shared"/>
        <v>#REF!</v>
      </c>
      <c r="AO23" s="281"/>
      <c r="AP23" s="317">
        <v>2297130.04</v>
      </c>
      <c r="AQ23" s="305">
        <v>262.22945662100454</v>
      </c>
      <c r="AR23" s="94">
        <v>6293.5069589041095</v>
      </c>
      <c r="AS23" s="281"/>
      <c r="AT23" s="317">
        <v>2297130.04</v>
      </c>
      <c r="AU23" s="305">
        <v>262.22945662100454</v>
      </c>
      <c r="AV23" s="94">
        <v>6293.5069589041095</v>
      </c>
      <c r="AX23" s="92">
        <v>3117484</v>
      </c>
      <c r="AY23" s="263">
        <v>355.87716894977171</v>
      </c>
      <c r="AZ23" s="94">
        <v>8541.0520547945198</v>
      </c>
      <c r="BB23" s="92">
        <v>3710528</v>
      </c>
      <c r="BC23" s="263">
        <v>423.57625570776258</v>
      </c>
      <c r="BD23" s="94">
        <v>10165.830136986302</v>
      </c>
      <c r="BE23" s="281"/>
      <c r="BF23" s="278">
        <v>3062924</v>
      </c>
      <c r="BG23" s="87" t="s">
        <v>30</v>
      </c>
    </row>
    <row r="24" spans="1:59" x14ac:dyDescent="0.25">
      <c r="A24" s="103" t="s">
        <v>99</v>
      </c>
      <c r="B24" s="58" t="e">
        <f>#REF!</f>
        <v>#REF!</v>
      </c>
      <c r="C24" s="56" t="e">
        <f si="0" t="shared"/>
        <v>#REF!</v>
      </c>
      <c r="D24" s="57" t="e">
        <f si="1" t="shared"/>
        <v>#REF!</v>
      </c>
      <c r="E24" s="55" t="e">
        <f>#REF!</f>
        <v>#REF!</v>
      </c>
      <c r="F24" s="56" t="e">
        <f si="2" t="shared"/>
        <v>#REF!</v>
      </c>
      <c r="G24" s="57" t="e">
        <f si="3" t="shared"/>
        <v>#REF!</v>
      </c>
      <c r="H24" s="55" t="e">
        <f>#REF!</f>
        <v>#REF!</v>
      </c>
      <c r="I24" s="56" t="e">
        <f si="4" t="shared"/>
        <v>#REF!</v>
      </c>
      <c r="J24" s="57" t="e">
        <f si="5" t="shared"/>
        <v>#REF!</v>
      </c>
      <c r="K24" s="115" t="e">
        <f>#REF!</f>
        <v>#REF!</v>
      </c>
      <c r="L24" s="56" t="e">
        <f si="6" t="shared"/>
        <v>#REF!</v>
      </c>
      <c r="M24" s="57" t="e">
        <f si="7" t="shared"/>
        <v>#REF!</v>
      </c>
      <c r="N24" s="55" t="e">
        <f>#REF!</f>
        <v>#REF!</v>
      </c>
      <c r="O24" s="56" t="e">
        <f si="8" t="shared"/>
        <v>#REF!</v>
      </c>
      <c r="P24" s="57" t="e">
        <f si="9" t="shared"/>
        <v>#REF!</v>
      </c>
      <c r="Q24" s="55" t="e">
        <f>#REF!</f>
        <v>#REF!</v>
      </c>
      <c r="R24" s="56" t="e">
        <f si="10" t="shared"/>
        <v>#REF!</v>
      </c>
      <c r="S24" s="57" t="e">
        <f si="11" t="shared"/>
        <v>#REF!</v>
      </c>
      <c r="T24" s="55" t="e">
        <f>#REF!</f>
        <v>#REF!</v>
      </c>
      <c r="U24" s="56" t="e">
        <f si="12" t="shared"/>
        <v>#REF!</v>
      </c>
      <c r="V24" s="57" t="e">
        <f si="13" t="shared"/>
        <v>#REF!</v>
      </c>
      <c r="W24" s="55" t="e">
        <f>#REF!</f>
        <v>#REF!</v>
      </c>
      <c r="X24" s="56" t="e">
        <f si="14" t="shared"/>
        <v>#REF!</v>
      </c>
      <c r="Y24" s="57" t="e">
        <f si="15" t="shared"/>
        <v>#REF!</v>
      </c>
      <c r="Z24" s="55" t="e">
        <f>#REF!</f>
        <v>#REF!</v>
      </c>
      <c r="AA24" s="56" t="e">
        <f si="16" t="shared"/>
        <v>#REF!</v>
      </c>
      <c r="AB24" s="57" t="e">
        <f si="17" t="shared"/>
        <v>#REF!</v>
      </c>
      <c r="AC24" s="55" t="e">
        <f>#REF!</f>
        <v>#REF!</v>
      </c>
      <c r="AD24" s="60" t="e">
        <f si="18" t="shared"/>
        <v>#REF!</v>
      </c>
      <c r="AE24" s="61" t="e">
        <f si="19" t="shared"/>
        <v>#REF!</v>
      </c>
      <c r="AF24" s="58" t="e">
        <f>#REF!</f>
        <v>#REF!</v>
      </c>
      <c r="AG24" s="257" t="e">
        <f si="20" t="shared"/>
        <v>#REF!</v>
      </c>
      <c r="AH24" s="61" t="e">
        <f si="21" t="shared"/>
        <v>#REF!</v>
      </c>
      <c r="AI24" s="58"/>
      <c r="AJ24" s="257">
        <f si="22" t="shared"/>
        <v>0</v>
      </c>
      <c r="AK24" s="18">
        <f si="23" t="shared"/>
        <v>0</v>
      </c>
      <c r="AL24" s="58" t="e">
        <f si="24" t="shared"/>
        <v>#REF!</v>
      </c>
      <c r="AM24" s="257" t="e">
        <f si="25" t="shared"/>
        <v>#REF!</v>
      </c>
      <c r="AN24" s="61" t="e">
        <f si="26" t="shared"/>
        <v>#REF!</v>
      </c>
      <c r="AO24" s="281"/>
      <c r="AP24" s="301">
        <v>515176.80000000016</v>
      </c>
      <c r="AQ24" s="300">
        <v>58.810136986301387</v>
      </c>
      <c r="AR24" s="61">
        <v>1411.4432876712333</v>
      </c>
      <c r="AS24" s="281"/>
      <c r="AT24" s="301">
        <v>515176.80000000016</v>
      </c>
      <c r="AU24" s="300">
        <v>58.810136986301387</v>
      </c>
      <c r="AV24" s="61">
        <v>1411.4432876712333</v>
      </c>
      <c r="AX24" s="262">
        <v>924307.2</v>
      </c>
      <c r="AY24" s="257">
        <v>105.5145205479452</v>
      </c>
      <c r="AZ24" s="61">
        <v>2532.3484931506846</v>
      </c>
      <c r="BB24" s="262">
        <v>315000</v>
      </c>
      <c r="BC24" s="257">
        <v>35.958904109589042</v>
      </c>
      <c r="BD24" s="61">
        <v>863.01369863013701</v>
      </c>
      <c r="BE24" s="281"/>
      <c r="BF24" s="262">
        <v>748620</v>
      </c>
      <c r="BG24" s="59" t="s">
        <v>99</v>
      </c>
    </row>
    <row ht="15.75" r="25" spans="1:59" thickBot="1" x14ac:dyDescent="0.3">
      <c r="A25" s="104" t="s">
        <v>100</v>
      </c>
      <c r="B25" s="77" t="e">
        <f>#REF!</f>
        <v>#REF!</v>
      </c>
      <c r="C25" s="72" t="e">
        <f si="0" t="shared"/>
        <v>#REF!</v>
      </c>
      <c r="D25" s="73" t="e">
        <f si="1" t="shared"/>
        <v>#REF!</v>
      </c>
      <c r="E25" s="74" t="e">
        <f>#REF!</f>
        <v>#REF!</v>
      </c>
      <c r="F25" s="75" t="e">
        <f si="2" t="shared"/>
        <v>#REF!</v>
      </c>
      <c r="G25" s="76" t="e">
        <f si="3" t="shared"/>
        <v>#REF!</v>
      </c>
      <c r="H25" s="74" t="e">
        <f>#REF!</f>
        <v>#REF!</v>
      </c>
      <c r="I25" s="75" t="e">
        <f si="4" t="shared"/>
        <v>#REF!</v>
      </c>
      <c r="J25" s="76" t="e">
        <f si="5" t="shared"/>
        <v>#REF!</v>
      </c>
      <c r="K25" s="117" t="e">
        <f>#REF!</f>
        <v>#REF!</v>
      </c>
      <c r="L25" s="75" t="e">
        <f si="6" t="shared"/>
        <v>#REF!</v>
      </c>
      <c r="M25" s="76" t="e">
        <f si="7" t="shared"/>
        <v>#REF!</v>
      </c>
      <c r="N25" s="71" t="e">
        <f>#REF!</f>
        <v>#REF!</v>
      </c>
      <c r="O25" s="75" t="e">
        <f si="8" t="shared"/>
        <v>#REF!</v>
      </c>
      <c r="P25" s="76" t="e">
        <f si="9" t="shared"/>
        <v>#REF!</v>
      </c>
      <c r="Q25" s="71" t="e">
        <f>#REF!</f>
        <v>#REF!</v>
      </c>
      <c r="R25" s="75" t="e">
        <f si="10" t="shared"/>
        <v>#REF!</v>
      </c>
      <c r="S25" s="76" t="e">
        <f si="11" t="shared"/>
        <v>#REF!</v>
      </c>
      <c r="T25" s="71" t="e">
        <f>#REF!</f>
        <v>#REF!</v>
      </c>
      <c r="U25" s="75" t="e">
        <f si="12" t="shared"/>
        <v>#REF!</v>
      </c>
      <c r="V25" s="76" t="e">
        <f si="13" t="shared"/>
        <v>#REF!</v>
      </c>
      <c r="W25" s="71" t="e">
        <f>#REF!</f>
        <v>#REF!</v>
      </c>
      <c r="X25" s="75" t="e">
        <f si="14" t="shared"/>
        <v>#REF!</v>
      </c>
      <c r="Y25" s="76" t="e">
        <f si="15" t="shared"/>
        <v>#REF!</v>
      </c>
      <c r="Z25" s="71" t="e">
        <f>#REF!</f>
        <v>#REF!</v>
      </c>
      <c r="AA25" s="75" t="e">
        <f si="16" t="shared"/>
        <v>#REF!</v>
      </c>
      <c r="AB25" s="76" t="e">
        <f si="17" t="shared"/>
        <v>#REF!</v>
      </c>
      <c r="AC25" s="71" t="e">
        <f>#REF!</f>
        <v>#REF!</v>
      </c>
      <c r="AD25" s="79" t="e">
        <f si="18" t="shared"/>
        <v>#REF!</v>
      </c>
      <c r="AE25" s="80" t="e">
        <f si="19" t="shared"/>
        <v>#REF!</v>
      </c>
      <c r="AF25" s="77" t="e">
        <f>#REF!</f>
        <v>#REF!</v>
      </c>
      <c r="AG25" s="258" t="e">
        <f si="20" t="shared"/>
        <v>#REF!</v>
      </c>
      <c r="AH25" s="80" t="e">
        <f si="21" t="shared"/>
        <v>#REF!</v>
      </c>
      <c r="AI25" s="77"/>
      <c r="AJ25" s="258">
        <f si="22" t="shared"/>
        <v>0</v>
      </c>
      <c r="AK25" s="81">
        <f si="23" t="shared"/>
        <v>0</v>
      </c>
      <c r="AL25" s="77" t="e">
        <f si="24" t="shared"/>
        <v>#REF!</v>
      </c>
      <c r="AM25" s="283" t="e">
        <f si="25" t="shared"/>
        <v>#REF!</v>
      </c>
      <c r="AN25" s="82" t="e">
        <f si="26" t="shared"/>
        <v>#REF!</v>
      </c>
      <c r="AO25" s="281"/>
      <c r="AP25" s="303">
        <v>2677088.9999999995</v>
      </c>
      <c r="AQ25" s="304">
        <v>305.60376712328764</v>
      </c>
      <c r="AR25" s="82">
        <v>7334.4904109589024</v>
      </c>
      <c r="AS25" s="281"/>
      <c r="AT25" s="303">
        <v>2677088.9999999995</v>
      </c>
      <c r="AU25" s="304">
        <v>305.60376712328764</v>
      </c>
      <c r="AV25" s="82">
        <v>7334.4904109589024</v>
      </c>
      <c r="AX25" s="277">
        <v>2504671.2000000002</v>
      </c>
      <c r="AY25" s="283">
        <v>285.92136986301369</v>
      </c>
      <c r="AZ25" s="82">
        <v>6862.1128767123291</v>
      </c>
      <c r="BB25" s="277">
        <v>2665260</v>
      </c>
      <c r="BC25" s="283">
        <v>304.25342465753425</v>
      </c>
      <c r="BD25" s="82">
        <v>7302.0821917808216</v>
      </c>
      <c r="BE25" s="281"/>
      <c r="BF25" s="277">
        <v>2451459</v>
      </c>
      <c r="BG25" s="78" t="s">
        <v>100</v>
      </c>
    </row>
    <row ht="19.5" r="26" spans="1:59" thickBot="1" x14ac:dyDescent="0.35">
      <c r="A26" s="105" t="s">
        <v>36</v>
      </c>
      <c r="B26" s="84" t="e">
        <f>#REF!</f>
        <v>#REF!</v>
      </c>
      <c r="C26" s="85" t="e">
        <f si="0" t="shared"/>
        <v>#REF!</v>
      </c>
      <c r="D26" s="86" t="e">
        <f si="1" t="shared"/>
        <v>#REF!</v>
      </c>
      <c r="E26" s="87" t="e">
        <f>#REF!</f>
        <v>#REF!</v>
      </c>
      <c r="F26" s="88" t="e">
        <f si="2" t="shared"/>
        <v>#REF!</v>
      </c>
      <c r="G26" s="89" t="e">
        <f si="3" t="shared"/>
        <v>#REF!</v>
      </c>
      <c r="H26" s="87" t="e">
        <f>#REF!</f>
        <v>#REF!</v>
      </c>
      <c r="I26" s="88" t="e">
        <f si="4" t="shared"/>
        <v>#REF!</v>
      </c>
      <c r="J26" s="89" t="e">
        <f si="5" t="shared"/>
        <v>#REF!</v>
      </c>
      <c r="K26" s="96" t="e">
        <f>#REF!</f>
        <v>#REF!</v>
      </c>
      <c r="L26" s="88" t="e">
        <f si="6" t="shared"/>
        <v>#REF!</v>
      </c>
      <c r="M26" s="89" t="e">
        <f si="7" t="shared"/>
        <v>#REF!</v>
      </c>
      <c r="N26" s="84" t="e">
        <f>#REF!</f>
        <v>#REF!</v>
      </c>
      <c r="O26" s="88" t="e">
        <f si="8" t="shared"/>
        <v>#REF!</v>
      </c>
      <c r="P26" s="89" t="e">
        <f si="9" t="shared"/>
        <v>#REF!</v>
      </c>
      <c r="Q26" s="84" t="e">
        <f>#REF!</f>
        <v>#REF!</v>
      </c>
      <c r="R26" s="88" t="e">
        <f si="10" t="shared"/>
        <v>#REF!</v>
      </c>
      <c r="S26" s="89" t="e">
        <f si="11" t="shared"/>
        <v>#REF!</v>
      </c>
      <c r="T26" s="84" t="e">
        <f>#REF!</f>
        <v>#REF!</v>
      </c>
      <c r="U26" s="88" t="e">
        <f si="12" t="shared"/>
        <v>#REF!</v>
      </c>
      <c r="V26" s="89" t="e">
        <f si="13" t="shared"/>
        <v>#REF!</v>
      </c>
      <c r="W26" s="84" t="e">
        <f>#REF!</f>
        <v>#REF!</v>
      </c>
      <c r="X26" s="88" t="e">
        <f si="14" t="shared"/>
        <v>#REF!</v>
      </c>
      <c r="Y26" s="89" t="e">
        <f si="15" t="shared"/>
        <v>#REF!</v>
      </c>
      <c r="Z26" s="84" t="e">
        <f>#REF!</f>
        <v>#REF!</v>
      </c>
      <c r="AA26" s="88" t="e">
        <f si="16" t="shared"/>
        <v>#REF!</v>
      </c>
      <c r="AB26" s="89" t="e">
        <f si="17" t="shared"/>
        <v>#REF!</v>
      </c>
      <c r="AC26" s="84" t="e">
        <f>#REF!</f>
        <v>#REF!</v>
      </c>
      <c r="AD26" s="90" t="e">
        <f si="18" t="shared"/>
        <v>#REF!</v>
      </c>
      <c r="AE26" s="91" t="e">
        <f si="19" t="shared"/>
        <v>#REF!</v>
      </c>
      <c r="AF26" s="84" t="e">
        <f>#REF!</f>
        <v>#REF!</v>
      </c>
      <c r="AG26" s="231" t="e">
        <f si="20" t="shared"/>
        <v>#REF!</v>
      </c>
      <c r="AH26" s="97" t="e">
        <f si="21" t="shared"/>
        <v>#REF!</v>
      </c>
      <c r="AI26" s="84"/>
      <c r="AJ26" s="231">
        <f si="22" t="shared"/>
        <v>0</v>
      </c>
      <c r="AK26" s="98">
        <f si="23" t="shared"/>
        <v>0</v>
      </c>
      <c r="AL26" s="84" t="e">
        <f si="24" t="shared"/>
        <v>#REF!</v>
      </c>
      <c r="AM26" s="263" t="e">
        <f si="25" t="shared"/>
        <v>#REF!</v>
      </c>
      <c r="AN26" s="94" t="e">
        <f si="26" t="shared"/>
        <v>#REF!</v>
      </c>
      <c r="AO26" s="281"/>
      <c r="AP26" s="317">
        <v>3205130.4</v>
      </c>
      <c r="AQ26" s="305">
        <v>365.88246575342464</v>
      </c>
      <c r="AR26" s="94">
        <v>8781.1791780821914</v>
      </c>
      <c r="AS26" s="281"/>
      <c r="AT26" s="317">
        <v>3205130.4</v>
      </c>
      <c r="AU26" s="305">
        <v>365.88246575342464</v>
      </c>
      <c r="AV26" s="94">
        <v>8781.1791780821914</v>
      </c>
      <c r="AX26" s="92">
        <v>3437125.1999999997</v>
      </c>
      <c r="AY26" s="263">
        <v>392.36589041095885</v>
      </c>
      <c r="AZ26" s="94">
        <v>9416.7813698630125</v>
      </c>
      <c r="BB26" s="92">
        <v>2980260</v>
      </c>
      <c r="BC26" s="263">
        <v>340.21232876712327</v>
      </c>
      <c r="BD26" s="94">
        <v>8165.0958904109593</v>
      </c>
      <c r="BE26" s="281"/>
      <c r="BF26" s="278">
        <v>3200079</v>
      </c>
      <c r="BG26" s="273" t="s">
        <v>36</v>
      </c>
    </row>
    <row r="27" spans="1:59" x14ac:dyDescent="0.25">
      <c r="A27" s="103" t="s">
        <v>101</v>
      </c>
      <c r="B27" s="58" t="e">
        <f>#REF!</f>
        <v>#REF!</v>
      </c>
      <c r="C27" s="56" t="e">
        <f si="0" t="shared"/>
        <v>#REF!</v>
      </c>
      <c r="D27" s="57" t="e">
        <f si="1" t="shared"/>
        <v>#REF!</v>
      </c>
      <c r="E27" s="55" t="e">
        <f>#REF!</f>
        <v>#REF!</v>
      </c>
      <c r="F27" s="56" t="e">
        <f si="2" t="shared"/>
        <v>#REF!</v>
      </c>
      <c r="G27" s="57" t="e">
        <f si="3" t="shared"/>
        <v>#REF!</v>
      </c>
      <c r="H27" s="55" t="e">
        <f>#REF!</f>
        <v>#REF!</v>
      </c>
      <c r="I27" s="56" t="e">
        <f si="4" t="shared"/>
        <v>#REF!</v>
      </c>
      <c r="J27" s="57" t="e">
        <f si="5" t="shared"/>
        <v>#REF!</v>
      </c>
      <c r="K27" s="115" t="e">
        <f>#REF!</f>
        <v>#REF!</v>
      </c>
      <c r="L27" s="56" t="e">
        <f si="6" t="shared"/>
        <v>#REF!</v>
      </c>
      <c r="M27" s="57" t="e">
        <f si="7" t="shared"/>
        <v>#REF!</v>
      </c>
      <c r="N27" s="55" t="e">
        <f>#REF!</f>
        <v>#REF!</v>
      </c>
      <c r="O27" s="56" t="e">
        <f si="8" t="shared"/>
        <v>#REF!</v>
      </c>
      <c r="P27" s="57" t="e">
        <f si="9" t="shared"/>
        <v>#REF!</v>
      </c>
      <c r="Q27" s="55" t="e">
        <f>#REF!</f>
        <v>#REF!</v>
      </c>
      <c r="R27" s="56" t="e">
        <f si="10" t="shared"/>
        <v>#REF!</v>
      </c>
      <c r="S27" s="57" t="e">
        <f si="11" t="shared"/>
        <v>#REF!</v>
      </c>
      <c r="T27" s="55" t="e">
        <f>#REF!</f>
        <v>#REF!</v>
      </c>
      <c r="U27" s="56" t="e">
        <f si="12" t="shared"/>
        <v>#REF!</v>
      </c>
      <c r="V27" s="57" t="e">
        <f si="13" t="shared"/>
        <v>#REF!</v>
      </c>
      <c r="W27" s="55" t="e">
        <f>#REF!</f>
        <v>#REF!</v>
      </c>
      <c r="X27" s="56" t="e">
        <f si="14" t="shared"/>
        <v>#REF!</v>
      </c>
      <c r="Y27" s="57" t="e">
        <f si="15" t="shared"/>
        <v>#REF!</v>
      </c>
      <c r="Z27" s="55" t="e">
        <f>#REF!</f>
        <v>#REF!</v>
      </c>
      <c r="AA27" s="56" t="e">
        <f si="16" t="shared"/>
        <v>#REF!</v>
      </c>
      <c r="AB27" s="57" t="e">
        <f si="17" t="shared"/>
        <v>#REF!</v>
      </c>
      <c r="AC27" s="55" t="e">
        <f>#REF!</f>
        <v>#REF!</v>
      </c>
      <c r="AD27" s="60" t="e">
        <f si="18" t="shared"/>
        <v>#REF!</v>
      </c>
      <c r="AE27" s="61" t="e">
        <f si="19" t="shared"/>
        <v>#REF!</v>
      </c>
      <c r="AF27" s="58" t="e">
        <f>#REF!</f>
        <v>#REF!</v>
      </c>
      <c r="AG27" s="257" t="e">
        <f si="20" t="shared"/>
        <v>#REF!</v>
      </c>
      <c r="AH27" s="61" t="e">
        <f si="21" t="shared"/>
        <v>#REF!</v>
      </c>
      <c r="AI27" s="58"/>
      <c r="AJ27" s="257">
        <f si="22" t="shared"/>
        <v>0</v>
      </c>
      <c r="AK27" s="18">
        <f si="23" t="shared"/>
        <v>0</v>
      </c>
      <c r="AL27" s="58" t="e">
        <f si="24" t="shared"/>
        <v>#REF!</v>
      </c>
      <c r="AM27" s="257" t="e">
        <f si="25" t="shared"/>
        <v>#REF!</v>
      </c>
      <c r="AN27" s="61" t="e">
        <f si="26" t="shared"/>
        <v>#REF!</v>
      </c>
      <c r="AO27" s="281"/>
      <c r="AP27" s="301">
        <v>2741934.72</v>
      </c>
      <c r="AQ27" s="300">
        <v>313.00624657534252</v>
      </c>
      <c r="AR27" s="61">
        <v>7512.1499178082195</v>
      </c>
      <c r="AS27" s="281"/>
      <c r="AT27" s="301">
        <v>2741934.72</v>
      </c>
      <c r="AU27" s="300">
        <v>313.00624657534252</v>
      </c>
      <c r="AV27" s="61">
        <v>7512.1499178082195</v>
      </c>
      <c r="AX27" s="262">
        <v>2588920.1999999997</v>
      </c>
      <c r="AY27" s="257">
        <v>295.53883561643835</v>
      </c>
      <c r="AZ27" s="61">
        <v>7092.9320547945199</v>
      </c>
      <c r="BB27" s="262">
        <v>2865420</v>
      </c>
      <c r="BC27" s="257">
        <v>327.10273972602738</v>
      </c>
      <c r="BD27" s="61">
        <v>7850.4657534246571</v>
      </c>
      <c r="BE27" s="281"/>
      <c r="BF27" s="262">
        <v>2695320</v>
      </c>
      <c r="BG27" s="59" t="s">
        <v>101</v>
      </c>
    </row>
    <row r="28" spans="1:59" x14ac:dyDescent="0.25">
      <c r="A28" s="106" t="s">
        <v>102</v>
      </c>
      <c r="B28" s="240" t="e">
        <f>#REF!</f>
        <v>#REF!</v>
      </c>
      <c r="C28" s="64" t="e">
        <f si="0" t="shared"/>
        <v>#REF!</v>
      </c>
      <c r="D28" s="65" t="e">
        <f si="1" t="shared"/>
        <v>#REF!</v>
      </c>
      <c r="E28" s="55" t="e">
        <f>#REF!</f>
        <v>#REF!</v>
      </c>
      <c r="F28" s="56" t="e">
        <f si="2" t="shared"/>
        <v>#REF!</v>
      </c>
      <c r="G28" s="57" t="e">
        <f si="3" t="shared"/>
        <v>#REF!</v>
      </c>
      <c r="H28" s="55" t="e">
        <f>#REF!</f>
        <v>#REF!</v>
      </c>
      <c r="I28" s="56" t="e">
        <f si="4" t="shared"/>
        <v>#REF!</v>
      </c>
      <c r="J28" s="57" t="e">
        <f si="5" t="shared"/>
        <v>#REF!</v>
      </c>
      <c r="K28" s="116" t="e">
        <f>#REF!</f>
        <v>#REF!</v>
      </c>
      <c r="L28" s="56" t="e">
        <f si="6" t="shared"/>
        <v>#REF!</v>
      </c>
      <c r="M28" s="57" t="e">
        <f si="7" t="shared"/>
        <v>#REF!</v>
      </c>
      <c r="N28" s="63" t="e">
        <f>#REF!</f>
        <v>#REF!</v>
      </c>
      <c r="O28" s="56" t="e">
        <f si="8" t="shared"/>
        <v>#REF!</v>
      </c>
      <c r="P28" s="57" t="e">
        <f si="9" t="shared"/>
        <v>#REF!</v>
      </c>
      <c r="Q28" s="63" t="e">
        <f>#REF!</f>
        <v>#REF!</v>
      </c>
      <c r="R28" s="56" t="e">
        <f si="10" t="shared"/>
        <v>#REF!</v>
      </c>
      <c r="S28" s="57" t="e">
        <f si="11" t="shared"/>
        <v>#REF!</v>
      </c>
      <c r="T28" s="63" t="e">
        <f>#REF!</f>
        <v>#REF!</v>
      </c>
      <c r="U28" s="56" t="e">
        <f si="12" t="shared"/>
        <v>#REF!</v>
      </c>
      <c r="V28" s="57" t="e">
        <f si="13" t="shared"/>
        <v>#REF!</v>
      </c>
      <c r="W28" s="63" t="e">
        <f>#REF!</f>
        <v>#REF!</v>
      </c>
      <c r="X28" s="56" t="e">
        <f si="14" t="shared"/>
        <v>#REF!</v>
      </c>
      <c r="Y28" s="57" t="e">
        <f si="15" t="shared"/>
        <v>#REF!</v>
      </c>
      <c r="Z28" s="63" t="e">
        <f>#REF!</f>
        <v>#REF!</v>
      </c>
      <c r="AA28" s="56" t="e">
        <f si="16" t="shared"/>
        <v>#REF!</v>
      </c>
      <c r="AB28" s="57" t="e">
        <f si="17" t="shared"/>
        <v>#REF!</v>
      </c>
      <c r="AC28" s="63" t="e">
        <f>#REF!</f>
        <v>#REF!</v>
      </c>
      <c r="AD28" s="60" t="e">
        <f si="18" t="shared"/>
        <v>#REF!</v>
      </c>
      <c r="AE28" s="61" t="e">
        <f si="19" t="shared"/>
        <v>#REF!</v>
      </c>
      <c r="AF28" s="66" t="e">
        <f>#REF!</f>
        <v>#REF!</v>
      </c>
      <c r="AG28" s="257" t="e">
        <f si="20" t="shared"/>
        <v>#REF!</v>
      </c>
      <c r="AH28" s="61" t="e">
        <f si="21" t="shared"/>
        <v>#REF!</v>
      </c>
      <c r="AI28" s="66"/>
      <c r="AJ28" s="257">
        <f si="22" t="shared"/>
        <v>0</v>
      </c>
      <c r="AK28" s="18">
        <f si="23" t="shared"/>
        <v>0</v>
      </c>
      <c r="AL28" s="66" t="e">
        <f si="24" t="shared"/>
        <v>#REF!</v>
      </c>
      <c r="AM28" s="282" t="e">
        <f si="25" t="shared"/>
        <v>#REF!</v>
      </c>
      <c r="AN28" s="67" t="e">
        <f si="26" t="shared"/>
        <v>#REF!</v>
      </c>
      <c r="AO28" s="281"/>
      <c r="AP28" s="302">
        <v>14284.917999999998</v>
      </c>
      <c r="AQ28" s="4">
        <v>1.6306984018264838</v>
      </c>
      <c r="AR28" s="67">
        <v>39.136761643835612</v>
      </c>
      <c r="AS28" s="281"/>
      <c r="AT28" s="302">
        <v>14284.917999999998</v>
      </c>
      <c r="AU28" s="4">
        <v>1.6306984018264838</v>
      </c>
      <c r="AV28" s="67">
        <v>39.136761643835612</v>
      </c>
      <c r="AX28" s="240">
        <v>23519.08</v>
      </c>
      <c r="AY28" s="282">
        <v>2.6848264840182652</v>
      </c>
      <c r="AZ28" s="67">
        <v>64.435835616438368</v>
      </c>
      <c r="BB28" s="240">
        <v>14436</v>
      </c>
      <c r="BC28" s="282">
        <v>1.6479452054794521</v>
      </c>
      <c r="BD28" s="67">
        <v>39.550684931506851</v>
      </c>
      <c r="BE28" s="281"/>
      <c r="BF28" s="240">
        <v>13068</v>
      </c>
      <c r="BG28" s="274" t="s">
        <v>102</v>
      </c>
    </row>
    <row r="29" spans="1:59" x14ac:dyDescent="0.25">
      <c r="A29" s="104" t="s">
        <v>103</v>
      </c>
      <c r="B29" s="77" t="e">
        <f>#REF!</f>
        <v>#REF!</v>
      </c>
      <c r="C29" s="72" t="e">
        <f si="0" t="shared"/>
        <v>#REF!</v>
      </c>
      <c r="D29" s="73" t="e">
        <f si="1" t="shared"/>
        <v>#REF!</v>
      </c>
      <c r="E29" s="55" t="e">
        <f>#REF!</f>
        <v>#REF!</v>
      </c>
      <c r="F29" s="56" t="e">
        <f si="2" t="shared"/>
        <v>#REF!</v>
      </c>
      <c r="G29" s="57" t="e">
        <f si="3" t="shared"/>
        <v>#REF!</v>
      </c>
      <c r="H29" s="55" t="e">
        <f>#REF!</f>
        <v>#REF!</v>
      </c>
      <c r="I29" s="56" t="e">
        <f si="4" t="shared"/>
        <v>#REF!</v>
      </c>
      <c r="J29" s="57" t="e">
        <f si="5" t="shared"/>
        <v>#REF!</v>
      </c>
      <c r="K29" s="117" t="e">
        <f>#REF!</f>
        <v>#REF!</v>
      </c>
      <c r="L29" s="56" t="e">
        <f si="6" t="shared"/>
        <v>#REF!</v>
      </c>
      <c r="M29" s="57" t="e">
        <f si="7" t="shared"/>
        <v>#REF!</v>
      </c>
      <c r="N29" s="71" t="e">
        <f>#REF!</f>
        <v>#REF!</v>
      </c>
      <c r="O29" s="56" t="e">
        <f si="8" t="shared"/>
        <v>#REF!</v>
      </c>
      <c r="P29" s="57" t="e">
        <f si="9" t="shared"/>
        <v>#REF!</v>
      </c>
      <c r="Q29" s="71" t="e">
        <f>#REF!</f>
        <v>#REF!</v>
      </c>
      <c r="R29" s="56" t="e">
        <f si="10" t="shared"/>
        <v>#REF!</v>
      </c>
      <c r="S29" s="57" t="e">
        <f si="11" t="shared"/>
        <v>#REF!</v>
      </c>
      <c r="T29" s="71" t="e">
        <f>#REF!</f>
        <v>#REF!</v>
      </c>
      <c r="U29" s="56" t="e">
        <f si="12" t="shared"/>
        <v>#REF!</v>
      </c>
      <c r="V29" s="57" t="e">
        <f si="13" t="shared"/>
        <v>#REF!</v>
      </c>
      <c r="W29" s="71" t="e">
        <f>#REF!</f>
        <v>#REF!</v>
      </c>
      <c r="X29" s="56" t="e">
        <f si="14" t="shared"/>
        <v>#REF!</v>
      </c>
      <c r="Y29" s="57" t="e">
        <f si="15" t="shared"/>
        <v>#REF!</v>
      </c>
      <c r="Z29" s="71" t="e">
        <f>#REF!</f>
        <v>#REF!</v>
      </c>
      <c r="AA29" s="56" t="e">
        <f si="16" t="shared"/>
        <v>#REF!</v>
      </c>
      <c r="AB29" s="57" t="e">
        <f si="17" t="shared"/>
        <v>#REF!</v>
      </c>
      <c r="AC29" s="71" t="e">
        <f>#REF!</f>
        <v>#REF!</v>
      </c>
      <c r="AD29" s="60" t="e">
        <f si="18" t="shared"/>
        <v>#REF!</v>
      </c>
      <c r="AE29" s="61" t="e">
        <f si="19" t="shared"/>
        <v>#REF!</v>
      </c>
      <c r="AF29" s="66" t="e">
        <f>#REF!</f>
        <v>#REF!</v>
      </c>
      <c r="AG29" s="257" t="e">
        <f si="20" t="shared"/>
        <v>#REF!</v>
      </c>
      <c r="AH29" s="61" t="e">
        <f si="21" t="shared"/>
        <v>#REF!</v>
      </c>
      <c r="AI29" s="66"/>
      <c r="AJ29" s="257">
        <f si="22" t="shared"/>
        <v>0</v>
      </c>
      <c r="AK29" s="18">
        <f si="23" t="shared"/>
        <v>0</v>
      </c>
      <c r="AL29" s="66" t="e">
        <f si="24" t="shared"/>
        <v>#REF!</v>
      </c>
      <c r="AM29" s="282" t="e">
        <f si="25" t="shared"/>
        <v>#REF!</v>
      </c>
      <c r="AN29" s="67" t="e">
        <f si="26" t="shared"/>
        <v>#REF!</v>
      </c>
      <c r="AO29" s="281"/>
      <c r="AP29" s="302">
        <v>60245.615999999995</v>
      </c>
      <c r="AQ29" s="4">
        <v>6.8773534246575334</v>
      </c>
      <c r="AR29" s="67">
        <v>165.05648219178082</v>
      </c>
      <c r="AS29" s="281"/>
      <c r="AT29" s="302">
        <v>60245.615999999995</v>
      </c>
      <c r="AU29" s="4">
        <v>6.8773534246575334</v>
      </c>
      <c r="AV29" s="67">
        <v>165.05648219178082</v>
      </c>
      <c r="AX29" s="240">
        <v>67871.040000000008</v>
      </c>
      <c r="AY29" s="282">
        <v>7.7478356164383575</v>
      </c>
      <c r="AZ29" s="67">
        <v>185.94805479452057</v>
      </c>
      <c r="BB29" s="240">
        <v>61692</v>
      </c>
      <c r="BC29" s="282">
        <v>7.0424657534246577</v>
      </c>
      <c r="BD29" s="67">
        <v>169.01917808219179</v>
      </c>
      <c r="BE29" s="281"/>
      <c r="BF29" s="240">
        <v>60996</v>
      </c>
      <c r="BG29" s="78" t="s">
        <v>103</v>
      </c>
    </row>
    <row ht="15.75" r="30" spans="1:59" thickBot="1" x14ac:dyDescent="0.3">
      <c r="A30" s="107" t="s">
        <v>40</v>
      </c>
      <c r="B30" s="108" t="e">
        <f>#REF!</f>
        <v>#REF!</v>
      </c>
      <c r="C30" s="72" t="e">
        <f>B30/744</f>
        <v>#REF!</v>
      </c>
      <c r="D30" s="73" t="e">
        <f>B30/31</f>
        <v>#REF!</v>
      </c>
      <c r="E30" s="55" t="e">
        <f>#REF!</f>
        <v>#REF!</v>
      </c>
      <c r="F30" s="75" t="e">
        <f si="2" t="shared"/>
        <v>#REF!</v>
      </c>
      <c r="G30" s="76" t="e">
        <f si="3" t="shared"/>
        <v>#REF!</v>
      </c>
      <c r="H30" s="74" t="e">
        <f>#REF!</f>
        <v>#REF!</v>
      </c>
      <c r="I30" s="75" t="e">
        <f si="4" t="shared"/>
        <v>#REF!</v>
      </c>
      <c r="J30" s="76" t="e">
        <f si="5" t="shared"/>
        <v>#REF!</v>
      </c>
      <c r="K30" s="117" t="e">
        <f>#REF!</f>
        <v>#REF!</v>
      </c>
      <c r="L30" s="75" t="e">
        <f si="6" t="shared"/>
        <v>#REF!</v>
      </c>
      <c r="M30" s="76" t="e">
        <f si="7" t="shared"/>
        <v>#REF!</v>
      </c>
      <c r="N30" s="71" t="e">
        <f>#REF!</f>
        <v>#REF!</v>
      </c>
      <c r="O30" s="75" t="e">
        <f si="8" t="shared"/>
        <v>#REF!</v>
      </c>
      <c r="P30" s="76" t="e">
        <f si="9" t="shared"/>
        <v>#REF!</v>
      </c>
      <c r="Q30" s="109" t="e">
        <f>#REF!</f>
        <v>#REF!</v>
      </c>
      <c r="R30" s="75" t="e">
        <f si="10" t="shared"/>
        <v>#REF!</v>
      </c>
      <c r="S30" s="76" t="e">
        <f si="11" t="shared"/>
        <v>#REF!</v>
      </c>
      <c r="T30" s="71" t="e">
        <f>#REF!</f>
        <v>#REF!</v>
      </c>
      <c r="U30" s="75" t="e">
        <f si="12" t="shared"/>
        <v>#REF!</v>
      </c>
      <c r="V30" s="76" t="e">
        <f si="13" t="shared"/>
        <v>#REF!</v>
      </c>
      <c r="W30" s="71" t="e">
        <f>#REF!</f>
        <v>#REF!</v>
      </c>
      <c r="X30" s="75" t="e">
        <f si="14" t="shared"/>
        <v>#REF!</v>
      </c>
      <c r="Y30" s="76" t="e">
        <f si="15" t="shared"/>
        <v>#REF!</v>
      </c>
      <c r="Z30" s="71" t="e">
        <f>#REF!</f>
        <v>#REF!</v>
      </c>
      <c r="AA30" s="75" t="e">
        <f si="16" t="shared"/>
        <v>#REF!</v>
      </c>
      <c r="AB30" s="76" t="e">
        <f si="17" t="shared"/>
        <v>#REF!</v>
      </c>
      <c r="AC30" s="71" t="e">
        <f>#REF!</f>
        <v>#REF!</v>
      </c>
      <c r="AD30" s="79" t="e">
        <f si="18" t="shared"/>
        <v>#REF!</v>
      </c>
      <c r="AE30" s="80" t="e">
        <f si="19" t="shared"/>
        <v>#REF!</v>
      </c>
      <c r="AF30" s="260" t="e">
        <f>#REF!</f>
        <v>#REF!</v>
      </c>
      <c r="AG30" s="258" t="e">
        <f si="20" t="shared"/>
        <v>#REF!</v>
      </c>
      <c r="AH30" s="80" t="e">
        <f si="21" t="shared"/>
        <v>#REF!</v>
      </c>
      <c r="AI30" s="260"/>
      <c r="AJ30" s="258">
        <f si="22" t="shared"/>
        <v>0</v>
      </c>
      <c r="AK30" s="81">
        <f si="23" t="shared"/>
        <v>0</v>
      </c>
      <c r="AL30" s="77" t="e">
        <f si="24" t="shared"/>
        <v>#REF!</v>
      </c>
      <c r="AM30" s="283" t="e">
        <f si="25" t="shared"/>
        <v>#REF!</v>
      </c>
      <c r="AN30" s="82" t="e">
        <f si="26" t="shared"/>
        <v>#REF!</v>
      </c>
      <c r="AO30" s="281"/>
      <c r="AP30" s="303">
        <v>7093.8</v>
      </c>
      <c r="AQ30" s="304">
        <v>0.80979452054794521</v>
      </c>
      <c r="AR30" s="82">
        <v>19.435068493150684</v>
      </c>
      <c r="AS30" s="281"/>
      <c r="AT30" s="303">
        <v>7093.8</v>
      </c>
      <c r="AU30" s="304">
        <v>0.80979452054794521</v>
      </c>
      <c r="AV30" s="82">
        <v>19.435068493150684</v>
      </c>
      <c r="AX30" s="277">
        <v>15996</v>
      </c>
      <c r="AY30" s="283">
        <v>1.8260273972602741</v>
      </c>
      <c r="AZ30" s="82">
        <v>43.824657534246576</v>
      </c>
      <c r="BB30" s="277">
        <v>19056</v>
      </c>
      <c r="BC30" s="283">
        <v>2.1753424657534248</v>
      </c>
      <c r="BD30" s="82">
        <v>52.208219178082189</v>
      </c>
      <c r="BE30" s="281"/>
      <c r="BF30" s="240">
        <v>28948</v>
      </c>
      <c r="BG30" s="275" t="s">
        <v>40</v>
      </c>
    </row>
    <row ht="19.5" r="31" spans="1:59" thickBot="1" x14ac:dyDescent="0.35">
      <c r="A31" s="83" t="s">
        <v>104</v>
      </c>
      <c r="B31" s="84" t="e">
        <f>#REF!</f>
        <v>#REF!</v>
      </c>
      <c r="C31" s="85" t="e">
        <f si="0" t="shared"/>
        <v>#REF!</v>
      </c>
      <c r="D31" s="86" t="e">
        <f si="1" t="shared"/>
        <v>#REF!</v>
      </c>
      <c r="E31" s="84" t="e">
        <f>#REF!</f>
        <v>#REF!</v>
      </c>
      <c r="F31" s="88" t="e">
        <f si="2" t="shared"/>
        <v>#REF!</v>
      </c>
      <c r="G31" s="89" t="e">
        <f si="3" t="shared"/>
        <v>#REF!</v>
      </c>
      <c r="H31" s="87" t="e">
        <f>#REF!</f>
        <v>#REF!</v>
      </c>
      <c r="I31" s="88" t="e">
        <f si="4" t="shared"/>
        <v>#REF!</v>
      </c>
      <c r="J31" s="89" t="e">
        <f si="5" t="shared"/>
        <v>#REF!</v>
      </c>
      <c r="K31" s="96" t="e">
        <f>#REF!</f>
        <v>#REF!</v>
      </c>
      <c r="L31" s="88" t="e">
        <f si="6" t="shared"/>
        <v>#REF!</v>
      </c>
      <c r="M31" s="89" t="e">
        <f si="7" t="shared"/>
        <v>#REF!</v>
      </c>
      <c r="N31" s="84" t="e">
        <f>#REF!</f>
        <v>#REF!</v>
      </c>
      <c r="O31" s="88" t="e">
        <f si="8" t="shared"/>
        <v>#REF!</v>
      </c>
      <c r="P31" s="89" t="e">
        <f si="9" t="shared"/>
        <v>#REF!</v>
      </c>
      <c r="Q31" s="110" t="e">
        <f>#REF!</f>
        <v>#REF!</v>
      </c>
      <c r="R31" s="88" t="e">
        <f si="10" t="shared"/>
        <v>#REF!</v>
      </c>
      <c r="S31" s="89" t="e">
        <f si="11" t="shared"/>
        <v>#REF!</v>
      </c>
      <c r="T31" s="84" t="e">
        <f>#REF!</f>
        <v>#REF!</v>
      </c>
      <c r="U31" s="88" t="e">
        <f si="12" t="shared"/>
        <v>#REF!</v>
      </c>
      <c r="V31" s="89" t="e">
        <f si="13" t="shared"/>
        <v>#REF!</v>
      </c>
      <c r="W31" s="84" t="e">
        <f>#REF!</f>
        <v>#REF!</v>
      </c>
      <c r="X31" s="88" t="e">
        <f si="14" t="shared"/>
        <v>#REF!</v>
      </c>
      <c r="Y31" s="89" t="e">
        <f si="15" t="shared"/>
        <v>#REF!</v>
      </c>
      <c r="Z31" s="84" t="e">
        <f>#REF!</f>
        <v>#REF!</v>
      </c>
      <c r="AA31" s="88" t="e">
        <f si="16" t="shared"/>
        <v>#REF!</v>
      </c>
      <c r="AB31" s="89" t="e">
        <f si="17" t="shared"/>
        <v>#REF!</v>
      </c>
      <c r="AC31" s="84" t="e">
        <f>#REF!</f>
        <v>#REF!</v>
      </c>
      <c r="AD31" s="90" t="e">
        <f si="18" t="shared"/>
        <v>#REF!</v>
      </c>
      <c r="AE31" s="91" t="e">
        <f si="19" t="shared"/>
        <v>#REF!</v>
      </c>
      <c r="AF31" s="84" t="e">
        <f>#REF!</f>
        <v>#REF!</v>
      </c>
      <c r="AG31" s="231" t="e">
        <f si="20" t="shared"/>
        <v>#REF!</v>
      </c>
      <c r="AH31" s="97" t="e">
        <f si="21" t="shared"/>
        <v>#REF!</v>
      </c>
      <c r="AI31" s="84"/>
      <c r="AJ31" s="231">
        <f si="22" t="shared"/>
        <v>0</v>
      </c>
      <c r="AK31" s="98">
        <f si="23" t="shared"/>
        <v>0</v>
      </c>
      <c r="AL31" s="96" t="e">
        <f>AI31+AF31+AC31+Z31+W31+T31+Q31+N31+K31+H31+E31+B31</f>
        <v>#REF!</v>
      </c>
      <c r="AM31" s="263" t="e">
        <f si="25" t="shared"/>
        <v>#REF!</v>
      </c>
      <c r="AN31" s="94" t="e">
        <f>AL31/365</f>
        <v>#REF!</v>
      </c>
      <c r="AO31" s="281"/>
      <c r="AP31" s="317">
        <v>2823559.0539999991</v>
      </c>
      <c r="AQ31" s="305">
        <v>322.32409292237435</v>
      </c>
      <c r="AR31" s="94">
        <v>7735.7782301369834</v>
      </c>
      <c r="AS31" s="281"/>
      <c r="AT31" s="317">
        <v>2823559.0539999991</v>
      </c>
      <c r="AU31" s="305">
        <v>322.32409292237435</v>
      </c>
      <c r="AV31" s="94">
        <v>7735.7782301369834</v>
      </c>
      <c r="AX31" s="92">
        <v>2696306.32</v>
      </c>
      <c r="AY31" s="263">
        <v>307.79752511415523</v>
      </c>
      <c r="AZ31" s="94">
        <v>7387.1406027397252</v>
      </c>
      <c r="BB31" s="92">
        <v>2986044</v>
      </c>
      <c r="BC31" s="263">
        <v>340.87260273972601</v>
      </c>
      <c r="BD31" s="94">
        <v>8180.9424657534246</v>
      </c>
      <c r="BE31" s="281"/>
      <c r="BF31" s="278">
        <v>2785908</v>
      </c>
      <c r="BG31" s="87" t="s">
        <v>104</v>
      </c>
    </row>
    <row r="32" spans="1:59" x14ac:dyDescent="0.25">
      <c r="K32" s="245"/>
      <c r="L32" s="245"/>
      <c r="M32" s="245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BB32" s="111"/>
      <c r="BC32" s="111"/>
      <c r="BD32" s="111"/>
      <c r="BE32" s="111"/>
      <c r="BF32" s="111"/>
    </row>
    <row customFormat="1" r="33" s="112" spans="1:58" x14ac:dyDescent="0.25">
      <c r="A33" s="113" t="s">
        <v>115</v>
      </c>
      <c r="B33" s="113" t="e">
        <f>B31+B26+B23+B19+B17+B14</f>
        <v>#REF!</v>
      </c>
      <c r="C33" s="112" t="e">
        <f ref="C33:AK33" si="27" t="shared">C31+C26+C23+C19+C17+C14</f>
        <v>#REF!</v>
      </c>
      <c r="D33" s="112" t="e">
        <f si="27" t="shared"/>
        <v>#REF!</v>
      </c>
      <c r="E33" s="113" t="e">
        <f si="27" t="shared"/>
        <v>#REF!</v>
      </c>
      <c r="F33" s="112" t="e">
        <f si="27" t="shared"/>
        <v>#REF!</v>
      </c>
      <c r="G33" s="112" t="e">
        <f si="27" t="shared"/>
        <v>#REF!</v>
      </c>
      <c r="H33" s="113" t="e">
        <f si="27" t="shared"/>
        <v>#REF!</v>
      </c>
      <c r="I33" s="112" t="e">
        <f si="27" t="shared"/>
        <v>#REF!</v>
      </c>
      <c r="J33" s="112" t="e">
        <f si="27" t="shared"/>
        <v>#REF!</v>
      </c>
      <c r="K33" s="246" t="e">
        <f si="27" t="shared"/>
        <v>#REF!</v>
      </c>
      <c r="L33" s="247" t="e">
        <f si="27" t="shared"/>
        <v>#REF!</v>
      </c>
      <c r="M33" s="247" t="e">
        <f si="27" t="shared"/>
        <v>#REF!</v>
      </c>
      <c r="N33" s="113" t="e">
        <f si="27" t="shared"/>
        <v>#REF!</v>
      </c>
      <c r="O33" s="112" t="e">
        <f si="27" t="shared"/>
        <v>#REF!</v>
      </c>
      <c r="P33" s="112" t="e">
        <f si="27" t="shared"/>
        <v>#REF!</v>
      </c>
      <c r="Q33" s="113" t="e">
        <f si="27" t="shared"/>
        <v>#REF!</v>
      </c>
      <c r="R33" s="112" t="e">
        <f si="27" t="shared"/>
        <v>#REF!</v>
      </c>
      <c r="S33" s="112" t="e">
        <f si="27" t="shared"/>
        <v>#REF!</v>
      </c>
      <c r="T33" s="113" t="e">
        <f si="27" t="shared"/>
        <v>#REF!</v>
      </c>
      <c r="U33" s="112" t="e">
        <f si="27" t="shared"/>
        <v>#REF!</v>
      </c>
      <c r="V33" s="112" t="e">
        <f si="27" t="shared"/>
        <v>#REF!</v>
      </c>
      <c r="W33" s="113" t="e">
        <f si="27" t="shared"/>
        <v>#REF!</v>
      </c>
      <c r="X33" s="112" t="e">
        <f si="27" t="shared"/>
        <v>#REF!</v>
      </c>
      <c r="Y33" s="112" t="e">
        <f si="27" t="shared"/>
        <v>#REF!</v>
      </c>
      <c r="Z33" s="113" t="e">
        <f si="27" t="shared"/>
        <v>#REF!</v>
      </c>
      <c r="AA33" s="112" t="e">
        <f si="27" t="shared"/>
        <v>#REF!</v>
      </c>
      <c r="AB33" s="112" t="e">
        <f si="27" t="shared"/>
        <v>#REF!</v>
      </c>
      <c r="AC33" s="113" t="e">
        <f si="27" t="shared"/>
        <v>#REF!</v>
      </c>
      <c r="AD33" s="112" t="e">
        <f si="27" t="shared"/>
        <v>#REF!</v>
      </c>
      <c r="AE33" s="112" t="e">
        <f si="27" t="shared"/>
        <v>#REF!</v>
      </c>
      <c r="AF33" s="113" t="e">
        <f si="27" t="shared"/>
        <v>#REF!</v>
      </c>
      <c r="AG33" s="112" t="e">
        <f si="27" t="shared"/>
        <v>#REF!</v>
      </c>
      <c r="AH33" s="112" t="e">
        <f si="27" t="shared"/>
        <v>#REF!</v>
      </c>
      <c r="AI33" s="113">
        <f si="27" t="shared"/>
        <v>0</v>
      </c>
      <c r="AJ33" s="114">
        <f si="27" t="shared"/>
        <v>0</v>
      </c>
      <c r="AK33" s="114">
        <f si="27" t="shared"/>
        <v>0</v>
      </c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91"/>
    </row>
    <row customFormat="1" r="34" s="112" spans="1:58" x14ac:dyDescent="0.25">
      <c r="A34" s="113"/>
      <c r="B34" s="113"/>
      <c r="E34" s="113"/>
      <c r="H34" s="113"/>
      <c r="K34" s="113"/>
      <c r="N34" s="113"/>
      <c r="Q34" s="113"/>
      <c r="T34" s="113"/>
      <c r="W34" s="113"/>
      <c r="Z34" s="113"/>
      <c r="AC34" s="113"/>
      <c r="AF34" s="113"/>
      <c r="AI34" s="113"/>
      <c r="AJ34" s="114"/>
      <c r="AK34" s="114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91"/>
    </row>
    <row ht="19.5" r="35" spans="1:58" thickBot="1" x14ac:dyDescent="0.35">
      <c r="AL35" s="227" t="e">
        <f>AL31+AL26+AL23+AL19+AL17+AL14</f>
        <v>#REF!</v>
      </c>
      <c r="AM35" s="4" t="e">
        <f si="25" t="shared"/>
        <v>#REF!</v>
      </c>
      <c r="AN35" s="4" t="e">
        <f>AL35/365</f>
        <v>#REF!</v>
      </c>
      <c r="AO35" s="281"/>
      <c r="AP35" s="308">
        <v>17982608.59</v>
      </c>
      <c r="AQ35" s="281">
        <v>2052.8091997716897</v>
      </c>
      <c r="AR35" s="281">
        <v>49267.420794520549</v>
      </c>
      <c r="AS35" s="281"/>
      <c r="AT35" s="308">
        <v>17982608.59</v>
      </c>
      <c r="AU35" s="281">
        <v>2052.8091997716897</v>
      </c>
      <c r="AV35" s="281">
        <v>49267.420794520549</v>
      </c>
      <c r="AX35" s="265">
        <v>19002280.219999995</v>
      </c>
      <c r="AY35" s="266">
        <v>2169.2100707762552</v>
      </c>
      <c r="AZ35" s="266">
        <v>52061.041698630121</v>
      </c>
      <c r="BB35" s="267">
        <v>18894878.699999999</v>
      </c>
      <c r="BC35" s="268">
        <v>2156.9496232876713</v>
      </c>
      <c r="BD35" s="268">
        <v>51766.790958904108</v>
      </c>
      <c r="BE35" s="276"/>
      <c r="BF35" s="227">
        <f>BF31+BF26+BF23+BF19+BF17+BF14</f>
        <v>18623186.500000007</v>
      </c>
    </row>
    <row r="36" spans="1:58" x14ac:dyDescent="0.25">
      <c r="A36" s="162"/>
      <c r="B36" s="157" t="s">
        <v>79</v>
      </c>
      <c r="C36" s="157" t="s">
        <v>80</v>
      </c>
      <c r="D36" s="157" t="s">
        <v>81</v>
      </c>
      <c r="E36" s="157" t="s">
        <v>82</v>
      </c>
      <c r="F36" s="157" t="s">
        <v>83</v>
      </c>
      <c r="G36" s="157" t="s">
        <v>84</v>
      </c>
      <c r="H36" s="157" t="s">
        <v>85</v>
      </c>
      <c r="I36" s="157" t="s">
        <v>86</v>
      </c>
      <c r="J36" s="157" t="s">
        <v>87</v>
      </c>
      <c r="K36" s="157" t="s">
        <v>88</v>
      </c>
      <c r="L36" s="157" t="s">
        <v>89</v>
      </c>
      <c r="M36" s="233" t="s">
        <v>90</v>
      </c>
      <c r="N36" s="739" t="s">
        <v>123</v>
      </c>
      <c r="O36" s="740" t="s">
        <v>124</v>
      </c>
    </row>
    <row ht="15.75" r="37" spans="1:58" thickBot="1" x14ac:dyDescent="0.3">
      <c r="A37" s="163" t="str">
        <f>A14</f>
        <v>Маш.зал</v>
      </c>
      <c r="B37" s="153" t="e">
        <f>B14</f>
        <v>#REF!</v>
      </c>
      <c r="C37" s="153" t="e">
        <f>E14</f>
        <v>#REF!</v>
      </c>
      <c r="D37" s="153" t="e">
        <f>H14</f>
        <v>#REF!</v>
      </c>
      <c r="E37" s="153" t="e">
        <f>K14</f>
        <v>#REF!</v>
      </c>
      <c r="F37" s="153" t="e">
        <f>N14</f>
        <v>#REF!</v>
      </c>
      <c r="G37" s="153" t="e">
        <f>Q14</f>
        <v>#REF!</v>
      </c>
      <c r="H37" s="153" t="e">
        <f>T14</f>
        <v>#REF!</v>
      </c>
      <c r="I37" s="153" t="e">
        <f>W14</f>
        <v>#REF!</v>
      </c>
      <c r="J37" s="252" t="e">
        <f>Z14</f>
        <v>#REF!</v>
      </c>
      <c r="K37" s="153" t="e">
        <f>AC14</f>
        <v>#REF!</v>
      </c>
      <c r="L37" s="153" t="e">
        <f>AF14</f>
        <v>#REF!</v>
      </c>
      <c r="M37" s="234"/>
      <c r="N37" s="739"/>
      <c r="O37" s="740"/>
      <c r="AW37" s="192"/>
    </row>
    <row ht="15.75" r="38" spans="1:58" thickBot="1" x14ac:dyDescent="0.3">
      <c r="A38" s="163" t="s">
        <v>112</v>
      </c>
      <c r="B38" s="155" t="e">
        <f>#REF!</f>
        <v>#REF!</v>
      </c>
      <c r="C38" s="154" t="e">
        <f>#REF!</f>
        <v>#REF!</v>
      </c>
      <c r="D38" s="154" t="e">
        <f>#REF!</f>
        <v>#REF!</v>
      </c>
      <c r="E38" s="154" t="e">
        <f>#REF!</f>
        <v>#REF!</v>
      </c>
      <c r="F38" s="43" t="e">
        <f>#REF!</f>
        <v>#REF!</v>
      </c>
      <c r="G38" s="43"/>
      <c r="H38" s="20"/>
      <c r="I38" s="170"/>
      <c r="J38" s="119"/>
      <c r="K38" s="119"/>
      <c r="L38" s="43"/>
      <c r="M38" s="234"/>
      <c r="N38" s="739"/>
      <c r="O38" s="209" t="e">
        <f>B38+C38+D38+E38+F38+G38+H38+I38+J38+K38+L38+M38</f>
        <v>#REF!</v>
      </c>
      <c r="AI38" s="322"/>
      <c r="AJ38" s="309" t="str">
        <f>BF3</f>
        <v>2012г.</v>
      </c>
      <c r="AK38" s="310" t="str">
        <f>BB4</f>
        <v>2013г.</v>
      </c>
      <c r="AL38" s="310" t="str">
        <f>AX4</f>
        <v>2014г.</v>
      </c>
      <c r="AM38" s="310" t="str">
        <f>AT4</f>
        <v>2015г.</v>
      </c>
      <c r="AN38" s="53" t="str">
        <f>AL4</f>
        <v>2017г.</v>
      </c>
      <c r="AO38" s="3"/>
      <c r="AP38" s="3"/>
      <c r="AQ38" s="3"/>
      <c r="AR38" s="3"/>
    </row>
    <row ht="15.75" r="39" spans="1:58" thickBot="1" x14ac:dyDescent="0.3">
      <c r="A39" s="165" t="s">
        <v>117</v>
      </c>
      <c r="B39" s="166" t="e">
        <f>B37/B38</f>
        <v>#REF!</v>
      </c>
      <c r="C39" s="166" t="e">
        <f ref="C39:M39" si="28" t="shared">C37/C38</f>
        <v>#REF!</v>
      </c>
      <c r="D39" s="166" t="e">
        <f si="28" t="shared"/>
        <v>#REF!</v>
      </c>
      <c r="E39" s="166" t="e">
        <f si="28" t="shared"/>
        <v>#REF!</v>
      </c>
      <c r="F39" s="166" t="e">
        <f si="28" t="shared"/>
        <v>#REF!</v>
      </c>
      <c r="G39" s="167" t="e">
        <f si="28" t="shared"/>
        <v>#REF!</v>
      </c>
      <c r="H39" s="167" t="e">
        <f si="28" t="shared"/>
        <v>#REF!</v>
      </c>
      <c r="I39" s="167" t="e">
        <f si="28" t="shared"/>
        <v>#REF!</v>
      </c>
      <c r="J39" s="167" t="e">
        <f si="28" t="shared"/>
        <v>#REF!</v>
      </c>
      <c r="K39" s="167" t="e">
        <f si="28" t="shared"/>
        <v>#REF!</v>
      </c>
      <c r="L39" s="167" t="e">
        <f si="28" t="shared"/>
        <v>#REF!</v>
      </c>
      <c r="M39" s="235" t="e">
        <f si="28" t="shared"/>
        <v>#DIV/0!</v>
      </c>
      <c r="N39" s="248" t="e">
        <f>(B39+C39+D39+E39+F39+G39+H39+I39+J39+K39+L39)/11</f>
        <v>#REF!</v>
      </c>
      <c r="O39" s="199"/>
      <c r="AI39" s="326" t="s">
        <v>19</v>
      </c>
      <c r="AJ39" s="327">
        <f>BF14</f>
        <v>7781412.0000000093</v>
      </c>
      <c r="AK39" s="328">
        <f>BB14</f>
        <v>7469967.9999999991</v>
      </c>
      <c r="AL39" s="328">
        <f>AX14</f>
        <v>7798985.9999999953</v>
      </c>
      <c r="AM39" s="329">
        <f>AT14</f>
        <v>7915366.7999999998</v>
      </c>
      <c r="AN39" s="330" t="e">
        <f>AL14</f>
        <v>#REF!</v>
      </c>
      <c r="AO39" s="419"/>
      <c r="AP39" s="419"/>
      <c r="AQ39" s="419"/>
      <c r="AR39" s="419"/>
    </row>
    <row ht="15.75" r="40" spans="1:58" thickBot="1" x14ac:dyDescent="0.3">
      <c r="A40" s="733"/>
      <c r="B40" s="734"/>
      <c r="C40" s="734"/>
      <c r="D40" s="734"/>
      <c r="E40" s="734"/>
      <c r="F40" s="734"/>
      <c r="G40" s="734"/>
      <c r="H40" s="734"/>
      <c r="I40" s="734"/>
      <c r="J40" s="734"/>
      <c r="K40" s="734"/>
      <c r="L40" s="734"/>
      <c r="M40" s="735"/>
      <c r="N40" s="248"/>
      <c r="O40" s="199"/>
      <c r="AI40" s="311" t="s">
        <v>23</v>
      </c>
      <c r="AJ40" s="312">
        <f>BF17</f>
        <v>1124549</v>
      </c>
      <c r="AK40" s="313">
        <f>BB17</f>
        <v>976893.6</v>
      </c>
      <c r="AL40" s="313">
        <f>AX17</f>
        <v>1152188</v>
      </c>
      <c r="AM40" s="313">
        <f>AT17</f>
        <v>1155204.7959999999</v>
      </c>
      <c r="AN40" s="323" t="e">
        <f>AL17</f>
        <v>#REF!</v>
      </c>
      <c r="AO40" s="15"/>
      <c r="AP40" s="15"/>
      <c r="AQ40" s="15"/>
      <c r="AR40" s="15"/>
    </row>
    <row ht="15.75" r="41" spans="1:58" thickBot="1" x14ac:dyDescent="0.3">
      <c r="A41" s="162"/>
      <c r="B41" s="157" t="s">
        <v>79</v>
      </c>
      <c r="C41" s="157" t="s">
        <v>80</v>
      </c>
      <c r="D41" s="157" t="s">
        <v>81</v>
      </c>
      <c r="E41" s="157" t="s">
        <v>82</v>
      </c>
      <c r="F41" s="157" t="s">
        <v>83</v>
      </c>
      <c r="G41" s="157" t="s">
        <v>84</v>
      </c>
      <c r="H41" s="157" t="s">
        <v>85</v>
      </c>
      <c r="I41" s="157" t="s">
        <v>86</v>
      </c>
      <c r="J41" s="157" t="s">
        <v>87</v>
      </c>
      <c r="K41" s="157" t="s">
        <v>88</v>
      </c>
      <c r="L41" s="157" t="s">
        <v>89</v>
      </c>
      <c r="M41" s="158" t="s">
        <v>90</v>
      </c>
      <c r="N41" s="248"/>
      <c r="O41" s="199"/>
      <c r="AI41" s="311" t="s">
        <v>27</v>
      </c>
      <c r="AJ41" s="312">
        <f>BF19</f>
        <v>668314.50000000012</v>
      </c>
      <c r="AK41" s="313">
        <f>BB19</f>
        <v>771185.1</v>
      </c>
      <c r="AL41" s="313">
        <f>AX19</f>
        <v>800190.7</v>
      </c>
      <c r="AM41" s="313">
        <f>AT19</f>
        <v>586217.5</v>
      </c>
      <c r="AN41" s="323" t="e">
        <f>AL19</f>
        <v>#REF!</v>
      </c>
      <c r="AO41" s="15"/>
      <c r="AP41" s="15"/>
      <c r="AQ41" s="15"/>
      <c r="AR41" s="15"/>
    </row>
    <row ht="15.75" r="42" spans="1:58" thickBot="1" x14ac:dyDescent="0.3">
      <c r="A42" s="163" t="str">
        <f>A17</f>
        <v>Сульф.</v>
      </c>
      <c r="B42" s="153" t="e">
        <f>B17</f>
        <v>#REF!</v>
      </c>
      <c r="C42" s="153" t="e">
        <f>E17</f>
        <v>#REF!</v>
      </c>
      <c r="D42" s="153" t="e">
        <f>H17</f>
        <v>#REF!</v>
      </c>
      <c r="E42" s="153" t="e">
        <f>K17</f>
        <v>#REF!</v>
      </c>
      <c r="F42" s="43" t="e">
        <f>N17</f>
        <v>#REF!</v>
      </c>
      <c r="G42" s="153" t="e">
        <f>Q17</f>
        <v>#REF!</v>
      </c>
      <c r="H42" s="43" t="e">
        <f>T17</f>
        <v>#REF!</v>
      </c>
      <c r="I42" s="43" t="e">
        <f>W17</f>
        <v>#REF!</v>
      </c>
      <c r="J42" s="194" t="e">
        <f>Z17</f>
        <v>#REF!</v>
      </c>
      <c r="K42" s="43" t="e">
        <f>AC17</f>
        <v>#REF!</v>
      </c>
      <c r="L42" s="119" t="e">
        <f>AF17</f>
        <v>#REF!</v>
      </c>
      <c r="M42" s="164"/>
      <c r="N42" s="248"/>
      <c r="O42" s="199"/>
      <c r="AI42" s="311" t="s">
        <v>30</v>
      </c>
      <c r="AJ42" s="312">
        <f>BF23</f>
        <v>3062924</v>
      </c>
      <c r="AK42" s="313">
        <f>BB23</f>
        <v>3710528</v>
      </c>
      <c r="AL42" s="313">
        <f>AX23</f>
        <v>3117484</v>
      </c>
      <c r="AM42" s="313">
        <f>AT23</f>
        <v>2297130.04</v>
      </c>
      <c r="AN42" s="323" t="e">
        <f>AL23</f>
        <v>#REF!</v>
      </c>
      <c r="AO42" s="15"/>
      <c r="AP42" s="15"/>
      <c r="AQ42" s="15"/>
      <c r="AR42" s="15"/>
    </row>
    <row ht="15.75" r="43" spans="1:58" thickBot="1" x14ac:dyDescent="0.3">
      <c r="A43" s="163" t="s">
        <v>112</v>
      </c>
      <c r="B43" s="154" t="e">
        <f>B38</f>
        <v>#REF!</v>
      </c>
      <c r="C43" s="154" t="e">
        <f ref="C43:M43" si="29" t="shared">C38</f>
        <v>#REF!</v>
      </c>
      <c r="D43" s="154" t="e">
        <f si="29" t="shared"/>
        <v>#REF!</v>
      </c>
      <c r="E43" s="154" t="e">
        <f si="29" t="shared"/>
        <v>#REF!</v>
      </c>
      <c r="F43" s="154" t="e">
        <f si="29" t="shared"/>
        <v>#REF!</v>
      </c>
      <c r="G43" s="154">
        <f si="29" t="shared"/>
        <v>0</v>
      </c>
      <c r="H43" s="154">
        <f si="29" t="shared"/>
        <v>0</v>
      </c>
      <c r="I43" s="154">
        <f si="29" t="shared"/>
        <v>0</v>
      </c>
      <c r="J43" s="154">
        <f si="29" t="shared"/>
        <v>0</v>
      </c>
      <c r="K43" s="154">
        <f si="29" t="shared"/>
        <v>0</v>
      </c>
      <c r="L43" s="154">
        <f si="29" t="shared"/>
        <v>0</v>
      </c>
      <c r="M43" s="154">
        <f si="29" t="shared"/>
        <v>0</v>
      </c>
      <c r="N43" s="248"/>
      <c r="O43" s="209" t="e">
        <f>B43+C43+D43+E43+F43+G43+H43+I43+J43+K43+L43+M43</f>
        <v>#REF!</v>
      </c>
      <c r="AI43" s="314" t="s">
        <v>36</v>
      </c>
      <c r="AJ43" s="312">
        <f>BF26</f>
        <v>3200079</v>
      </c>
      <c r="AK43" s="313">
        <f>BB26</f>
        <v>2980260</v>
      </c>
      <c r="AL43" s="313">
        <f>AX26</f>
        <v>3437125.1999999997</v>
      </c>
      <c r="AM43" s="313">
        <f>AT26</f>
        <v>3205130.4</v>
      </c>
      <c r="AN43" s="323" t="e">
        <f>AL26</f>
        <v>#REF!</v>
      </c>
      <c r="AO43" s="15"/>
      <c r="AP43" s="15"/>
      <c r="AQ43" s="15"/>
      <c r="AR43" s="15"/>
    </row>
    <row ht="15.75" r="44" spans="1:58" thickBot="1" x14ac:dyDescent="0.3">
      <c r="A44" s="165" t="s">
        <v>117</v>
      </c>
      <c r="B44" s="166" t="e">
        <f>B42/B43</f>
        <v>#REF!</v>
      </c>
      <c r="C44" s="166" t="e">
        <f ref="C44:M44" si="30" t="shared">C42/C43</f>
        <v>#REF!</v>
      </c>
      <c r="D44" s="166" t="e">
        <f si="30" t="shared"/>
        <v>#REF!</v>
      </c>
      <c r="E44" s="166" t="e">
        <f si="30" t="shared"/>
        <v>#REF!</v>
      </c>
      <c r="F44" s="166" t="e">
        <f si="30" t="shared"/>
        <v>#REF!</v>
      </c>
      <c r="G44" s="167" t="e">
        <f si="30" t="shared"/>
        <v>#REF!</v>
      </c>
      <c r="H44" s="167" t="e">
        <f si="30" t="shared"/>
        <v>#REF!</v>
      </c>
      <c r="I44" s="167" t="e">
        <f si="30" t="shared"/>
        <v>#REF!</v>
      </c>
      <c r="J44" s="167" t="e">
        <f si="30" t="shared"/>
        <v>#REF!</v>
      </c>
      <c r="K44" s="167" t="e">
        <f si="30" t="shared"/>
        <v>#REF!</v>
      </c>
      <c r="L44" s="167" t="e">
        <f si="30" t="shared"/>
        <v>#REF!</v>
      </c>
      <c r="M44" s="235" t="e">
        <f si="30" t="shared"/>
        <v>#DIV/0!</v>
      </c>
      <c r="N44" s="248" t="e">
        <f>(B44+C44+D44+E44+F44+G44+H44+I44+J44+K44+L44)/11</f>
        <v>#REF!</v>
      </c>
      <c r="O44" s="199"/>
      <c r="AI44" s="311" t="s">
        <v>104</v>
      </c>
      <c r="AJ44" s="315">
        <f>BF31</f>
        <v>2785908</v>
      </c>
      <c r="AK44" s="316">
        <f>BB31</f>
        <v>2986044</v>
      </c>
      <c r="AL44" s="316">
        <f>AX31</f>
        <v>2696306.32</v>
      </c>
      <c r="AM44" s="324">
        <f>AT31</f>
        <v>2823559.0539999991</v>
      </c>
      <c r="AN44" s="325" t="e">
        <f>AL31</f>
        <v>#REF!</v>
      </c>
      <c r="AO44" s="419"/>
      <c r="AP44" s="419"/>
      <c r="AQ44" s="419"/>
      <c r="AR44" s="419"/>
    </row>
    <row ht="15.75" r="45" spans="1:58" thickBot="1" x14ac:dyDescent="0.3">
      <c r="A45" s="733"/>
      <c r="B45" s="734"/>
      <c r="C45" s="734"/>
      <c r="D45" s="734"/>
      <c r="E45" s="734"/>
      <c r="F45" s="734"/>
      <c r="G45" s="734"/>
      <c r="H45" s="734"/>
      <c r="I45" s="734"/>
      <c r="J45" s="734"/>
      <c r="K45" s="734"/>
      <c r="L45" s="734"/>
      <c r="M45" s="735"/>
      <c r="N45" s="248"/>
      <c r="O45" s="199"/>
    </row>
    <row r="46" spans="1:58" x14ac:dyDescent="0.25">
      <c r="A46" s="162"/>
      <c r="B46" s="157" t="s">
        <v>79</v>
      </c>
      <c r="C46" s="157" t="s">
        <v>80</v>
      </c>
      <c r="D46" s="157" t="s">
        <v>81</v>
      </c>
      <c r="E46" s="157" t="s">
        <v>82</v>
      </c>
      <c r="F46" s="157" t="s">
        <v>83</v>
      </c>
      <c r="G46" s="157" t="s">
        <v>84</v>
      </c>
      <c r="H46" s="157" t="s">
        <v>85</v>
      </c>
      <c r="I46" s="157" t="s">
        <v>86</v>
      </c>
      <c r="J46" s="157" t="s">
        <v>87</v>
      </c>
      <c r="K46" s="157" t="s">
        <v>88</v>
      </c>
      <c r="L46" s="157" t="s">
        <v>89</v>
      </c>
      <c r="M46" s="158" t="s">
        <v>90</v>
      </c>
      <c r="N46" s="249"/>
      <c r="O46" s="199"/>
    </row>
    <row r="47" spans="1:58" x14ac:dyDescent="0.25">
      <c r="A47" s="163" t="str">
        <f>A19</f>
        <v>Отд. Оч.ст.вод</v>
      </c>
      <c r="B47" s="153" t="e">
        <f>B19</f>
        <v>#REF!</v>
      </c>
      <c r="C47" s="153" t="e">
        <f>E19</f>
        <v>#REF!</v>
      </c>
      <c r="D47" s="153" t="e">
        <f>H19</f>
        <v>#REF!</v>
      </c>
      <c r="E47" s="153" t="e">
        <f>K19</f>
        <v>#REF!</v>
      </c>
      <c r="F47" s="153" t="e">
        <f>N19</f>
        <v>#REF!</v>
      </c>
      <c r="G47" s="153" t="e">
        <f>Q19</f>
        <v>#REF!</v>
      </c>
      <c r="H47" s="153" t="e">
        <f>T19</f>
        <v>#REF!</v>
      </c>
      <c r="I47" s="153" t="e">
        <f>W19</f>
        <v>#REF!</v>
      </c>
      <c r="J47" s="252" t="e">
        <f>Z19</f>
        <v>#REF!</v>
      </c>
      <c r="K47" s="153" t="e">
        <f>AC19</f>
        <v>#REF!</v>
      </c>
      <c r="L47" s="119" t="e">
        <f>AF19</f>
        <v>#REF!</v>
      </c>
      <c r="M47" s="164"/>
      <c r="N47" s="249"/>
      <c r="O47" s="209" t="e">
        <f>B47+C47+D47+E47+F47+G47+H47+I47+J47+K47+L47+M47</f>
        <v>#REF!</v>
      </c>
    </row>
    <row r="48" spans="1:58" x14ac:dyDescent="0.25">
      <c r="A48" s="163" t="s">
        <v>113</v>
      </c>
      <c r="B48" s="153" t="e">
        <f>#REF!</f>
        <v>#REF!</v>
      </c>
      <c r="C48" s="153" t="e">
        <f>#REF!</f>
        <v>#REF!</v>
      </c>
      <c r="D48" s="153" t="e">
        <f>#REF!</f>
        <v>#REF!</v>
      </c>
      <c r="E48" s="153" t="e">
        <f>#REF!</f>
        <v>#REF!</v>
      </c>
      <c r="F48" s="43" t="e">
        <f>#REF!</f>
        <v>#REF!</v>
      </c>
      <c r="G48" s="43"/>
      <c r="H48" s="43"/>
      <c r="I48" s="43"/>
      <c r="J48" s="43"/>
      <c r="K48" s="43"/>
      <c r="L48" s="43"/>
      <c r="M48" s="164"/>
      <c r="N48" s="249"/>
      <c r="O48" s="209" t="e">
        <f>B48+C48+D48+E48+F48+G48+H48+I48+J48+K48+L48+M48</f>
        <v>#REF!</v>
      </c>
    </row>
    <row ht="15.75" r="49" spans="1:15" thickBot="1" x14ac:dyDescent="0.3">
      <c r="A49" s="165" t="s">
        <v>117</v>
      </c>
      <c r="B49" s="166" t="e">
        <f>B47/B48</f>
        <v>#REF!</v>
      </c>
      <c r="C49" s="166" t="e">
        <f ref="C49:M49" si="31" t="shared">C47/C48</f>
        <v>#REF!</v>
      </c>
      <c r="D49" s="166" t="e">
        <f si="31" t="shared"/>
        <v>#REF!</v>
      </c>
      <c r="E49" s="166" t="e">
        <f si="31" t="shared"/>
        <v>#REF!</v>
      </c>
      <c r="F49" s="166" t="e">
        <f si="31" t="shared"/>
        <v>#REF!</v>
      </c>
      <c r="G49" s="167" t="e">
        <f si="31" t="shared"/>
        <v>#REF!</v>
      </c>
      <c r="H49" s="167" t="e">
        <f si="31" t="shared"/>
        <v>#REF!</v>
      </c>
      <c r="I49" s="167" t="e">
        <f si="31" t="shared"/>
        <v>#REF!</v>
      </c>
      <c r="J49" s="167" t="e">
        <f si="31" t="shared"/>
        <v>#REF!</v>
      </c>
      <c r="K49" s="167" t="e">
        <f si="31" t="shared"/>
        <v>#REF!</v>
      </c>
      <c r="L49" s="167" t="e">
        <f si="31" t="shared"/>
        <v>#REF!</v>
      </c>
      <c r="M49" s="244" t="e">
        <f si="31" t="shared"/>
        <v>#DIV/0!</v>
      </c>
      <c r="N49" s="249" t="e">
        <f>(B49+C49+D49+E49+F49+G49+H49+I49+J49+K49+L49)/11</f>
        <v>#REF!</v>
      </c>
      <c r="O49" s="209" t="e">
        <f>O50/O48</f>
        <v>#REF!</v>
      </c>
    </row>
    <row r="50" spans="1:15" x14ac:dyDescent="0.25">
      <c r="A50" s="237"/>
      <c r="B50" s="242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3"/>
      <c r="N50" s="248"/>
      <c r="O50" s="209"/>
    </row>
    <row ht="15.75" r="51" spans="1:15" thickBot="1" x14ac:dyDescent="0.3">
      <c r="A51" s="733"/>
      <c r="B51" s="734"/>
      <c r="C51" s="734"/>
      <c r="D51" s="734"/>
      <c r="E51" s="734"/>
      <c r="F51" s="734"/>
      <c r="G51" s="734"/>
      <c r="H51" s="734"/>
      <c r="I51" s="734"/>
      <c r="J51" s="734"/>
      <c r="K51" s="734"/>
      <c r="L51" s="734"/>
      <c r="M51" s="735"/>
      <c r="N51" s="248"/>
      <c r="O51" s="199"/>
    </row>
    <row r="52" spans="1:15" x14ac:dyDescent="0.25">
      <c r="A52" s="162"/>
      <c r="B52" s="157" t="s">
        <v>79</v>
      </c>
      <c r="C52" s="157" t="s">
        <v>80</v>
      </c>
      <c r="D52" s="157" t="s">
        <v>81</v>
      </c>
      <c r="E52" s="157" t="s">
        <v>82</v>
      </c>
      <c r="F52" s="157" t="s">
        <v>83</v>
      </c>
      <c r="G52" s="157" t="s">
        <v>84</v>
      </c>
      <c r="H52" s="157" t="s">
        <v>85</v>
      </c>
      <c r="I52" s="157" t="s">
        <v>86</v>
      </c>
      <c r="J52" s="157" t="s">
        <v>87</v>
      </c>
      <c r="K52" s="157" t="s">
        <v>88</v>
      </c>
      <c r="L52" s="157" t="s">
        <v>89</v>
      </c>
      <c r="M52" s="158" t="s">
        <v>90</v>
      </c>
      <c r="N52" s="248"/>
      <c r="O52" s="199"/>
    </row>
    <row r="53" spans="1:15" x14ac:dyDescent="0.25">
      <c r="A53" s="163" t="str">
        <f>A23</f>
        <v>Бензольное</v>
      </c>
      <c r="B53" s="153" t="e">
        <f>B23</f>
        <v>#REF!</v>
      </c>
      <c r="C53" s="153" t="e">
        <f>E23</f>
        <v>#REF!</v>
      </c>
      <c r="D53" s="153" t="e">
        <f>H23</f>
        <v>#REF!</v>
      </c>
      <c r="E53" s="153" t="e">
        <f>K23</f>
        <v>#REF!</v>
      </c>
      <c r="F53" s="43" t="e">
        <f>N23</f>
        <v>#REF!</v>
      </c>
      <c r="G53" s="43" t="e">
        <f>Q23</f>
        <v>#REF!</v>
      </c>
      <c r="H53" s="43" t="e">
        <f>T23</f>
        <v>#REF!</v>
      </c>
      <c r="I53" s="43" t="e">
        <f>W23</f>
        <v>#REF!</v>
      </c>
      <c r="J53" s="194" t="e">
        <f>Z23</f>
        <v>#REF!</v>
      </c>
      <c r="K53" s="43" t="e">
        <f>AC23</f>
        <v>#REF!</v>
      </c>
      <c r="L53" s="43" t="e">
        <f>AF23</f>
        <v>#REF!</v>
      </c>
      <c r="M53" s="164"/>
      <c r="N53" s="248"/>
      <c r="O53" s="199"/>
    </row>
    <row r="54" spans="1:15" x14ac:dyDescent="0.25">
      <c r="A54" s="163" t="s">
        <v>112</v>
      </c>
      <c r="B54" s="154" t="e">
        <f>B38</f>
        <v>#REF!</v>
      </c>
      <c r="C54" s="154" t="e">
        <f ref="C54:M54" si="32" t="shared">C38</f>
        <v>#REF!</v>
      </c>
      <c r="D54" s="154" t="e">
        <f si="32" t="shared"/>
        <v>#REF!</v>
      </c>
      <c r="E54" s="154" t="e">
        <f si="32" t="shared"/>
        <v>#REF!</v>
      </c>
      <c r="F54" s="154" t="e">
        <f si="32" t="shared"/>
        <v>#REF!</v>
      </c>
      <c r="G54" s="154">
        <f si="32" t="shared"/>
        <v>0</v>
      </c>
      <c r="H54" s="154">
        <f si="32" t="shared"/>
        <v>0</v>
      </c>
      <c r="I54" s="154">
        <f si="32" t="shared"/>
        <v>0</v>
      </c>
      <c r="J54" s="154">
        <f si="32" t="shared"/>
        <v>0</v>
      </c>
      <c r="K54" s="154">
        <f si="32" t="shared"/>
        <v>0</v>
      </c>
      <c r="L54" s="154">
        <f si="32" t="shared"/>
        <v>0</v>
      </c>
      <c r="M54" s="154">
        <f si="32" t="shared"/>
        <v>0</v>
      </c>
      <c r="N54" s="248"/>
      <c r="O54" s="209" t="e">
        <f>B54+C54+D54+E54+F54+G54+H54+I54+J54+K54+L54+M54</f>
        <v>#REF!</v>
      </c>
    </row>
    <row ht="15.75" r="55" spans="1:15" thickBot="1" x14ac:dyDescent="0.3">
      <c r="A55" s="165" t="s">
        <v>117</v>
      </c>
      <c r="B55" s="167" t="e">
        <f>B53/B54</f>
        <v>#REF!</v>
      </c>
      <c r="C55" s="167" t="e">
        <f ref="C55:M55" si="33" t="shared">C53/C54</f>
        <v>#REF!</v>
      </c>
      <c r="D55" s="167" t="e">
        <f si="33" t="shared"/>
        <v>#REF!</v>
      </c>
      <c r="E55" s="167" t="e">
        <f si="33" t="shared"/>
        <v>#REF!</v>
      </c>
      <c r="F55" s="167" t="e">
        <f si="33" t="shared"/>
        <v>#REF!</v>
      </c>
      <c r="G55" s="167" t="e">
        <f si="33" t="shared"/>
        <v>#REF!</v>
      </c>
      <c r="H55" s="167" t="e">
        <f si="33" t="shared"/>
        <v>#REF!</v>
      </c>
      <c r="I55" s="167" t="e">
        <f si="33" t="shared"/>
        <v>#REF!</v>
      </c>
      <c r="J55" s="167" t="e">
        <f si="33" t="shared"/>
        <v>#REF!</v>
      </c>
      <c r="K55" s="167" t="e">
        <f si="33" t="shared"/>
        <v>#REF!</v>
      </c>
      <c r="L55" s="167" t="e">
        <f si="33" t="shared"/>
        <v>#REF!</v>
      </c>
      <c r="M55" s="235" t="e">
        <f si="33" t="shared"/>
        <v>#DIV/0!</v>
      </c>
      <c r="N55" s="248" t="e">
        <f>(B55+C55+D55+E55+F55+G55+H55+I55+J55+K55+L55)/11</f>
        <v>#REF!</v>
      </c>
      <c r="O55" s="199"/>
    </row>
    <row ht="15.75" r="56" spans="1:15" thickBot="1" x14ac:dyDescent="0.3">
      <c r="A56" s="733"/>
      <c r="B56" s="734"/>
      <c r="C56" s="734"/>
      <c r="D56" s="734"/>
      <c r="E56" s="734"/>
      <c r="F56" s="734"/>
      <c r="G56" s="734"/>
      <c r="H56" s="734"/>
      <c r="I56" s="734"/>
      <c r="J56" s="734"/>
      <c r="K56" s="734"/>
      <c r="L56" s="734"/>
      <c r="M56" s="735"/>
      <c r="N56" s="248"/>
      <c r="O56" s="199"/>
    </row>
    <row r="57" spans="1:15" x14ac:dyDescent="0.25">
      <c r="A57" s="162"/>
      <c r="B57" s="157" t="s">
        <v>79</v>
      </c>
      <c r="C57" s="157" t="s">
        <v>80</v>
      </c>
      <c r="D57" s="157" t="s">
        <v>81</v>
      </c>
      <c r="E57" s="157" t="s">
        <v>82</v>
      </c>
      <c r="F57" s="157" t="s">
        <v>83</v>
      </c>
      <c r="G57" s="157" t="s">
        <v>84</v>
      </c>
      <c r="H57" s="157" t="s">
        <v>85</v>
      </c>
      <c r="I57" s="157" t="s">
        <v>86</v>
      </c>
      <c r="J57" s="157" t="s">
        <v>87</v>
      </c>
      <c r="K57" s="157" t="s">
        <v>88</v>
      </c>
      <c r="L57" s="157" t="s">
        <v>89</v>
      </c>
      <c r="M57" s="158" t="s">
        <v>90</v>
      </c>
      <c r="N57" s="248"/>
      <c r="O57" s="199"/>
    </row>
    <row r="58" spans="1:15" x14ac:dyDescent="0.25">
      <c r="A58" s="163" t="str">
        <f>A26</f>
        <v>оборотка</v>
      </c>
      <c r="B58" s="153" t="e">
        <f>B26</f>
        <v>#REF!</v>
      </c>
      <c r="C58" s="153" t="e">
        <f>E26</f>
        <v>#REF!</v>
      </c>
      <c r="D58" s="153" t="e">
        <f>H26</f>
        <v>#REF!</v>
      </c>
      <c r="E58" s="153" t="e">
        <f>K26</f>
        <v>#REF!</v>
      </c>
      <c r="F58" s="43" t="e">
        <f>N26</f>
        <v>#REF!</v>
      </c>
      <c r="G58" s="43" t="e">
        <f>Q26</f>
        <v>#REF!</v>
      </c>
      <c r="H58" s="43" t="e">
        <f>T26</f>
        <v>#REF!</v>
      </c>
      <c r="I58" s="43" t="e">
        <f>W26</f>
        <v>#REF!</v>
      </c>
      <c r="J58" s="194" t="e">
        <f>Z26</f>
        <v>#REF!</v>
      </c>
      <c r="K58" s="43" t="e">
        <f>AC26</f>
        <v>#REF!</v>
      </c>
      <c r="L58" s="43" t="e">
        <f>AF26</f>
        <v>#REF!</v>
      </c>
      <c r="M58" s="164"/>
      <c r="N58" s="248"/>
      <c r="O58" s="250" t="e">
        <f>B58+C58+D58+E58+F58+G58+H58+I58+J58+K58+L58+M58</f>
        <v>#REF!</v>
      </c>
    </row>
    <row r="59" spans="1:15" x14ac:dyDescent="0.25">
      <c r="A59" s="163" t="s">
        <v>113</v>
      </c>
      <c r="B59" s="153" t="e">
        <f>#REF!</f>
        <v>#REF!</v>
      </c>
      <c r="C59" s="153" t="e">
        <f>#REF!</f>
        <v>#REF!</v>
      </c>
      <c r="D59" s="153" t="e">
        <f>#REF!</f>
        <v>#REF!</v>
      </c>
      <c r="E59" s="153" t="e">
        <f>#REF!</f>
        <v>#REF!</v>
      </c>
      <c r="F59" s="43" t="e">
        <f>#REF!</f>
        <v>#REF!</v>
      </c>
      <c r="G59" s="43"/>
      <c r="H59" s="168"/>
      <c r="I59" s="171"/>
      <c r="J59" s="43"/>
      <c r="K59" s="43"/>
      <c r="L59" s="43"/>
      <c r="M59" s="164"/>
      <c r="N59" s="248"/>
      <c r="O59" s="250" t="e">
        <f>B59+C59+D59+E59+F59+G59+H59+I59+J59+K59+L59+M59</f>
        <v>#REF!</v>
      </c>
    </row>
    <row ht="15.75" r="60" spans="1:15" thickBot="1" x14ac:dyDescent="0.3">
      <c r="A60" s="165" t="s">
        <v>117</v>
      </c>
      <c r="B60" s="166" t="e">
        <f>B58/B59</f>
        <v>#REF!</v>
      </c>
      <c r="C60" s="166" t="e">
        <f ref="C60:M60" si="34" t="shared">C58/C59</f>
        <v>#REF!</v>
      </c>
      <c r="D60" s="166" t="e">
        <f si="34" t="shared"/>
        <v>#REF!</v>
      </c>
      <c r="E60" s="166" t="e">
        <f si="34" t="shared"/>
        <v>#REF!</v>
      </c>
      <c r="F60" s="166" t="e">
        <f si="34" t="shared"/>
        <v>#REF!</v>
      </c>
      <c r="G60" s="166" t="e">
        <f si="34" t="shared"/>
        <v>#REF!</v>
      </c>
      <c r="H60" s="166" t="e">
        <f si="34" t="shared"/>
        <v>#REF!</v>
      </c>
      <c r="I60" s="166" t="e">
        <f si="34" t="shared"/>
        <v>#REF!</v>
      </c>
      <c r="J60" s="166" t="e">
        <f si="34" t="shared"/>
        <v>#REF!</v>
      </c>
      <c r="K60" s="166" t="e">
        <f si="34" t="shared"/>
        <v>#REF!</v>
      </c>
      <c r="L60" s="166" t="e">
        <f si="34" t="shared"/>
        <v>#REF!</v>
      </c>
      <c r="M60" s="236" t="e">
        <f si="34" t="shared"/>
        <v>#DIV/0!</v>
      </c>
      <c r="N60" s="248" t="e">
        <f>(B60+C60+D60+E60+F60+G60+H60+I60+J60+K60+L60)/11</f>
        <v>#REF!</v>
      </c>
      <c r="O60" s="250" t="e">
        <f>O61/O59</f>
        <v>#REF!</v>
      </c>
    </row>
    <row r="61" spans="1:15" x14ac:dyDescent="0.25">
      <c r="A61" s="237"/>
      <c r="B61" s="239"/>
      <c r="C61" s="239"/>
      <c r="D61" s="239"/>
      <c r="E61" s="239"/>
      <c r="F61" s="239"/>
      <c r="G61" s="239"/>
      <c r="H61" s="239"/>
      <c r="I61" s="239"/>
      <c r="J61" s="239"/>
      <c r="K61" s="239"/>
      <c r="L61" s="239"/>
      <c r="M61" s="238"/>
      <c r="N61" s="248"/>
      <c r="O61" s="250"/>
    </row>
    <row ht="15.75" r="62" spans="1:15" thickBot="1" x14ac:dyDescent="0.3">
      <c r="A62" s="733"/>
      <c r="B62" s="734"/>
      <c r="C62" s="734"/>
      <c r="D62" s="734"/>
      <c r="E62" s="734"/>
      <c r="F62" s="734"/>
      <c r="G62" s="734"/>
      <c r="H62" s="734"/>
      <c r="I62" s="734"/>
      <c r="J62" s="734"/>
      <c r="K62" s="734"/>
      <c r="L62" s="734"/>
      <c r="M62" s="735"/>
      <c r="N62" s="248"/>
      <c r="O62" s="199"/>
    </row>
    <row r="63" spans="1:15" x14ac:dyDescent="0.25">
      <c r="A63" s="162"/>
      <c r="B63" s="157" t="s">
        <v>79</v>
      </c>
      <c r="C63" s="157" t="s">
        <v>80</v>
      </c>
      <c r="D63" s="157" t="s">
        <v>81</v>
      </c>
      <c r="E63" s="157" t="s">
        <v>82</v>
      </c>
      <c r="F63" s="157" t="s">
        <v>83</v>
      </c>
      <c r="G63" s="157" t="s">
        <v>84</v>
      </c>
      <c r="H63" s="157" t="s">
        <v>85</v>
      </c>
      <c r="I63" s="157" t="s">
        <v>86</v>
      </c>
      <c r="J63" s="157" t="s">
        <v>87</v>
      </c>
      <c r="K63" s="157" t="s">
        <v>88</v>
      </c>
      <c r="L63" s="157" t="s">
        <v>89</v>
      </c>
      <c r="M63" s="158" t="s">
        <v>90</v>
      </c>
      <c r="N63" s="248"/>
      <c r="O63" s="199"/>
    </row>
    <row r="64" spans="1:15" x14ac:dyDescent="0.25">
      <c r="A64" s="163" t="str">
        <f>A31</f>
        <v>Конденсация</v>
      </c>
      <c r="B64" s="153" t="e">
        <f>B31</f>
        <v>#REF!</v>
      </c>
      <c r="C64" s="153" t="e">
        <f>E31</f>
        <v>#REF!</v>
      </c>
      <c r="D64" s="153" t="e">
        <f>H31</f>
        <v>#REF!</v>
      </c>
      <c r="E64" s="153" t="e">
        <f>K31</f>
        <v>#REF!</v>
      </c>
      <c r="F64" s="43" t="e">
        <f>N31</f>
        <v>#REF!</v>
      </c>
      <c r="G64" s="43" t="e">
        <f>Q31</f>
        <v>#REF!</v>
      </c>
      <c r="H64" s="43" t="e">
        <f>T31</f>
        <v>#REF!</v>
      </c>
      <c r="I64" s="43" t="e">
        <f>W31</f>
        <v>#REF!</v>
      </c>
      <c r="J64" s="194" t="e">
        <f>Z31</f>
        <v>#REF!</v>
      </c>
      <c r="K64" s="43" t="e">
        <f>AC31</f>
        <v>#REF!</v>
      </c>
      <c r="L64" s="43" t="e">
        <f>AF31</f>
        <v>#REF!</v>
      </c>
      <c r="M64" s="164"/>
      <c r="N64" s="248"/>
      <c r="O64" s="199"/>
    </row>
    <row r="65" spans="1:15" x14ac:dyDescent="0.25">
      <c r="A65" s="163" t="s">
        <v>112</v>
      </c>
      <c r="B65" s="149" t="e">
        <f>B38</f>
        <v>#REF!</v>
      </c>
      <c r="C65" s="149" t="e">
        <f ref="C65:M65" si="35" t="shared">C38</f>
        <v>#REF!</v>
      </c>
      <c r="D65" s="149" t="e">
        <f si="35" t="shared"/>
        <v>#REF!</v>
      </c>
      <c r="E65" s="149" t="e">
        <f si="35" t="shared"/>
        <v>#REF!</v>
      </c>
      <c r="F65" s="149" t="e">
        <f si="35" t="shared"/>
        <v>#REF!</v>
      </c>
      <c r="G65" s="149">
        <f si="35" t="shared"/>
        <v>0</v>
      </c>
      <c r="H65" s="149">
        <f si="35" t="shared"/>
        <v>0</v>
      </c>
      <c r="I65" s="149">
        <f si="35" t="shared"/>
        <v>0</v>
      </c>
      <c r="J65" s="149">
        <f si="35" t="shared"/>
        <v>0</v>
      </c>
      <c r="K65" s="149">
        <f si="35" t="shared"/>
        <v>0</v>
      </c>
      <c r="L65" s="149">
        <f si="35" t="shared"/>
        <v>0</v>
      </c>
      <c r="M65" s="149">
        <f si="35" t="shared"/>
        <v>0</v>
      </c>
      <c r="N65" s="248"/>
      <c r="O65" s="209" t="e">
        <f>B65+C65+D65+E65+F65+G65+H65+I65+J65+K65+L65+M65</f>
        <v>#REF!</v>
      </c>
    </row>
    <row ht="15.75" r="66" spans="1:15" thickBot="1" x14ac:dyDescent="0.3">
      <c r="A66" s="165" t="s">
        <v>117</v>
      </c>
      <c r="B66" s="166" t="e">
        <f>B64/B65</f>
        <v>#REF!</v>
      </c>
      <c r="C66" s="166" t="e">
        <f ref="C66:M66" si="36" t="shared">C64/C65</f>
        <v>#REF!</v>
      </c>
      <c r="D66" s="166" t="e">
        <f si="36" t="shared"/>
        <v>#REF!</v>
      </c>
      <c r="E66" s="166" t="e">
        <f si="36" t="shared"/>
        <v>#REF!</v>
      </c>
      <c r="F66" s="166" t="e">
        <f si="36" t="shared"/>
        <v>#REF!</v>
      </c>
      <c r="G66" s="167" t="e">
        <f si="36" t="shared"/>
        <v>#REF!</v>
      </c>
      <c r="H66" s="167" t="e">
        <f si="36" t="shared"/>
        <v>#REF!</v>
      </c>
      <c r="I66" s="167" t="e">
        <f si="36" t="shared"/>
        <v>#REF!</v>
      </c>
      <c r="J66" s="167" t="e">
        <f si="36" t="shared"/>
        <v>#REF!</v>
      </c>
      <c r="K66" s="167" t="e">
        <f si="36" t="shared"/>
        <v>#REF!</v>
      </c>
      <c r="L66" s="167" t="e">
        <f si="36" t="shared"/>
        <v>#REF!</v>
      </c>
      <c r="M66" s="235" t="e">
        <f si="36" t="shared"/>
        <v>#DIV/0!</v>
      </c>
      <c r="N66" s="248" t="e">
        <f>(B66+C66+D66+E66+F66+G66+H66+I66+J66+K66+L66)/11</f>
        <v>#REF!</v>
      </c>
      <c r="O66" s="199"/>
    </row>
    <row ht="15.75" r="67" spans="1:15" thickBo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99"/>
      <c r="O67" s="199"/>
    </row>
    <row r="68" spans="1:15" x14ac:dyDescent="0.25">
      <c r="A68" s="156"/>
      <c r="B68" s="157" t="s">
        <v>79</v>
      </c>
      <c r="C68" s="157" t="s">
        <v>80</v>
      </c>
      <c r="D68" s="157" t="s">
        <v>81</v>
      </c>
      <c r="E68" s="157" t="s">
        <v>82</v>
      </c>
      <c r="F68" s="157" t="s">
        <v>83</v>
      </c>
      <c r="G68" s="157" t="s">
        <v>84</v>
      </c>
      <c r="H68" s="157" t="s">
        <v>85</v>
      </c>
      <c r="I68" s="157" t="s">
        <v>86</v>
      </c>
      <c r="J68" s="157" t="s">
        <v>87</v>
      </c>
      <c r="K68" s="157" t="s">
        <v>88</v>
      </c>
      <c r="L68" s="157" t="s">
        <v>89</v>
      </c>
      <c r="M68" s="158" t="s">
        <v>90</v>
      </c>
      <c r="N68" s="199"/>
      <c r="O68" s="199"/>
    </row>
    <row ht="15.75" r="69" spans="1:15" thickBot="1" x14ac:dyDescent="0.3">
      <c r="A69" s="159" t="s">
        <v>116</v>
      </c>
      <c r="B69" s="160" t="e">
        <f>B33</f>
        <v>#REF!</v>
      </c>
      <c r="C69" s="251" t="e">
        <f>E33</f>
        <v>#REF!</v>
      </c>
      <c r="D69" s="160" t="e">
        <f>H33</f>
        <v>#REF!</v>
      </c>
      <c r="E69" s="160" t="e">
        <f>K33</f>
        <v>#REF!</v>
      </c>
      <c r="F69" s="384" t="e">
        <f>N33</f>
        <v>#REF!</v>
      </c>
      <c r="G69" s="160" t="e">
        <f>Q33</f>
        <v>#REF!</v>
      </c>
      <c r="H69" s="160" t="e">
        <f>T33</f>
        <v>#REF!</v>
      </c>
      <c r="I69" s="160" t="e">
        <f>W33</f>
        <v>#REF!</v>
      </c>
      <c r="J69" s="160" t="e">
        <f>J64+J58+J53+J47+J42+J37</f>
        <v>#REF!</v>
      </c>
      <c r="K69" s="160" t="e">
        <f>AC33</f>
        <v>#REF!</v>
      </c>
      <c r="L69" s="160" t="e">
        <f>AF33</f>
        <v>#REF!</v>
      </c>
      <c r="M69" s="161">
        <f>AI33</f>
        <v>0</v>
      </c>
      <c r="N69" s="199" t="e">
        <f>B69+C69+D69+E69+F69+G69+H69+I69+J69+K69+L69+M69</f>
        <v>#REF!</v>
      </c>
      <c r="O69" s="199"/>
    </row>
    <row r="73" spans="1:15" x14ac:dyDescent="0.25">
      <c r="A73" s="290"/>
      <c r="B73" s="290"/>
      <c r="C73" s="290"/>
      <c r="D73" s="226" t="s">
        <v>119</v>
      </c>
      <c r="E73" s="290"/>
      <c r="F73" s="290"/>
      <c r="G73" s="226" t="s">
        <v>120</v>
      </c>
      <c r="H73" s="290"/>
      <c r="I73" s="290"/>
      <c r="J73" s="226" t="s">
        <v>121</v>
      </c>
      <c r="K73" s="290"/>
      <c r="L73" s="290"/>
      <c r="M73" s="226" t="s">
        <v>122</v>
      </c>
    </row>
    <row ht="15.75" r="74" spans="1:15" x14ac:dyDescent="0.25">
      <c r="A74" s="23" t="s">
        <v>69</v>
      </c>
      <c r="B74" s="290"/>
      <c r="C74" s="290"/>
      <c r="D74" s="17" t="e">
        <f>D37+C37+B37</f>
        <v>#REF!</v>
      </c>
      <c r="E74" s="290"/>
      <c r="F74" s="290"/>
      <c r="G74" s="17" t="e">
        <f>G37+F37+E37</f>
        <v>#REF!</v>
      </c>
      <c r="H74" s="290"/>
      <c r="I74" s="290"/>
      <c r="J74" s="17" t="e">
        <f>J37+I37+H37</f>
        <v>#REF!</v>
      </c>
      <c r="K74" s="290"/>
      <c r="L74" s="290"/>
      <c r="M74" s="212" t="e">
        <f>K37+L37+M37</f>
        <v>#REF!</v>
      </c>
      <c r="N74" s="193"/>
    </row>
    <row ht="15.75" r="75" spans="1:15" x14ac:dyDescent="0.25">
      <c r="A75" s="23" t="s">
        <v>65</v>
      </c>
      <c r="B75" s="290"/>
      <c r="C75" s="290"/>
      <c r="D75" s="17" t="e">
        <f>D42+C42+B42</f>
        <v>#REF!</v>
      </c>
      <c r="E75" s="290"/>
      <c r="F75" s="290"/>
      <c r="G75" s="17" t="e">
        <f>G42+F42+E42</f>
        <v>#REF!</v>
      </c>
      <c r="H75" s="290"/>
      <c r="I75" s="290"/>
      <c r="J75" s="17" t="e">
        <f>J42+I42+H42</f>
        <v>#REF!</v>
      </c>
      <c r="K75" s="290"/>
      <c r="L75" s="290"/>
      <c r="M75" s="212" t="e">
        <f>K42+L42+M42</f>
        <v>#REF!</v>
      </c>
      <c r="N75" s="193"/>
    </row>
    <row ht="15.75" r="76" spans="1:15" x14ac:dyDescent="0.25">
      <c r="A76" s="23" t="s">
        <v>67</v>
      </c>
      <c r="B76" s="290"/>
      <c r="C76" s="290"/>
      <c r="D76" s="17" t="e">
        <f>D47+C47+B47</f>
        <v>#REF!</v>
      </c>
      <c r="E76" s="290"/>
      <c r="F76" s="290"/>
      <c r="G76" s="17" t="e">
        <f>G47+F47+E47</f>
        <v>#REF!</v>
      </c>
      <c r="H76" s="290"/>
      <c r="I76" s="290"/>
      <c r="J76" s="17" t="e">
        <f>J47+I47+H47</f>
        <v>#REF!</v>
      </c>
      <c r="K76" s="290"/>
      <c r="L76" s="290"/>
      <c r="M76" s="212" t="e">
        <f>K47+L47+M47</f>
        <v>#REF!</v>
      </c>
      <c r="N76" s="193"/>
    </row>
    <row ht="15.75" r="77" spans="1:15" x14ac:dyDescent="0.25">
      <c r="A77" s="23" t="s">
        <v>66</v>
      </c>
      <c r="B77" s="290"/>
      <c r="C77" s="290"/>
      <c r="D77" s="17" t="e">
        <f>D53+C53+B53</f>
        <v>#REF!</v>
      </c>
      <c r="E77" s="290"/>
      <c r="F77" s="290"/>
      <c r="G77" s="17" t="e">
        <f>G53+F53+E53</f>
        <v>#REF!</v>
      </c>
      <c r="H77" s="290"/>
      <c r="I77" s="290"/>
      <c r="J77" s="17" t="e">
        <f>J53+I53+H53</f>
        <v>#REF!</v>
      </c>
      <c r="K77" s="290"/>
      <c r="L77" s="290"/>
      <c r="M77" s="212" t="e">
        <f>K53+L53+M53</f>
        <v>#REF!</v>
      </c>
      <c r="N77" s="193"/>
    </row>
    <row ht="15.75" r="78" spans="1:15" x14ac:dyDescent="0.25">
      <c r="A78" s="23" t="s">
        <v>68</v>
      </c>
      <c r="B78" s="290"/>
      <c r="C78" s="290"/>
      <c r="D78" s="17" t="e">
        <f>D58+C58+B58</f>
        <v>#REF!</v>
      </c>
      <c r="E78" s="290"/>
      <c r="F78" s="290"/>
      <c r="G78" s="17" t="e">
        <f>G58+F58+E58</f>
        <v>#REF!</v>
      </c>
      <c r="H78" s="290"/>
      <c r="I78" s="290"/>
      <c r="J78" s="17" t="e">
        <f>J58+I58+H58</f>
        <v>#REF!</v>
      </c>
      <c r="K78" s="290"/>
      <c r="L78" s="290"/>
      <c r="M78" s="212" t="e">
        <f>K58+L58+M58</f>
        <v>#REF!</v>
      </c>
      <c r="N78" s="193"/>
    </row>
    <row ht="15.75" r="79" spans="1:15" x14ac:dyDescent="0.25">
      <c r="A79" s="23" t="s">
        <v>41</v>
      </c>
      <c r="B79" s="290"/>
      <c r="C79" s="290"/>
      <c r="D79" s="17" t="e">
        <f>D64+C64+B64</f>
        <v>#REF!</v>
      </c>
      <c r="E79" s="290"/>
      <c r="F79" s="290"/>
      <c r="G79" s="17" t="e">
        <f>G64+F64+E64</f>
        <v>#REF!</v>
      </c>
      <c r="H79" s="290"/>
      <c r="I79" s="290"/>
      <c r="J79" s="17" t="e">
        <f>J64+I64+H64</f>
        <v>#REF!</v>
      </c>
      <c r="K79" s="290"/>
      <c r="L79" s="290"/>
      <c r="M79" s="212" t="e">
        <f>K64+L64+M64</f>
        <v>#REF!</v>
      </c>
      <c r="N79" s="193"/>
    </row>
    <row r="80" spans="1:15" x14ac:dyDescent="0.25">
      <c r="A80" s="13" t="s">
        <v>70</v>
      </c>
      <c r="B80" s="13"/>
      <c r="C80" s="13"/>
      <c r="D80" s="16" t="e">
        <f>SUM(D74:D79)</f>
        <v>#REF!</v>
      </c>
      <c r="E80" s="16"/>
      <c r="F80" s="16"/>
      <c r="G80" s="16" t="e">
        <f>SUM(G74:G79)</f>
        <v>#REF!</v>
      </c>
      <c r="H80" s="16"/>
      <c r="I80" s="16"/>
      <c r="J80" s="16" t="e">
        <f>SUM(J74:J79)</f>
        <v>#REF!</v>
      </c>
      <c r="K80" s="16"/>
      <c r="L80" s="16"/>
      <c r="M80" s="214" t="e">
        <f>SUM(M74:M79)</f>
        <v>#REF!</v>
      </c>
      <c r="N80" s="193"/>
    </row>
  </sheetData>
  <mergeCells count="25">
    <mergeCell ref="A1:AK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51:M51"/>
    <mergeCell ref="A56:M56"/>
    <mergeCell ref="A62:M62"/>
    <mergeCell ref="AX3:AZ3"/>
    <mergeCell ref="BB3:BD3"/>
    <mergeCell ref="N36:N38"/>
    <mergeCell ref="O36:O37"/>
    <mergeCell ref="A40:M40"/>
    <mergeCell ref="A45:M45"/>
    <mergeCell ref="AC3:AE3"/>
    <mergeCell ref="AF3:AH3"/>
    <mergeCell ref="AI3:AK3"/>
    <mergeCell ref="AL3:AN3"/>
    <mergeCell ref="AP3:AR3"/>
    <mergeCell ref="AT3:AV3"/>
  </mergeCells>
  <pageMargins bottom="0.31496062992125984" footer="0.31496062992125984" header="0.31496062992125984" left="0.19685039370078741" right="0.19685039370078741" top="0.31496062992125984"/>
  <pageSetup orientation="landscape" paperSize="9" r:id="rId1" scale="9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Листы</vt:lpstr>
      </vt:variant>
      <vt:variant>
        <vt:i4>6</vt:i4>
      </vt:variant>
    </vt:vector>
  </HeadingPairs>
  <TitlesOfParts>
    <vt:vector baseType="lpstr" size="6">
      <vt:lpstr>январь 2017</vt:lpstr>
      <vt:lpstr>февраль 2017</vt:lpstr>
      <vt:lpstr>март 2017</vt:lpstr>
      <vt:lpstr>апрель 2017</vt:lpstr>
      <vt:lpstr>Май 2017</vt:lpstr>
      <vt:lpstr>2017год</vt:lpstr>
    </vt:vector>
  </TitlesOfParts>
  <Company>MultiDVD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2014-01-02T06:05:02Z</dcterms:created>
  <dc:creator>a.prokofev</dc:creator>
  <cp:lastModifiedBy>Faltfromoss</cp:lastModifiedBy>
  <cp:lastPrinted>2017-03-03T07:35:57Z</cp:lastPrinted>
  <dcterms:modified xsi:type="dcterms:W3CDTF">2017-04-13T17:43:54Z</dcterms:modified>
</cp:coreProperties>
</file>