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ml.chartshape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faculdade\Alura\"/>
    </mc:Choice>
  </mc:AlternateContent>
  <xr:revisionPtr revIDLastSave="0" documentId="13_ncr:1_{6ADE4CD2-3D20-4CDC-A6F0-1C99DE5715FC}" xr6:coauthVersionLast="47" xr6:coauthVersionMax="47" xr10:uidLastSave="{00000000-0000-0000-0000-000000000000}"/>
  <bookViews>
    <workbookView xWindow="-120" yWindow="-120" windowWidth="29040" windowHeight="15720" firstSheet="3" activeTab="4" xr2:uid="{01BBE99D-F3AA-4462-902E-FF8E3FE33836}"/>
  </bookViews>
  <sheets>
    <sheet name="Gráficos" sheetId="4" state="hidden" r:id="rId1"/>
    <sheet name="Planilha3" sheetId="3" state="hidden" r:id="rId2"/>
    <sheet name="Produtos" sheetId="1" state="hidden" r:id="rId3"/>
    <sheet name="ProdutosDash" sheetId="7" r:id="rId4"/>
    <sheet name="Planilha6" sheetId="10" r:id="rId5"/>
    <sheet name="VendasDash" sheetId="9" r:id="rId6"/>
    <sheet name="Dados para Gráficos" sheetId="11" r:id="rId7"/>
    <sheet name="Tabela de Produtos" sheetId="2" state="hidden" r:id="rId8"/>
    <sheet name="Planilha2" sheetId="6" state="hidden" r:id="rId9"/>
    <sheet name="Filtro Avançado" sheetId="5" state="hidden" r:id="rId10"/>
  </sheets>
  <externalReferences>
    <externalReference r:id="rId11"/>
  </externalReferences>
  <definedNames>
    <definedName name="_xlnm._FilterDatabase" localSheetId="9" hidden="1">'Filtro Avançado'!$A$4:$G$40</definedName>
    <definedName name="_xlnm._FilterDatabase" localSheetId="2" hidden="1">Produtos!$A$3:$G$42</definedName>
    <definedName name="_xlnm.Extract" localSheetId="9">'Filtro Avançado'!$B$6:$H$6</definedName>
    <definedName name="_xlnm.Criteria" localSheetId="9">'Filtro Avançado'!$B$2:$C$3</definedName>
    <definedName name="int_nome_produto">Produtos!$A$4:$A$42</definedName>
    <definedName name="int_Quantidades">Produtos!$F$4:$F$42</definedName>
  </definedName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9" l="1"/>
  <c r="H5" i="9"/>
  <c r="H6" i="9"/>
  <c r="H7" i="9"/>
  <c r="H8" i="9"/>
  <c r="H9" i="9"/>
  <c r="H10" i="9"/>
  <c r="B2" i="11" s="1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3" i="9"/>
  <c r="G4" i="9"/>
  <c r="G3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L3" i="11"/>
  <c r="L2" i="11"/>
  <c r="B3" i="11"/>
  <c r="B4" i="11"/>
  <c r="AQ4" i="10"/>
  <c r="W4" i="10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D61" i="9"/>
  <c r="A61" i="9"/>
  <c r="D60" i="9"/>
  <c r="A60" i="9"/>
  <c r="D59" i="9"/>
  <c r="A59" i="9"/>
  <c r="D58" i="9"/>
  <c r="A58" i="9"/>
  <c r="D57" i="9"/>
  <c r="A57" i="9"/>
  <c r="D56" i="9"/>
  <c r="A56" i="9"/>
  <c r="D55" i="9"/>
  <c r="A55" i="9"/>
  <c r="D54" i="9"/>
  <c r="A54" i="9"/>
  <c r="D53" i="9"/>
  <c r="A53" i="9"/>
  <c r="D52" i="9"/>
  <c r="A52" i="9"/>
  <c r="D51" i="9"/>
  <c r="A51" i="9"/>
  <c r="D50" i="9"/>
  <c r="A50" i="9"/>
  <c r="D49" i="9"/>
  <c r="A49" i="9"/>
  <c r="D48" i="9"/>
  <c r="A48" i="9"/>
  <c r="D47" i="9"/>
  <c r="A47" i="9"/>
  <c r="D46" i="9"/>
  <c r="A46" i="9"/>
  <c r="D45" i="9"/>
  <c r="A45" i="9"/>
  <c r="D44" i="9"/>
  <c r="A44" i="9"/>
  <c r="D43" i="9"/>
  <c r="A43" i="9"/>
  <c r="D42" i="9"/>
  <c r="A42" i="9"/>
  <c r="D41" i="9"/>
  <c r="A41" i="9"/>
  <c r="D40" i="9"/>
  <c r="A40" i="9"/>
  <c r="D39" i="9"/>
  <c r="A39" i="9"/>
  <c r="D38" i="9"/>
  <c r="A38" i="9"/>
  <c r="D37" i="9"/>
  <c r="A37" i="9"/>
  <c r="D36" i="9"/>
  <c r="A36" i="9"/>
  <c r="D35" i="9"/>
  <c r="A35" i="9"/>
  <c r="D34" i="9"/>
  <c r="A34" i="9"/>
  <c r="D33" i="9"/>
  <c r="A33" i="9"/>
  <c r="D32" i="9"/>
  <c r="A32" i="9"/>
  <c r="D31" i="9"/>
  <c r="A31" i="9"/>
  <c r="D30" i="9"/>
  <c r="A30" i="9"/>
  <c r="D29" i="9"/>
  <c r="A29" i="9"/>
  <c r="D28" i="9"/>
  <c r="A28" i="9"/>
  <c r="D27" i="9"/>
  <c r="A27" i="9"/>
  <c r="D26" i="9"/>
  <c r="A26" i="9"/>
  <c r="D25" i="9"/>
  <c r="A25" i="9"/>
  <c r="D24" i="9"/>
  <c r="A24" i="9"/>
  <c r="D23" i="9"/>
  <c r="A23" i="9"/>
  <c r="D22" i="9"/>
  <c r="A22" i="9"/>
  <c r="D21" i="9"/>
  <c r="A21" i="9"/>
  <c r="D20" i="9"/>
  <c r="A20" i="9"/>
  <c r="D19" i="9"/>
  <c r="A19" i="9"/>
  <c r="D18" i="9"/>
  <c r="A18" i="9"/>
  <c r="D17" i="9"/>
  <c r="A17" i="9"/>
  <c r="D16" i="9"/>
  <c r="A16" i="9"/>
  <c r="D15" i="9"/>
  <c r="A15" i="9"/>
  <c r="D14" i="9"/>
  <c r="A14" i="9"/>
  <c r="D13" i="9"/>
  <c r="A13" i="9"/>
  <c r="D12" i="9"/>
  <c r="A12" i="9"/>
  <c r="D11" i="9"/>
  <c r="A11" i="9"/>
  <c r="D10" i="9"/>
  <c r="A10" i="9"/>
  <c r="D9" i="9"/>
  <c r="A9" i="9"/>
  <c r="D8" i="9"/>
  <c r="A8" i="9"/>
  <c r="D7" i="9"/>
  <c r="A7" i="9"/>
  <c r="D6" i="9"/>
  <c r="A6" i="9"/>
  <c r="D5" i="9"/>
  <c r="A5" i="9"/>
  <c r="D4" i="9"/>
  <c r="A4" i="9"/>
  <c r="D3" i="9"/>
  <c r="A3" i="9"/>
  <c r="F4" i="11" s="1"/>
  <c r="L4" i="11" l="1"/>
  <c r="J4" i="11" s="1"/>
  <c r="K4" i="11" s="1"/>
  <c r="BK4" i="10"/>
  <c r="F3" i="11"/>
  <c r="G2" i="11"/>
  <c r="G7" i="11"/>
  <c r="G6" i="11"/>
  <c r="F2" i="11"/>
  <c r="G5" i="11"/>
  <c r="G4" i="11"/>
  <c r="G3" i="11"/>
  <c r="F6" i="11"/>
  <c r="F7" i="11"/>
  <c r="F5" i="11"/>
  <c r="H4" i="6"/>
  <c r="D4" i="6"/>
  <c r="G4" i="6"/>
  <c r="F4" i="6"/>
  <c r="B4" i="6"/>
  <c r="E42" i="2"/>
  <c r="G42" i="2" s="1"/>
  <c r="E41" i="2"/>
  <c r="G41" i="2" s="1"/>
  <c r="E40" i="2"/>
  <c r="G40" i="2" s="1"/>
  <c r="E39" i="2"/>
  <c r="G39" i="2" s="1"/>
  <c r="E38" i="2"/>
  <c r="G38" i="2" s="1"/>
  <c r="E37" i="2"/>
  <c r="G37" i="2" s="1"/>
  <c r="E36" i="2"/>
  <c r="G36" i="2" s="1"/>
  <c r="E35" i="2"/>
  <c r="G35" i="2" s="1"/>
  <c r="E34" i="2"/>
  <c r="G34" i="2" s="1"/>
  <c r="E33" i="2"/>
  <c r="G33" i="2" s="1"/>
  <c r="E32" i="2"/>
  <c r="G32" i="2" s="1"/>
  <c r="E31" i="2"/>
  <c r="G31" i="2" s="1"/>
  <c r="E30" i="2"/>
  <c r="G30" i="2" s="1"/>
  <c r="E29" i="2"/>
  <c r="G29" i="2" s="1"/>
  <c r="E28" i="2"/>
  <c r="G28" i="2" s="1"/>
  <c r="E27" i="2"/>
  <c r="G27" i="2" s="1"/>
  <c r="E26" i="2"/>
  <c r="G26" i="2" s="1"/>
  <c r="E25" i="2"/>
  <c r="G25" i="2" s="1"/>
  <c r="E24" i="2"/>
  <c r="G24" i="2" s="1"/>
  <c r="E23" i="2"/>
  <c r="G23" i="2" s="1"/>
  <c r="E22" i="2"/>
  <c r="G22" i="2" s="1"/>
  <c r="E21" i="2"/>
  <c r="G21" i="2" s="1"/>
  <c r="E20" i="2"/>
  <c r="G20" i="2" s="1"/>
  <c r="E19" i="2"/>
  <c r="G19" i="2" s="1"/>
  <c r="E18" i="2"/>
  <c r="G18" i="2" s="1"/>
  <c r="E17" i="2"/>
  <c r="G17" i="2" s="1"/>
  <c r="E16" i="2"/>
  <c r="G16" i="2" s="1"/>
  <c r="E15" i="2"/>
  <c r="G15" i="2" s="1"/>
  <c r="E14" i="2"/>
  <c r="G14" i="2" s="1"/>
  <c r="E13" i="2"/>
  <c r="G13" i="2" s="1"/>
  <c r="E12" i="2"/>
  <c r="G12" i="2" s="1"/>
  <c r="E11" i="2"/>
  <c r="G11" i="2" s="1"/>
  <c r="E10" i="2"/>
  <c r="G10" i="2" s="1"/>
  <c r="E9" i="2"/>
  <c r="G9" i="2" s="1"/>
  <c r="E8" i="2"/>
  <c r="G8" i="2" s="1"/>
  <c r="E7" i="2"/>
  <c r="G7" i="2" s="1"/>
  <c r="E6" i="2"/>
  <c r="G6" i="2" s="1"/>
  <c r="E5" i="2"/>
  <c r="G5" i="2" s="1"/>
  <c r="E4" i="2"/>
  <c r="G4" i="2" s="1"/>
  <c r="F44" i="1"/>
  <c r="C4" i="6" s="1"/>
  <c r="D44" i="1"/>
  <c r="E22" i="1"/>
  <c r="G22" i="1" s="1"/>
  <c r="E9" i="1"/>
  <c r="G9" i="1" s="1"/>
  <c r="E7" i="1"/>
  <c r="G7" i="1" s="1"/>
  <c r="E8" i="1"/>
  <c r="G8" i="1" s="1"/>
  <c r="E31" i="1"/>
  <c r="G31" i="1" s="1"/>
  <c r="E32" i="1"/>
  <c r="G32" i="1" s="1"/>
  <c r="E33" i="1"/>
  <c r="G33" i="1" s="1"/>
  <c r="E34" i="1"/>
  <c r="G34" i="1" s="1"/>
  <c r="E36" i="1"/>
  <c r="G36" i="1" s="1"/>
  <c r="E35" i="1"/>
  <c r="G35" i="1" s="1"/>
  <c r="E13" i="1"/>
  <c r="G13" i="1" s="1"/>
  <c r="E14" i="1"/>
  <c r="G14" i="1" s="1"/>
  <c r="E15" i="1"/>
  <c r="G15" i="1" s="1"/>
  <c r="E5" i="1"/>
  <c r="G5" i="1" s="1"/>
  <c r="E6" i="1"/>
  <c r="G6" i="1" s="1"/>
  <c r="E4" i="1"/>
  <c r="G4" i="1" s="1"/>
  <c r="E38" i="1"/>
  <c r="G38" i="1" s="1"/>
  <c r="E37" i="1"/>
  <c r="G37" i="1" s="1"/>
  <c r="E39" i="1"/>
  <c r="G39" i="1" s="1"/>
  <c r="E40" i="1"/>
  <c r="G40" i="1" s="1"/>
  <c r="E41" i="1"/>
  <c r="G41" i="1" s="1"/>
  <c r="E42" i="1"/>
  <c r="G42" i="1" s="1"/>
  <c r="E11" i="1"/>
  <c r="G11" i="1" s="1"/>
  <c r="E10" i="1"/>
  <c r="G10" i="1" s="1"/>
  <c r="E12" i="1"/>
  <c r="G12" i="1" s="1"/>
  <c r="E24" i="1"/>
  <c r="G24" i="1" s="1"/>
  <c r="E25" i="1"/>
  <c r="G25" i="1" s="1"/>
  <c r="E23" i="1"/>
  <c r="G23" i="1" s="1"/>
  <c r="E26" i="1"/>
  <c r="G26" i="1" s="1"/>
  <c r="E28" i="1"/>
  <c r="G28" i="1" s="1"/>
  <c r="E27" i="1"/>
  <c r="G27" i="1" s="1"/>
  <c r="E29" i="1"/>
  <c r="G29" i="1" s="1"/>
  <c r="E30" i="1"/>
  <c r="G30" i="1" s="1"/>
  <c r="E17" i="1"/>
  <c r="G17" i="1" s="1"/>
  <c r="E18" i="1"/>
  <c r="G18" i="1" s="1"/>
  <c r="E16" i="1"/>
  <c r="G16" i="1" s="1"/>
  <c r="E19" i="1"/>
  <c r="G19" i="1" s="1"/>
  <c r="E21" i="1"/>
  <c r="G21" i="1" s="1"/>
  <c r="E20" i="1"/>
  <c r="G20" i="1" s="1"/>
  <c r="J2" i="11" l="1"/>
  <c r="K2" i="11" s="1"/>
  <c r="J3" i="11"/>
  <c r="K3" i="11" s="1"/>
  <c r="G44" i="1"/>
  <c r="E44" i="1"/>
  <c r="E43" i="2" l="1"/>
  <c r="D43" i="2"/>
  <c r="F43" i="2"/>
  <c r="G43" i="2" l="1"/>
</calcChain>
</file>

<file path=xl/sharedStrings.xml><?xml version="1.0" encoding="utf-8"?>
<sst xmlns="http://schemas.openxmlformats.org/spreadsheetml/2006/main" count="655" uniqueCount="117">
  <si>
    <t>Calça</t>
  </si>
  <si>
    <t>Produtos</t>
  </si>
  <si>
    <t>Óculos</t>
  </si>
  <si>
    <t>Vestido</t>
  </si>
  <si>
    <t>P</t>
  </si>
  <si>
    <t>M</t>
  </si>
  <si>
    <t>G</t>
  </si>
  <si>
    <t>Único</t>
  </si>
  <si>
    <t>Jaqueta</t>
  </si>
  <si>
    <t>Bermuda</t>
  </si>
  <si>
    <t>Tênis</t>
  </si>
  <si>
    <t>Bolsa</t>
  </si>
  <si>
    <t>Boné</t>
  </si>
  <si>
    <t>Cinto</t>
  </si>
  <si>
    <t>Tamanho</t>
  </si>
  <si>
    <t>Camiseta Lisa</t>
  </si>
  <si>
    <t>Meteora</t>
  </si>
  <si>
    <t>Categoria</t>
  </si>
  <si>
    <t>Vestuário</t>
  </si>
  <si>
    <t>Acessórios</t>
  </si>
  <si>
    <t>Preço Unitário</t>
  </si>
  <si>
    <t>Calçado</t>
  </si>
  <si>
    <t>Qtd</t>
  </si>
  <si>
    <t>Total</t>
  </si>
  <si>
    <t>Valor Total</t>
  </si>
  <si>
    <t>Totais</t>
  </si>
  <si>
    <t>Desconto</t>
  </si>
  <si>
    <t>Valor de Desconto</t>
  </si>
  <si>
    <t>Soma de Qtd</t>
  </si>
  <si>
    <t>Preço c/ desconto</t>
  </si>
  <si>
    <t xml:space="preserve">Camiseta Lisa </t>
  </si>
  <si>
    <t>Camiseta Estampada</t>
  </si>
  <si>
    <t>Óculos redondo</t>
  </si>
  <si>
    <t>Óculos quadrado</t>
  </si>
  <si>
    <t>Jaqueta jeans</t>
  </si>
  <si>
    <t>Jaqueta couro</t>
  </si>
  <si>
    <t>Calça jeans</t>
  </si>
  <si>
    <t>Vestido longo</t>
  </si>
  <si>
    <t>Vestido curto</t>
  </si>
  <si>
    <t>Calça legging</t>
  </si>
  <si>
    <t>Tênis Nika</t>
  </si>
  <si>
    <t>Tênis Atitas</t>
  </si>
  <si>
    <t>Bolsa de couro</t>
  </si>
  <si>
    <t>Bolsa coringa</t>
  </si>
  <si>
    <t>Indicadores</t>
  </si>
  <si>
    <t>Contagem de Produtos</t>
  </si>
  <si>
    <t>Soma Qtd em Estoque</t>
  </si>
  <si>
    <t>Todos os Produtos</t>
  </si>
  <si>
    <t>Média de Qtd em estoque</t>
  </si>
  <si>
    <t>Código</t>
  </si>
  <si>
    <t>Estoque</t>
  </si>
  <si>
    <t>PR001</t>
  </si>
  <si>
    <t>PR002</t>
  </si>
  <si>
    <t>PR003</t>
  </si>
  <si>
    <t>PR004</t>
  </si>
  <si>
    <t>PR005</t>
  </si>
  <si>
    <t>PR006</t>
  </si>
  <si>
    <t>PR007</t>
  </si>
  <si>
    <t>PR008</t>
  </si>
  <si>
    <t>PR009</t>
  </si>
  <si>
    <t>PR010</t>
  </si>
  <si>
    <t>PR011</t>
  </si>
  <si>
    <t>PR012</t>
  </si>
  <si>
    <t>PR013</t>
  </si>
  <si>
    <t>PR014</t>
  </si>
  <si>
    <t>PR015</t>
  </si>
  <si>
    <t>PR016</t>
  </si>
  <si>
    <t>PR017</t>
  </si>
  <si>
    <t>PR018</t>
  </si>
  <si>
    <t>PR019</t>
  </si>
  <si>
    <t>PR020</t>
  </si>
  <si>
    <t>PR021</t>
  </si>
  <si>
    <t>PR022</t>
  </si>
  <si>
    <t>PR023</t>
  </si>
  <si>
    <t>PR024</t>
  </si>
  <si>
    <t>PR025</t>
  </si>
  <si>
    <t>PR026</t>
  </si>
  <si>
    <t>PR027</t>
  </si>
  <si>
    <t>PR028</t>
  </si>
  <si>
    <t>PR029</t>
  </si>
  <si>
    <t>PR030</t>
  </si>
  <si>
    <t>PR031</t>
  </si>
  <si>
    <t>PR032</t>
  </si>
  <si>
    <t>PR033</t>
  </si>
  <si>
    <t>PR034</t>
  </si>
  <si>
    <t>PR035</t>
  </si>
  <si>
    <t>PR036</t>
  </si>
  <si>
    <t>PR037</t>
  </si>
  <si>
    <t>PR038</t>
  </si>
  <si>
    <t>PR039</t>
  </si>
  <si>
    <t>Mês</t>
  </si>
  <si>
    <t>Data</t>
  </si>
  <si>
    <t>Vendedor</t>
  </si>
  <si>
    <t>João</t>
  </si>
  <si>
    <t>Calçados</t>
  </si>
  <si>
    <t>Clara</t>
  </si>
  <si>
    <t>Sarah</t>
  </si>
  <si>
    <t>Situação</t>
  </si>
  <si>
    <t>Total de Produtos</t>
  </si>
  <si>
    <t>Produtos Vendidos</t>
  </si>
  <si>
    <t>Total de Vendas</t>
  </si>
  <si>
    <t>Vendas Mensais</t>
  </si>
  <si>
    <t>Vendas por Categoria</t>
  </si>
  <si>
    <t>Ranking Vendedores</t>
  </si>
  <si>
    <t>Vendedores</t>
  </si>
  <si>
    <t>N.Mês</t>
  </si>
  <si>
    <t>Meses</t>
  </si>
  <si>
    <t>Jan</t>
  </si>
  <si>
    <t>Fev</t>
  </si>
  <si>
    <t>Mar</t>
  </si>
  <si>
    <t>Abr</t>
  </si>
  <si>
    <t>Mai</t>
  </si>
  <si>
    <t>Jun</t>
  </si>
  <si>
    <t>qtd</t>
  </si>
  <si>
    <t>%Categoria</t>
  </si>
  <si>
    <t>%Restante</t>
  </si>
  <si>
    <t>Unitário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</si>
</sst>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_-[$R$-416]\ * #,##0.00_-;\-[$R$-416]\ * #,##0.00_-;_-[$R$-416]\ * &quot;-&quot;??_-;_-@_-"/>
    <numFmt numFmtId="166" formatCode="&quot;R$&quot;\ #,##0.0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24"/>
      <color theme="1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1"/>
      <color theme="1"/>
      <name val="Aptos Display"/>
      <family val="2"/>
      <scheme val="major"/>
    </font>
    <font>
      <b/>
      <sz val="14"/>
      <color rgb="FFFFFF00"/>
      <name val="Aptos Display"/>
      <family val="2"/>
      <scheme val="major"/>
    </font>
    <font>
      <b/>
      <sz val="28"/>
      <color theme="1"/>
      <name val="Aptos Display"/>
      <family val="2"/>
      <scheme val="maj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AFF01"/>
        <bgColor indexed="64"/>
      </patternFill>
    </fill>
  </fills>
  <borders count="19">
    <border>
      <left/>
      <right/>
      <top/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5" borderId="4" applyFont="0" applyBorder="0" applyAlignment="0" applyProtection="0"/>
    <xf numFmtId="0" fontId="5" fillId="4" borderId="0" applyNumberFormat="0" applyBorder="0" applyAlignment="0" applyProtection="0">
      <alignment horizontal="center"/>
    </xf>
    <xf numFmtId="44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4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4" borderId="0" xfId="0" applyFont="1" applyFill="1"/>
    <xf numFmtId="0" fontId="2" fillId="3" borderId="1" xfId="0" applyFont="1" applyFill="1" applyBorder="1"/>
    <xf numFmtId="0" fontId="4" fillId="5" borderId="0" xfId="0" applyFont="1" applyFill="1"/>
    <xf numFmtId="44" fontId="0" fillId="0" borderId="0" xfId="0" applyNumberFormat="1"/>
    <xf numFmtId="44" fontId="0" fillId="5" borderId="2" xfId="0" applyNumberFormat="1" applyFill="1" applyBorder="1"/>
    <xf numFmtId="0" fontId="0" fillId="5" borderId="2" xfId="0" applyFill="1" applyBorder="1"/>
    <xf numFmtId="9" fontId="0" fillId="0" borderId="2" xfId="0" applyNumberFormat="1" applyBorder="1"/>
    <xf numFmtId="0" fontId="5" fillId="4" borderId="3" xfId="0" applyFont="1" applyFill="1" applyBorder="1"/>
    <xf numFmtId="9" fontId="0" fillId="6" borderId="2" xfId="0" applyNumberFormat="1" applyFill="1" applyBorder="1"/>
    <xf numFmtId="0" fontId="0" fillId="0" borderId="0" xfId="0" pivotButton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0" xfId="0" applyBorder="1"/>
    <xf numFmtId="164" fontId="0" fillId="0" borderId="2" xfId="0" applyNumberFormat="1" applyBorder="1"/>
    <xf numFmtId="164" fontId="0" fillId="0" borderId="7" xfId="0" applyNumberFormat="1" applyBorder="1"/>
    <xf numFmtId="164" fontId="0" fillId="0" borderId="10" xfId="0" applyNumberFormat="1" applyBorder="1"/>
    <xf numFmtId="0" fontId="0" fillId="0" borderId="1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4" borderId="2" xfId="2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2" fontId="8" fillId="0" borderId="2" xfId="0" applyNumberFormat="1" applyFont="1" applyBorder="1" applyAlignment="1">
      <alignment horizontal="center"/>
    </xf>
    <xf numFmtId="0" fontId="5" fillId="4" borderId="3" xfId="0" applyFont="1" applyFill="1" applyBorder="1" applyAlignment="1">
      <alignment horizontal="right"/>
    </xf>
    <xf numFmtId="0" fontId="5" fillId="4" borderId="12" xfId="0" applyFont="1" applyFill="1" applyBorder="1" applyAlignment="1">
      <alignment horizontal="right"/>
    </xf>
    <xf numFmtId="0" fontId="4" fillId="5" borderId="0" xfId="0" applyFont="1" applyFill="1" applyAlignment="1">
      <alignment horizontal="center"/>
    </xf>
    <xf numFmtId="0" fontId="7" fillId="0" borderId="0" xfId="0" applyFont="1" applyAlignment="1">
      <alignment horizontal="left"/>
    </xf>
    <xf numFmtId="0" fontId="3" fillId="5" borderId="0" xfId="1" applyFont="1" applyBorder="1" applyAlignment="1">
      <alignment horizontal="left"/>
    </xf>
    <xf numFmtId="0" fontId="6" fillId="5" borderId="2" xfId="1" applyFont="1" applyBorder="1" applyAlignment="1">
      <alignment horizontal="center"/>
    </xf>
    <xf numFmtId="0" fontId="7" fillId="7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9" fillId="0" borderId="0" xfId="0" applyFont="1" applyAlignment="1">
      <alignment horizontal="center"/>
    </xf>
    <xf numFmtId="164" fontId="0" fillId="0" borderId="0" xfId="0" applyNumberFormat="1"/>
    <xf numFmtId="0" fontId="5" fillId="2" borderId="0" xfId="2" applyFill="1" applyBorder="1" applyAlignment="1">
      <alignment horizontal="center"/>
    </xf>
    <xf numFmtId="0" fontId="5" fillId="3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0" fillId="0" borderId="0" xfId="0" applyFont="1"/>
    <xf numFmtId="0" fontId="11" fillId="4" borderId="13" xfId="0" applyFont="1" applyFill="1" applyBorder="1" applyAlignment="1">
      <alignment horizontal="center"/>
    </xf>
    <xf numFmtId="0" fontId="11" fillId="4" borderId="3" xfId="0" applyFont="1" applyFill="1" applyBorder="1" applyAlignment="1">
      <alignment horizontal="center"/>
    </xf>
    <xf numFmtId="0" fontId="11" fillId="4" borderId="12" xfId="0" applyFont="1" applyFill="1" applyBorder="1" applyAlignment="1">
      <alignment horizontal="center"/>
    </xf>
    <xf numFmtId="0" fontId="11" fillId="4" borderId="16" xfId="0" applyFont="1" applyFill="1" applyBorder="1" applyAlignment="1">
      <alignment horizontal="center"/>
    </xf>
    <xf numFmtId="0" fontId="11" fillId="4" borderId="17" xfId="0" applyFont="1" applyFill="1" applyBorder="1" applyAlignment="1">
      <alignment horizontal="center"/>
    </xf>
    <xf numFmtId="0" fontId="11" fillId="4" borderId="18" xfId="0" applyFont="1" applyFill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0" borderId="18" xfId="0" applyFont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166" fontId="12" fillId="0" borderId="13" xfId="0" applyNumberFormat="1" applyFont="1" applyBorder="1" applyAlignment="1">
      <alignment horizontal="center" vertical="center"/>
    </xf>
    <xf numFmtId="166" fontId="12" fillId="0" borderId="3" xfId="0" applyNumberFormat="1" applyFont="1" applyBorder="1" applyAlignment="1">
      <alignment horizontal="center" vertical="center"/>
    </xf>
    <xf numFmtId="166" fontId="12" fillId="0" borderId="12" xfId="0" applyNumberFormat="1" applyFont="1" applyBorder="1" applyAlignment="1">
      <alignment horizontal="center" vertical="center"/>
    </xf>
    <xf numFmtId="166" fontId="12" fillId="0" borderId="14" xfId="0" applyNumberFormat="1" applyFont="1" applyBorder="1" applyAlignment="1">
      <alignment horizontal="center" vertical="center"/>
    </xf>
    <xf numFmtId="166" fontId="12" fillId="0" borderId="0" xfId="0" applyNumberFormat="1" applyFont="1" applyBorder="1" applyAlignment="1">
      <alignment horizontal="center" vertical="center"/>
    </xf>
    <xf numFmtId="166" fontId="12" fillId="0" borderId="15" xfId="0" applyNumberFormat="1" applyFont="1" applyBorder="1" applyAlignment="1">
      <alignment horizontal="center" vertical="center"/>
    </xf>
    <xf numFmtId="166" fontId="12" fillId="0" borderId="16" xfId="0" applyNumberFormat="1" applyFont="1" applyBorder="1" applyAlignment="1">
      <alignment horizontal="center" vertical="center"/>
    </xf>
    <xf numFmtId="166" fontId="12" fillId="0" borderId="17" xfId="0" applyNumberFormat="1" applyFont="1" applyBorder="1" applyAlignment="1">
      <alignment horizontal="center" vertical="center"/>
    </xf>
    <xf numFmtId="166" fontId="12" fillId="0" borderId="18" xfId="0" applyNumberFormat="1" applyFont="1" applyBorder="1" applyAlignment="1">
      <alignment horizontal="center" vertical="center"/>
    </xf>
    <xf numFmtId="0" fontId="3" fillId="0" borderId="2" xfId="0" applyFont="1" applyBorder="1"/>
    <xf numFmtId="44" fontId="0" fillId="0" borderId="2" xfId="3" applyFont="1" applyBorder="1"/>
    <xf numFmtId="0" fontId="3" fillId="0" borderId="2" xfId="0" applyFont="1" applyFill="1" applyBorder="1"/>
    <xf numFmtId="0" fontId="3" fillId="0" borderId="14" xfId="0" applyFont="1" applyFill="1" applyBorder="1"/>
    <xf numFmtId="9" fontId="0" fillId="0" borderId="2" xfId="3" applyNumberFormat="1" applyFont="1" applyBorder="1"/>
    <xf numFmtId="44" fontId="0" fillId="0" borderId="0" xfId="3" applyFont="1" applyAlignment="1">
      <alignment horizontal="center"/>
    </xf>
  </cellXfs>
  <cellStyles count="4">
    <cellStyle name="Cabeçalho Meteora" xfId="2" xr:uid="{8AAA9C12-92F6-4BD2-B4CA-F1D8F8855140}"/>
    <cellStyle name="Moeda" xfId="3" builtinId="4"/>
    <cellStyle name="Normal" xfId="0" builtinId="0"/>
    <cellStyle name="Título Meteora" xfId="1" xr:uid="{285A0836-58A6-47C3-8AA1-755F738D06D8}"/>
  </cellStyles>
  <dxfs count="31">
    <dxf>
      <alignment horizontal="center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color rgb="FFFF0000"/>
      </font>
      <fill>
        <patternFill>
          <bgColor rgb="FFFF9797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9" formatCode="dd/mm/yy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ill>
        <patternFill patternType="solid">
          <bgColor theme="1"/>
        </patternFill>
      </fill>
      <alignment horizontal="center" vertical="bottom" textRotation="0" wrapText="0" indent="0" justifyLastLine="0" shrinkToFit="0" readingOrder="0"/>
    </dxf>
    <dxf>
      <numFmt numFmtId="164" formatCode="_-[$R$-416]\ * #,##0.00_-;\-[$R$-416]\ * #,##0.00_-;_-[$R$-416]\ * &quot;-&quot;??_-;_-@_-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1"/>
        <name val="Aptos Narrow"/>
        <family val="2"/>
        <scheme val="minor"/>
      </font>
      <alignment horizontal="center" vertical="bottom" textRotation="0" wrapText="0" indent="0" justifyLastLine="0" shrinkToFit="0" readingOrder="0"/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3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R$-416]\ * #,##0.00_-;\-[$R$-416]\ * #,##0.00_-;_-[$R$-416]\ * &quot;-&quot;??_-;_-@_-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</dxfs>
  <tableStyles count="0" defaultTableStyle="TableStyleMedium2" defaultPivotStyle="PivotStyleLight16"/>
  <colors>
    <mruColors>
      <color rgb="FFFF979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[Curso-Excel-Alura.xlsx]Planilha3!Tabela dinâmica9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pt-BR"/>
              <a:t>SOMA</a:t>
            </a:r>
            <a:r>
              <a:rPr lang="pt-BR" baseline="0"/>
              <a:t> DE PROTUTOS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>
            <a:gsLst>
              <a:gs pos="0">
                <a:schemeClr val="accent1"/>
              </a:gs>
              <a:gs pos="100000">
                <a:schemeClr val="accent1">
                  <a:lumMod val="84000"/>
                </a:schemeClr>
              </a:gs>
            </a:gsLst>
            <a:lin ang="5400000" scaled="1"/>
          </a:gradFill>
          <a:ln>
            <a:noFill/>
          </a:ln>
          <a:effectLst>
            <a:outerShdw blurRad="76200" dir="18900000" sy="23000" kx="-1200000" algn="bl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Planilha3!$B$3</c:f>
              <c:strCache>
                <c:ptCount val="1"/>
                <c:pt idx="0">
                  <c:v>Total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Planilha3!$A$4:$A$13</c:f>
              <c:strCache>
                <c:ptCount val="10"/>
                <c:pt idx="0">
                  <c:v>Bermuda</c:v>
                </c:pt>
                <c:pt idx="1">
                  <c:v>Bolsa</c:v>
                </c:pt>
                <c:pt idx="2">
                  <c:v>Boné</c:v>
                </c:pt>
                <c:pt idx="3">
                  <c:v>Calça</c:v>
                </c:pt>
                <c:pt idx="4">
                  <c:v>Camiseta Lisa</c:v>
                </c:pt>
                <c:pt idx="5">
                  <c:v>Cinto</c:v>
                </c:pt>
                <c:pt idx="6">
                  <c:v>Jaqueta</c:v>
                </c:pt>
                <c:pt idx="7">
                  <c:v>Óculos</c:v>
                </c:pt>
                <c:pt idx="8">
                  <c:v>Tênis</c:v>
                </c:pt>
                <c:pt idx="9">
                  <c:v>Vestido</c:v>
                </c:pt>
              </c:strCache>
            </c:strRef>
          </c:cat>
          <c:val>
            <c:numRef>
              <c:f>Planilha3!$B$4:$B$13</c:f>
              <c:numCache>
                <c:formatCode>General</c:formatCode>
                <c:ptCount val="10"/>
                <c:pt idx="0">
                  <c:v>40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28</c:v>
                </c:pt>
                <c:pt idx="5">
                  <c:v>21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22-4764-888D-C25B56D8F5F5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341512240"/>
        <c:axId val="1341512720"/>
      </c:barChart>
      <c:catAx>
        <c:axId val="1341512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1512720"/>
        <c:crosses val="autoZero"/>
        <c:auto val="1"/>
        <c:lblAlgn val="ctr"/>
        <c:lblOffset val="100"/>
        <c:noMultiLvlLbl val="0"/>
      </c:catAx>
      <c:valAx>
        <c:axId val="13415127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4151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FFF00"/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Gráficos'!$A$2:$A$4</c:f>
              <c:strCache>
                <c:ptCount val="3"/>
                <c:pt idx="0">
                  <c:v>Clara</c:v>
                </c:pt>
                <c:pt idx="1">
                  <c:v>João</c:v>
                </c:pt>
                <c:pt idx="2">
                  <c:v>Sarah</c:v>
                </c:pt>
              </c:strCache>
            </c:strRef>
          </c:cat>
          <c:val>
            <c:numRef>
              <c:f>'Dados para Gráficos'!$B$2:$B$4</c:f>
              <c:numCache>
                <c:formatCode>_("R$"* #,##0.00_);_("R$"* \(#,##0.00\);_("R$"* "-"??_);_(@_)</c:formatCode>
                <c:ptCount val="3"/>
                <c:pt idx="0">
                  <c:v>6780.4999999999991</c:v>
                </c:pt>
                <c:pt idx="1">
                  <c:v>5075.2</c:v>
                </c:pt>
                <c:pt idx="2">
                  <c:v>5881.7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7-4EFD-AF5E-10C867F5A4B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197870720"/>
        <c:axId val="197874560"/>
      </c:barChart>
      <c:catAx>
        <c:axId val="197870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874560"/>
        <c:crosses val="autoZero"/>
        <c:auto val="1"/>
        <c:lblAlgn val="ctr"/>
        <c:lblOffset val="100"/>
        <c:noMultiLvlLbl val="0"/>
      </c:catAx>
      <c:valAx>
        <c:axId val="197874560"/>
        <c:scaling>
          <c:orientation val="minMax"/>
        </c:scaling>
        <c:delete val="1"/>
        <c:axPos val="b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197870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Gráficos'!$E$2:$E$7</c:f>
              <c:strCache>
                <c:ptCount val="6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</c:strCache>
            </c:strRef>
          </c:cat>
          <c:val>
            <c:numRef>
              <c:f>'Dados para Gráficos'!$F$2:$F$7</c:f>
              <c:numCache>
                <c:formatCode>_("R$"* #,##0.00_);_("R$"* \(#,##0.00\);_("R$"* "-"??_);_(@_)</c:formatCode>
                <c:ptCount val="6"/>
                <c:pt idx="0">
                  <c:v>2241.4</c:v>
                </c:pt>
                <c:pt idx="1">
                  <c:v>2595.6999999999998</c:v>
                </c:pt>
                <c:pt idx="2">
                  <c:v>3443.6</c:v>
                </c:pt>
                <c:pt idx="3">
                  <c:v>4054.6</c:v>
                </c:pt>
                <c:pt idx="4">
                  <c:v>1919.1</c:v>
                </c:pt>
                <c:pt idx="5">
                  <c:v>3483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4-4479-A3D0-77585564BA3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347712"/>
        <c:axId val="168331872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'Dados para Gráficos'!$E$2:$E$7</c:f>
              <c:strCache>
                <c:ptCount val="6"/>
                <c:pt idx="0">
                  <c:v> Jan </c:v>
                </c:pt>
                <c:pt idx="1">
                  <c:v> Fev </c:v>
                </c:pt>
                <c:pt idx="2">
                  <c:v> Mar </c:v>
                </c:pt>
                <c:pt idx="3">
                  <c:v> Abr </c:v>
                </c:pt>
                <c:pt idx="4">
                  <c:v> Mai </c:v>
                </c:pt>
                <c:pt idx="5">
                  <c:v> Jun </c:v>
                </c:pt>
              </c:strCache>
            </c:strRef>
          </c:cat>
          <c:val>
            <c:numRef>
              <c:f>'Dados para Gráficos'!$G$2:$G$7</c:f>
              <c:numCache>
                <c:formatCode>General</c:formatCode>
                <c:ptCount val="6"/>
                <c:pt idx="0">
                  <c:v>14</c:v>
                </c:pt>
                <c:pt idx="1">
                  <c:v>15</c:v>
                </c:pt>
                <c:pt idx="2">
                  <c:v>26</c:v>
                </c:pt>
                <c:pt idx="3">
                  <c:v>28</c:v>
                </c:pt>
                <c:pt idx="4">
                  <c:v>17</c:v>
                </c:pt>
                <c:pt idx="5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A4-4479-A3D0-77585564BA3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8333792"/>
        <c:axId val="168340032"/>
      </c:lineChart>
      <c:catAx>
        <c:axId val="168347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331872"/>
        <c:crosses val="autoZero"/>
        <c:auto val="1"/>
        <c:lblAlgn val="ctr"/>
        <c:lblOffset val="100"/>
        <c:noMultiLvlLbl val="0"/>
      </c:catAx>
      <c:valAx>
        <c:axId val="16833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347712"/>
        <c:crosses val="autoZero"/>
        <c:crossBetween val="between"/>
      </c:valAx>
      <c:valAx>
        <c:axId val="168340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8333792"/>
        <c:crosses val="max"/>
        <c:crossBetween val="between"/>
      </c:valAx>
      <c:catAx>
        <c:axId val="168333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68340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5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Gráficos'!$I$4</c:f>
              <c:strCache>
                <c:ptCount val="1"/>
                <c:pt idx="0">
                  <c:v> Vestuário </c:v>
                </c:pt>
              </c:strCache>
            </c:strRef>
          </c:tx>
          <c:dPt>
            <c:idx val="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D1-4CD2-8794-E877ACEFDE75}"/>
              </c:ext>
            </c:extLst>
          </c:dPt>
          <c:dPt>
            <c:idx val="1"/>
            <c:bubble3D val="0"/>
            <c:spPr>
              <a:solidFill>
                <a:schemeClr val="accent5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DD1-4CD2-8794-E877ACEFDE75}"/>
              </c:ext>
            </c:extLst>
          </c:dPt>
          <c:val>
            <c:numRef>
              <c:f>'Dados para Gráficos'!$J$4:$K$4</c:f>
              <c:numCache>
                <c:formatCode>0%</c:formatCode>
                <c:ptCount val="2"/>
                <c:pt idx="0">
                  <c:v>0.53142512431359734</c:v>
                </c:pt>
                <c:pt idx="1">
                  <c:v>0.46857487568640266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D1-4CD2-8794-E877ACEFD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4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Gráficos'!$I$3</c:f>
              <c:strCache>
                <c:ptCount val="1"/>
                <c:pt idx="0">
                  <c:v> Calçados </c:v>
                </c:pt>
              </c:strCache>
            </c:strRef>
          </c:tx>
          <c:dPt>
            <c:idx val="0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0A-4C78-905F-AD9EBC4BD0FB}"/>
              </c:ext>
            </c:extLst>
          </c:dPt>
          <c:dPt>
            <c:idx val="1"/>
            <c:bubble3D val="0"/>
            <c:spPr>
              <a:solidFill>
                <a:schemeClr val="accent4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0A-4C78-905F-AD9EBC4BD0FB}"/>
              </c:ext>
            </c:extLst>
          </c:dPt>
          <c:val>
            <c:numRef>
              <c:f>'Dados para Gráficos'!$J$3:$K$3</c:f>
              <c:numCache>
                <c:formatCode>0%</c:formatCode>
                <c:ptCount val="2"/>
                <c:pt idx="0">
                  <c:v>0.32123648336283778</c:v>
                </c:pt>
                <c:pt idx="1">
                  <c:v>0.67876351663716217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0A-4C78-905F-AD9EBC4BD0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accent2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'Dados para Gráficos'!$I$2</c:f>
              <c:strCache>
                <c:ptCount val="1"/>
                <c:pt idx="0">
                  <c:v> Acessórios 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C95-41B4-9115-8E1191969AFA}"/>
              </c:ext>
            </c:extLst>
          </c:dPt>
          <c:dPt>
            <c:idx val="1"/>
            <c:bubble3D val="0"/>
            <c:spPr>
              <a:solidFill>
                <a:schemeClr val="accent2">
                  <a:lumMod val="40000"/>
                  <a:lumOff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C95-41B4-9115-8E1191969AFA}"/>
              </c:ext>
            </c:extLst>
          </c:dPt>
          <c:val>
            <c:numRef>
              <c:f>'Dados para Gráficos'!$J$2:$K$2</c:f>
              <c:numCache>
                <c:formatCode>0%</c:formatCode>
                <c:ptCount val="2"/>
                <c:pt idx="0">
                  <c:v>0.14733839232356488</c:v>
                </c:pt>
                <c:pt idx="1">
                  <c:v>0.85266160767643506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95-41B4-9115-8E1191969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06099F-49FB-4EF1-9AD8-AD4A85C4851B}">
  <sheetPr/>
  <sheetViews>
    <sheetView zoomScale="118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46081" cy="6013665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04294F6-E367-E04D-B65B-6A05F437539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5013</xdr:colOff>
      <xdr:row>27</xdr:row>
      <xdr:rowOff>5013</xdr:rowOff>
    </xdr:from>
    <xdr:to>
      <xdr:col>79</xdr:col>
      <xdr:colOff>130628</xdr:colOff>
      <xdr:row>38</xdr:row>
      <xdr:rowOff>8283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421A1B-A61D-AC8B-4FC7-D794B4752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4349</xdr:colOff>
      <xdr:row>10</xdr:row>
      <xdr:rowOff>19257</xdr:rowOff>
    </xdr:from>
    <xdr:to>
      <xdr:col>79</xdr:col>
      <xdr:colOff>115957</xdr:colOff>
      <xdr:row>23</xdr:row>
      <xdr:rowOff>107674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8F94BB6-9E37-A952-324D-92F219CEE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99392</xdr:colOff>
      <xdr:row>27</xdr:row>
      <xdr:rowOff>4348</xdr:rowOff>
    </xdr:from>
    <xdr:to>
      <xdr:col>38</xdr:col>
      <xdr:colOff>124238</xdr:colOff>
      <xdr:row>37</xdr:row>
      <xdr:rowOff>124241</xdr:rowOff>
    </xdr:to>
    <xdr:graphicFrame macro="">
      <xdr:nvGraphicFramePr>
        <xdr:cNvPr id="5" name="Gráfico 6">
          <a:extLst>
            <a:ext uri="{FF2B5EF4-FFF2-40B4-BE49-F238E27FC236}">
              <a16:creationId xmlns:a16="http://schemas.microsoft.com/office/drawing/2014/main" id="{BADEABFC-FBC9-18BE-02F5-17C47B3852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44312</xdr:colOff>
      <xdr:row>27</xdr:row>
      <xdr:rowOff>4348</xdr:rowOff>
    </xdr:from>
    <xdr:to>
      <xdr:col>26</xdr:col>
      <xdr:colOff>69158</xdr:colOff>
      <xdr:row>37</xdr:row>
      <xdr:rowOff>124241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24D498F5-992A-8350-9231-2F1529B11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108502</xdr:colOff>
      <xdr:row>27</xdr:row>
      <xdr:rowOff>4348</xdr:rowOff>
    </xdr:from>
    <xdr:to>
      <xdr:col>14</xdr:col>
      <xdr:colOff>827</xdr:colOff>
      <xdr:row>37</xdr:row>
      <xdr:rowOff>124241</xdr:rowOff>
    </xdr:to>
    <xdr:graphicFrame macro="">
      <xdr:nvGraphicFramePr>
        <xdr:cNvPr id="7" name="Gráfico 4">
          <a:extLst>
            <a:ext uri="{FF2B5EF4-FFF2-40B4-BE49-F238E27FC236}">
              <a16:creationId xmlns:a16="http://schemas.microsoft.com/office/drawing/2014/main" id="{0CB6BC45-34FB-5007-FC4E-B380E0170F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0.27179</cdr:x>
      <cdr:y>0.45494</cdr:y>
    </cdr:from>
    <cdr:to>
      <cdr:x>0.76923</cdr:x>
      <cdr:y>0.77375</cdr:y>
    </cdr:to>
    <cdr:sp macro="" textlink="'Dados para Gráficos'!$J$4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F3D033B4-78C3-A2FB-C2C6-901FB692152F}"/>
            </a:ext>
          </a:extLst>
        </cdr:cNvPr>
        <cdr:cNvSpPr txBox="1"/>
      </cdr:nvSpPr>
      <cdr:spPr>
        <a:xfrm xmlns:a="http://schemas.openxmlformats.org/drawingml/2006/main">
          <a:off x="438978" y="732804"/>
          <a:ext cx="803413" cy="51352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5B0E4FE1-6814-48F0-B81C-50EC4A7C07BB}" type="TxLink">
            <a:rPr lang="en-US" sz="2400" b="1" i="0" u="none" strike="noStrike" kern="1200">
              <a:solidFill>
                <a:schemeClr val="accent5"/>
              </a:solidFill>
              <a:latin typeface="Aptos Narrow"/>
              <a:ea typeface="+mn-ea"/>
              <a:cs typeface="+mn-cs"/>
            </a:rPr>
            <a:pPr marL="0" indent="0" algn="ctr"/>
            <a:t>53%</a:t>
          </a:fld>
          <a:endParaRPr lang="pt-BR" sz="2400" b="1" i="0" u="none" strike="noStrike" kern="1200">
            <a:solidFill>
              <a:schemeClr val="accent5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0.18282</cdr:x>
      <cdr:y>0.34696</cdr:y>
    </cdr:from>
    <cdr:to>
      <cdr:x>0.81359</cdr:x>
      <cdr:y>0.83545</cdr:y>
    </cdr:to>
    <cdr:sp macro="" textlink="'Dados para Gráficos'!$J$3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923B6105-6C1F-1480-C5B0-368D1E053534}"/>
            </a:ext>
          </a:extLst>
        </cdr:cNvPr>
        <cdr:cNvSpPr txBox="1"/>
      </cdr:nvSpPr>
      <cdr:spPr>
        <a:xfrm xmlns:a="http://schemas.openxmlformats.org/drawingml/2006/main">
          <a:off x="295276" y="558869"/>
          <a:ext cx="1018760" cy="78684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marL="0" indent="0" algn="ctr"/>
          <a:fld id="{14486D2E-805B-40C8-ACAC-D6C24C8031E9}" type="TxLink">
            <a:rPr lang="en-US" sz="2400" b="1" i="0" u="none" strike="noStrike" kern="1200">
              <a:solidFill>
                <a:schemeClr val="accent4"/>
              </a:solidFill>
              <a:latin typeface="Aptos Narrow"/>
              <a:ea typeface="+mn-ea"/>
              <a:cs typeface="+mn-cs"/>
            </a:rPr>
            <a:pPr marL="0" indent="0" algn="ctr"/>
            <a:t>32%</a:t>
          </a:fld>
          <a:endParaRPr lang="pt-BR" sz="2400" b="1" i="0" u="none" strike="noStrike" kern="1200">
            <a:solidFill>
              <a:schemeClr val="accent4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0.23026</cdr:x>
      <cdr:y>0.39324</cdr:y>
    </cdr:from>
    <cdr:to>
      <cdr:x>0.80974</cdr:x>
      <cdr:y>0.81489</cdr:y>
    </cdr:to>
    <cdr:sp macro="" textlink="'Dados para Gráficos'!$J$2">
      <cdr:nvSpPr>
        <cdr:cNvPr id="2" name="CaixaDeTexto 1">
          <a:extLst xmlns:a="http://schemas.openxmlformats.org/drawingml/2006/main">
            <a:ext uri="{FF2B5EF4-FFF2-40B4-BE49-F238E27FC236}">
              <a16:creationId xmlns:a16="http://schemas.microsoft.com/office/drawing/2014/main" id="{41545003-6590-89E9-709B-F01D2F1E644A}"/>
            </a:ext>
          </a:extLst>
        </cdr:cNvPr>
        <cdr:cNvSpPr txBox="1"/>
      </cdr:nvSpPr>
      <cdr:spPr>
        <a:xfrm xmlns:a="http://schemas.openxmlformats.org/drawingml/2006/main">
          <a:off x="371889" y="633414"/>
          <a:ext cx="935935" cy="6791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marL="0" indent="0" algn="ctr"/>
          <a:fld id="{83A78FAC-5AF8-47A4-AD66-6180F4719DF5}" type="TxLink">
            <a:rPr lang="en-US" sz="2400" b="1" i="0" u="none" strike="noStrike" kern="1200">
              <a:solidFill>
                <a:schemeClr val="accent2"/>
              </a:solidFill>
              <a:latin typeface="Aptos Narrow"/>
              <a:ea typeface="+mn-ea"/>
              <a:cs typeface="+mn-cs"/>
            </a:rPr>
            <a:pPr marL="0" indent="0" algn="ctr"/>
            <a:t>15%</a:t>
          </a:fld>
          <a:endParaRPr lang="pt-BR" sz="2400" b="1" i="0" u="none" strike="noStrike" kern="1200">
            <a:solidFill>
              <a:schemeClr val="accent2"/>
            </a:solidFill>
            <a:latin typeface="Aptos Narrow"/>
            <a:ea typeface="+mn-ea"/>
            <a:cs typeface="+mn-cs"/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AppData\Local\Temp\94909bda-980b-4cad-84de-97275193bd5b_Meteora%20Ecommerce%20-%20AULA%20INICIAL.zip.d5b\Meteora%20Ecommerce%20-%20AULA%20INICIAL.xlsx" TargetMode="External"/><Relationship Id="rId1" Type="http://schemas.openxmlformats.org/officeDocument/2006/relationships/externalLinkPath" Target="file:///C:\Users\andre\AppData\Local\Temp\94909bda-980b-4cad-84de-97275193bd5b_Meteora%20Ecommerce%20-%20AULA%20INICIAL.zip.d5b\Meteora%20Ecommerce%20-%20AULA%20INICI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u Gráfico"/>
      <sheetName val="Planilha3"/>
      <sheetName val="Produtos"/>
      <sheetName val="Vendas"/>
      <sheetName val="Meus Números (Tabela)"/>
      <sheetName val="Filtro Avançado"/>
    </sheetNames>
    <sheetDataSet>
      <sheetData sheetId="1"/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ey de Freitas Souza" refreshedDate="45602.891321990741" createdVersion="8" refreshedVersion="8" minRefreshableVersion="3" recordCount="20" xr:uid="{B8DCA5BE-7AAD-4A51-A5A6-F45D5D0DB540}">
  <cacheSource type="worksheet">
    <worksheetSource ref="A3:G42" sheet="Produtos"/>
  </cacheSource>
  <cacheFields count="7">
    <cacheField name="Produtos" numFmtId="0">
      <sharedItems count="10">
        <s v="Camiseta Lisa"/>
        <s v="Óculos"/>
        <s v="Jaqueta"/>
        <s v="Calça"/>
        <s v="Vestido"/>
        <s v="Bermuda"/>
        <s v="Tênis"/>
        <s v="Bolsa"/>
        <s v="Boné"/>
        <s v="Cinto"/>
      </sharedItems>
    </cacheField>
    <cacheField name="Tamanho" numFmtId="0">
      <sharedItems containsMixedTypes="1" containsNumber="1" containsInteger="1" minValue="36" maxValue="38"/>
    </cacheField>
    <cacheField name="Categoria" numFmtId="0">
      <sharedItems/>
    </cacheField>
    <cacheField name="Preço Unitário" numFmtId="44">
      <sharedItems containsSemiMixedTypes="0" containsString="0" containsNumber="1" minValue="25.9" maxValue="399.9"/>
    </cacheField>
    <cacheField name="Qtd" numFmtId="0">
      <sharedItems containsSemiMixedTypes="0" containsString="0" containsNumber="1" containsInteger="1" minValue="0" maxValue="21"/>
    </cacheField>
    <cacheField name="Valor Total" numFmtId="44">
      <sharedItems containsSemiMixedTypes="0" containsString="0" containsNumber="1" minValue="0" maxValue="1199.6999999999998"/>
    </cacheField>
    <cacheField name="Valor de Desconto" numFmtId="44">
      <sharedItems containsSemiMixedTypes="0" containsString="0" containsNumber="1" minValue="0" maxValue="59.9849999999999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x v="0"/>
    <s v="P"/>
    <s v="Vestuário"/>
    <n v="25.9"/>
    <n v="12"/>
    <n v="310.79999999999995"/>
    <n v="15.54"/>
  </r>
  <r>
    <x v="0"/>
    <s v="M"/>
    <s v="Vestuário"/>
    <n v="29.9"/>
    <n v="10"/>
    <n v="299"/>
    <n v="14.950000000000001"/>
  </r>
  <r>
    <x v="0"/>
    <s v="G"/>
    <s v="Vestuário"/>
    <n v="32.9"/>
    <n v="6"/>
    <n v="197.39999999999998"/>
    <n v="9.8699999999999992"/>
  </r>
  <r>
    <x v="1"/>
    <s v="Único"/>
    <s v="Acessórios"/>
    <n v="399.9"/>
    <n v="3"/>
    <n v="1199.6999999999998"/>
    <n v="59.984999999999992"/>
  </r>
  <r>
    <x v="2"/>
    <s v="P"/>
    <s v="Vestuário"/>
    <n v="249.9"/>
    <n v="1"/>
    <n v="249.9"/>
    <n v="12.495000000000001"/>
  </r>
  <r>
    <x v="2"/>
    <s v="M"/>
    <s v="Vestuário"/>
    <n v="259.89999999999998"/>
    <n v="2"/>
    <n v="519.79999999999995"/>
    <n v="25.99"/>
  </r>
  <r>
    <x v="2"/>
    <s v="G"/>
    <s v="Vestuário"/>
    <n v="299.89999999999998"/>
    <n v="1"/>
    <n v="299.89999999999998"/>
    <n v="14.994999999999999"/>
  </r>
  <r>
    <x v="3"/>
    <s v="P"/>
    <s v="Vestuário"/>
    <n v="85.9"/>
    <n v="8"/>
    <n v="687.2"/>
    <n v="34.360000000000007"/>
  </r>
  <r>
    <x v="3"/>
    <s v="M"/>
    <s v="Vestuário"/>
    <n v="89.9"/>
    <n v="5"/>
    <n v="449.5"/>
    <n v="22.475000000000001"/>
  </r>
  <r>
    <x v="3"/>
    <s v="G"/>
    <s v="Vestuário"/>
    <n v="92.9"/>
    <n v="6"/>
    <n v="557.40000000000009"/>
    <n v="27.870000000000005"/>
  </r>
  <r>
    <x v="4"/>
    <s v="Único"/>
    <s v="Vestuário"/>
    <n v="149.9"/>
    <n v="2"/>
    <n v="299.8"/>
    <n v="14.990000000000002"/>
  </r>
  <r>
    <x v="5"/>
    <s v="P"/>
    <s v="Vestuário"/>
    <n v="65.900000000000006"/>
    <n v="12"/>
    <n v="790.80000000000007"/>
    <n v="39.540000000000006"/>
  </r>
  <r>
    <x v="5"/>
    <s v="M"/>
    <s v="Vestuário"/>
    <n v="69.900000000000006"/>
    <n v="15"/>
    <n v="1048.5"/>
    <n v="52.425000000000004"/>
  </r>
  <r>
    <x v="5"/>
    <s v="G"/>
    <s v="Vestuário"/>
    <n v="70.900000000000006"/>
    <n v="13"/>
    <n v="921.7"/>
    <n v="46.085000000000008"/>
  </r>
  <r>
    <x v="6"/>
    <n v="36"/>
    <s v="Vestuário"/>
    <n v="199.9"/>
    <n v="2"/>
    <n v="399.8"/>
    <n v="19.990000000000002"/>
  </r>
  <r>
    <x v="6"/>
    <n v="37"/>
    <s v="Vestuário"/>
    <n v="249.9"/>
    <n v="1"/>
    <n v="249.9"/>
    <n v="12.495000000000001"/>
  </r>
  <r>
    <x v="6"/>
    <n v="38"/>
    <s v="Vestuário"/>
    <n v="259.89999999999998"/>
    <n v="0"/>
    <n v="0"/>
    <n v="0"/>
  </r>
  <r>
    <x v="7"/>
    <s v="Único"/>
    <s v="Acessórios"/>
    <n v="259.89999999999998"/>
    <n v="1"/>
    <n v="259.89999999999998"/>
    <n v="12.994999999999999"/>
  </r>
  <r>
    <x v="8"/>
    <s v="Único"/>
    <s v="Acessórios"/>
    <n v="39.9"/>
    <n v="11"/>
    <n v="438.9"/>
    <n v="21.945"/>
  </r>
  <r>
    <x v="9"/>
    <s v="Único"/>
    <s v="Acessórios"/>
    <n v="49.9"/>
    <n v="21"/>
    <n v="1047.8999999999999"/>
    <n v="52.3949999999999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863B41-19C3-4871-AAB0-51D48FCA45ED}" name="Tabela dinâmica9" cacheId="0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compact="0" compactData="0" multipleFieldFilters="0" chartFormat="9">
  <location ref="A3:B13" firstHeaderRow="1" firstDataRow="1" firstDataCol="1"/>
  <pivotFields count="7">
    <pivotField axis="axisRow" compact="0" outline="0" showAll="0" defaultSubtotal="0">
      <items count="10">
        <item x="5"/>
        <item x="7"/>
        <item x="8"/>
        <item x="3"/>
        <item x="0"/>
        <item x="9"/>
        <item x="2"/>
        <item x="1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44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oma de Qtd" fld="4" baseField="0" baseItem="0"/>
  </dataFields>
  <chartFormats count="1"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8A4F134-4765-4754-8955-B663184CE5EE}" name="TB_Produtos3" displayName="TB_Produtos3" ref="A3:G42" totalsRowShown="0" headerRowDxfId="18">
  <autoFilter ref="A3:G42" xr:uid="{B8A4F134-4765-4754-8955-B663184CE5EE}"/>
  <tableColumns count="7">
    <tableColumn id="1" xr3:uid="{33268562-3BEB-4084-8741-6973F0881788}" name="Código"/>
    <tableColumn id="2" xr3:uid="{AC478A8F-866C-4F70-BB26-EE7A1D83EFD1}" name="Produtos"/>
    <tableColumn id="3" xr3:uid="{A06D398A-D468-42D9-9332-D008D1A5046C}" name="Tamanho" dataDxfId="17"/>
    <tableColumn id="4" xr3:uid="{C7210179-08E9-4119-A601-45BF5EC9C185}" name="Categoria"/>
    <tableColumn id="6" xr3:uid="{C1A9D93F-1335-4D4E-8732-6C9C4E614D2C}" name="Estoque" dataDxfId="16"/>
    <tableColumn id="7" xr3:uid="{E9F07C7D-BD99-42F7-9EB9-B1C9BFBC34B5}" name="Situação" dataDxfId="4">
      <calculatedColumnFormula>TB_Produtos3[[#This Row],[Estoque]]</calculatedColumnFormula>
    </tableColumn>
    <tableColumn id="5" xr3:uid="{C8B40A0F-AEE6-49C5-BC7F-343CAFF12CC0}" name="Preço Unitário" dataDxfId="15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ED12C8-5143-49F7-B527-E86D32D8D85E}" name="TB_Vendas" displayName="TB_Vendas" ref="A2:I61" totalsRowShown="0" headerRowDxfId="14" dataDxfId="13" headerRowCellStyle="Cabeçalho Meteora">
  <autoFilter ref="A2:I61" xr:uid="{BDED12C8-5143-49F7-B527-E86D32D8D85E}"/>
  <tableColumns count="9">
    <tableColumn id="7" xr3:uid="{BB3064A6-5C71-4F32-9F12-1E1BED57F7D7}" name="Mês" dataDxfId="12">
      <calculatedColumnFormula>MONTH(TB_Vendas[[#This Row],[Data]])</calculatedColumnFormula>
    </tableColumn>
    <tableColumn id="1" xr3:uid="{4996EE35-A92B-497D-AC66-B539078C053D}" name="Data" dataDxfId="11"/>
    <tableColumn id="2" xr3:uid="{2867077E-6417-4F80-97D5-426DDB712B37}" name="Código" dataDxfId="10"/>
    <tableColumn id="3" xr3:uid="{3CD9956A-8A94-4E30-881B-D8A44DCB260E}" name="Tamanho" dataDxfId="9">
      <calculatedColumnFormula>_xlfn.XLOOKUP(C3,[1]!TB_Produtos[Código],[1]!TB_Produtos[Tamanho])</calculatedColumnFormula>
    </tableColumn>
    <tableColumn id="4" xr3:uid="{572DB012-C15F-4FCD-B5C2-BF0DF82BD3CC}" name="Categoria" dataDxfId="8"/>
    <tableColumn id="5" xr3:uid="{DF27788F-E168-4E07-8D3A-FD96200FE341}" name="Qtd" dataDxfId="7"/>
    <tableColumn id="9" xr3:uid="{1A87DA34-F2AC-4081-B9B5-D34E96ABE1D8}" name="Unitário" dataDxfId="0" dataCellStyle="Moeda">
      <calculatedColumnFormula>_xlfn.XLOOKUP(TB_Vendas[[#This Row],[Código]],TB_Produtos3[Código],TB_Produtos3[Preço Unitário])</calculatedColumnFormula>
    </tableColumn>
    <tableColumn id="6" xr3:uid="{512456FD-5A76-4A54-AFE0-524A220BB06F}" name="Total" dataDxfId="6">
      <calculatedColumnFormula>TB_Vendas[[#This Row],[Unitário]]*TB_Vendas[[#This Row],[Qtd]]</calculatedColumnFormula>
    </tableColumn>
    <tableColumn id="8" xr3:uid="{04654A56-90D0-4B08-9E1C-01563F6ED86C}" name="Vendedor" dataDxfId="5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73E6E88-64F9-41F5-9BAE-D31A8CFDCD22}" name="TB_Produtos" displayName="TB_Produtos" ref="A3:G43" totalsRowCount="1" dataDxfId="30">
  <autoFilter ref="A3:G42" xr:uid="{D73E6E88-64F9-41F5-9BAE-D31A8CFDCD22}"/>
  <tableColumns count="7">
    <tableColumn id="1" xr3:uid="{C6F508F4-4241-4527-BA16-0F0E4950CCCD}" name="Produtos" totalsRowLabel="Total" dataDxfId="29"/>
    <tableColumn id="2" xr3:uid="{3B268B57-8634-43C2-BCCE-CC4618767837}" name="Tamanho" dataDxfId="28" totalsRowDxfId="27"/>
    <tableColumn id="3" xr3:uid="{70DF6EF3-3E1C-4CAB-876B-629172A7DCBB}" name="Categoria" dataDxfId="26"/>
    <tableColumn id="4" xr3:uid="{B0990AF2-4F48-4391-8544-9218F322B8B5}" name="Preço Unitário" totalsRowFunction="sum" dataDxfId="25" totalsRowDxfId="24"/>
    <tableColumn id="8" xr3:uid="{95EC489E-564D-4F71-B0AF-D7EB0EFAF485}" name="Preço c/ desconto" totalsRowFunction="sum" dataDxfId="23" totalsRowDxfId="22">
      <calculatedColumnFormula>D4-(D4*$I$4)</calculatedColumnFormula>
    </tableColumn>
    <tableColumn id="5" xr3:uid="{70DFCEAF-27D3-4119-81DD-1F7E660A507F}" name="Qtd" totalsRowFunction="sum" dataDxfId="21"/>
    <tableColumn id="6" xr3:uid="{ED92BB44-04A2-4B40-8D51-63351C0E9E70}" name="Valor Total" totalsRowFunction="sum" dataDxfId="20" totalsRowDxfId="19">
      <calculatedColumnFormula>E4*F4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DBC37-7CCD-40FB-83DB-09263C5C56D8}">
  <dimension ref="A3:B13"/>
  <sheetViews>
    <sheetView workbookViewId="0">
      <selection activeCell="A2" sqref="A1:XFD1048576"/>
    </sheetView>
  </sheetViews>
  <sheetFormatPr defaultRowHeight="15" x14ac:dyDescent="0.25"/>
  <cols>
    <col min="1" max="1" width="13.42578125" bestFit="1" customWidth="1"/>
    <col min="2" max="2" width="12.42578125" bestFit="1" customWidth="1"/>
  </cols>
  <sheetData>
    <row r="3" spans="1:2" x14ac:dyDescent="0.25">
      <c r="A3" s="15" t="s">
        <v>1</v>
      </c>
      <c r="B3" t="s">
        <v>28</v>
      </c>
    </row>
    <row r="4" spans="1:2" x14ac:dyDescent="0.25">
      <c r="A4" t="s">
        <v>9</v>
      </c>
      <c r="B4">
        <v>40</v>
      </c>
    </row>
    <row r="5" spans="1:2" x14ac:dyDescent="0.25">
      <c r="A5" t="s">
        <v>11</v>
      </c>
      <c r="B5">
        <v>1</v>
      </c>
    </row>
    <row r="6" spans="1:2" x14ac:dyDescent="0.25">
      <c r="A6" t="s">
        <v>12</v>
      </c>
      <c r="B6">
        <v>11</v>
      </c>
    </row>
    <row r="7" spans="1:2" x14ac:dyDescent="0.25">
      <c r="A7" t="s">
        <v>0</v>
      </c>
      <c r="B7">
        <v>19</v>
      </c>
    </row>
    <row r="8" spans="1:2" x14ac:dyDescent="0.25">
      <c r="A8" t="s">
        <v>15</v>
      </c>
      <c r="B8">
        <v>28</v>
      </c>
    </row>
    <row r="9" spans="1:2" x14ac:dyDescent="0.25">
      <c r="A9" t="s">
        <v>13</v>
      </c>
      <c r="B9">
        <v>21</v>
      </c>
    </row>
    <row r="10" spans="1:2" x14ac:dyDescent="0.25">
      <c r="A10" t="s">
        <v>8</v>
      </c>
      <c r="B10">
        <v>4</v>
      </c>
    </row>
    <row r="11" spans="1:2" x14ac:dyDescent="0.25">
      <c r="A11" t="s">
        <v>2</v>
      </c>
      <c r="B11">
        <v>3</v>
      </c>
    </row>
    <row r="12" spans="1:2" x14ac:dyDescent="0.25">
      <c r="A12" t="s">
        <v>10</v>
      </c>
      <c r="B12">
        <v>3</v>
      </c>
    </row>
    <row r="13" spans="1:2" x14ac:dyDescent="0.25">
      <c r="A13" t="s">
        <v>3</v>
      </c>
      <c r="B13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A5417-6C6E-406D-82A6-38B86E179541}">
  <dimension ref="A1:I44"/>
  <sheetViews>
    <sheetView zoomScaleNormal="100" workbookViewId="0">
      <pane ySplit="3" topLeftCell="A4" activePane="bottomLeft" state="frozen"/>
      <selection activeCell="E1" sqref="E1:E1048576"/>
      <selection pane="bottomLeft" activeCell="E2" sqref="E1:E1048576"/>
    </sheetView>
  </sheetViews>
  <sheetFormatPr defaultRowHeight="15" x14ac:dyDescent="0.25"/>
  <cols>
    <col min="1" max="1" width="20" bestFit="1" customWidth="1"/>
    <col min="2" max="2" width="16.140625" style="1" bestFit="1" customWidth="1"/>
    <col min="3" max="3" width="14.42578125" bestFit="1" customWidth="1"/>
    <col min="4" max="4" width="19.5703125" bestFit="1" customWidth="1"/>
    <col min="5" max="5" width="24.28515625" bestFit="1" customWidth="1"/>
    <col min="6" max="6" width="7.7109375" bestFit="1" customWidth="1"/>
    <col min="7" max="7" width="15.28515625" bestFit="1" customWidth="1"/>
    <col min="9" max="9" width="12.140625" bestFit="1" customWidth="1"/>
  </cols>
  <sheetData>
    <row r="1" spans="1:9" ht="26.25" x14ac:dyDescent="0.4">
      <c r="A1" s="36" t="s">
        <v>16</v>
      </c>
      <c r="B1" s="36"/>
      <c r="C1" s="36"/>
      <c r="D1" s="36"/>
      <c r="E1" s="36"/>
      <c r="F1" s="36"/>
      <c r="G1" s="36"/>
    </row>
    <row r="2" spans="1:9" ht="6" customHeight="1" x14ac:dyDescent="0.4">
      <c r="A2" s="4"/>
      <c r="B2" s="4"/>
      <c r="C2" s="4"/>
      <c r="D2" s="4"/>
      <c r="E2" s="4"/>
      <c r="F2" s="4"/>
      <c r="G2" s="4"/>
    </row>
    <row r="3" spans="1:9" ht="18.75" x14ac:dyDescent="0.3">
      <c r="A3" s="5" t="s">
        <v>1</v>
      </c>
      <c r="B3" s="5" t="s">
        <v>14</v>
      </c>
      <c r="C3" s="6" t="s">
        <v>17</v>
      </c>
      <c r="D3" s="6" t="s">
        <v>20</v>
      </c>
      <c r="E3" s="6" t="s">
        <v>27</v>
      </c>
      <c r="F3" s="6" t="s">
        <v>22</v>
      </c>
      <c r="G3" s="6" t="s">
        <v>24</v>
      </c>
      <c r="I3" s="13" t="s">
        <v>26</v>
      </c>
    </row>
    <row r="4" spans="1:9" x14ac:dyDescent="0.25">
      <c r="A4" s="22" t="s">
        <v>9</v>
      </c>
      <c r="B4" s="23" t="s">
        <v>4</v>
      </c>
      <c r="C4" s="24" t="s">
        <v>18</v>
      </c>
      <c r="D4" s="27">
        <v>65.900000000000006</v>
      </c>
      <c r="E4" s="27">
        <f t="shared" ref="E4:E42" si="0">D4-(D4*$I$4)</f>
        <v>62.605000000000004</v>
      </c>
      <c r="F4" s="28">
        <v>12</v>
      </c>
      <c r="G4" s="27">
        <f t="shared" ref="G4:G42" si="1">E4*F4</f>
        <v>751.26</v>
      </c>
      <c r="I4" s="14">
        <v>0.05</v>
      </c>
    </row>
    <row r="5" spans="1:9" x14ac:dyDescent="0.25">
      <c r="A5" s="18" t="s">
        <v>9</v>
      </c>
      <c r="B5" s="17" t="s">
        <v>6</v>
      </c>
      <c r="C5" s="16" t="s">
        <v>18</v>
      </c>
      <c r="D5" s="25">
        <v>70.900000000000006</v>
      </c>
      <c r="E5" s="25">
        <f t="shared" si="0"/>
        <v>67.355000000000004</v>
      </c>
      <c r="F5" s="29">
        <v>13</v>
      </c>
      <c r="G5" s="25">
        <f t="shared" si="1"/>
        <v>875.61500000000001</v>
      </c>
    </row>
    <row r="6" spans="1:9" x14ac:dyDescent="0.25">
      <c r="A6" s="18" t="s">
        <v>9</v>
      </c>
      <c r="B6" s="17" t="s">
        <v>5</v>
      </c>
      <c r="C6" s="16" t="s">
        <v>18</v>
      </c>
      <c r="D6" s="25">
        <v>69.900000000000006</v>
      </c>
      <c r="E6" s="25">
        <f t="shared" si="0"/>
        <v>66.405000000000001</v>
      </c>
      <c r="F6" s="29">
        <v>15</v>
      </c>
      <c r="G6" s="25">
        <f t="shared" si="1"/>
        <v>996.07500000000005</v>
      </c>
    </row>
    <row r="7" spans="1:9" x14ac:dyDescent="0.25">
      <c r="A7" s="22" t="s">
        <v>43</v>
      </c>
      <c r="B7" s="23" t="s">
        <v>7</v>
      </c>
      <c r="C7" s="24" t="s">
        <v>19</v>
      </c>
      <c r="D7" s="27">
        <v>145</v>
      </c>
      <c r="E7" s="27">
        <f t="shared" si="0"/>
        <v>137.75</v>
      </c>
      <c r="F7" s="28">
        <v>2</v>
      </c>
      <c r="G7" s="27">
        <f t="shared" si="1"/>
        <v>275.5</v>
      </c>
    </row>
    <row r="8" spans="1:9" x14ac:dyDescent="0.25">
      <c r="A8" s="22" t="s">
        <v>42</v>
      </c>
      <c r="B8" s="17" t="s">
        <v>7</v>
      </c>
      <c r="C8" s="16" t="s">
        <v>19</v>
      </c>
      <c r="D8" s="25">
        <v>259.89999999999998</v>
      </c>
      <c r="E8" s="25">
        <f t="shared" si="0"/>
        <v>246.90499999999997</v>
      </c>
      <c r="F8" s="29">
        <v>1</v>
      </c>
      <c r="G8" s="25">
        <f t="shared" si="1"/>
        <v>246.90499999999997</v>
      </c>
    </row>
    <row r="9" spans="1:9" x14ac:dyDescent="0.25">
      <c r="A9" s="22" t="s">
        <v>12</v>
      </c>
      <c r="B9" s="17" t="s">
        <v>7</v>
      </c>
      <c r="C9" s="16" t="s">
        <v>19</v>
      </c>
      <c r="D9" s="25">
        <v>39.9</v>
      </c>
      <c r="E9" s="25">
        <f t="shared" si="0"/>
        <v>37.905000000000001</v>
      </c>
      <c r="F9" s="29">
        <v>11</v>
      </c>
      <c r="G9" s="25">
        <f t="shared" si="1"/>
        <v>416.95500000000004</v>
      </c>
    </row>
    <row r="10" spans="1:9" x14ac:dyDescent="0.25">
      <c r="A10" s="18" t="s">
        <v>36</v>
      </c>
      <c r="B10" s="17" t="s">
        <v>5</v>
      </c>
      <c r="C10" s="16" t="s">
        <v>18</v>
      </c>
      <c r="D10" s="25">
        <v>89.9</v>
      </c>
      <c r="E10" s="25">
        <f t="shared" si="0"/>
        <v>85.405000000000001</v>
      </c>
      <c r="F10" s="29">
        <v>5</v>
      </c>
      <c r="G10" s="25">
        <f t="shared" si="1"/>
        <v>427.02499999999998</v>
      </c>
    </row>
    <row r="11" spans="1:9" x14ac:dyDescent="0.25">
      <c r="A11" s="18" t="s">
        <v>36</v>
      </c>
      <c r="B11" s="17" t="s">
        <v>6</v>
      </c>
      <c r="C11" s="16" t="s">
        <v>18</v>
      </c>
      <c r="D11" s="25">
        <v>92.9</v>
      </c>
      <c r="E11" s="25">
        <f t="shared" si="0"/>
        <v>88.25500000000001</v>
      </c>
      <c r="F11" s="29">
        <v>6</v>
      </c>
      <c r="G11" s="25">
        <f t="shared" si="1"/>
        <v>529.53000000000009</v>
      </c>
    </row>
    <row r="12" spans="1:9" x14ac:dyDescent="0.25">
      <c r="A12" s="18" t="s">
        <v>36</v>
      </c>
      <c r="B12" s="17" t="s">
        <v>4</v>
      </c>
      <c r="C12" s="16" t="s">
        <v>18</v>
      </c>
      <c r="D12" s="25">
        <v>85.9</v>
      </c>
      <c r="E12" s="25">
        <f t="shared" si="0"/>
        <v>81.605000000000004</v>
      </c>
      <c r="F12" s="29">
        <v>8</v>
      </c>
      <c r="G12" s="25">
        <f t="shared" si="1"/>
        <v>652.84</v>
      </c>
    </row>
    <row r="13" spans="1:9" x14ac:dyDescent="0.25">
      <c r="A13" s="18" t="s">
        <v>39</v>
      </c>
      <c r="B13" s="17" t="s">
        <v>6</v>
      </c>
      <c r="C13" s="16" t="s">
        <v>18</v>
      </c>
      <c r="D13" s="25">
        <v>48.9</v>
      </c>
      <c r="E13" s="25">
        <f t="shared" si="0"/>
        <v>46.454999999999998</v>
      </c>
      <c r="F13" s="29">
        <v>2</v>
      </c>
      <c r="G13" s="25">
        <f t="shared" si="1"/>
        <v>92.91</v>
      </c>
    </row>
    <row r="14" spans="1:9" x14ac:dyDescent="0.25">
      <c r="A14" s="18" t="s">
        <v>39</v>
      </c>
      <c r="B14" s="17" t="s">
        <v>5</v>
      </c>
      <c r="C14" s="16" t="s">
        <v>18</v>
      </c>
      <c r="D14" s="25">
        <v>46.9</v>
      </c>
      <c r="E14" s="25">
        <f t="shared" si="0"/>
        <v>44.555</v>
      </c>
      <c r="F14" s="29">
        <v>3</v>
      </c>
      <c r="G14" s="25">
        <f t="shared" si="1"/>
        <v>133.66499999999999</v>
      </c>
    </row>
    <row r="15" spans="1:9" x14ac:dyDescent="0.25">
      <c r="A15" s="18" t="s">
        <v>39</v>
      </c>
      <c r="B15" s="17" t="s">
        <v>4</v>
      </c>
      <c r="C15" s="16" t="s">
        <v>18</v>
      </c>
      <c r="D15" s="25">
        <v>44.9</v>
      </c>
      <c r="E15" s="25">
        <f t="shared" si="0"/>
        <v>42.655000000000001</v>
      </c>
      <c r="F15" s="29">
        <v>5</v>
      </c>
      <c r="G15" s="25">
        <f t="shared" si="1"/>
        <v>213.27500000000001</v>
      </c>
    </row>
    <row r="16" spans="1:9" x14ac:dyDescent="0.25">
      <c r="A16" s="18" t="s">
        <v>31</v>
      </c>
      <c r="B16" s="17" t="s">
        <v>4</v>
      </c>
      <c r="C16" s="16" t="s">
        <v>18</v>
      </c>
      <c r="D16" s="25">
        <v>39.9</v>
      </c>
      <c r="E16" s="25">
        <f t="shared" si="0"/>
        <v>37.905000000000001</v>
      </c>
      <c r="F16" s="29">
        <v>12</v>
      </c>
      <c r="G16" s="25">
        <f t="shared" si="1"/>
        <v>454.86</v>
      </c>
    </row>
    <row r="17" spans="1:7" x14ac:dyDescent="0.25">
      <c r="A17" s="18" t="s">
        <v>31</v>
      </c>
      <c r="B17" s="17" t="s">
        <v>6</v>
      </c>
      <c r="C17" s="16" t="s">
        <v>18</v>
      </c>
      <c r="D17" s="25">
        <v>42.5</v>
      </c>
      <c r="E17" s="25">
        <f t="shared" si="0"/>
        <v>40.375</v>
      </c>
      <c r="F17" s="29">
        <v>6</v>
      </c>
      <c r="G17" s="25">
        <f t="shared" si="1"/>
        <v>242.25</v>
      </c>
    </row>
    <row r="18" spans="1:7" x14ac:dyDescent="0.25">
      <c r="A18" s="18" t="s">
        <v>31</v>
      </c>
      <c r="B18" s="17" t="s">
        <v>5</v>
      </c>
      <c r="C18" s="16" t="s">
        <v>18</v>
      </c>
      <c r="D18" s="25">
        <v>39.9</v>
      </c>
      <c r="E18" s="25">
        <f t="shared" si="0"/>
        <v>37.905000000000001</v>
      </c>
      <c r="F18" s="29">
        <v>10</v>
      </c>
      <c r="G18" s="25">
        <f t="shared" si="1"/>
        <v>379.05</v>
      </c>
    </row>
    <row r="19" spans="1:7" x14ac:dyDescent="0.25">
      <c r="A19" s="18" t="s">
        <v>15</v>
      </c>
      <c r="B19" s="17" t="s">
        <v>6</v>
      </c>
      <c r="C19" s="16" t="s">
        <v>18</v>
      </c>
      <c r="D19" s="25">
        <v>32.9</v>
      </c>
      <c r="E19" s="25">
        <f t="shared" si="0"/>
        <v>31.254999999999999</v>
      </c>
      <c r="F19" s="29">
        <v>6</v>
      </c>
      <c r="G19" s="25">
        <f t="shared" si="1"/>
        <v>187.53</v>
      </c>
    </row>
    <row r="20" spans="1:7" x14ac:dyDescent="0.25">
      <c r="A20" s="18" t="s">
        <v>15</v>
      </c>
      <c r="B20" s="17" t="s">
        <v>4</v>
      </c>
      <c r="C20" s="16" t="s">
        <v>18</v>
      </c>
      <c r="D20" s="25">
        <v>25.9</v>
      </c>
      <c r="E20" s="25">
        <f t="shared" si="0"/>
        <v>24.604999999999997</v>
      </c>
      <c r="F20" s="29">
        <v>12</v>
      </c>
      <c r="G20" s="25">
        <f t="shared" si="1"/>
        <v>295.26</v>
      </c>
    </row>
    <row r="21" spans="1:7" x14ac:dyDescent="0.25">
      <c r="A21" s="18" t="s">
        <v>15</v>
      </c>
      <c r="B21" s="17" t="s">
        <v>5</v>
      </c>
      <c r="C21" s="16" t="s">
        <v>18</v>
      </c>
      <c r="D21" s="25">
        <v>29.9</v>
      </c>
      <c r="E21" s="25">
        <f t="shared" si="0"/>
        <v>28.404999999999998</v>
      </c>
      <c r="F21" s="29">
        <v>10</v>
      </c>
      <c r="G21" s="25">
        <f t="shared" si="1"/>
        <v>284.04999999999995</v>
      </c>
    </row>
    <row r="22" spans="1:7" x14ac:dyDescent="0.25">
      <c r="A22" s="18" t="s">
        <v>13</v>
      </c>
      <c r="B22" s="17" t="s">
        <v>7</v>
      </c>
      <c r="C22" s="16" t="s">
        <v>19</v>
      </c>
      <c r="D22" s="25">
        <v>49.9</v>
      </c>
      <c r="E22" s="25">
        <f t="shared" si="0"/>
        <v>47.405000000000001</v>
      </c>
      <c r="F22" s="29">
        <v>21</v>
      </c>
      <c r="G22" s="25">
        <f t="shared" si="1"/>
        <v>995.505</v>
      </c>
    </row>
    <row r="23" spans="1:7" x14ac:dyDescent="0.25">
      <c r="A23" s="18" t="s">
        <v>35</v>
      </c>
      <c r="B23" s="17" t="s">
        <v>4</v>
      </c>
      <c r="C23" s="16" t="s">
        <v>18</v>
      </c>
      <c r="D23" s="25">
        <v>300</v>
      </c>
      <c r="E23" s="25">
        <f t="shared" si="0"/>
        <v>285</v>
      </c>
      <c r="F23" s="29">
        <v>1</v>
      </c>
      <c r="G23" s="25">
        <f t="shared" si="1"/>
        <v>285</v>
      </c>
    </row>
    <row r="24" spans="1:7" ht="15" customHeight="1" x14ac:dyDescent="0.25">
      <c r="A24" s="18" t="s">
        <v>35</v>
      </c>
      <c r="B24" s="17" t="s">
        <v>6</v>
      </c>
      <c r="C24" s="16" t="s">
        <v>18</v>
      </c>
      <c r="D24" s="25">
        <v>299.89999999999998</v>
      </c>
      <c r="E24" s="25">
        <f t="shared" si="0"/>
        <v>284.90499999999997</v>
      </c>
      <c r="F24" s="29">
        <v>1</v>
      </c>
      <c r="G24" s="25">
        <f t="shared" si="1"/>
        <v>284.90499999999997</v>
      </c>
    </row>
    <row r="25" spans="1:7" x14ac:dyDescent="0.25">
      <c r="A25" s="18" t="s">
        <v>35</v>
      </c>
      <c r="B25" s="17" t="s">
        <v>5</v>
      </c>
      <c r="C25" s="16" t="s">
        <v>18</v>
      </c>
      <c r="D25" s="25">
        <v>302.89999999999998</v>
      </c>
      <c r="E25" s="25">
        <f t="shared" si="0"/>
        <v>287.755</v>
      </c>
      <c r="F25" s="29">
        <v>2</v>
      </c>
      <c r="G25" s="25">
        <f t="shared" si="1"/>
        <v>575.51</v>
      </c>
    </row>
    <row r="26" spans="1:7" x14ac:dyDescent="0.25">
      <c r="A26" s="18" t="s">
        <v>34</v>
      </c>
      <c r="B26" s="17" t="s">
        <v>6</v>
      </c>
      <c r="C26" s="16" t="s">
        <v>18</v>
      </c>
      <c r="D26" s="25">
        <v>299.89999999999998</v>
      </c>
      <c r="E26" s="25">
        <f t="shared" si="0"/>
        <v>284.90499999999997</v>
      </c>
      <c r="F26" s="29">
        <v>1</v>
      </c>
      <c r="G26" s="25">
        <f t="shared" si="1"/>
        <v>284.90499999999997</v>
      </c>
    </row>
    <row r="27" spans="1:7" x14ac:dyDescent="0.25">
      <c r="A27" s="18" t="s">
        <v>34</v>
      </c>
      <c r="B27" s="17" t="s">
        <v>4</v>
      </c>
      <c r="C27" s="16" t="s">
        <v>18</v>
      </c>
      <c r="D27" s="25">
        <v>249.9</v>
      </c>
      <c r="E27" s="25">
        <f t="shared" si="0"/>
        <v>237.405</v>
      </c>
      <c r="F27" s="29">
        <v>1</v>
      </c>
      <c r="G27" s="25">
        <f t="shared" si="1"/>
        <v>237.405</v>
      </c>
    </row>
    <row r="28" spans="1:7" x14ac:dyDescent="0.25">
      <c r="A28" s="18" t="s">
        <v>34</v>
      </c>
      <c r="B28" s="17" t="s">
        <v>5</v>
      </c>
      <c r="C28" s="16" t="s">
        <v>18</v>
      </c>
      <c r="D28" s="25">
        <v>259.89999999999998</v>
      </c>
      <c r="E28" s="25">
        <f t="shared" si="0"/>
        <v>246.90499999999997</v>
      </c>
      <c r="F28" s="29">
        <v>2</v>
      </c>
      <c r="G28" s="25">
        <f t="shared" si="1"/>
        <v>493.80999999999995</v>
      </c>
    </row>
    <row r="29" spans="1:7" x14ac:dyDescent="0.25">
      <c r="A29" s="18" t="s">
        <v>33</v>
      </c>
      <c r="B29" s="17" t="s">
        <v>7</v>
      </c>
      <c r="C29" s="16" t="s">
        <v>19</v>
      </c>
      <c r="D29" s="25">
        <v>349.9</v>
      </c>
      <c r="E29" s="25">
        <f t="shared" si="0"/>
        <v>332.40499999999997</v>
      </c>
      <c r="F29" s="29">
        <v>0</v>
      </c>
      <c r="G29" s="25">
        <f t="shared" si="1"/>
        <v>0</v>
      </c>
    </row>
    <row r="30" spans="1:7" x14ac:dyDescent="0.25">
      <c r="A30" s="18" t="s">
        <v>32</v>
      </c>
      <c r="B30" s="17" t="s">
        <v>7</v>
      </c>
      <c r="C30" s="16" t="s">
        <v>19</v>
      </c>
      <c r="D30" s="25">
        <v>399.9</v>
      </c>
      <c r="E30" s="25">
        <f t="shared" si="0"/>
        <v>379.90499999999997</v>
      </c>
      <c r="F30" s="29">
        <v>3</v>
      </c>
      <c r="G30" s="25">
        <f t="shared" si="1"/>
        <v>1139.7149999999999</v>
      </c>
    </row>
    <row r="31" spans="1:7" x14ac:dyDescent="0.25">
      <c r="A31" s="18" t="s">
        <v>41</v>
      </c>
      <c r="B31" s="17">
        <v>38</v>
      </c>
      <c r="C31" s="16" t="s">
        <v>21</v>
      </c>
      <c r="D31" s="25">
        <v>259.89999999999998</v>
      </c>
      <c r="E31" s="25">
        <f t="shared" si="0"/>
        <v>246.90499999999997</v>
      </c>
      <c r="F31" s="29">
        <v>1</v>
      </c>
      <c r="G31" s="25">
        <f t="shared" si="1"/>
        <v>246.90499999999997</v>
      </c>
    </row>
    <row r="32" spans="1:7" x14ac:dyDescent="0.25">
      <c r="A32" s="18" t="s">
        <v>41</v>
      </c>
      <c r="B32" s="17">
        <v>37</v>
      </c>
      <c r="C32" s="16" t="s">
        <v>21</v>
      </c>
      <c r="D32" s="25">
        <v>255</v>
      </c>
      <c r="E32" s="25">
        <f t="shared" si="0"/>
        <v>242.25</v>
      </c>
      <c r="F32" s="29">
        <v>3</v>
      </c>
      <c r="G32" s="25">
        <f t="shared" si="1"/>
        <v>726.75</v>
      </c>
    </row>
    <row r="33" spans="1:7" x14ac:dyDescent="0.25">
      <c r="A33" s="18" t="s">
        <v>41</v>
      </c>
      <c r="B33" s="17">
        <v>36</v>
      </c>
      <c r="C33" s="16" t="s">
        <v>21</v>
      </c>
      <c r="D33" s="25">
        <v>249.9</v>
      </c>
      <c r="E33" s="25">
        <f t="shared" si="0"/>
        <v>237.405</v>
      </c>
      <c r="F33" s="29">
        <v>5</v>
      </c>
      <c r="G33" s="25">
        <f t="shared" si="1"/>
        <v>1187.0250000000001</v>
      </c>
    </row>
    <row r="34" spans="1:7" x14ac:dyDescent="0.25">
      <c r="A34" s="18" t="s">
        <v>40</v>
      </c>
      <c r="B34" s="17">
        <v>38</v>
      </c>
      <c r="C34" s="16" t="s">
        <v>21</v>
      </c>
      <c r="D34" s="25">
        <v>259.89999999999998</v>
      </c>
      <c r="E34" s="25">
        <f t="shared" si="0"/>
        <v>246.90499999999997</v>
      </c>
      <c r="F34" s="29">
        <v>0</v>
      </c>
      <c r="G34" s="25">
        <f t="shared" si="1"/>
        <v>0</v>
      </c>
    </row>
    <row r="35" spans="1:7" x14ac:dyDescent="0.25">
      <c r="A35" s="18" t="s">
        <v>40</v>
      </c>
      <c r="B35" s="17">
        <v>36</v>
      </c>
      <c r="C35" s="16" t="s">
        <v>21</v>
      </c>
      <c r="D35" s="25">
        <v>199.9</v>
      </c>
      <c r="E35" s="25">
        <f t="shared" si="0"/>
        <v>189.905</v>
      </c>
      <c r="F35" s="29">
        <v>0</v>
      </c>
      <c r="G35" s="25">
        <f t="shared" si="1"/>
        <v>0</v>
      </c>
    </row>
    <row r="36" spans="1:7" x14ac:dyDescent="0.25">
      <c r="A36" s="18" t="s">
        <v>40</v>
      </c>
      <c r="B36" s="17">
        <v>37</v>
      </c>
      <c r="C36" s="16" t="s">
        <v>21</v>
      </c>
      <c r="D36" s="25">
        <v>249.9</v>
      </c>
      <c r="E36" s="25">
        <f t="shared" si="0"/>
        <v>237.405</v>
      </c>
      <c r="F36" s="29">
        <v>1</v>
      </c>
      <c r="G36" s="25">
        <f t="shared" si="1"/>
        <v>237.405</v>
      </c>
    </row>
    <row r="37" spans="1:7" x14ac:dyDescent="0.25">
      <c r="A37" s="18" t="s">
        <v>38</v>
      </c>
      <c r="B37" s="17" t="s">
        <v>5</v>
      </c>
      <c r="C37" s="16" t="s">
        <v>18</v>
      </c>
      <c r="D37" s="25">
        <v>91.4</v>
      </c>
      <c r="E37" s="25">
        <f t="shared" si="0"/>
        <v>86.830000000000013</v>
      </c>
      <c r="F37" s="29">
        <v>0</v>
      </c>
      <c r="G37" s="25">
        <f t="shared" si="1"/>
        <v>0</v>
      </c>
    </row>
    <row r="38" spans="1:7" x14ac:dyDescent="0.25">
      <c r="A38" s="18" t="s">
        <v>38</v>
      </c>
      <c r="B38" s="17" t="s">
        <v>6</v>
      </c>
      <c r="C38" s="16" t="s">
        <v>18</v>
      </c>
      <c r="D38" s="25">
        <v>93.5</v>
      </c>
      <c r="E38" s="25">
        <f t="shared" si="0"/>
        <v>88.825000000000003</v>
      </c>
      <c r="F38" s="29">
        <v>2</v>
      </c>
      <c r="G38" s="25">
        <f t="shared" si="1"/>
        <v>177.65</v>
      </c>
    </row>
    <row r="39" spans="1:7" x14ac:dyDescent="0.25">
      <c r="A39" s="18" t="s">
        <v>38</v>
      </c>
      <c r="B39" s="17" t="s">
        <v>4</v>
      </c>
      <c r="C39" s="16" t="s">
        <v>18</v>
      </c>
      <c r="D39" s="25">
        <v>89.9</v>
      </c>
      <c r="E39" s="25">
        <f t="shared" si="0"/>
        <v>85.405000000000001</v>
      </c>
      <c r="F39" s="29">
        <v>3</v>
      </c>
      <c r="G39" s="25">
        <f t="shared" si="1"/>
        <v>256.21500000000003</v>
      </c>
    </row>
    <row r="40" spans="1:7" x14ac:dyDescent="0.25">
      <c r="A40" s="18" t="s">
        <v>37</v>
      </c>
      <c r="B40" s="17" t="s">
        <v>6</v>
      </c>
      <c r="C40" s="16" t="s">
        <v>18</v>
      </c>
      <c r="D40" s="25">
        <v>146</v>
      </c>
      <c r="E40" s="25">
        <f t="shared" si="0"/>
        <v>138.69999999999999</v>
      </c>
      <c r="F40" s="29">
        <v>2</v>
      </c>
      <c r="G40" s="25">
        <f t="shared" si="1"/>
        <v>277.39999999999998</v>
      </c>
    </row>
    <row r="41" spans="1:7" x14ac:dyDescent="0.25">
      <c r="A41" s="18" t="s">
        <v>37</v>
      </c>
      <c r="B41" s="17" t="s">
        <v>5</v>
      </c>
      <c r="C41" s="16" t="s">
        <v>18</v>
      </c>
      <c r="D41" s="25">
        <v>142.9</v>
      </c>
      <c r="E41" s="25">
        <f t="shared" si="0"/>
        <v>135.755</v>
      </c>
      <c r="F41" s="29">
        <v>2</v>
      </c>
      <c r="G41" s="25">
        <f t="shared" si="1"/>
        <v>271.51</v>
      </c>
    </row>
    <row r="42" spans="1:7" ht="16.5" customHeight="1" thickBot="1" x14ac:dyDescent="0.3">
      <c r="A42" s="19" t="s">
        <v>37</v>
      </c>
      <c r="B42" s="20" t="s">
        <v>4</v>
      </c>
      <c r="C42" s="21" t="s">
        <v>18</v>
      </c>
      <c r="D42" s="26">
        <v>140</v>
      </c>
      <c r="E42" s="26">
        <f t="shared" si="0"/>
        <v>133</v>
      </c>
      <c r="F42" s="30">
        <v>2</v>
      </c>
      <c r="G42" s="26">
        <f t="shared" si="1"/>
        <v>266</v>
      </c>
    </row>
    <row r="43" spans="1:7" ht="6" customHeight="1" x14ac:dyDescent="0.4">
      <c r="A43" s="4"/>
      <c r="B43" s="4"/>
      <c r="C43" s="4"/>
      <c r="D43" s="4"/>
      <c r="E43" s="4"/>
      <c r="F43" s="4"/>
      <c r="G43" s="4"/>
    </row>
    <row r="44" spans="1:7" ht="18.75" x14ac:dyDescent="0.3">
      <c r="A44" s="34" t="s">
        <v>25</v>
      </c>
      <c r="B44" s="34"/>
      <c r="C44" s="35"/>
      <c r="D44" s="10">
        <f>SUM(D4:D42)</f>
        <v>5962.2999999999984</v>
      </c>
      <c r="E44" s="10">
        <f>SUM(E4:E42)</f>
        <v>5664.1849999999977</v>
      </c>
      <c r="F44" s="11">
        <f>SUM(F4:F42)</f>
        <v>192</v>
      </c>
      <c r="G44" s="10">
        <f>SUM(G4:G42)</f>
        <v>15398.170000000002</v>
      </c>
    </row>
  </sheetData>
  <autoFilter ref="A3:G42" xr:uid="{B89A5417-6C6E-406D-82A6-38B86E179541}"/>
  <sortState xmlns:xlrd2="http://schemas.microsoft.com/office/spreadsheetml/2017/richdata2" ref="A4:G42">
    <sortCondition ref="A4:A42"/>
  </sortState>
  <mergeCells count="2">
    <mergeCell ref="A44:C44"/>
    <mergeCell ref="A1:G1"/>
  </mergeCells>
  <conditionalFormatting sqref="J22">
    <cfRule type="cellIs" dxfId="3" priority="2" operator="greaterThan">
      <formula>10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44456-5D5C-41C0-8E12-57FA67AA32E8}">
  <dimension ref="A1:G42"/>
  <sheetViews>
    <sheetView topLeftCell="A38" workbookViewId="0">
      <selection activeCell="G23" sqref="G23"/>
    </sheetView>
  </sheetViews>
  <sheetFormatPr defaultRowHeight="15" x14ac:dyDescent="0.25"/>
  <cols>
    <col min="1" max="1" width="13.85546875" bestFit="1" customWidth="1"/>
    <col min="2" max="2" width="20" bestFit="1" customWidth="1"/>
    <col min="3" max="3" width="16.140625" bestFit="1" customWidth="1"/>
    <col min="4" max="4" width="16.7109375" bestFit="1" customWidth="1"/>
    <col min="5" max="5" width="15.140625" bestFit="1" customWidth="1"/>
    <col min="6" max="6" width="15.140625" customWidth="1"/>
    <col min="7" max="7" width="21.85546875" bestFit="1" customWidth="1"/>
  </cols>
  <sheetData>
    <row r="1" spans="1:7" ht="21" x14ac:dyDescent="0.35">
      <c r="A1" s="40" t="s">
        <v>16</v>
      </c>
      <c r="B1" s="40"/>
      <c r="C1" s="40"/>
      <c r="D1" s="40"/>
      <c r="E1" s="40"/>
      <c r="F1" s="40"/>
      <c r="G1" s="40"/>
    </row>
    <row r="2" spans="1:7" ht="21" x14ac:dyDescent="0.35">
      <c r="A2" s="41"/>
      <c r="B2" s="41"/>
      <c r="C2" s="41"/>
      <c r="D2" s="41"/>
      <c r="E2" s="41"/>
      <c r="F2" s="41"/>
      <c r="G2" s="41"/>
    </row>
    <row r="3" spans="1:7" ht="18.75" x14ac:dyDescent="0.3">
      <c r="A3" s="42" t="s">
        <v>49</v>
      </c>
      <c r="B3" s="42" t="s">
        <v>1</v>
      </c>
      <c r="C3" s="42" t="s">
        <v>14</v>
      </c>
      <c r="D3" s="42" t="s">
        <v>17</v>
      </c>
      <c r="E3" s="42" t="s">
        <v>50</v>
      </c>
      <c r="F3" s="42" t="s">
        <v>97</v>
      </c>
      <c r="G3" s="42" t="s">
        <v>20</v>
      </c>
    </row>
    <row r="4" spans="1:7" x14ac:dyDescent="0.25">
      <c r="A4" t="s">
        <v>51</v>
      </c>
      <c r="B4" t="s">
        <v>9</v>
      </c>
      <c r="C4" s="1" t="s">
        <v>4</v>
      </c>
      <c r="D4" t="s">
        <v>18</v>
      </c>
      <c r="E4" s="1">
        <v>12</v>
      </c>
      <c r="F4" s="1">
        <f>TB_Produtos3[[#This Row],[Estoque]]</f>
        <v>12</v>
      </c>
      <c r="G4" s="43">
        <v>65.900000000000006</v>
      </c>
    </row>
    <row r="5" spans="1:7" x14ac:dyDescent="0.25">
      <c r="A5" t="s">
        <v>52</v>
      </c>
      <c r="B5" t="s">
        <v>9</v>
      </c>
      <c r="C5" s="1" t="s">
        <v>5</v>
      </c>
      <c r="D5" t="s">
        <v>18</v>
      </c>
      <c r="E5" s="1">
        <v>15</v>
      </c>
      <c r="F5" s="1">
        <f>TB_Produtos3[[#This Row],[Estoque]]</f>
        <v>15</v>
      </c>
      <c r="G5" s="43">
        <v>69.900000000000006</v>
      </c>
    </row>
    <row r="6" spans="1:7" x14ac:dyDescent="0.25">
      <c r="A6" t="s">
        <v>53</v>
      </c>
      <c r="B6" t="s">
        <v>9</v>
      </c>
      <c r="C6" s="1" t="s">
        <v>6</v>
      </c>
      <c r="D6" t="s">
        <v>18</v>
      </c>
      <c r="E6" s="1">
        <v>5</v>
      </c>
      <c r="F6" s="1">
        <f>TB_Produtos3[[#This Row],[Estoque]]</f>
        <v>5</v>
      </c>
      <c r="G6" s="43">
        <v>70.900000000000006</v>
      </c>
    </row>
    <row r="7" spans="1:7" x14ac:dyDescent="0.25">
      <c r="A7" t="s">
        <v>54</v>
      </c>
      <c r="B7" t="s">
        <v>43</v>
      </c>
      <c r="C7" s="1" t="s">
        <v>7</v>
      </c>
      <c r="D7" t="s">
        <v>19</v>
      </c>
      <c r="E7" s="1">
        <v>2</v>
      </c>
      <c r="F7" s="1">
        <f>TB_Produtos3[[#This Row],[Estoque]]</f>
        <v>2</v>
      </c>
      <c r="G7" s="43">
        <v>145</v>
      </c>
    </row>
    <row r="8" spans="1:7" x14ac:dyDescent="0.25">
      <c r="A8" t="s">
        <v>55</v>
      </c>
      <c r="B8" t="s">
        <v>42</v>
      </c>
      <c r="C8" s="1" t="s">
        <v>7</v>
      </c>
      <c r="D8" t="s">
        <v>19</v>
      </c>
      <c r="E8" s="1">
        <v>1</v>
      </c>
      <c r="F8" s="1">
        <f>TB_Produtos3[[#This Row],[Estoque]]</f>
        <v>1</v>
      </c>
      <c r="G8" s="43">
        <v>259.89999999999998</v>
      </c>
    </row>
    <row r="9" spans="1:7" x14ac:dyDescent="0.25">
      <c r="A9" t="s">
        <v>56</v>
      </c>
      <c r="B9" t="s">
        <v>12</v>
      </c>
      <c r="C9" s="1" t="s">
        <v>7</v>
      </c>
      <c r="D9" t="s">
        <v>19</v>
      </c>
      <c r="E9" s="1">
        <v>11</v>
      </c>
      <c r="F9" s="1">
        <f>TB_Produtos3[[#This Row],[Estoque]]</f>
        <v>11</v>
      </c>
      <c r="G9" s="43">
        <v>39.9</v>
      </c>
    </row>
    <row r="10" spans="1:7" x14ac:dyDescent="0.25">
      <c r="A10" t="s">
        <v>57</v>
      </c>
      <c r="B10" t="s">
        <v>36</v>
      </c>
      <c r="C10" s="1" t="s">
        <v>4</v>
      </c>
      <c r="D10" t="s">
        <v>18</v>
      </c>
      <c r="E10" s="1">
        <v>6</v>
      </c>
      <c r="F10" s="1">
        <f>TB_Produtos3[[#This Row],[Estoque]]</f>
        <v>6</v>
      </c>
      <c r="G10" s="43">
        <v>85.9</v>
      </c>
    </row>
    <row r="11" spans="1:7" x14ac:dyDescent="0.25">
      <c r="A11" t="s">
        <v>58</v>
      </c>
      <c r="B11" t="s">
        <v>36</v>
      </c>
      <c r="C11" s="1" t="s">
        <v>5</v>
      </c>
      <c r="D11" t="s">
        <v>18</v>
      </c>
      <c r="E11" s="1">
        <v>5</v>
      </c>
      <c r="F11" s="1">
        <f>TB_Produtos3[[#This Row],[Estoque]]</f>
        <v>5</v>
      </c>
      <c r="G11" s="43">
        <v>89.9</v>
      </c>
    </row>
    <row r="12" spans="1:7" x14ac:dyDescent="0.25">
      <c r="A12" t="s">
        <v>59</v>
      </c>
      <c r="B12" t="s">
        <v>36</v>
      </c>
      <c r="C12" s="1" t="s">
        <v>6</v>
      </c>
      <c r="D12" t="s">
        <v>18</v>
      </c>
      <c r="E12" s="1">
        <v>8</v>
      </c>
      <c r="F12" s="1">
        <f>TB_Produtos3[[#This Row],[Estoque]]</f>
        <v>8</v>
      </c>
      <c r="G12" s="43">
        <v>92.9</v>
      </c>
    </row>
    <row r="13" spans="1:7" x14ac:dyDescent="0.25">
      <c r="A13" t="s">
        <v>60</v>
      </c>
      <c r="B13" t="s">
        <v>39</v>
      </c>
      <c r="C13" s="1" t="s">
        <v>4</v>
      </c>
      <c r="D13" t="s">
        <v>18</v>
      </c>
      <c r="E13" s="1">
        <v>2</v>
      </c>
      <c r="F13" s="1">
        <f>TB_Produtos3[[#This Row],[Estoque]]</f>
        <v>2</v>
      </c>
      <c r="G13" s="43">
        <v>44.9</v>
      </c>
    </row>
    <row r="14" spans="1:7" x14ac:dyDescent="0.25">
      <c r="A14" t="s">
        <v>61</v>
      </c>
      <c r="B14" t="s">
        <v>39</v>
      </c>
      <c r="C14" s="1" t="s">
        <v>5</v>
      </c>
      <c r="D14" t="s">
        <v>18</v>
      </c>
      <c r="E14" s="1">
        <v>3</v>
      </c>
      <c r="F14" s="1">
        <f>TB_Produtos3[[#This Row],[Estoque]]</f>
        <v>3</v>
      </c>
      <c r="G14" s="43">
        <v>46.9</v>
      </c>
    </row>
    <row r="15" spans="1:7" x14ac:dyDescent="0.25">
      <c r="A15" t="s">
        <v>62</v>
      </c>
      <c r="B15" t="s">
        <v>39</v>
      </c>
      <c r="C15" s="1" t="s">
        <v>6</v>
      </c>
      <c r="D15" t="s">
        <v>18</v>
      </c>
      <c r="E15" s="1">
        <v>5</v>
      </c>
      <c r="F15" s="1">
        <f>TB_Produtos3[[#This Row],[Estoque]]</f>
        <v>5</v>
      </c>
      <c r="G15" s="43">
        <v>48.9</v>
      </c>
    </row>
    <row r="16" spans="1:7" x14ac:dyDescent="0.25">
      <c r="A16" t="s">
        <v>63</v>
      </c>
      <c r="B16" t="s">
        <v>31</v>
      </c>
      <c r="C16" s="1" t="s">
        <v>4</v>
      </c>
      <c r="D16" t="s">
        <v>18</v>
      </c>
      <c r="E16" s="1">
        <v>6</v>
      </c>
      <c r="F16" s="1">
        <f>TB_Produtos3[[#This Row],[Estoque]]</f>
        <v>6</v>
      </c>
      <c r="G16" s="43">
        <v>39.9</v>
      </c>
    </row>
    <row r="17" spans="1:7" x14ac:dyDescent="0.25">
      <c r="A17" t="s">
        <v>64</v>
      </c>
      <c r="B17" t="s">
        <v>31</v>
      </c>
      <c r="C17" s="1" t="s">
        <v>5</v>
      </c>
      <c r="D17" t="s">
        <v>18</v>
      </c>
      <c r="E17" s="1">
        <v>10</v>
      </c>
      <c r="F17" s="1">
        <f>TB_Produtos3[[#This Row],[Estoque]]</f>
        <v>10</v>
      </c>
      <c r="G17" s="43">
        <v>39.9</v>
      </c>
    </row>
    <row r="18" spans="1:7" x14ac:dyDescent="0.25">
      <c r="A18" t="s">
        <v>65</v>
      </c>
      <c r="B18" t="s">
        <v>31</v>
      </c>
      <c r="C18" s="1" t="s">
        <v>6</v>
      </c>
      <c r="D18" t="s">
        <v>18</v>
      </c>
      <c r="E18" s="1">
        <v>12</v>
      </c>
      <c r="F18" s="1">
        <f>TB_Produtos3[[#This Row],[Estoque]]</f>
        <v>12</v>
      </c>
      <c r="G18" s="43">
        <v>42.5</v>
      </c>
    </row>
    <row r="19" spans="1:7" x14ac:dyDescent="0.25">
      <c r="A19" t="s">
        <v>66</v>
      </c>
      <c r="B19" t="s">
        <v>15</v>
      </c>
      <c r="C19" s="1" t="s">
        <v>4</v>
      </c>
      <c r="D19" t="s">
        <v>18</v>
      </c>
      <c r="E19" s="1">
        <v>6</v>
      </c>
      <c r="F19" s="1">
        <f>TB_Produtos3[[#This Row],[Estoque]]</f>
        <v>6</v>
      </c>
      <c r="G19" s="43">
        <v>25.9</v>
      </c>
    </row>
    <row r="20" spans="1:7" x14ac:dyDescent="0.25">
      <c r="A20" t="s">
        <v>67</v>
      </c>
      <c r="B20" t="s">
        <v>30</v>
      </c>
      <c r="C20" s="1" t="s">
        <v>5</v>
      </c>
      <c r="D20" t="s">
        <v>18</v>
      </c>
      <c r="E20" s="1">
        <v>10</v>
      </c>
      <c r="F20" s="1">
        <f>TB_Produtos3[[#This Row],[Estoque]]</f>
        <v>10</v>
      </c>
      <c r="G20" s="43">
        <v>29.9</v>
      </c>
    </row>
    <row r="21" spans="1:7" x14ac:dyDescent="0.25">
      <c r="A21" t="s">
        <v>68</v>
      </c>
      <c r="B21" t="s">
        <v>30</v>
      </c>
      <c r="C21" s="1" t="s">
        <v>6</v>
      </c>
      <c r="D21" t="s">
        <v>18</v>
      </c>
      <c r="E21" s="1">
        <v>12</v>
      </c>
      <c r="F21" s="1">
        <f>TB_Produtos3[[#This Row],[Estoque]]</f>
        <v>12</v>
      </c>
      <c r="G21" s="43">
        <v>32.9</v>
      </c>
    </row>
    <row r="22" spans="1:7" x14ac:dyDescent="0.25">
      <c r="A22" t="s">
        <v>69</v>
      </c>
      <c r="B22" t="s">
        <v>13</v>
      </c>
      <c r="C22" s="1" t="s">
        <v>7</v>
      </c>
      <c r="D22" t="s">
        <v>19</v>
      </c>
      <c r="E22" s="1">
        <v>21</v>
      </c>
      <c r="F22" s="1">
        <f>TB_Produtos3[[#This Row],[Estoque]]</f>
        <v>21</v>
      </c>
      <c r="G22" s="43">
        <v>49.9</v>
      </c>
    </row>
    <row r="23" spans="1:7" x14ac:dyDescent="0.25">
      <c r="A23" t="s">
        <v>70</v>
      </c>
      <c r="B23" t="s">
        <v>35</v>
      </c>
      <c r="C23" s="1" t="s">
        <v>4</v>
      </c>
      <c r="D23" t="s">
        <v>18</v>
      </c>
      <c r="E23" s="1">
        <v>5</v>
      </c>
      <c r="F23" s="1">
        <f>TB_Produtos3[[#This Row],[Estoque]]</f>
        <v>5</v>
      </c>
      <c r="G23" s="43">
        <v>299.89999999999998</v>
      </c>
    </row>
    <row r="24" spans="1:7" x14ac:dyDescent="0.25">
      <c r="A24" t="s">
        <v>71</v>
      </c>
      <c r="B24" t="s">
        <v>35</v>
      </c>
      <c r="C24" s="1" t="s">
        <v>5</v>
      </c>
      <c r="D24" t="s">
        <v>18</v>
      </c>
      <c r="E24" s="1">
        <v>5</v>
      </c>
      <c r="F24" s="1">
        <f>TB_Produtos3[[#This Row],[Estoque]]</f>
        <v>5</v>
      </c>
      <c r="G24" s="43">
        <v>302.89999999999998</v>
      </c>
    </row>
    <row r="25" spans="1:7" x14ac:dyDescent="0.25">
      <c r="A25" t="s">
        <v>72</v>
      </c>
      <c r="B25" t="s">
        <v>35</v>
      </c>
      <c r="C25" s="1" t="s">
        <v>6</v>
      </c>
      <c r="D25" t="s">
        <v>18</v>
      </c>
      <c r="E25" s="1">
        <v>5</v>
      </c>
      <c r="F25" s="1">
        <f>TB_Produtos3[[#This Row],[Estoque]]</f>
        <v>5</v>
      </c>
      <c r="G25" s="43">
        <v>300</v>
      </c>
    </row>
    <row r="26" spans="1:7" x14ac:dyDescent="0.25">
      <c r="A26" t="s">
        <v>73</v>
      </c>
      <c r="B26" t="s">
        <v>34</v>
      </c>
      <c r="C26" s="1" t="s">
        <v>4</v>
      </c>
      <c r="D26" t="s">
        <v>18</v>
      </c>
      <c r="E26" s="1">
        <v>5</v>
      </c>
      <c r="F26" s="1">
        <f>TB_Produtos3[[#This Row],[Estoque]]</f>
        <v>5</v>
      </c>
      <c r="G26" s="43">
        <v>249.9</v>
      </c>
    </row>
    <row r="27" spans="1:7" x14ac:dyDescent="0.25">
      <c r="A27" t="s">
        <v>74</v>
      </c>
      <c r="B27" t="s">
        <v>34</v>
      </c>
      <c r="C27" s="1" t="s">
        <v>5</v>
      </c>
      <c r="D27" t="s">
        <v>18</v>
      </c>
      <c r="E27" s="1">
        <v>5</v>
      </c>
      <c r="F27" s="1">
        <f>TB_Produtos3[[#This Row],[Estoque]]</f>
        <v>5</v>
      </c>
      <c r="G27" s="43">
        <v>259.89999999999998</v>
      </c>
    </row>
    <row r="28" spans="1:7" x14ac:dyDescent="0.25">
      <c r="A28" t="s">
        <v>75</v>
      </c>
      <c r="B28" t="s">
        <v>34</v>
      </c>
      <c r="C28" s="1" t="s">
        <v>6</v>
      </c>
      <c r="D28" t="s">
        <v>18</v>
      </c>
      <c r="E28" s="1">
        <v>5</v>
      </c>
      <c r="F28" s="1">
        <f>TB_Produtos3[[#This Row],[Estoque]]</f>
        <v>5</v>
      </c>
      <c r="G28" s="43">
        <v>299.89999999999998</v>
      </c>
    </row>
    <row r="29" spans="1:7" x14ac:dyDescent="0.25">
      <c r="A29" t="s">
        <v>76</v>
      </c>
      <c r="B29" t="s">
        <v>33</v>
      </c>
      <c r="C29" s="1" t="s">
        <v>7</v>
      </c>
      <c r="D29" t="s">
        <v>19</v>
      </c>
      <c r="E29" s="1">
        <v>3</v>
      </c>
      <c r="F29" s="1">
        <f>TB_Produtos3[[#This Row],[Estoque]]</f>
        <v>3</v>
      </c>
      <c r="G29" s="43">
        <v>349.9</v>
      </c>
    </row>
    <row r="30" spans="1:7" x14ac:dyDescent="0.25">
      <c r="A30" t="s">
        <v>77</v>
      </c>
      <c r="B30" t="s">
        <v>32</v>
      </c>
      <c r="C30" s="1" t="s">
        <v>7</v>
      </c>
      <c r="D30" t="s">
        <v>19</v>
      </c>
      <c r="E30" s="1">
        <v>3</v>
      </c>
      <c r="F30" s="1">
        <f>TB_Produtos3[[#This Row],[Estoque]]</f>
        <v>3</v>
      </c>
      <c r="G30" s="43">
        <v>399.9</v>
      </c>
    </row>
    <row r="31" spans="1:7" x14ac:dyDescent="0.25">
      <c r="A31" t="s">
        <v>78</v>
      </c>
      <c r="B31" t="s">
        <v>41</v>
      </c>
      <c r="C31" s="1">
        <v>36</v>
      </c>
      <c r="D31" t="s">
        <v>21</v>
      </c>
      <c r="E31" s="1">
        <v>5</v>
      </c>
      <c r="F31" s="1">
        <f>TB_Produtos3[[#This Row],[Estoque]]</f>
        <v>5</v>
      </c>
      <c r="G31" s="43">
        <v>249.9</v>
      </c>
    </row>
    <row r="32" spans="1:7" x14ac:dyDescent="0.25">
      <c r="A32" t="s">
        <v>79</v>
      </c>
      <c r="B32" t="s">
        <v>41</v>
      </c>
      <c r="C32" s="1">
        <v>37</v>
      </c>
      <c r="D32" t="s">
        <v>21</v>
      </c>
      <c r="E32" s="1">
        <v>3</v>
      </c>
      <c r="F32" s="1">
        <f>TB_Produtos3[[#This Row],[Estoque]]</f>
        <v>3</v>
      </c>
      <c r="G32" s="43">
        <v>255</v>
      </c>
    </row>
    <row r="33" spans="1:7" x14ac:dyDescent="0.25">
      <c r="A33" t="s">
        <v>80</v>
      </c>
      <c r="B33" t="s">
        <v>41</v>
      </c>
      <c r="C33" s="1">
        <v>38</v>
      </c>
      <c r="D33" t="s">
        <v>21</v>
      </c>
      <c r="E33" s="1">
        <v>5</v>
      </c>
      <c r="F33" s="1">
        <f>TB_Produtos3[[#This Row],[Estoque]]</f>
        <v>5</v>
      </c>
      <c r="G33" s="43">
        <v>259.89999999999998</v>
      </c>
    </row>
    <row r="34" spans="1:7" x14ac:dyDescent="0.25">
      <c r="A34" t="s">
        <v>81</v>
      </c>
      <c r="B34" t="s">
        <v>40</v>
      </c>
      <c r="C34" s="1">
        <v>36</v>
      </c>
      <c r="D34" t="s">
        <v>21</v>
      </c>
      <c r="E34" s="1">
        <v>5</v>
      </c>
      <c r="F34" s="1">
        <f>TB_Produtos3[[#This Row],[Estoque]]</f>
        <v>5</v>
      </c>
      <c r="G34" s="43">
        <v>199.9</v>
      </c>
    </row>
    <row r="35" spans="1:7" x14ac:dyDescent="0.25">
      <c r="A35" t="s">
        <v>82</v>
      </c>
      <c r="B35" t="s">
        <v>40</v>
      </c>
      <c r="C35" s="1">
        <v>37</v>
      </c>
      <c r="D35" t="s">
        <v>21</v>
      </c>
      <c r="E35" s="1">
        <v>5</v>
      </c>
      <c r="F35" s="1">
        <f>TB_Produtos3[[#This Row],[Estoque]]</f>
        <v>5</v>
      </c>
      <c r="G35" s="43">
        <v>249.9</v>
      </c>
    </row>
    <row r="36" spans="1:7" x14ac:dyDescent="0.25">
      <c r="A36" t="s">
        <v>83</v>
      </c>
      <c r="B36" t="s">
        <v>40</v>
      </c>
      <c r="C36" s="1">
        <v>38</v>
      </c>
      <c r="D36" t="s">
        <v>21</v>
      </c>
      <c r="E36" s="1">
        <v>5</v>
      </c>
      <c r="F36" s="1">
        <f>TB_Produtos3[[#This Row],[Estoque]]</f>
        <v>5</v>
      </c>
      <c r="G36" s="43">
        <v>259.89999999999998</v>
      </c>
    </row>
    <row r="37" spans="1:7" x14ac:dyDescent="0.25">
      <c r="A37" t="s">
        <v>84</v>
      </c>
      <c r="B37" t="s">
        <v>38</v>
      </c>
      <c r="C37" s="1" t="s">
        <v>4</v>
      </c>
      <c r="D37" t="s">
        <v>18</v>
      </c>
      <c r="E37" s="1">
        <v>3</v>
      </c>
      <c r="F37" s="1">
        <f>TB_Produtos3[[#This Row],[Estoque]]</f>
        <v>3</v>
      </c>
      <c r="G37" s="43">
        <v>89.9</v>
      </c>
    </row>
    <row r="38" spans="1:7" x14ac:dyDescent="0.25">
      <c r="A38" t="s">
        <v>85</v>
      </c>
      <c r="B38" t="s">
        <v>38</v>
      </c>
      <c r="C38" s="1" t="s">
        <v>5</v>
      </c>
      <c r="D38" t="s">
        <v>18</v>
      </c>
      <c r="E38" s="1">
        <v>3</v>
      </c>
      <c r="F38" s="1">
        <f>TB_Produtos3[[#This Row],[Estoque]]</f>
        <v>3</v>
      </c>
      <c r="G38" s="43">
        <v>91.4</v>
      </c>
    </row>
    <row r="39" spans="1:7" x14ac:dyDescent="0.25">
      <c r="A39" t="s">
        <v>86</v>
      </c>
      <c r="B39" t="s">
        <v>38</v>
      </c>
      <c r="C39" s="1" t="s">
        <v>6</v>
      </c>
      <c r="D39" t="s">
        <v>18</v>
      </c>
      <c r="E39" s="1">
        <v>3</v>
      </c>
      <c r="F39" s="1">
        <f>TB_Produtos3[[#This Row],[Estoque]]</f>
        <v>3</v>
      </c>
      <c r="G39" s="43">
        <v>93.5</v>
      </c>
    </row>
    <row r="40" spans="1:7" x14ac:dyDescent="0.25">
      <c r="A40" t="s">
        <v>87</v>
      </c>
      <c r="B40" t="s">
        <v>37</v>
      </c>
      <c r="C40" s="1" t="s">
        <v>4</v>
      </c>
      <c r="D40" t="s">
        <v>18</v>
      </c>
      <c r="E40" s="1">
        <v>2</v>
      </c>
      <c r="F40" s="1">
        <f>TB_Produtos3[[#This Row],[Estoque]]</f>
        <v>2</v>
      </c>
      <c r="G40" s="43">
        <v>140</v>
      </c>
    </row>
    <row r="41" spans="1:7" x14ac:dyDescent="0.25">
      <c r="A41" t="s">
        <v>88</v>
      </c>
      <c r="B41" t="s">
        <v>37</v>
      </c>
      <c r="C41" s="1" t="s">
        <v>5</v>
      </c>
      <c r="D41" t="s">
        <v>18</v>
      </c>
      <c r="E41" s="1">
        <v>2</v>
      </c>
      <c r="F41" s="1">
        <f>TB_Produtos3[[#This Row],[Estoque]]</f>
        <v>2</v>
      </c>
      <c r="G41" s="43">
        <v>142.9</v>
      </c>
    </row>
    <row r="42" spans="1:7" x14ac:dyDescent="0.25">
      <c r="A42" t="s">
        <v>89</v>
      </c>
      <c r="B42" t="s">
        <v>37</v>
      </c>
      <c r="C42" s="1" t="s">
        <v>6</v>
      </c>
      <c r="D42" t="s">
        <v>18</v>
      </c>
      <c r="E42" s="1">
        <v>2</v>
      </c>
      <c r="F42" s="1">
        <f>TB_Produtos3[[#This Row],[Estoque]]</f>
        <v>2</v>
      </c>
      <c r="G42" s="43">
        <v>146</v>
      </c>
    </row>
  </sheetData>
  <mergeCells count="1">
    <mergeCell ref="A1:G1"/>
  </mergeCells>
  <conditionalFormatting sqref="F4:F42">
    <cfRule type="iconSet" priority="2">
      <iconSet iconSet="3Symbols2" showValue="0">
        <cfvo type="percent" val="0"/>
        <cfvo type="num" val="3" gte="0"/>
        <cfvo type="num" val="10" gte="0"/>
      </iconSet>
    </cfRule>
    <cfRule type="cellIs" dxfId="2" priority="3" operator="lessThan">
      <formula>3</formula>
    </cfRule>
  </conditionalFormatting>
  <conditionalFormatting sqref="G4:G42">
    <cfRule type="dataBar" priority="1">
      <dataBar>
        <cfvo type="min"/>
        <cfvo type="max"/>
        <color rgb="FFFFFF00"/>
      </dataBar>
      <extLst>
        <ext xmlns:x14="http://schemas.microsoft.com/office/spreadsheetml/2009/9/main" uri="{B025F937-C7B1-47D3-B67F-A62EFF666E3E}">
          <x14:id>{42530FB3-8DAF-4FA2-94B4-874F28C6F75C}</x14:id>
        </ext>
      </extLst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2530FB3-8DAF-4FA2-94B4-874F28C6F75C}">
            <x14:dataBar minLength="0" maxLength="100" direction="leftToRight">
              <x14:cfvo type="autoMin"/>
              <x14:cfvo type="autoMax"/>
              <x14:negativeFillColor rgb="FFFF0000"/>
              <x14:axisColor rgb="FF000000"/>
            </x14:dataBar>
          </x14:cfRule>
          <xm:sqref>G4:G42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3F604-7183-442A-A15A-69088E4249F3}">
  <dimension ref="C2:CB38"/>
  <sheetViews>
    <sheetView showGridLines="0" tabSelected="1" zoomScale="115" zoomScaleNormal="115" workbookViewId="0">
      <selection activeCell="CM19" sqref="CM19"/>
    </sheetView>
  </sheetViews>
  <sheetFormatPr defaultColWidth="2" defaultRowHeight="12" customHeight="1" x14ac:dyDescent="0.25"/>
  <cols>
    <col min="1" max="16384" width="2" style="48"/>
  </cols>
  <sheetData>
    <row r="2" spans="3:80" ht="12" customHeight="1" x14ac:dyDescent="0.25">
      <c r="W2" s="49" t="s">
        <v>98</v>
      </c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1"/>
      <c r="AQ2" s="49" t="s">
        <v>99</v>
      </c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1"/>
      <c r="BK2" s="49" t="s">
        <v>100</v>
      </c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1"/>
    </row>
    <row r="3" spans="3:80" ht="12" customHeight="1" x14ac:dyDescent="0.25">
      <c r="W3" s="52"/>
      <c r="X3" s="53"/>
      <c r="Y3" s="53"/>
      <c r="Z3" s="53"/>
      <c r="AA3" s="53"/>
      <c r="AB3" s="53"/>
      <c r="AC3" s="53"/>
      <c r="AD3" s="53"/>
      <c r="AE3" s="53"/>
      <c r="AF3" s="53"/>
      <c r="AG3" s="53"/>
      <c r="AH3" s="53"/>
      <c r="AI3" s="53"/>
      <c r="AJ3" s="53"/>
      <c r="AK3" s="53"/>
      <c r="AL3" s="53"/>
      <c r="AM3" s="53"/>
      <c r="AN3" s="54"/>
      <c r="AQ3" s="52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4"/>
      <c r="BK3" s="52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BY3" s="53"/>
      <c r="BZ3" s="53"/>
      <c r="CA3" s="53"/>
      <c r="CB3" s="54"/>
    </row>
    <row r="4" spans="3:80" ht="12" customHeight="1" x14ac:dyDescent="0.25">
      <c r="W4" s="64">
        <f>COUNTA(TB_Produtos3[Código])</f>
        <v>39</v>
      </c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6"/>
      <c r="AQ4" s="64">
        <f>SUM(TB_Vendas[Qtd])</f>
        <v>131</v>
      </c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5"/>
      <c r="BF4" s="65"/>
      <c r="BG4" s="65"/>
      <c r="BH4" s="66"/>
      <c r="BK4" s="73">
        <f>SUM(TB_Vendas[Total])</f>
        <v>17737.399999999998</v>
      </c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5"/>
    </row>
    <row r="5" spans="3:80" ht="12" customHeight="1" x14ac:dyDescent="0.25">
      <c r="W5" s="67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9"/>
      <c r="AQ5" s="67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9"/>
      <c r="BK5" s="76"/>
      <c r="BL5" s="77"/>
      <c r="BM5" s="77"/>
      <c r="BN5" s="77"/>
      <c r="BO5" s="77"/>
      <c r="BP5" s="77"/>
      <c r="BQ5" s="77"/>
      <c r="BR5" s="77"/>
      <c r="BS5" s="77"/>
      <c r="BT5" s="77"/>
      <c r="BU5" s="77"/>
      <c r="BV5" s="77"/>
      <c r="BW5" s="77"/>
      <c r="BX5" s="77"/>
      <c r="BY5" s="77"/>
      <c r="BZ5" s="77"/>
      <c r="CA5" s="77"/>
      <c r="CB5" s="78"/>
    </row>
    <row r="6" spans="3:80" ht="12" customHeight="1" x14ac:dyDescent="0.25">
      <c r="W6" s="67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9"/>
      <c r="AQ6" s="67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9"/>
      <c r="BK6" s="76"/>
      <c r="BL6" s="77"/>
      <c r="BM6" s="77"/>
      <c r="BN6" s="77"/>
      <c r="BO6" s="77"/>
      <c r="BP6" s="77"/>
      <c r="BQ6" s="77"/>
      <c r="BR6" s="77"/>
      <c r="BS6" s="77"/>
      <c r="BT6" s="77"/>
      <c r="BU6" s="77"/>
      <c r="BV6" s="77"/>
      <c r="BW6" s="77"/>
      <c r="BX6" s="77"/>
      <c r="BY6" s="77"/>
      <c r="BZ6" s="77"/>
      <c r="CA6" s="77"/>
      <c r="CB6" s="78"/>
    </row>
    <row r="7" spans="3:80" ht="12" customHeight="1" x14ac:dyDescent="0.25">
      <c r="W7" s="70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2"/>
      <c r="AQ7" s="70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2"/>
      <c r="BK7" s="79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0"/>
      <c r="BW7" s="80"/>
      <c r="BX7" s="80"/>
      <c r="BY7" s="80"/>
      <c r="BZ7" s="80"/>
      <c r="CA7" s="80"/>
      <c r="CB7" s="81"/>
    </row>
    <row r="9" spans="3:80" ht="12" customHeight="1" x14ac:dyDescent="0.25">
      <c r="C9" s="49" t="s">
        <v>101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  <c r="AA9" s="50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0"/>
      <c r="BG9" s="50"/>
      <c r="BH9" s="50"/>
      <c r="BI9" s="50"/>
      <c r="BJ9" s="50"/>
      <c r="BK9" s="50"/>
      <c r="BL9" s="50"/>
      <c r="BM9" s="50"/>
      <c r="BN9" s="50"/>
      <c r="BO9" s="50"/>
      <c r="BP9" s="50"/>
      <c r="BQ9" s="50"/>
      <c r="BR9" s="50"/>
      <c r="BS9" s="50"/>
      <c r="BT9" s="50"/>
      <c r="BU9" s="50"/>
      <c r="BV9" s="50"/>
      <c r="BW9" s="50"/>
      <c r="BX9" s="50"/>
      <c r="BY9" s="50"/>
      <c r="BZ9" s="50"/>
      <c r="CA9" s="50"/>
      <c r="CB9" s="50"/>
    </row>
    <row r="10" spans="3:80" ht="12" customHeight="1" x14ac:dyDescent="0.25">
      <c r="C10" s="52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  <c r="AB10" s="53"/>
      <c r="AC10" s="53"/>
      <c r="AD10" s="53"/>
      <c r="AE10" s="53"/>
      <c r="AF10" s="53"/>
      <c r="AG10" s="53"/>
      <c r="AH10" s="53"/>
      <c r="AI10" s="53"/>
      <c r="AJ10" s="53"/>
      <c r="AK10" s="53"/>
      <c r="AL10" s="53"/>
      <c r="AM10" s="53"/>
      <c r="AN10" s="53"/>
      <c r="AO10" s="53"/>
      <c r="AP10" s="53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3"/>
      <c r="BH10" s="53"/>
      <c r="BI10" s="53"/>
      <c r="BJ10" s="53"/>
      <c r="BK10" s="53"/>
      <c r="BL10" s="53"/>
      <c r="BM10" s="53"/>
      <c r="BN10" s="53"/>
      <c r="BO10" s="53"/>
      <c r="BP10" s="53"/>
      <c r="BQ10" s="53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</row>
    <row r="11" spans="3:80" ht="12" customHeight="1" x14ac:dyDescent="0.25">
      <c r="C11" s="55"/>
      <c r="D11" s="59"/>
      <c r="E11" s="59"/>
      <c r="F11" s="59"/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60"/>
    </row>
    <row r="12" spans="3:80" ht="12" customHeight="1" x14ac:dyDescent="0.25">
      <c r="C12" s="55"/>
      <c r="D12" s="59"/>
      <c r="E12" s="59"/>
      <c r="F12" s="59"/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  <c r="AY12" s="59"/>
      <c r="AZ12" s="59"/>
      <c r="BA12" s="59"/>
      <c r="BB12" s="59"/>
      <c r="BC12" s="59"/>
      <c r="BD12" s="59"/>
      <c r="BE12" s="59"/>
      <c r="BF12" s="59"/>
      <c r="BG12" s="59"/>
      <c r="BH12" s="59"/>
      <c r="BI12" s="59"/>
      <c r="BJ12" s="59"/>
      <c r="BK12" s="59"/>
      <c r="BL12" s="59"/>
      <c r="BM12" s="59"/>
      <c r="BN12" s="59"/>
      <c r="BO12" s="59"/>
      <c r="BP12" s="59"/>
      <c r="BQ12" s="59"/>
      <c r="BR12" s="59"/>
      <c r="BS12" s="59"/>
      <c r="BT12" s="59"/>
      <c r="BU12" s="59"/>
      <c r="BV12" s="59"/>
      <c r="BW12" s="59"/>
      <c r="BX12" s="59"/>
      <c r="BY12" s="59"/>
      <c r="BZ12" s="59"/>
      <c r="CA12" s="59"/>
      <c r="CB12" s="60"/>
    </row>
    <row r="13" spans="3:80" ht="12" customHeight="1" x14ac:dyDescent="0.25">
      <c r="C13" s="55"/>
      <c r="D13" s="59"/>
      <c r="E13" s="59"/>
      <c r="F13" s="59"/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 s="59"/>
      <c r="AO13" s="59"/>
      <c r="AP13" s="59"/>
      <c r="AQ13" s="59"/>
      <c r="AR13" s="59"/>
      <c r="AS13" s="59"/>
      <c r="AT13" s="59"/>
      <c r="AU13" s="59"/>
      <c r="AV13" s="59"/>
      <c r="AW13" s="59"/>
      <c r="AX13" s="59"/>
      <c r="AY13" s="59"/>
      <c r="AZ13" s="59"/>
      <c r="BA13" s="59"/>
      <c r="BB13" s="59"/>
      <c r="BC13" s="59"/>
      <c r="BD13" s="59"/>
      <c r="BE13" s="59"/>
      <c r="BF13" s="59"/>
      <c r="BG13" s="59"/>
      <c r="BH13" s="59"/>
      <c r="BI13" s="59"/>
      <c r="BJ13" s="59"/>
      <c r="BK13" s="59"/>
      <c r="BL13" s="59"/>
      <c r="BM13" s="59"/>
      <c r="BN13" s="59"/>
      <c r="BO13" s="59"/>
      <c r="BP13" s="59"/>
      <c r="BQ13" s="59"/>
      <c r="BR13" s="59"/>
      <c r="BS13" s="59"/>
      <c r="BT13" s="59"/>
      <c r="BU13" s="59"/>
      <c r="BV13" s="59"/>
      <c r="BW13" s="59"/>
      <c r="BX13" s="59"/>
      <c r="BY13" s="59"/>
      <c r="BZ13" s="59"/>
      <c r="CA13" s="59"/>
      <c r="CB13" s="60"/>
    </row>
    <row r="14" spans="3:80" ht="12" customHeight="1" x14ac:dyDescent="0.25">
      <c r="C14" s="55"/>
      <c r="D14" s="59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60"/>
    </row>
    <row r="15" spans="3:80" ht="12" customHeight="1" x14ac:dyDescent="0.25">
      <c r="C15" s="55"/>
      <c r="D15" s="59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 s="59"/>
      <c r="AO15" s="59"/>
      <c r="AP15" s="59"/>
      <c r="AQ15" s="59"/>
      <c r="AR15" s="59"/>
      <c r="AS15" s="59"/>
      <c r="AT15" s="59"/>
      <c r="AU15" s="59"/>
      <c r="AV15" s="59"/>
      <c r="AW15" s="59"/>
      <c r="AX15" s="59"/>
      <c r="AY15" s="59"/>
      <c r="AZ15" s="59"/>
      <c r="BA15" s="59"/>
      <c r="BB15" s="59"/>
      <c r="BC15" s="59"/>
      <c r="BD15" s="59"/>
      <c r="BE15" s="59"/>
      <c r="BF15" s="59"/>
      <c r="BG15" s="59"/>
      <c r="BH15" s="59"/>
      <c r="BI15" s="59"/>
      <c r="BJ15" s="59"/>
      <c r="BK15" s="59"/>
      <c r="BL15" s="59"/>
      <c r="BM15" s="59"/>
      <c r="BN15" s="59"/>
      <c r="BO15" s="59"/>
      <c r="BP15" s="59"/>
      <c r="BQ15" s="59"/>
      <c r="BR15" s="59"/>
      <c r="BS15" s="59"/>
      <c r="BT15" s="59"/>
      <c r="BU15" s="59"/>
      <c r="BV15" s="59"/>
      <c r="BW15" s="59"/>
      <c r="BX15" s="59"/>
      <c r="BY15" s="59"/>
      <c r="BZ15" s="59"/>
      <c r="CA15" s="59"/>
      <c r="CB15" s="60"/>
    </row>
    <row r="16" spans="3:80" ht="12" customHeight="1" x14ac:dyDescent="0.25">
      <c r="C16" s="55"/>
      <c r="D16" s="59"/>
      <c r="E16" s="59"/>
      <c r="F16" s="59"/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60"/>
    </row>
    <row r="17" spans="3:80" ht="12" customHeight="1" x14ac:dyDescent="0.25">
      <c r="C17" s="55"/>
      <c r="D17" s="59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  <c r="AF17" s="59"/>
      <c r="AG17" s="59"/>
      <c r="AH17" s="59"/>
      <c r="AI17" s="59"/>
      <c r="AJ17" s="59"/>
      <c r="AK17" s="59"/>
      <c r="AL17" s="59"/>
      <c r="AM17" s="59"/>
      <c r="AN17" s="59"/>
      <c r="AO17" s="59"/>
      <c r="AP17" s="59"/>
      <c r="AQ17" s="59"/>
      <c r="AR17" s="59"/>
      <c r="AS17" s="59"/>
      <c r="AT17" s="59"/>
      <c r="AU17" s="59"/>
      <c r="AV17" s="59"/>
      <c r="AW17" s="59"/>
      <c r="AX17" s="59"/>
      <c r="AY17" s="59"/>
      <c r="AZ17" s="59"/>
      <c r="BA17" s="59"/>
      <c r="BB17" s="59"/>
      <c r="BC17" s="59"/>
      <c r="BD17" s="59"/>
      <c r="BE17" s="59"/>
      <c r="BF17" s="59"/>
      <c r="BG17" s="59"/>
      <c r="BH17" s="59"/>
      <c r="BI17" s="59"/>
      <c r="BJ17" s="59"/>
      <c r="BK17" s="59"/>
      <c r="BL17" s="59"/>
      <c r="BM17" s="59"/>
      <c r="BN17" s="59"/>
      <c r="BO17" s="59"/>
      <c r="BP17" s="59"/>
      <c r="BQ17" s="59"/>
      <c r="BR17" s="59"/>
      <c r="BS17" s="59"/>
      <c r="BT17" s="59"/>
      <c r="BU17" s="59"/>
      <c r="BV17" s="59"/>
      <c r="BW17" s="59"/>
      <c r="BX17" s="59"/>
      <c r="BY17" s="59"/>
      <c r="BZ17" s="59"/>
      <c r="CA17" s="59"/>
      <c r="CB17" s="60"/>
    </row>
    <row r="18" spans="3:80" ht="12" customHeight="1" x14ac:dyDescent="0.25">
      <c r="C18" s="55"/>
      <c r="D18" s="59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60"/>
    </row>
    <row r="19" spans="3:80" ht="12" customHeight="1" x14ac:dyDescent="0.25">
      <c r="C19" s="55"/>
      <c r="D19" s="59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 s="59"/>
      <c r="AO19" s="59"/>
      <c r="AP19" s="59"/>
      <c r="AQ19" s="59"/>
      <c r="AR19" s="59"/>
      <c r="AS19" s="59"/>
      <c r="AT19" s="59"/>
      <c r="AU19" s="59"/>
      <c r="AV19" s="59"/>
      <c r="AW19" s="59"/>
      <c r="AX19" s="59"/>
      <c r="AY19" s="59"/>
      <c r="AZ19" s="59"/>
      <c r="BA19" s="59"/>
      <c r="BB19" s="59"/>
      <c r="BC19" s="59"/>
      <c r="BD19" s="59"/>
      <c r="BE19" s="59"/>
      <c r="BF19" s="59"/>
      <c r="BG19" s="59"/>
      <c r="BH19" s="59"/>
      <c r="BI19" s="59"/>
      <c r="BJ19" s="59"/>
      <c r="BK19" s="59"/>
      <c r="BL19" s="59"/>
      <c r="BM19" s="59"/>
      <c r="BN19" s="59"/>
      <c r="BO19" s="59"/>
      <c r="BP19" s="59"/>
      <c r="BQ19" s="59"/>
      <c r="BR19" s="59"/>
      <c r="BS19" s="59"/>
      <c r="BT19" s="59"/>
      <c r="BU19" s="59"/>
      <c r="BV19" s="59"/>
      <c r="BW19" s="59"/>
      <c r="BX19" s="59"/>
      <c r="BY19" s="59"/>
      <c r="BZ19" s="59"/>
      <c r="CA19" s="59"/>
      <c r="CB19" s="60"/>
    </row>
    <row r="20" spans="3:80" ht="12" customHeight="1" x14ac:dyDescent="0.25">
      <c r="C20" s="55"/>
      <c r="D20" s="59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 s="59"/>
      <c r="AO20" s="59"/>
      <c r="AP20" s="59"/>
      <c r="AQ20" s="59"/>
      <c r="AR20" s="59"/>
      <c r="AS20" s="59"/>
      <c r="AT20" s="59"/>
      <c r="AU20" s="59"/>
      <c r="AV20" s="59"/>
      <c r="AW20" s="59"/>
      <c r="AX20" s="59"/>
      <c r="AY20" s="59"/>
      <c r="AZ20" s="59"/>
      <c r="BA20" s="59"/>
      <c r="BB20" s="59"/>
      <c r="BC20" s="59"/>
      <c r="BD20" s="59"/>
      <c r="BE20" s="59"/>
      <c r="BF20" s="59"/>
      <c r="BG20" s="59"/>
      <c r="BH20" s="59"/>
      <c r="BI20" s="59"/>
      <c r="BJ20" s="59"/>
      <c r="BK20" s="59"/>
      <c r="BL20" s="59"/>
      <c r="BM20" s="59"/>
      <c r="BN20" s="59"/>
      <c r="BO20" s="59"/>
      <c r="BP20" s="59"/>
      <c r="BQ20" s="59"/>
      <c r="BR20" s="59"/>
      <c r="BS20" s="59"/>
      <c r="BT20" s="59"/>
      <c r="BU20" s="59"/>
      <c r="BV20" s="59"/>
      <c r="BW20" s="59"/>
      <c r="BX20" s="59"/>
      <c r="BY20" s="59"/>
      <c r="BZ20" s="59"/>
      <c r="CA20" s="59"/>
      <c r="CB20" s="60"/>
    </row>
    <row r="21" spans="3:80" ht="12" customHeight="1" x14ac:dyDescent="0.25">
      <c r="C21" s="55"/>
      <c r="D21" s="59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 s="59"/>
      <c r="AO21" s="59"/>
      <c r="AP21" s="59"/>
      <c r="AQ21" s="59"/>
      <c r="AR21" s="59"/>
      <c r="AS21" s="59"/>
      <c r="AT21" s="59"/>
      <c r="AU21" s="59"/>
      <c r="AV21" s="59"/>
      <c r="AW21" s="59"/>
      <c r="AX21" s="59"/>
      <c r="AY21" s="59"/>
      <c r="AZ21" s="59"/>
      <c r="BA21" s="59"/>
      <c r="BB21" s="59"/>
      <c r="BC21" s="59"/>
      <c r="BD21" s="59"/>
      <c r="BE21" s="59"/>
      <c r="BF21" s="59"/>
      <c r="BG21" s="59"/>
      <c r="BH21" s="59"/>
      <c r="BI21" s="59"/>
      <c r="BJ21" s="59"/>
      <c r="BK21" s="59"/>
      <c r="BL21" s="59"/>
      <c r="BM21" s="59"/>
      <c r="BN21" s="59"/>
      <c r="BO21" s="59"/>
      <c r="BP21" s="59"/>
      <c r="BQ21" s="59"/>
      <c r="BR21" s="59"/>
      <c r="BS21" s="59"/>
      <c r="BT21" s="59"/>
      <c r="BU21" s="59"/>
      <c r="BV21" s="59"/>
      <c r="BW21" s="59"/>
      <c r="BX21" s="59"/>
      <c r="BY21" s="59"/>
      <c r="BZ21" s="59"/>
      <c r="CA21" s="59"/>
      <c r="CB21" s="60"/>
    </row>
    <row r="22" spans="3:80" ht="12" customHeight="1" x14ac:dyDescent="0.25">
      <c r="C22" s="55"/>
      <c r="D22" s="59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59"/>
      <c r="AJ22" s="59"/>
      <c r="AK22" s="59"/>
      <c r="AL22" s="59"/>
      <c r="AM22" s="59"/>
      <c r="AN22" s="59"/>
      <c r="AO22" s="59"/>
      <c r="AP22" s="59"/>
      <c r="AQ22" s="59"/>
      <c r="AR22" s="59"/>
      <c r="AS22" s="59"/>
      <c r="AT22" s="59"/>
      <c r="AU22" s="59"/>
      <c r="AV22" s="59"/>
      <c r="AW22" s="59"/>
      <c r="AX22" s="59"/>
      <c r="AY22" s="59"/>
      <c r="AZ22" s="59"/>
      <c r="BA22" s="59"/>
      <c r="BB22" s="59"/>
      <c r="BC22" s="59"/>
      <c r="BD22" s="59"/>
      <c r="BE22" s="59"/>
      <c r="BF22" s="59"/>
      <c r="BG22" s="59"/>
      <c r="BH22" s="59"/>
      <c r="BI22" s="59"/>
      <c r="BJ22" s="59"/>
      <c r="BK22" s="59"/>
      <c r="BL22" s="59"/>
      <c r="BM22" s="59"/>
      <c r="BN22" s="59"/>
      <c r="BO22" s="59"/>
      <c r="BP22" s="59"/>
      <c r="BQ22" s="59"/>
      <c r="BR22" s="59"/>
      <c r="BS22" s="59"/>
      <c r="BT22" s="59"/>
      <c r="BU22" s="59"/>
      <c r="BV22" s="59"/>
      <c r="BW22" s="59"/>
      <c r="BX22" s="59"/>
      <c r="BY22" s="59"/>
      <c r="BZ22" s="59"/>
      <c r="CA22" s="59"/>
      <c r="CB22" s="60"/>
    </row>
    <row r="23" spans="3:80" ht="12" customHeight="1" x14ac:dyDescent="0.25">
      <c r="C23" s="55"/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 s="59"/>
      <c r="AO23" s="59"/>
      <c r="AP23" s="59"/>
      <c r="AQ23" s="59"/>
      <c r="AR23" s="59"/>
      <c r="AS23" s="59"/>
      <c r="AT23" s="59"/>
      <c r="AU23" s="59"/>
      <c r="AV23" s="59"/>
      <c r="AW23" s="59"/>
      <c r="AX23" s="59"/>
      <c r="AY23" s="59"/>
      <c r="AZ23" s="59"/>
      <c r="BA23" s="59"/>
      <c r="BB23" s="59"/>
      <c r="BC23" s="59"/>
      <c r="BD23" s="59"/>
      <c r="BE23" s="59"/>
      <c r="BF23" s="59"/>
      <c r="BG23" s="59"/>
      <c r="BH23" s="59"/>
      <c r="BI23" s="59"/>
      <c r="BJ23" s="59"/>
      <c r="BK23" s="59"/>
      <c r="BL23" s="59"/>
      <c r="BM23" s="59"/>
      <c r="BN23" s="59"/>
      <c r="BO23" s="59"/>
      <c r="BP23" s="59"/>
      <c r="BQ23" s="59"/>
      <c r="BR23" s="59"/>
      <c r="BS23" s="59"/>
      <c r="BT23" s="59"/>
      <c r="BU23" s="59"/>
      <c r="BV23" s="59"/>
      <c r="BW23" s="59"/>
      <c r="BX23" s="59"/>
      <c r="BY23" s="59"/>
      <c r="BZ23" s="59"/>
      <c r="CA23" s="59"/>
      <c r="CB23" s="60"/>
    </row>
    <row r="24" spans="3:80" ht="12" customHeight="1" x14ac:dyDescent="0.25">
      <c r="C24" s="61"/>
      <c r="D24" s="62"/>
      <c r="E24" s="62"/>
      <c r="F24" s="62"/>
      <c r="G24" s="62"/>
      <c r="H24" s="62"/>
      <c r="I24" s="62"/>
      <c r="J24" s="62"/>
      <c r="K24" s="62"/>
      <c r="L24" s="62"/>
      <c r="M24" s="62"/>
      <c r="N24" s="6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62"/>
      <c r="AR24" s="62"/>
      <c r="AS24" s="62"/>
      <c r="AT24" s="62"/>
      <c r="AU24" s="62"/>
      <c r="AV24" s="62"/>
      <c r="AW24" s="62"/>
      <c r="AX24" s="62"/>
      <c r="AY24" s="62"/>
      <c r="AZ24" s="62"/>
      <c r="BA24" s="62"/>
      <c r="BB24" s="62"/>
      <c r="BC24" s="62"/>
      <c r="BD24" s="62"/>
      <c r="BE24" s="62"/>
      <c r="BF24" s="62"/>
      <c r="BG24" s="62"/>
      <c r="BH24" s="62"/>
      <c r="BI24" s="62"/>
      <c r="BJ24" s="62"/>
      <c r="BK24" s="62"/>
      <c r="BL24" s="62"/>
      <c r="BM24" s="62"/>
      <c r="BN24" s="62"/>
      <c r="BO24" s="62"/>
      <c r="BP24" s="62"/>
      <c r="BQ24" s="62"/>
      <c r="BR24" s="62"/>
      <c r="BS24" s="62"/>
      <c r="BT24" s="62"/>
      <c r="BU24" s="62"/>
      <c r="BV24" s="62"/>
      <c r="BW24" s="62"/>
      <c r="BX24" s="62"/>
      <c r="BY24" s="62"/>
      <c r="BZ24" s="62"/>
      <c r="CA24" s="62"/>
      <c r="CB24" s="63"/>
    </row>
    <row r="26" spans="3:80" ht="12" customHeight="1" x14ac:dyDescent="0.25">
      <c r="C26" s="49" t="s">
        <v>102</v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P26" s="49" t="s">
        <v>103</v>
      </c>
      <c r="AQ26" s="50"/>
      <c r="AR26" s="50"/>
      <c r="AS26" s="50"/>
      <c r="AT26" s="50"/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0"/>
      <c r="BG26" s="50"/>
      <c r="BH26" s="50"/>
      <c r="BI26" s="50"/>
      <c r="BJ26" s="50"/>
      <c r="BK26" s="50"/>
      <c r="BL26" s="50"/>
      <c r="BM26" s="50"/>
      <c r="BN26" s="50"/>
      <c r="BO26" s="50"/>
      <c r="BP26" s="50"/>
      <c r="BQ26" s="50"/>
      <c r="BR26" s="50"/>
      <c r="BS26" s="50"/>
      <c r="BT26" s="50"/>
      <c r="BU26" s="50"/>
      <c r="BV26" s="50"/>
      <c r="BW26" s="50"/>
      <c r="BX26" s="50"/>
      <c r="BY26" s="50"/>
      <c r="BZ26" s="50"/>
      <c r="CA26" s="50"/>
      <c r="CB26" s="50"/>
    </row>
    <row r="27" spans="3:80" ht="12" customHeight="1" x14ac:dyDescent="0.25">
      <c r="C27" s="52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P27" s="52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</row>
    <row r="28" spans="3:80" ht="12" customHeight="1" x14ac:dyDescent="0.25">
      <c r="C28" s="56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8"/>
      <c r="AP28" s="55"/>
      <c r="AQ28" s="59"/>
      <c r="AR28" s="59"/>
      <c r="AS28" s="59"/>
      <c r="AT28" s="59"/>
      <c r="AU28" s="59"/>
      <c r="AV28" s="59"/>
      <c r="AW28" s="59"/>
      <c r="AX28" s="59"/>
      <c r="AY28" s="59"/>
      <c r="AZ28" s="59"/>
      <c r="BA28" s="59"/>
      <c r="BB28" s="59"/>
      <c r="BC28" s="59"/>
      <c r="BD28" s="59"/>
      <c r="BE28" s="59"/>
      <c r="BF28" s="59"/>
      <c r="BG28" s="59"/>
      <c r="BH28" s="59"/>
      <c r="BI28" s="59"/>
      <c r="BJ28" s="59"/>
      <c r="BK28" s="59"/>
      <c r="BL28" s="59"/>
      <c r="BM28" s="59"/>
      <c r="BN28" s="59"/>
      <c r="BO28" s="59"/>
      <c r="BP28" s="59"/>
      <c r="BQ28" s="59"/>
      <c r="BR28" s="59"/>
      <c r="BS28" s="59"/>
      <c r="BT28" s="59"/>
      <c r="BU28" s="59"/>
      <c r="BV28" s="59"/>
      <c r="BW28" s="59"/>
      <c r="BX28" s="59"/>
      <c r="BY28" s="59"/>
      <c r="BZ28" s="59"/>
      <c r="CA28" s="59"/>
      <c r="CB28" s="60"/>
    </row>
    <row r="29" spans="3:80" ht="12" customHeight="1" x14ac:dyDescent="0.25">
      <c r="C29" s="55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60"/>
      <c r="AP29" s="55"/>
      <c r="AQ29" s="59"/>
      <c r="AR29" s="59"/>
      <c r="AS29" s="59"/>
      <c r="AT29" s="59"/>
      <c r="AU29" s="59"/>
      <c r="AV29" s="59"/>
      <c r="AW29" s="59"/>
      <c r="AX29" s="59"/>
      <c r="AY29" s="59"/>
      <c r="AZ29" s="59"/>
      <c r="BA29" s="59"/>
      <c r="BB29" s="59"/>
      <c r="BC29" s="59"/>
      <c r="BD29" s="59"/>
      <c r="BE29" s="59"/>
      <c r="BF29" s="59"/>
      <c r="BG29" s="59"/>
      <c r="BH29" s="59"/>
      <c r="BI29" s="59"/>
      <c r="BJ29" s="59"/>
      <c r="BK29" s="59"/>
      <c r="BL29" s="59"/>
      <c r="BM29" s="59"/>
      <c r="BN29" s="59"/>
      <c r="BO29" s="59"/>
      <c r="BP29" s="59"/>
      <c r="BQ29" s="59"/>
      <c r="BR29" s="59"/>
      <c r="BS29" s="59"/>
      <c r="BT29" s="59"/>
      <c r="BU29" s="59"/>
      <c r="BV29" s="59"/>
      <c r="BW29" s="59"/>
      <c r="BX29" s="59"/>
      <c r="BY29" s="59"/>
      <c r="BZ29" s="59"/>
      <c r="CA29" s="59"/>
      <c r="CB29" s="60"/>
    </row>
    <row r="30" spans="3:80" ht="12" customHeight="1" x14ac:dyDescent="0.25">
      <c r="C30" s="55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60"/>
      <c r="AP30" s="55"/>
      <c r="AQ30" s="59"/>
      <c r="AR30" s="59"/>
      <c r="AS30" s="59"/>
      <c r="AT30" s="59"/>
      <c r="AU30" s="59"/>
      <c r="AV30" s="59"/>
      <c r="AW30" s="59"/>
      <c r="AX30" s="59"/>
      <c r="AY30" s="59"/>
      <c r="AZ30" s="59"/>
      <c r="BA30" s="59"/>
      <c r="BB30" s="59"/>
      <c r="BC30" s="59"/>
      <c r="BD30" s="59"/>
      <c r="BE30" s="59"/>
      <c r="BF30" s="59"/>
      <c r="BG30" s="59"/>
      <c r="BH30" s="59"/>
      <c r="BI30" s="59"/>
      <c r="BJ30" s="59"/>
      <c r="BK30" s="59"/>
      <c r="BL30" s="59"/>
      <c r="BM30" s="59"/>
      <c r="BN30" s="59"/>
      <c r="BO30" s="59"/>
      <c r="BP30" s="59"/>
      <c r="BQ30" s="59"/>
      <c r="BR30" s="59"/>
      <c r="BS30" s="59"/>
      <c r="BT30" s="59"/>
      <c r="BU30" s="59"/>
      <c r="BV30" s="59"/>
      <c r="BW30" s="59"/>
      <c r="BX30" s="59"/>
      <c r="BY30" s="59"/>
      <c r="BZ30" s="59"/>
      <c r="CA30" s="59"/>
      <c r="CB30" s="60"/>
    </row>
    <row r="31" spans="3:80" ht="12" customHeight="1" x14ac:dyDescent="0.25">
      <c r="C31" s="55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59"/>
      <c r="AK31" s="59"/>
      <c r="AL31" s="59"/>
      <c r="AM31" s="60"/>
      <c r="AP31" s="55"/>
      <c r="AQ31" s="59"/>
      <c r="AR31" s="59"/>
      <c r="AS31" s="59"/>
      <c r="AT31" s="59"/>
      <c r="AU31" s="59"/>
      <c r="AV31" s="59"/>
      <c r="AW31" s="59"/>
      <c r="AX31" s="59"/>
      <c r="AY31" s="59"/>
      <c r="AZ31" s="59"/>
      <c r="BA31" s="59"/>
      <c r="BB31" s="59"/>
      <c r="BC31" s="59"/>
      <c r="BD31" s="59"/>
      <c r="BE31" s="59"/>
      <c r="BF31" s="59"/>
      <c r="BG31" s="59"/>
      <c r="BH31" s="59"/>
      <c r="BI31" s="59"/>
      <c r="BJ31" s="59"/>
      <c r="BK31" s="59"/>
      <c r="BL31" s="59"/>
      <c r="BM31" s="59"/>
      <c r="BN31" s="59"/>
      <c r="BO31" s="59"/>
      <c r="BP31" s="59"/>
      <c r="BQ31" s="59"/>
      <c r="BR31" s="59"/>
      <c r="BS31" s="59"/>
      <c r="BT31" s="59"/>
      <c r="BU31" s="59"/>
      <c r="BV31" s="59"/>
      <c r="BW31" s="59"/>
      <c r="BX31" s="59"/>
      <c r="BY31" s="59"/>
      <c r="BZ31" s="59"/>
      <c r="CA31" s="59"/>
      <c r="CB31" s="60"/>
    </row>
    <row r="32" spans="3:80" ht="12" customHeight="1" x14ac:dyDescent="0.25">
      <c r="C32" s="55"/>
      <c r="D32" s="59"/>
      <c r="E32" s="59"/>
      <c r="F32" s="59"/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60"/>
      <c r="AP32" s="55"/>
      <c r="AQ32" s="59"/>
      <c r="AR32" s="59"/>
      <c r="AS32" s="59"/>
      <c r="AT32" s="59"/>
      <c r="AU32" s="59"/>
      <c r="AV32" s="59"/>
      <c r="AW32" s="59"/>
      <c r="AX32" s="59"/>
      <c r="AY32" s="59"/>
      <c r="AZ32" s="59"/>
      <c r="BA32" s="59"/>
      <c r="BB32" s="59"/>
      <c r="BC32" s="59"/>
      <c r="BD32" s="59"/>
      <c r="BE32" s="59"/>
      <c r="BF32" s="59"/>
      <c r="BG32" s="59"/>
      <c r="BH32" s="59"/>
      <c r="BI32" s="59"/>
      <c r="BJ32" s="59"/>
      <c r="BK32" s="59"/>
      <c r="BL32" s="59"/>
      <c r="BM32" s="59"/>
      <c r="BN32" s="59"/>
      <c r="BO32" s="59"/>
      <c r="BP32" s="59"/>
      <c r="BQ32" s="59"/>
      <c r="BR32" s="59"/>
      <c r="BS32" s="59"/>
      <c r="BT32" s="59"/>
      <c r="BU32" s="59"/>
      <c r="BV32" s="59"/>
      <c r="BW32" s="59"/>
      <c r="BX32" s="59"/>
      <c r="BY32" s="59"/>
      <c r="BZ32" s="59"/>
      <c r="CA32" s="59"/>
      <c r="CB32" s="60"/>
    </row>
    <row r="33" spans="3:80" ht="12" customHeight="1" x14ac:dyDescent="0.25">
      <c r="C33" s="55"/>
      <c r="D33" s="59"/>
      <c r="E33" s="59"/>
      <c r="F33" s="59"/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60"/>
      <c r="AP33" s="55"/>
      <c r="AQ33" s="59"/>
      <c r="AR33" s="59"/>
      <c r="AS33" s="59"/>
      <c r="AT33" s="59"/>
      <c r="AU33" s="59"/>
      <c r="AV33" s="59"/>
      <c r="AW33" s="59"/>
      <c r="AX33" s="59"/>
      <c r="AY33" s="59"/>
      <c r="AZ33" s="59"/>
      <c r="BA33" s="59"/>
      <c r="BB33" s="59"/>
      <c r="BC33" s="59"/>
      <c r="BD33" s="59"/>
      <c r="BE33" s="59"/>
      <c r="BF33" s="59"/>
      <c r="BG33" s="59"/>
      <c r="BH33" s="59"/>
      <c r="BI33" s="59"/>
      <c r="BJ33" s="59"/>
      <c r="BK33" s="59"/>
      <c r="BL33" s="59"/>
      <c r="BM33" s="59"/>
      <c r="BN33" s="59"/>
      <c r="BO33" s="59"/>
      <c r="BP33" s="59"/>
      <c r="BQ33" s="59"/>
      <c r="BR33" s="59"/>
      <c r="BS33" s="59"/>
      <c r="BT33" s="59"/>
      <c r="BU33" s="59"/>
      <c r="BV33" s="59"/>
      <c r="BW33" s="59"/>
      <c r="BX33" s="59"/>
      <c r="BY33" s="59"/>
      <c r="BZ33" s="59"/>
      <c r="CA33" s="59"/>
      <c r="CB33" s="60"/>
    </row>
    <row r="34" spans="3:80" ht="12" customHeight="1" x14ac:dyDescent="0.25">
      <c r="C34" s="55"/>
      <c r="D34" s="59"/>
      <c r="E34" s="59"/>
      <c r="F34" s="59"/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60"/>
      <c r="AP34" s="55"/>
      <c r="AQ34" s="59"/>
      <c r="AR34" s="59"/>
      <c r="AS34" s="59"/>
      <c r="AT34" s="59"/>
      <c r="AU34" s="59"/>
      <c r="AV34" s="59"/>
      <c r="AW34" s="59"/>
      <c r="AX34" s="59"/>
      <c r="AY34" s="59"/>
      <c r="AZ34" s="59"/>
      <c r="BA34" s="59"/>
      <c r="BB34" s="59"/>
      <c r="BC34" s="59"/>
      <c r="BD34" s="59"/>
      <c r="BE34" s="59"/>
      <c r="BF34" s="59"/>
      <c r="BG34" s="59"/>
      <c r="BH34" s="59"/>
      <c r="BI34" s="59"/>
      <c r="BJ34" s="59"/>
      <c r="BK34" s="59"/>
      <c r="BL34" s="59"/>
      <c r="BM34" s="59"/>
      <c r="BN34" s="59"/>
      <c r="BO34" s="59"/>
      <c r="BP34" s="59"/>
      <c r="BQ34" s="59"/>
      <c r="BR34" s="59"/>
      <c r="BS34" s="59"/>
      <c r="BT34" s="59"/>
      <c r="BU34" s="59"/>
      <c r="BV34" s="59"/>
      <c r="BW34" s="59"/>
      <c r="BX34" s="59"/>
      <c r="BY34" s="59"/>
      <c r="BZ34" s="59"/>
      <c r="CA34" s="59"/>
      <c r="CB34" s="60"/>
    </row>
    <row r="35" spans="3:80" ht="12" customHeight="1" x14ac:dyDescent="0.25">
      <c r="C35" s="55"/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60"/>
      <c r="AP35" s="55"/>
      <c r="AQ35" s="59"/>
      <c r="AR35" s="59"/>
      <c r="AS35" s="59"/>
      <c r="AT35" s="59"/>
      <c r="AU35" s="59"/>
      <c r="AV35" s="59"/>
      <c r="AW35" s="59"/>
      <c r="AX35" s="59"/>
      <c r="AY35" s="59"/>
      <c r="AZ35" s="59"/>
      <c r="BA35" s="59"/>
      <c r="BB35" s="59"/>
      <c r="BC35" s="59"/>
      <c r="BD35" s="59"/>
      <c r="BE35" s="59"/>
      <c r="BF35" s="59"/>
      <c r="BG35" s="59"/>
      <c r="BH35" s="59"/>
      <c r="BI35" s="59"/>
      <c r="BJ35" s="59"/>
      <c r="BK35" s="59"/>
      <c r="BL35" s="59"/>
      <c r="BM35" s="59"/>
      <c r="BN35" s="59"/>
      <c r="BO35" s="59"/>
      <c r="BP35" s="59"/>
      <c r="BQ35" s="59"/>
      <c r="BR35" s="59"/>
      <c r="BS35" s="59"/>
      <c r="BT35" s="59"/>
      <c r="BU35" s="59"/>
      <c r="BV35" s="59"/>
      <c r="BW35" s="59"/>
      <c r="BX35" s="59"/>
      <c r="BY35" s="59"/>
      <c r="BZ35" s="59"/>
      <c r="CA35" s="59"/>
      <c r="CB35" s="60"/>
    </row>
    <row r="36" spans="3:80" ht="12" customHeight="1" x14ac:dyDescent="0.25">
      <c r="C36" s="55"/>
      <c r="D36" s="59"/>
      <c r="E36" s="59"/>
      <c r="F36" s="59"/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60"/>
      <c r="AP36" s="55"/>
      <c r="AQ36" s="59"/>
      <c r="AR36" s="59"/>
      <c r="AS36" s="59"/>
      <c r="AT36" s="59"/>
      <c r="AU36" s="59"/>
      <c r="AV36" s="59"/>
      <c r="AW36" s="59"/>
      <c r="AX36" s="59"/>
      <c r="AY36" s="59"/>
      <c r="AZ36" s="59"/>
      <c r="BA36" s="59"/>
      <c r="BB36" s="59"/>
      <c r="BC36" s="59"/>
      <c r="BD36" s="59"/>
      <c r="BE36" s="59"/>
      <c r="BF36" s="59"/>
      <c r="BG36" s="59"/>
      <c r="BH36" s="59"/>
      <c r="BI36" s="59"/>
      <c r="BJ36" s="59"/>
      <c r="BK36" s="59"/>
      <c r="BL36" s="59"/>
      <c r="BM36" s="59"/>
      <c r="BN36" s="59"/>
      <c r="BO36" s="59"/>
      <c r="BP36" s="59"/>
      <c r="BQ36" s="59"/>
      <c r="BR36" s="59"/>
      <c r="BS36" s="59"/>
      <c r="BT36" s="59"/>
      <c r="BU36" s="59"/>
      <c r="BV36" s="59"/>
      <c r="BW36" s="59"/>
      <c r="BX36" s="59"/>
      <c r="BY36" s="59"/>
      <c r="BZ36" s="59"/>
      <c r="CA36" s="59"/>
      <c r="CB36" s="60"/>
    </row>
    <row r="37" spans="3:80" ht="12" customHeight="1" x14ac:dyDescent="0.25">
      <c r="C37" s="55"/>
      <c r="D37" s="59"/>
      <c r="E37" s="59"/>
      <c r="F37" s="59"/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60"/>
      <c r="AP37" s="55"/>
      <c r="AQ37" s="59"/>
      <c r="AR37" s="59"/>
      <c r="AS37" s="59"/>
      <c r="AT37" s="59"/>
      <c r="AU37" s="59"/>
      <c r="AV37" s="59"/>
      <c r="AW37" s="59"/>
      <c r="AX37" s="59"/>
      <c r="AY37" s="59"/>
      <c r="AZ37" s="59"/>
      <c r="BA37" s="59"/>
      <c r="BB37" s="59"/>
      <c r="BC37" s="59"/>
      <c r="BD37" s="59"/>
      <c r="BE37" s="59"/>
      <c r="BF37" s="59"/>
      <c r="BG37" s="59"/>
      <c r="BH37" s="59"/>
      <c r="BI37" s="59"/>
      <c r="BJ37" s="59"/>
      <c r="BK37" s="59"/>
      <c r="BL37" s="59"/>
      <c r="BM37" s="59"/>
      <c r="BN37" s="59"/>
      <c r="BO37" s="59"/>
      <c r="BP37" s="59"/>
      <c r="BQ37" s="59"/>
      <c r="BR37" s="59"/>
      <c r="BS37" s="59"/>
      <c r="BT37" s="59"/>
      <c r="BU37" s="59"/>
      <c r="BV37" s="59"/>
      <c r="BW37" s="59"/>
      <c r="BX37" s="59"/>
      <c r="BY37" s="59"/>
      <c r="BZ37" s="59"/>
      <c r="CA37" s="59"/>
      <c r="CB37" s="60"/>
    </row>
    <row r="38" spans="3:80" ht="12" customHeight="1" x14ac:dyDescent="0.25">
      <c r="C38" s="61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  <c r="AD38" s="62"/>
      <c r="AE38" s="62"/>
      <c r="AF38" s="62"/>
      <c r="AG38" s="62"/>
      <c r="AH38" s="62"/>
      <c r="AI38" s="62"/>
      <c r="AJ38" s="62"/>
      <c r="AK38" s="62"/>
      <c r="AL38" s="62"/>
      <c r="AM38" s="63"/>
      <c r="AP38" s="61"/>
      <c r="AQ38" s="62"/>
      <c r="AR38" s="62"/>
      <c r="AS38" s="62"/>
      <c r="AT38" s="62"/>
      <c r="AU38" s="62"/>
      <c r="AV38" s="62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2"/>
      <c r="BH38" s="62"/>
      <c r="BI38" s="62"/>
      <c r="BJ38" s="62"/>
      <c r="BK38" s="62"/>
      <c r="BL38" s="62"/>
      <c r="BM38" s="62"/>
      <c r="BN38" s="62"/>
      <c r="BO38" s="62"/>
      <c r="BP38" s="62"/>
      <c r="BQ38" s="62"/>
      <c r="BR38" s="62"/>
      <c r="BS38" s="62"/>
      <c r="BT38" s="62"/>
      <c r="BU38" s="62"/>
      <c r="BV38" s="62"/>
      <c r="BW38" s="62"/>
      <c r="BX38" s="62"/>
      <c r="BY38" s="62"/>
      <c r="BZ38" s="62"/>
      <c r="CA38" s="62"/>
      <c r="CB38" s="63"/>
    </row>
  </sheetData>
  <mergeCells count="12">
    <mergeCell ref="C26:AM27"/>
    <mergeCell ref="C28:AM38"/>
    <mergeCell ref="AP28:CB38"/>
    <mergeCell ref="AP26:CB27"/>
    <mergeCell ref="C9:CB10"/>
    <mergeCell ref="C11:CB24"/>
    <mergeCell ref="W2:AN3"/>
    <mergeCell ref="W4:AN7"/>
    <mergeCell ref="AQ2:BH3"/>
    <mergeCell ref="AQ4:BH7"/>
    <mergeCell ref="BK2:CB3"/>
    <mergeCell ref="BK4:CB7"/>
  </mergeCells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F9C19-E127-4C03-BF1F-B8D48D08152C}">
  <dimension ref="A1:I61"/>
  <sheetViews>
    <sheetView topLeftCell="A3" workbookViewId="0">
      <selection activeCell="L15" sqref="L15"/>
    </sheetView>
  </sheetViews>
  <sheetFormatPr defaultRowHeight="15" x14ac:dyDescent="0.25"/>
  <cols>
    <col min="1" max="1" width="8.85546875" style="1" customWidth="1"/>
    <col min="2" max="2" width="11.5703125" style="1" bestFit="1" customWidth="1"/>
    <col min="3" max="3" width="13.5703125" style="1" bestFit="1" customWidth="1"/>
    <col min="4" max="4" width="14.7109375" style="1" customWidth="1"/>
    <col min="5" max="5" width="15.85546875" style="1" customWidth="1"/>
    <col min="6" max="6" width="8.5703125" customWidth="1"/>
    <col min="7" max="7" width="14.85546875" bestFit="1" customWidth="1"/>
    <col min="8" max="8" width="14.85546875" customWidth="1"/>
    <col min="9" max="9" width="17" bestFit="1" customWidth="1"/>
  </cols>
  <sheetData>
    <row r="1" spans="1:9" ht="21" x14ac:dyDescent="0.35">
      <c r="A1" s="40" t="s">
        <v>16</v>
      </c>
      <c r="B1" s="40"/>
      <c r="C1" s="40"/>
      <c r="D1" s="40"/>
      <c r="E1" s="40"/>
      <c r="F1" s="40"/>
      <c r="G1" s="40"/>
      <c r="H1" s="40"/>
      <c r="I1" s="40"/>
    </row>
    <row r="2" spans="1:9" ht="18.75" x14ac:dyDescent="0.3">
      <c r="A2" s="44" t="s">
        <v>90</v>
      </c>
      <c r="B2" s="44" t="s">
        <v>91</v>
      </c>
      <c r="C2" s="44" t="s">
        <v>49</v>
      </c>
      <c r="D2" s="44" t="s">
        <v>14</v>
      </c>
      <c r="E2" s="44" t="s">
        <v>17</v>
      </c>
      <c r="F2" s="44" t="s">
        <v>22</v>
      </c>
      <c r="G2" s="44" t="s">
        <v>116</v>
      </c>
      <c r="H2" s="45" t="s">
        <v>23</v>
      </c>
      <c r="I2" s="44" t="s">
        <v>92</v>
      </c>
    </row>
    <row r="3" spans="1:9" x14ac:dyDescent="0.25">
      <c r="A3" s="46">
        <f>MONTH(TB_Vendas[[#This Row],[Data]])</f>
        <v>1</v>
      </c>
      <c r="B3" s="47">
        <v>44931</v>
      </c>
      <c r="C3" s="1" t="s">
        <v>77</v>
      </c>
      <c r="D3" s="1" t="str">
        <f>_xlfn.XLOOKUP(C3,[1]!TB_Produtos[Código],[1]!TB_Produtos[Tamanho])</f>
        <v>Único</v>
      </c>
      <c r="E3" s="1" t="s">
        <v>19</v>
      </c>
      <c r="F3" s="1">
        <v>1</v>
      </c>
      <c r="G3" s="87">
        <f>_xlfn.XLOOKUP(TB_Vendas[[#This Row],[Código]],TB_Produtos3[Código],TB_Produtos3[Preço Unitário])</f>
        <v>399.9</v>
      </c>
      <c r="H3" s="43">
        <f>TB_Vendas[[#This Row],[Unitário]]*TB_Vendas[[#This Row],[Qtd]]</f>
        <v>399.9</v>
      </c>
      <c r="I3" s="1" t="s">
        <v>93</v>
      </c>
    </row>
    <row r="4" spans="1:9" x14ac:dyDescent="0.25">
      <c r="A4" s="46">
        <f>MONTH(TB_Vendas[[#This Row],[Data]])</f>
        <v>1</v>
      </c>
      <c r="B4" s="47">
        <v>44932</v>
      </c>
      <c r="C4" s="1" t="s">
        <v>81</v>
      </c>
      <c r="D4" s="1">
        <f>_xlfn.XLOOKUP(C4,[1]!TB_Produtos[Código],[1]!TB_Produtos[Tamanho])</f>
        <v>36</v>
      </c>
      <c r="E4" s="1" t="s">
        <v>94</v>
      </c>
      <c r="F4" s="1">
        <v>1</v>
      </c>
      <c r="G4" s="87">
        <f>_xlfn.XLOOKUP(TB_Vendas[[#This Row],[Código]],TB_Produtos3[Código],TB_Produtos3[Preço Unitário])</f>
        <v>199.9</v>
      </c>
      <c r="H4" s="43">
        <f>TB_Vendas[[#This Row],[Unitário]]*TB_Vendas[[#This Row],[Qtd]]</f>
        <v>199.9</v>
      </c>
      <c r="I4" s="1" t="s">
        <v>95</v>
      </c>
    </row>
    <row r="5" spans="1:9" x14ac:dyDescent="0.25">
      <c r="A5" s="46">
        <f>MONTH(TB_Vendas[[#This Row],[Data]])</f>
        <v>1</v>
      </c>
      <c r="B5" s="47">
        <v>44933</v>
      </c>
      <c r="C5" s="1" t="s">
        <v>82</v>
      </c>
      <c r="D5" s="1">
        <f>_xlfn.XLOOKUP(C5,[1]!TB_Produtos[Código],[1]!TB_Produtos[Tamanho])</f>
        <v>37</v>
      </c>
      <c r="E5" s="1" t="s">
        <v>94</v>
      </c>
      <c r="F5" s="1">
        <v>2</v>
      </c>
      <c r="G5" s="87">
        <f>_xlfn.XLOOKUP(TB_Vendas[[#This Row],[Código]],TB_Produtos3[Código],TB_Produtos3[Preço Unitário])</f>
        <v>249.9</v>
      </c>
      <c r="H5" s="43">
        <f>TB_Vendas[[#This Row],[Unitário]]*TB_Vendas[[#This Row],[Qtd]]</f>
        <v>499.8</v>
      </c>
      <c r="I5" s="1" t="s">
        <v>96</v>
      </c>
    </row>
    <row r="6" spans="1:9" x14ac:dyDescent="0.25">
      <c r="A6" s="46">
        <f>MONTH(TB_Vendas[[#This Row],[Data]])</f>
        <v>1</v>
      </c>
      <c r="B6" s="47">
        <v>44938</v>
      </c>
      <c r="C6" s="1" t="s">
        <v>61</v>
      </c>
      <c r="D6" s="1" t="str">
        <f>_xlfn.XLOOKUP(C6,[1]!TB_Produtos[Código],[1]!TB_Produtos[Tamanho])</f>
        <v>M</v>
      </c>
      <c r="E6" s="1" t="s">
        <v>18</v>
      </c>
      <c r="F6" s="1">
        <v>1</v>
      </c>
      <c r="G6" s="87">
        <f>_xlfn.XLOOKUP(TB_Vendas[[#This Row],[Código]],TB_Produtos3[Código],TB_Produtos3[Preço Unitário])</f>
        <v>46.9</v>
      </c>
      <c r="H6" s="43">
        <f>TB_Vendas[[#This Row],[Unitário]]*TB_Vendas[[#This Row],[Qtd]]</f>
        <v>46.9</v>
      </c>
      <c r="I6" s="1" t="s">
        <v>96</v>
      </c>
    </row>
    <row r="7" spans="1:9" x14ac:dyDescent="0.25">
      <c r="A7" s="46">
        <f>MONTH(TB_Vendas[[#This Row],[Data]])</f>
        <v>1</v>
      </c>
      <c r="B7" s="47">
        <v>44939</v>
      </c>
      <c r="C7" s="1" t="s">
        <v>88</v>
      </c>
      <c r="D7" s="1" t="str">
        <f>_xlfn.XLOOKUP(C7,[1]!TB_Produtos[Código],[1]!TB_Produtos[Tamanho])</f>
        <v>M</v>
      </c>
      <c r="E7" s="1" t="s">
        <v>18</v>
      </c>
      <c r="F7" s="1">
        <v>1</v>
      </c>
      <c r="G7" s="87">
        <f>_xlfn.XLOOKUP(TB_Vendas[[#This Row],[Código]],TB_Produtos3[Código],TB_Produtos3[Preço Unitário])</f>
        <v>142.9</v>
      </c>
      <c r="H7" s="43">
        <f>TB_Vendas[[#This Row],[Unitário]]*TB_Vendas[[#This Row],[Qtd]]</f>
        <v>142.9</v>
      </c>
      <c r="I7" s="1" t="s">
        <v>95</v>
      </c>
    </row>
    <row r="8" spans="1:9" x14ac:dyDescent="0.25">
      <c r="A8" s="46">
        <f>MONTH(TB_Vendas[[#This Row],[Data]])</f>
        <v>1</v>
      </c>
      <c r="B8" s="47">
        <v>44943</v>
      </c>
      <c r="C8" s="1" t="s">
        <v>81</v>
      </c>
      <c r="D8" s="1">
        <f>_xlfn.XLOOKUP(C8,[1]!TB_Produtos[Código],[1]!TB_Produtos[Tamanho])</f>
        <v>36</v>
      </c>
      <c r="E8" s="1" t="s">
        <v>94</v>
      </c>
      <c r="F8" s="1">
        <v>1</v>
      </c>
      <c r="G8" s="87">
        <f>_xlfn.XLOOKUP(TB_Vendas[[#This Row],[Código]],TB_Produtos3[Código],TB_Produtos3[Preço Unitário])</f>
        <v>199.9</v>
      </c>
      <c r="H8" s="43">
        <f>TB_Vendas[[#This Row],[Unitário]]*TB_Vendas[[#This Row],[Qtd]]</f>
        <v>199.9</v>
      </c>
      <c r="I8" s="1" t="s">
        <v>95</v>
      </c>
    </row>
    <row r="9" spans="1:9" x14ac:dyDescent="0.25">
      <c r="A9" s="46">
        <f>MONTH(TB_Vendas[[#This Row],[Data]])</f>
        <v>1</v>
      </c>
      <c r="B9" s="47">
        <v>44949</v>
      </c>
      <c r="C9" s="1" t="s">
        <v>76</v>
      </c>
      <c r="D9" s="1" t="str">
        <f>_xlfn.XLOOKUP(C9,[1]!TB_Produtos[Código],[1]!TB_Produtos[Tamanho])</f>
        <v>Único</v>
      </c>
      <c r="E9" s="1" t="s">
        <v>19</v>
      </c>
      <c r="F9" s="1">
        <v>1</v>
      </c>
      <c r="G9" s="87">
        <f>_xlfn.XLOOKUP(TB_Vendas[[#This Row],[Código]],TB_Produtos3[Código],TB_Produtos3[Preço Unitário])</f>
        <v>349.9</v>
      </c>
      <c r="H9" s="43">
        <f>TB_Vendas[[#This Row],[Unitário]]*TB_Vendas[[#This Row],[Qtd]]</f>
        <v>349.9</v>
      </c>
      <c r="I9" s="1" t="s">
        <v>93</v>
      </c>
    </row>
    <row r="10" spans="1:9" x14ac:dyDescent="0.25">
      <c r="A10" s="46">
        <f>MONTH(TB_Vendas[[#This Row],[Data]])</f>
        <v>1</v>
      </c>
      <c r="B10" s="47">
        <v>44952</v>
      </c>
      <c r="C10" s="1" t="s">
        <v>64</v>
      </c>
      <c r="D10" s="1" t="str">
        <f>_xlfn.XLOOKUP(C10,[1]!TB_Produtos[Código],[1]!TB_Produtos[Tamanho])</f>
        <v>M</v>
      </c>
      <c r="E10" s="1" t="s">
        <v>18</v>
      </c>
      <c r="F10" s="1">
        <v>2</v>
      </c>
      <c r="G10" s="87">
        <f>_xlfn.XLOOKUP(TB_Vendas[[#This Row],[Código]],TB_Produtos3[Código],TB_Produtos3[Preço Unitário])</f>
        <v>39.9</v>
      </c>
      <c r="H10" s="43">
        <f>TB_Vendas[[#This Row],[Unitário]]*TB_Vendas[[#This Row],[Qtd]]</f>
        <v>79.8</v>
      </c>
      <c r="I10" s="1" t="s">
        <v>95</v>
      </c>
    </row>
    <row r="11" spans="1:9" x14ac:dyDescent="0.25">
      <c r="A11" s="46">
        <f>MONTH(TB_Vendas[[#This Row],[Data]])</f>
        <v>1</v>
      </c>
      <c r="B11" s="47">
        <v>44954</v>
      </c>
      <c r="C11" s="1" t="s">
        <v>65</v>
      </c>
      <c r="D11" s="1" t="str">
        <f>_xlfn.XLOOKUP(C11,[1]!TB_Produtos[Código],[1]!TB_Produtos[Tamanho])</f>
        <v>G</v>
      </c>
      <c r="E11" s="1" t="s">
        <v>18</v>
      </c>
      <c r="F11" s="1">
        <v>2</v>
      </c>
      <c r="G11" s="87">
        <f>_xlfn.XLOOKUP(TB_Vendas[[#This Row],[Código]],TB_Produtos3[Código],TB_Produtos3[Preço Unitário])</f>
        <v>42.5</v>
      </c>
      <c r="H11" s="43">
        <f>TB_Vendas[[#This Row],[Unitário]]*TB_Vendas[[#This Row],[Qtd]]</f>
        <v>85</v>
      </c>
      <c r="I11" s="1" t="s">
        <v>95</v>
      </c>
    </row>
    <row r="12" spans="1:9" x14ac:dyDescent="0.25">
      <c r="A12" s="46">
        <f>MONTH(TB_Vendas[[#This Row],[Data]])</f>
        <v>1</v>
      </c>
      <c r="B12" s="47">
        <v>44955</v>
      </c>
      <c r="C12" s="1" t="s">
        <v>85</v>
      </c>
      <c r="D12" s="1" t="str">
        <f>_xlfn.XLOOKUP(C12,[1]!TB_Produtos[Código],[1]!TB_Produtos[Tamanho])</f>
        <v>M</v>
      </c>
      <c r="E12" s="1" t="s">
        <v>18</v>
      </c>
      <c r="F12" s="1">
        <v>1</v>
      </c>
      <c r="G12" s="87">
        <f>_xlfn.XLOOKUP(TB_Vendas[[#This Row],[Código]],TB_Produtos3[Código],TB_Produtos3[Preço Unitário])</f>
        <v>91.4</v>
      </c>
      <c r="H12" s="43">
        <f>TB_Vendas[[#This Row],[Unitário]]*TB_Vendas[[#This Row],[Qtd]]</f>
        <v>91.4</v>
      </c>
      <c r="I12" s="1" t="s">
        <v>96</v>
      </c>
    </row>
    <row r="13" spans="1:9" x14ac:dyDescent="0.25">
      <c r="A13" s="46">
        <f>MONTH(TB_Vendas[[#This Row],[Data]])</f>
        <v>1</v>
      </c>
      <c r="B13" s="47">
        <v>44956</v>
      </c>
      <c r="C13" s="1" t="s">
        <v>89</v>
      </c>
      <c r="D13" s="1" t="str">
        <f>_xlfn.XLOOKUP(C13,[1]!TB_Produtos[Código],[1]!TB_Produtos[Tamanho])</f>
        <v>G</v>
      </c>
      <c r="E13" s="1" t="s">
        <v>18</v>
      </c>
      <c r="F13" s="1">
        <v>1</v>
      </c>
      <c r="G13" s="87">
        <f>_xlfn.XLOOKUP(TB_Vendas[[#This Row],[Código]],TB_Produtos3[Código],TB_Produtos3[Preço Unitário])</f>
        <v>146</v>
      </c>
      <c r="H13" s="43">
        <f>TB_Vendas[[#This Row],[Unitário]]*TB_Vendas[[#This Row],[Qtd]]</f>
        <v>146</v>
      </c>
      <c r="I13" s="1" t="s">
        <v>93</v>
      </c>
    </row>
    <row r="14" spans="1:9" x14ac:dyDescent="0.25">
      <c r="A14" s="46">
        <f>MONTH(TB_Vendas[[#This Row],[Data]])</f>
        <v>2</v>
      </c>
      <c r="B14" s="47">
        <v>44960</v>
      </c>
      <c r="C14" s="1" t="s">
        <v>55</v>
      </c>
      <c r="D14" s="1" t="str">
        <f>_xlfn.XLOOKUP(C14,[1]!TB_Produtos[Código],[1]!TB_Produtos[Tamanho])</f>
        <v>Único</v>
      </c>
      <c r="E14" s="1" t="s">
        <v>19</v>
      </c>
      <c r="F14" s="1">
        <v>1</v>
      </c>
      <c r="G14" s="87">
        <f>_xlfn.XLOOKUP(TB_Vendas[[#This Row],[Código]],TB_Produtos3[Código],TB_Produtos3[Preço Unitário])</f>
        <v>259.89999999999998</v>
      </c>
      <c r="H14" s="43">
        <f>TB_Vendas[[#This Row],[Unitário]]*TB_Vendas[[#This Row],[Qtd]]</f>
        <v>259.89999999999998</v>
      </c>
      <c r="I14" s="1" t="s">
        <v>96</v>
      </c>
    </row>
    <row r="15" spans="1:9" x14ac:dyDescent="0.25">
      <c r="A15" s="46">
        <f>MONTH(TB_Vendas[[#This Row],[Data]])</f>
        <v>2</v>
      </c>
      <c r="B15" s="47">
        <v>44962</v>
      </c>
      <c r="C15" s="1" t="s">
        <v>70</v>
      </c>
      <c r="D15" s="1" t="str">
        <f>_xlfn.XLOOKUP(C15,[1]!TB_Produtos[Código],[1]!TB_Produtos[Tamanho])</f>
        <v>P</v>
      </c>
      <c r="E15" s="1" t="s">
        <v>18</v>
      </c>
      <c r="F15" s="1">
        <v>2</v>
      </c>
      <c r="G15" s="87">
        <f>_xlfn.XLOOKUP(TB_Vendas[[#This Row],[Código]],TB_Produtos3[Código],TB_Produtos3[Preço Unitário])</f>
        <v>299.89999999999998</v>
      </c>
      <c r="H15" s="43">
        <f>TB_Vendas[[#This Row],[Unitário]]*TB_Vendas[[#This Row],[Qtd]]</f>
        <v>599.79999999999995</v>
      </c>
      <c r="I15" s="1" t="s">
        <v>93</v>
      </c>
    </row>
    <row r="16" spans="1:9" x14ac:dyDescent="0.25">
      <c r="A16" s="46">
        <f>MONTH(TB_Vendas[[#This Row],[Data]])</f>
        <v>2</v>
      </c>
      <c r="B16" s="47">
        <v>44975</v>
      </c>
      <c r="C16" s="1" t="s">
        <v>82</v>
      </c>
      <c r="D16" s="1">
        <f>_xlfn.XLOOKUP(C16,[1]!TB_Produtos[Código],[1]!TB_Produtos[Tamanho])</f>
        <v>37</v>
      </c>
      <c r="E16" s="1" t="s">
        <v>94</v>
      </c>
      <c r="F16" s="1">
        <v>1</v>
      </c>
      <c r="G16" s="87">
        <f>_xlfn.XLOOKUP(TB_Vendas[[#This Row],[Código]],TB_Produtos3[Código],TB_Produtos3[Preço Unitário])</f>
        <v>249.9</v>
      </c>
      <c r="H16" s="43">
        <f>TB_Vendas[[#This Row],[Unitário]]*TB_Vendas[[#This Row],[Qtd]]</f>
        <v>249.9</v>
      </c>
      <c r="I16" s="1" t="s">
        <v>95</v>
      </c>
    </row>
    <row r="17" spans="1:9" x14ac:dyDescent="0.25">
      <c r="A17" s="46">
        <f>MONTH(TB_Vendas[[#This Row],[Data]])</f>
        <v>2</v>
      </c>
      <c r="B17" s="47">
        <v>44978</v>
      </c>
      <c r="C17" s="1" t="s">
        <v>86</v>
      </c>
      <c r="D17" s="1" t="str">
        <f>_xlfn.XLOOKUP(C17,[1]!TB_Produtos[Código],[1]!TB_Produtos[Tamanho])</f>
        <v>G</v>
      </c>
      <c r="E17" s="1" t="s">
        <v>18</v>
      </c>
      <c r="F17" s="1">
        <v>2</v>
      </c>
      <c r="G17" s="87">
        <f>_xlfn.XLOOKUP(TB_Vendas[[#This Row],[Código]],TB_Produtos3[Código],TB_Produtos3[Preço Unitário])</f>
        <v>93.5</v>
      </c>
      <c r="H17" s="43">
        <f>TB_Vendas[[#This Row],[Unitário]]*TB_Vendas[[#This Row],[Qtd]]</f>
        <v>187</v>
      </c>
      <c r="I17" s="1" t="s">
        <v>96</v>
      </c>
    </row>
    <row r="18" spans="1:9" x14ac:dyDescent="0.25">
      <c r="A18" s="46">
        <f>MONTH(TB_Vendas[[#This Row],[Data]])</f>
        <v>2</v>
      </c>
      <c r="B18" s="47">
        <v>44981</v>
      </c>
      <c r="C18" s="1" t="s">
        <v>80</v>
      </c>
      <c r="D18" s="1">
        <f>_xlfn.XLOOKUP(C18,[1]!TB_Produtos[Código],[1]!TB_Produtos[Tamanho])</f>
        <v>38</v>
      </c>
      <c r="E18" s="1" t="s">
        <v>94</v>
      </c>
      <c r="F18" s="1">
        <v>4</v>
      </c>
      <c r="G18" s="87">
        <f>_xlfn.XLOOKUP(TB_Vendas[[#This Row],[Código]],TB_Produtos3[Código],TB_Produtos3[Preço Unitário])</f>
        <v>259.89999999999998</v>
      </c>
      <c r="H18" s="43">
        <f>TB_Vendas[[#This Row],[Unitário]]*TB_Vendas[[#This Row],[Qtd]]</f>
        <v>1039.5999999999999</v>
      </c>
      <c r="I18" s="1" t="s">
        <v>93</v>
      </c>
    </row>
    <row r="19" spans="1:9" x14ac:dyDescent="0.25">
      <c r="A19" s="46">
        <f>MONTH(TB_Vendas[[#This Row],[Data]])</f>
        <v>2</v>
      </c>
      <c r="B19" s="47">
        <v>44982</v>
      </c>
      <c r="C19" s="1" t="s">
        <v>63</v>
      </c>
      <c r="D19" s="1" t="str">
        <f>_xlfn.XLOOKUP(C19,[1]!TB_Produtos[Código],[1]!TB_Produtos[Tamanho])</f>
        <v>P</v>
      </c>
      <c r="E19" s="1" t="s">
        <v>18</v>
      </c>
      <c r="F19" s="1">
        <v>3</v>
      </c>
      <c r="G19" s="87">
        <f>_xlfn.XLOOKUP(TB_Vendas[[#This Row],[Código]],TB_Produtos3[Código],TB_Produtos3[Preço Unitário])</f>
        <v>39.9</v>
      </c>
      <c r="H19" s="43">
        <f>TB_Vendas[[#This Row],[Unitário]]*TB_Vendas[[#This Row],[Qtd]]</f>
        <v>119.69999999999999</v>
      </c>
      <c r="I19" s="1" t="s">
        <v>93</v>
      </c>
    </row>
    <row r="20" spans="1:9" x14ac:dyDescent="0.25">
      <c r="A20" s="46">
        <f>MONTH(TB_Vendas[[#This Row],[Data]])</f>
        <v>2</v>
      </c>
      <c r="B20" s="47">
        <v>44983</v>
      </c>
      <c r="C20" s="1" t="s">
        <v>52</v>
      </c>
      <c r="D20" s="1" t="str">
        <f>_xlfn.XLOOKUP(C20,[1]!TB_Produtos[Código],[1]!TB_Produtos[Tamanho])</f>
        <v>M</v>
      </c>
      <c r="E20" s="1" t="s">
        <v>18</v>
      </c>
      <c r="F20" s="1">
        <v>2</v>
      </c>
      <c r="G20" s="87">
        <f>_xlfn.XLOOKUP(TB_Vendas[[#This Row],[Código]],TB_Produtos3[Código],TB_Produtos3[Preço Unitário])</f>
        <v>69.900000000000006</v>
      </c>
      <c r="H20" s="43">
        <f>TB_Vendas[[#This Row],[Unitário]]*TB_Vendas[[#This Row],[Qtd]]</f>
        <v>139.80000000000001</v>
      </c>
      <c r="I20" s="1" t="s">
        <v>95</v>
      </c>
    </row>
    <row r="21" spans="1:9" x14ac:dyDescent="0.25">
      <c r="A21" s="46">
        <f>MONTH(TB_Vendas[[#This Row],[Data]])</f>
        <v>3</v>
      </c>
      <c r="B21" s="47">
        <v>44986</v>
      </c>
      <c r="C21" s="1" t="s">
        <v>67</v>
      </c>
      <c r="D21" s="1" t="str">
        <f>_xlfn.XLOOKUP(C21,[1]!TB_Produtos[Código],[1]!TB_Produtos[Tamanho])</f>
        <v>M</v>
      </c>
      <c r="E21" s="1" t="s">
        <v>18</v>
      </c>
      <c r="F21" s="1">
        <v>3</v>
      </c>
      <c r="G21" s="87">
        <f>_xlfn.XLOOKUP(TB_Vendas[[#This Row],[Código]],TB_Produtos3[Código],TB_Produtos3[Preço Unitário])</f>
        <v>29.9</v>
      </c>
      <c r="H21" s="43">
        <f>TB_Vendas[[#This Row],[Unitário]]*TB_Vendas[[#This Row],[Qtd]]</f>
        <v>89.699999999999989</v>
      </c>
      <c r="I21" s="1" t="s">
        <v>96</v>
      </c>
    </row>
    <row r="22" spans="1:9" x14ac:dyDescent="0.25">
      <c r="A22" s="46">
        <f>MONTH(TB_Vendas[[#This Row],[Data]])</f>
        <v>3</v>
      </c>
      <c r="B22" s="47">
        <v>44986</v>
      </c>
      <c r="C22" s="1" t="s">
        <v>82</v>
      </c>
      <c r="D22" s="1">
        <f>_xlfn.XLOOKUP(C22,[1]!TB_Produtos[Código],[1]!TB_Produtos[Tamanho])</f>
        <v>37</v>
      </c>
      <c r="E22" s="1" t="s">
        <v>94</v>
      </c>
      <c r="F22" s="1">
        <v>1</v>
      </c>
      <c r="G22" s="87">
        <f>_xlfn.XLOOKUP(TB_Vendas[[#This Row],[Código]],TB_Produtos3[Código],TB_Produtos3[Preço Unitário])</f>
        <v>249.9</v>
      </c>
      <c r="H22" s="43">
        <f>TB_Vendas[[#This Row],[Unitário]]*TB_Vendas[[#This Row],[Qtd]]</f>
        <v>249.9</v>
      </c>
      <c r="I22" s="1" t="s">
        <v>95</v>
      </c>
    </row>
    <row r="23" spans="1:9" x14ac:dyDescent="0.25">
      <c r="A23" s="46">
        <f>MONTH(TB_Vendas[[#This Row],[Data]])</f>
        <v>3</v>
      </c>
      <c r="B23" s="47">
        <v>44987</v>
      </c>
      <c r="C23" s="1" t="s">
        <v>55</v>
      </c>
      <c r="D23" s="1" t="str">
        <f>_xlfn.XLOOKUP(C23,[1]!TB_Produtos[Código],[1]!TB_Produtos[Tamanho])</f>
        <v>Único</v>
      </c>
      <c r="E23" s="1" t="s">
        <v>19</v>
      </c>
      <c r="F23" s="1">
        <v>4</v>
      </c>
      <c r="G23" s="87">
        <f>_xlfn.XLOOKUP(TB_Vendas[[#This Row],[Código]],TB_Produtos3[Código],TB_Produtos3[Preço Unitário])</f>
        <v>259.89999999999998</v>
      </c>
      <c r="H23" s="43">
        <f>TB_Vendas[[#This Row],[Unitário]]*TB_Vendas[[#This Row],[Qtd]]</f>
        <v>1039.5999999999999</v>
      </c>
      <c r="I23" s="1" t="s">
        <v>95</v>
      </c>
    </row>
    <row r="24" spans="1:9" x14ac:dyDescent="0.25">
      <c r="A24" s="46">
        <f>MONTH(TB_Vendas[[#This Row],[Data]])</f>
        <v>3</v>
      </c>
      <c r="B24" s="47">
        <v>44988</v>
      </c>
      <c r="C24" s="1" t="s">
        <v>62</v>
      </c>
      <c r="D24" s="1" t="str">
        <f>_xlfn.XLOOKUP(C24,[1]!TB_Produtos[Código],[1]!TB_Produtos[Tamanho])</f>
        <v>G</v>
      </c>
      <c r="E24" s="1" t="s">
        <v>18</v>
      </c>
      <c r="F24" s="1">
        <v>2</v>
      </c>
      <c r="G24" s="87">
        <f>_xlfn.XLOOKUP(TB_Vendas[[#This Row],[Código]],TB_Produtos3[Código],TB_Produtos3[Preço Unitário])</f>
        <v>48.9</v>
      </c>
      <c r="H24" s="43">
        <f>TB_Vendas[[#This Row],[Unitário]]*TB_Vendas[[#This Row],[Qtd]]</f>
        <v>97.8</v>
      </c>
      <c r="I24" s="1" t="s">
        <v>96</v>
      </c>
    </row>
    <row r="25" spans="1:9" x14ac:dyDescent="0.25">
      <c r="A25" s="46">
        <f>MONTH(TB_Vendas[[#This Row],[Data]])</f>
        <v>3</v>
      </c>
      <c r="B25" s="47">
        <v>44989</v>
      </c>
      <c r="C25" s="1" t="s">
        <v>64</v>
      </c>
      <c r="D25" s="1" t="str">
        <f>_xlfn.XLOOKUP(C25,[1]!TB_Produtos[Código],[1]!TB_Produtos[Tamanho])</f>
        <v>M</v>
      </c>
      <c r="E25" s="1" t="s">
        <v>18</v>
      </c>
      <c r="F25" s="1">
        <v>3</v>
      </c>
      <c r="G25" s="87">
        <f>_xlfn.XLOOKUP(TB_Vendas[[#This Row],[Código]],TB_Produtos3[Código],TB_Produtos3[Preço Unitário])</f>
        <v>39.9</v>
      </c>
      <c r="H25" s="43">
        <f>TB_Vendas[[#This Row],[Unitário]]*TB_Vendas[[#This Row],[Qtd]]</f>
        <v>119.69999999999999</v>
      </c>
      <c r="I25" s="1" t="s">
        <v>95</v>
      </c>
    </row>
    <row r="26" spans="1:9" x14ac:dyDescent="0.25">
      <c r="A26" s="46">
        <f>MONTH(TB_Vendas[[#This Row],[Data]])</f>
        <v>3</v>
      </c>
      <c r="B26" s="47">
        <v>44994</v>
      </c>
      <c r="C26" s="1" t="s">
        <v>74</v>
      </c>
      <c r="D26" s="1" t="str">
        <f>_xlfn.XLOOKUP(C26,[1]!TB_Produtos[Código],[1]!TB_Produtos[Tamanho])</f>
        <v>M</v>
      </c>
      <c r="E26" s="1" t="s">
        <v>18</v>
      </c>
      <c r="F26" s="1">
        <v>2</v>
      </c>
      <c r="G26" s="87">
        <f>_xlfn.XLOOKUP(TB_Vendas[[#This Row],[Código]],TB_Produtos3[Código],TB_Produtos3[Preço Unitário])</f>
        <v>259.89999999999998</v>
      </c>
      <c r="H26" s="43">
        <f>TB_Vendas[[#This Row],[Unitário]]*TB_Vendas[[#This Row],[Qtd]]</f>
        <v>519.79999999999995</v>
      </c>
      <c r="I26" s="1" t="s">
        <v>96</v>
      </c>
    </row>
    <row r="27" spans="1:9" x14ac:dyDescent="0.25">
      <c r="A27" s="46">
        <f>MONTH(TB_Vendas[[#This Row],[Data]])</f>
        <v>3</v>
      </c>
      <c r="B27" s="47">
        <v>44999</v>
      </c>
      <c r="C27" s="1" t="s">
        <v>82</v>
      </c>
      <c r="D27" s="1">
        <f>_xlfn.XLOOKUP(C27,[1]!TB_Produtos[Código],[1]!TB_Produtos[Tamanho])</f>
        <v>37</v>
      </c>
      <c r="E27" s="1" t="s">
        <v>94</v>
      </c>
      <c r="F27" s="1">
        <v>1</v>
      </c>
      <c r="G27" s="87">
        <f>_xlfn.XLOOKUP(TB_Vendas[[#This Row],[Código]],TB_Produtos3[Código],TB_Produtos3[Preço Unitário])</f>
        <v>249.9</v>
      </c>
      <c r="H27" s="43">
        <f>TB_Vendas[[#This Row],[Unitário]]*TB_Vendas[[#This Row],[Qtd]]</f>
        <v>249.9</v>
      </c>
      <c r="I27" s="1" t="s">
        <v>96</v>
      </c>
    </row>
    <row r="28" spans="1:9" x14ac:dyDescent="0.25">
      <c r="A28" s="46">
        <f>MONTH(TB_Vendas[[#This Row],[Data]])</f>
        <v>3</v>
      </c>
      <c r="B28" s="47">
        <v>45004</v>
      </c>
      <c r="C28" s="1" t="s">
        <v>53</v>
      </c>
      <c r="D28" s="1" t="str">
        <f>_xlfn.XLOOKUP(C28,[1]!TB_Produtos[Código],[1]!TB_Produtos[Tamanho])</f>
        <v>G</v>
      </c>
      <c r="E28" s="1" t="s">
        <v>18</v>
      </c>
      <c r="F28" s="1">
        <v>5</v>
      </c>
      <c r="G28" s="87">
        <f>_xlfn.XLOOKUP(TB_Vendas[[#This Row],[Código]],TB_Produtos3[Código],TB_Produtos3[Preço Unitário])</f>
        <v>70.900000000000006</v>
      </c>
      <c r="H28" s="43">
        <f>TB_Vendas[[#This Row],[Unitário]]*TB_Vendas[[#This Row],[Qtd]]</f>
        <v>354.5</v>
      </c>
      <c r="I28" s="1" t="s">
        <v>96</v>
      </c>
    </row>
    <row r="29" spans="1:9" x14ac:dyDescent="0.25">
      <c r="A29" s="46">
        <f>MONTH(TB_Vendas[[#This Row],[Data]])</f>
        <v>3</v>
      </c>
      <c r="B29" s="47">
        <v>45006</v>
      </c>
      <c r="C29" s="1" t="s">
        <v>79</v>
      </c>
      <c r="D29" s="1">
        <f>_xlfn.XLOOKUP(C29,[1]!TB_Produtos[Código],[1]!TB_Produtos[Tamanho])</f>
        <v>37</v>
      </c>
      <c r="E29" s="1" t="s">
        <v>94</v>
      </c>
      <c r="F29" s="1">
        <v>2</v>
      </c>
      <c r="G29" s="87">
        <f>_xlfn.XLOOKUP(TB_Vendas[[#This Row],[Código]],TB_Produtos3[Código],TB_Produtos3[Preço Unitário])</f>
        <v>255</v>
      </c>
      <c r="H29" s="43">
        <f>TB_Vendas[[#This Row],[Unitário]]*TB_Vendas[[#This Row],[Qtd]]</f>
        <v>510</v>
      </c>
      <c r="I29" s="1" t="s">
        <v>93</v>
      </c>
    </row>
    <row r="30" spans="1:9" x14ac:dyDescent="0.25">
      <c r="A30" s="46">
        <f>MONTH(TB_Vendas[[#This Row],[Data]])</f>
        <v>3</v>
      </c>
      <c r="B30" s="47">
        <v>45010</v>
      </c>
      <c r="C30" s="1" t="s">
        <v>53</v>
      </c>
      <c r="D30" s="1" t="str">
        <f>_xlfn.XLOOKUP(C30,[1]!TB_Produtos[Código],[1]!TB_Produtos[Tamanho])</f>
        <v>G</v>
      </c>
      <c r="E30" s="1" t="s">
        <v>18</v>
      </c>
      <c r="F30" s="1">
        <v>3</v>
      </c>
      <c r="G30" s="87">
        <f>_xlfn.XLOOKUP(TB_Vendas[[#This Row],[Código]],TB_Produtos3[Código],TB_Produtos3[Preço Unitário])</f>
        <v>70.900000000000006</v>
      </c>
      <c r="H30" s="43">
        <f>TB_Vendas[[#This Row],[Unitário]]*TB_Vendas[[#This Row],[Qtd]]</f>
        <v>212.70000000000002</v>
      </c>
      <c r="I30" s="1" t="s">
        <v>95</v>
      </c>
    </row>
    <row r="31" spans="1:9" x14ac:dyDescent="0.25">
      <c r="A31" s="46">
        <f>MONTH(TB_Vendas[[#This Row],[Data]])</f>
        <v>4</v>
      </c>
      <c r="B31" s="47">
        <v>45018</v>
      </c>
      <c r="C31" s="1" t="s">
        <v>72</v>
      </c>
      <c r="D31" s="1" t="str">
        <f>_xlfn.XLOOKUP(C31,[1]!TB_Produtos[Código],[1]!TB_Produtos[Tamanho])</f>
        <v>G</v>
      </c>
      <c r="E31" s="1" t="s">
        <v>18</v>
      </c>
      <c r="F31" s="1">
        <v>1</v>
      </c>
      <c r="G31" s="87">
        <f>_xlfn.XLOOKUP(TB_Vendas[[#This Row],[Código]],TB_Produtos3[Código],TB_Produtos3[Preço Unitário])</f>
        <v>300</v>
      </c>
      <c r="H31" s="43">
        <f>TB_Vendas[[#This Row],[Unitário]]*TB_Vendas[[#This Row],[Qtd]]</f>
        <v>300</v>
      </c>
      <c r="I31" s="1" t="s">
        <v>96</v>
      </c>
    </row>
    <row r="32" spans="1:9" x14ac:dyDescent="0.25">
      <c r="A32" s="46">
        <f>MONTH(TB_Vendas[[#This Row],[Data]])</f>
        <v>4</v>
      </c>
      <c r="B32" s="47">
        <v>45020</v>
      </c>
      <c r="C32" s="1" t="s">
        <v>78</v>
      </c>
      <c r="D32" s="1">
        <f>_xlfn.XLOOKUP(C32,[1]!TB_Produtos[Código],[1]!TB_Produtos[Tamanho])</f>
        <v>36</v>
      </c>
      <c r="E32" s="1" t="s">
        <v>94</v>
      </c>
      <c r="F32" s="1">
        <v>4</v>
      </c>
      <c r="G32" s="87">
        <f>_xlfn.XLOOKUP(TB_Vendas[[#This Row],[Código]],TB_Produtos3[Código],TB_Produtos3[Preço Unitário])</f>
        <v>249.9</v>
      </c>
      <c r="H32" s="43">
        <f>TB_Vendas[[#This Row],[Unitário]]*TB_Vendas[[#This Row],[Qtd]]</f>
        <v>999.6</v>
      </c>
      <c r="I32" s="1" t="s">
        <v>96</v>
      </c>
    </row>
    <row r="33" spans="1:9" x14ac:dyDescent="0.25">
      <c r="A33" s="46">
        <f>MONTH(TB_Vendas[[#This Row],[Data]])</f>
        <v>4</v>
      </c>
      <c r="B33" s="47">
        <v>45024</v>
      </c>
      <c r="C33" s="1" t="s">
        <v>88</v>
      </c>
      <c r="D33" s="1" t="str">
        <f>_xlfn.XLOOKUP(C33,[1]!TB_Produtos[Código],[1]!TB_Produtos[Tamanho])</f>
        <v>M</v>
      </c>
      <c r="E33" s="1" t="s">
        <v>18</v>
      </c>
      <c r="F33" s="1">
        <v>3</v>
      </c>
      <c r="G33" s="87">
        <f>_xlfn.XLOOKUP(TB_Vendas[[#This Row],[Código]],TB_Produtos3[Código],TB_Produtos3[Preço Unitário])</f>
        <v>142.9</v>
      </c>
      <c r="H33" s="43">
        <f>TB_Vendas[[#This Row],[Unitário]]*TB_Vendas[[#This Row],[Qtd]]</f>
        <v>428.70000000000005</v>
      </c>
      <c r="I33" s="1" t="s">
        <v>95</v>
      </c>
    </row>
    <row r="34" spans="1:9" x14ac:dyDescent="0.25">
      <c r="A34" s="46">
        <f>MONTH(TB_Vendas[[#This Row],[Data]])</f>
        <v>4</v>
      </c>
      <c r="B34" s="47">
        <v>45027</v>
      </c>
      <c r="C34" s="1" t="s">
        <v>51</v>
      </c>
      <c r="D34" s="1" t="str">
        <f>_xlfn.XLOOKUP(C34,[1]!TB_Produtos[Código],[1]!TB_Produtos[Tamanho])</f>
        <v>P</v>
      </c>
      <c r="E34" s="1" t="s">
        <v>18</v>
      </c>
      <c r="F34" s="1">
        <v>2</v>
      </c>
      <c r="G34" s="87">
        <f>_xlfn.XLOOKUP(TB_Vendas[[#This Row],[Código]],TB_Produtos3[Código],TB_Produtos3[Preço Unitário])</f>
        <v>65.900000000000006</v>
      </c>
      <c r="H34" s="43">
        <f>TB_Vendas[[#This Row],[Unitário]]*TB_Vendas[[#This Row],[Qtd]]</f>
        <v>131.80000000000001</v>
      </c>
      <c r="I34" s="1" t="s">
        <v>93</v>
      </c>
    </row>
    <row r="35" spans="1:9" x14ac:dyDescent="0.25">
      <c r="A35" s="46">
        <f>MONTH(TB_Vendas[[#This Row],[Data]])</f>
        <v>4</v>
      </c>
      <c r="B35" s="47">
        <v>45028</v>
      </c>
      <c r="C35" s="1" t="s">
        <v>59</v>
      </c>
      <c r="D35" s="1" t="str">
        <f>_xlfn.XLOOKUP(C35,[1]!TB_Produtos[Código],[1]!TB_Produtos[Tamanho])</f>
        <v>G</v>
      </c>
      <c r="E35" s="1" t="s">
        <v>18</v>
      </c>
      <c r="F35" s="1">
        <v>1</v>
      </c>
      <c r="G35" s="87">
        <f>_xlfn.XLOOKUP(TB_Vendas[[#This Row],[Código]],TB_Produtos3[Código],TB_Produtos3[Preço Unitário])</f>
        <v>92.9</v>
      </c>
      <c r="H35" s="43">
        <f>TB_Vendas[[#This Row],[Unitário]]*TB_Vendas[[#This Row],[Qtd]]</f>
        <v>92.9</v>
      </c>
      <c r="I35" s="1" t="s">
        <v>96</v>
      </c>
    </row>
    <row r="36" spans="1:9" x14ac:dyDescent="0.25">
      <c r="A36" s="46">
        <f>MONTH(TB_Vendas[[#This Row],[Data]])</f>
        <v>4</v>
      </c>
      <c r="B36" s="47">
        <v>45029</v>
      </c>
      <c r="C36" s="1" t="s">
        <v>63</v>
      </c>
      <c r="D36" s="1" t="str">
        <f>_xlfn.XLOOKUP(C36,[1]!TB_Produtos[Código],[1]!TB_Produtos[Tamanho])</f>
        <v>P</v>
      </c>
      <c r="E36" s="1" t="s">
        <v>18</v>
      </c>
      <c r="F36" s="1">
        <v>3</v>
      </c>
      <c r="G36" s="87">
        <f>_xlfn.XLOOKUP(TB_Vendas[[#This Row],[Código]],TB_Produtos3[Código],TB_Produtos3[Preço Unitário])</f>
        <v>39.9</v>
      </c>
      <c r="H36" s="43">
        <f>TB_Vendas[[#This Row],[Unitário]]*TB_Vendas[[#This Row],[Qtd]]</f>
        <v>119.69999999999999</v>
      </c>
      <c r="I36" s="1" t="s">
        <v>96</v>
      </c>
    </row>
    <row r="37" spans="1:9" x14ac:dyDescent="0.25">
      <c r="A37" s="46">
        <f>MONTH(TB_Vendas[[#This Row],[Data]])</f>
        <v>4</v>
      </c>
      <c r="B37" s="47">
        <v>45031</v>
      </c>
      <c r="C37" s="1" t="s">
        <v>71</v>
      </c>
      <c r="D37" s="1" t="str">
        <f>_xlfn.XLOOKUP(C37,[1]!TB_Produtos[Código],[1]!TB_Produtos[Tamanho])</f>
        <v>M</v>
      </c>
      <c r="E37" s="1" t="s">
        <v>18</v>
      </c>
      <c r="F37" s="1">
        <v>4</v>
      </c>
      <c r="G37" s="87">
        <f>_xlfn.XLOOKUP(TB_Vendas[[#This Row],[Código]],TB_Produtos3[Código],TB_Produtos3[Preço Unitário])</f>
        <v>302.89999999999998</v>
      </c>
      <c r="H37" s="43">
        <f>TB_Vendas[[#This Row],[Unitário]]*TB_Vendas[[#This Row],[Qtd]]</f>
        <v>1211.5999999999999</v>
      </c>
      <c r="I37" s="1" t="s">
        <v>95</v>
      </c>
    </row>
    <row r="38" spans="1:9" x14ac:dyDescent="0.25">
      <c r="A38" s="46">
        <f>MONTH(TB_Vendas[[#This Row],[Data]])</f>
        <v>4</v>
      </c>
      <c r="B38" s="47">
        <v>45038</v>
      </c>
      <c r="C38" s="1" t="s">
        <v>52</v>
      </c>
      <c r="D38" s="1" t="str">
        <f>_xlfn.XLOOKUP(C38,[1]!TB_Produtos[Código],[1]!TB_Produtos[Tamanho])</f>
        <v>M</v>
      </c>
      <c r="E38" s="1" t="s">
        <v>18</v>
      </c>
      <c r="F38" s="1">
        <v>2</v>
      </c>
      <c r="G38" s="87">
        <f>_xlfn.XLOOKUP(TB_Vendas[[#This Row],[Código]],TB_Produtos3[Código],TB_Produtos3[Preço Unitário])</f>
        <v>69.900000000000006</v>
      </c>
      <c r="H38" s="43">
        <f>TB_Vendas[[#This Row],[Unitário]]*TB_Vendas[[#This Row],[Qtd]]</f>
        <v>139.80000000000001</v>
      </c>
      <c r="I38" s="1" t="s">
        <v>95</v>
      </c>
    </row>
    <row r="39" spans="1:9" x14ac:dyDescent="0.25">
      <c r="A39" s="46">
        <f>MONTH(TB_Vendas[[#This Row],[Data]])</f>
        <v>4</v>
      </c>
      <c r="B39" s="47">
        <v>45039</v>
      </c>
      <c r="C39" s="1" t="s">
        <v>89</v>
      </c>
      <c r="D39" s="1" t="str">
        <f>_xlfn.XLOOKUP(C39,[1]!TB_Produtos[Código],[1]!TB_Produtos[Tamanho])</f>
        <v>G</v>
      </c>
      <c r="E39" s="1" t="s">
        <v>18</v>
      </c>
      <c r="F39" s="1">
        <v>3</v>
      </c>
      <c r="G39" s="87">
        <f>_xlfn.XLOOKUP(TB_Vendas[[#This Row],[Código]],TB_Produtos3[Código],TB_Produtos3[Preço Unitário])</f>
        <v>146</v>
      </c>
      <c r="H39" s="43">
        <f>TB_Vendas[[#This Row],[Unitário]]*TB_Vendas[[#This Row],[Qtd]]</f>
        <v>438</v>
      </c>
      <c r="I39" s="1" t="s">
        <v>96</v>
      </c>
    </row>
    <row r="40" spans="1:9" x14ac:dyDescent="0.25">
      <c r="A40" s="46">
        <f>MONTH(TB_Vendas[[#This Row],[Data]])</f>
        <v>4</v>
      </c>
      <c r="B40" s="47">
        <v>45042</v>
      </c>
      <c r="C40" s="1" t="s">
        <v>68</v>
      </c>
      <c r="D40" s="1" t="str">
        <f>_xlfn.XLOOKUP(C40,[1]!TB_Produtos[Código],[1]!TB_Produtos[Tamanho])</f>
        <v>G</v>
      </c>
      <c r="E40" s="1" t="s">
        <v>18</v>
      </c>
      <c r="F40" s="1">
        <v>1</v>
      </c>
      <c r="G40" s="87">
        <f>_xlfn.XLOOKUP(TB_Vendas[[#This Row],[Código]],TB_Produtos3[Código],TB_Produtos3[Preço Unitário])</f>
        <v>32.9</v>
      </c>
      <c r="H40" s="43">
        <f>TB_Vendas[[#This Row],[Unitário]]*TB_Vendas[[#This Row],[Qtd]]</f>
        <v>32.9</v>
      </c>
      <c r="I40" s="1" t="s">
        <v>93</v>
      </c>
    </row>
    <row r="41" spans="1:9" x14ac:dyDescent="0.25">
      <c r="A41" s="46">
        <f>MONTH(TB_Vendas[[#This Row],[Data]])</f>
        <v>4</v>
      </c>
      <c r="B41" s="47">
        <v>45043</v>
      </c>
      <c r="C41" s="1" t="s">
        <v>64</v>
      </c>
      <c r="D41" s="1" t="str">
        <f>_xlfn.XLOOKUP(C41,[1]!TB_Produtos[Código],[1]!TB_Produtos[Tamanho])</f>
        <v>M</v>
      </c>
      <c r="E41" s="1" t="s">
        <v>18</v>
      </c>
      <c r="F41" s="1">
        <v>4</v>
      </c>
      <c r="G41" s="87">
        <f>_xlfn.XLOOKUP(TB_Vendas[[#This Row],[Código]],TB_Produtos3[Código],TB_Produtos3[Preço Unitário])</f>
        <v>39.9</v>
      </c>
      <c r="H41" s="43">
        <f>TB_Vendas[[#This Row],[Unitário]]*TB_Vendas[[#This Row],[Qtd]]</f>
        <v>159.6</v>
      </c>
      <c r="I41" s="1" t="s">
        <v>93</v>
      </c>
    </row>
    <row r="42" spans="1:9" x14ac:dyDescent="0.25">
      <c r="A42" s="46">
        <f>MONTH(TB_Vendas[[#This Row],[Data]])</f>
        <v>5</v>
      </c>
      <c r="B42" s="47">
        <v>45054</v>
      </c>
      <c r="C42" s="1" t="s">
        <v>75</v>
      </c>
      <c r="D42" s="1" t="str">
        <f>_xlfn.XLOOKUP(C42,[1]!TB_Produtos[Código],[1]!TB_Produtos[Tamanho])</f>
        <v>G</v>
      </c>
      <c r="E42" s="1" t="s">
        <v>18</v>
      </c>
      <c r="F42" s="1">
        <v>2</v>
      </c>
      <c r="G42" s="87">
        <f>_xlfn.XLOOKUP(TB_Vendas[[#This Row],[Código]],TB_Produtos3[Código],TB_Produtos3[Preço Unitário])</f>
        <v>299.89999999999998</v>
      </c>
      <c r="H42" s="43">
        <f>TB_Vendas[[#This Row],[Unitário]]*TB_Vendas[[#This Row],[Qtd]]</f>
        <v>599.79999999999995</v>
      </c>
      <c r="I42" s="1" t="s">
        <v>95</v>
      </c>
    </row>
    <row r="43" spans="1:9" x14ac:dyDescent="0.25">
      <c r="A43" s="46">
        <f>MONTH(TB_Vendas[[#This Row],[Data]])</f>
        <v>5</v>
      </c>
      <c r="B43" s="47">
        <v>45055</v>
      </c>
      <c r="C43" s="1" t="s">
        <v>65</v>
      </c>
      <c r="D43" s="1" t="str">
        <f>_xlfn.XLOOKUP(C43,[1]!TB_Produtos[Código],[1]!TB_Produtos[Tamanho])</f>
        <v>G</v>
      </c>
      <c r="E43" s="1" t="s">
        <v>18</v>
      </c>
      <c r="F43" s="1">
        <v>3</v>
      </c>
      <c r="G43" s="87">
        <f>_xlfn.XLOOKUP(TB_Vendas[[#This Row],[Código]],TB_Produtos3[Código],TB_Produtos3[Preço Unitário])</f>
        <v>42.5</v>
      </c>
      <c r="H43" s="43">
        <f>TB_Vendas[[#This Row],[Unitário]]*TB_Vendas[[#This Row],[Qtd]]</f>
        <v>127.5</v>
      </c>
      <c r="I43" s="1" t="s">
        <v>95</v>
      </c>
    </row>
    <row r="44" spans="1:9" x14ac:dyDescent="0.25">
      <c r="A44" s="46">
        <f>MONTH(TB_Vendas[[#This Row],[Data]])</f>
        <v>5</v>
      </c>
      <c r="B44" s="47">
        <v>45056</v>
      </c>
      <c r="C44" s="1" t="s">
        <v>82</v>
      </c>
      <c r="D44" s="1">
        <f>_xlfn.XLOOKUP(C44,[1]!TB_Produtos[Código],[1]!TB_Produtos[Tamanho])</f>
        <v>37</v>
      </c>
      <c r="E44" s="1" t="s">
        <v>94</v>
      </c>
      <c r="F44" s="1">
        <v>1</v>
      </c>
      <c r="G44" s="87">
        <f>_xlfn.XLOOKUP(TB_Vendas[[#This Row],[Código]],TB_Produtos3[Código],TB_Produtos3[Preço Unitário])</f>
        <v>249.9</v>
      </c>
      <c r="H44" s="43">
        <f>TB_Vendas[[#This Row],[Unitário]]*TB_Vendas[[#This Row],[Qtd]]</f>
        <v>249.9</v>
      </c>
      <c r="I44" s="1" t="s">
        <v>96</v>
      </c>
    </row>
    <row r="45" spans="1:9" x14ac:dyDescent="0.25">
      <c r="A45" s="46">
        <f>MONTH(TB_Vendas[[#This Row],[Data]])</f>
        <v>5</v>
      </c>
      <c r="B45" s="47">
        <v>45057</v>
      </c>
      <c r="C45" s="1" t="s">
        <v>82</v>
      </c>
      <c r="D45" s="1">
        <f>_xlfn.XLOOKUP(C45,[1]!TB_Produtos[Código],[1]!TB_Produtos[Tamanho])</f>
        <v>37</v>
      </c>
      <c r="E45" s="1" t="s">
        <v>94</v>
      </c>
      <c r="F45" s="1">
        <v>2</v>
      </c>
      <c r="G45" s="87">
        <f>_xlfn.XLOOKUP(TB_Vendas[[#This Row],[Código]],TB_Produtos3[Código],TB_Produtos3[Preço Unitário])</f>
        <v>249.9</v>
      </c>
      <c r="H45" s="43">
        <f>TB_Vendas[[#This Row],[Unitário]]*TB_Vendas[[#This Row],[Qtd]]</f>
        <v>499.8</v>
      </c>
      <c r="I45" s="1" t="s">
        <v>93</v>
      </c>
    </row>
    <row r="46" spans="1:9" x14ac:dyDescent="0.25">
      <c r="A46" s="46">
        <f>MONTH(TB_Vendas[[#This Row],[Data]])</f>
        <v>5</v>
      </c>
      <c r="B46" s="47">
        <v>45058</v>
      </c>
      <c r="C46" s="1" t="s">
        <v>62</v>
      </c>
      <c r="D46" s="1" t="str">
        <f>_xlfn.XLOOKUP(C46,[1]!TB_Produtos[Código],[1]!TB_Produtos[Tamanho])</f>
        <v>G</v>
      </c>
      <c r="E46" s="1" t="s">
        <v>18</v>
      </c>
      <c r="F46" s="1">
        <v>3</v>
      </c>
      <c r="G46" s="87">
        <f>_xlfn.XLOOKUP(TB_Vendas[[#This Row],[Código]],TB_Produtos3[Código],TB_Produtos3[Preço Unitário])</f>
        <v>48.9</v>
      </c>
      <c r="H46" s="43">
        <f>TB_Vendas[[#This Row],[Unitário]]*TB_Vendas[[#This Row],[Qtd]]</f>
        <v>146.69999999999999</v>
      </c>
      <c r="I46" s="1" t="s">
        <v>95</v>
      </c>
    </row>
    <row r="47" spans="1:9" x14ac:dyDescent="0.25">
      <c r="A47" s="46">
        <f>MONTH(TB_Vendas[[#This Row],[Data]])</f>
        <v>5</v>
      </c>
      <c r="B47" s="47">
        <v>45061</v>
      </c>
      <c r="C47" s="1" t="s">
        <v>69</v>
      </c>
      <c r="D47" s="1" t="str">
        <f>_xlfn.XLOOKUP(C47,[1]!TB_Produtos[Código],[1]!TB_Produtos[Tamanho])</f>
        <v>Único</v>
      </c>
      <c r="E47" s="1" t="s">
        <v>19</v>
      </c>
      <c r="F47" s="1">
        <v>2</v>
      </c>
      <c r="G47" s="87">
        <f>_xlfn.XLOOKUP(TB_Vendas[[#This Row],[Código]],TB_Produtos3[Código],TB_Produtos3[Preço Unitário])</f>
        <v>49.9</v>
      </c>
      <c r="H47" s="43">
        <f>TB_Vendas[[#This Row],[Unitário]]*TB_Vendas[[#This Row],[Qtd]]</f>
        <v>99.8</v>
      </c>
      <c r="I47" s="1" t="s">
        <v>93</v>
      </c>
    </row>
    <row r="48" spans="1:9" x14ac:dyDescent="0.25">
      <c r="A48" s="46">
        <f>MONTH(TB_Vendas[[#This Row],[Data]])</f>
        <v>5</v>
      </c>
      <c r="B48" s="47">
        <v>45064</v>
      </c>
      <c r="C48" s="1" t="s">
        <v>62</v>
      </c>
      <c r="D48" s="1" t="str">
        <f>_xlfn.XLOOKUP(C48,[1]!TB_Produtos[Código],[1]!TB_Produtos[Tamanho])</f>
        <v>G</v>
      </c>
      <c r="E48" s="1" t="s">
        <v>18</v>
      </c>
      <c r="F48" s="1">
        <v>4</v>
      </c>
      <c r="G48" s="87">
        <f>_xlfn.XLOOKUP(TB_Vendas[[#This Row],[Código]],TB_Produtos3[Código],TB_Produtos3[Preço Unitário])</f>
        <v>48.9</v>
      </c>
      <c r="H48" s="43">
        <f>TB_Vendas[[#This Row],[Unitário]]*TB_Vendas[[#This Row],[Qtd]]</f>
        <v>195.6</v>
      </c>
      <c r="I48" s="1" t="s">
        <v>96</v>
      </c>
    </row>
    <row r="49" spans="1:9" x14ac:dyDescent="0.25">
      <c r="A49" s="46">
        <f>MONTH(TB_Vendas[[#This Row],[Data]])</f>
        <v>6</v>
      </c>
      <c r="B49" s="47">
        <v>45084</v>
      </c>
      <c r="C49" s="1" t="s">
        <v>78</v>
      </c>
      <c r="D49" s="1">
        <f>_xlfn.XLOOKUP(C49,[1]!TB_Produtos[Código],[1]!TB_Produtos[Tamanho])</f>
        <v>36</v>
      </c>
      <c r="E49" s="1" t="s">
        <v>94</v>
      </c>
      <c r="F49" s="1">
        <v>3</v>
      </c>
      <c r="G49" s="87">
        <f>_xlfn.XLOOKUP(TB_Vendas[[#This Row],[Código]],TB_Produtos3[Código],TB_Produtos3[Preço Unitário])</f>
        <v>249.9</v>
      </c>
      <c r="H49" s="43">
        <f>TB_Vendas[[#This Row],[Unitário]]*TB_Vendas[[#This Row],[Qtd]]</f>
        <v>749.7</v>
      </c>
      <c r="I49" s="1" t="s">
        <v>95</v>
      </c>
    </row>
    <row r="50" spans="1:9" x14ac:dyDescent="0.25">
      <c r="A50" s="46">
        <f>MONTH(TB_Vendas[[#This Row],[Data]])</f>
        <v>6</v>
      </c>
      <c r="B50" s="47">
        <v>45084</v>
      </c>
      <c r="C50" s="1" t="s">
        <v>72</v>
      </c>
      <c r="D50" s="1" t="str">
        <f>_xlfn.XLOOKUP(C50,[1]!TB_Produtos[Código],[1]!TB_Produtos[Tamanho])</f>
        <v>G</v>
      </c>
      <c r="E50" s="1" t="s">
        <v>18</v>
      </c>
      <c r="F50" s="1">
        <v>2</v>
      </c>
      <c r="G50" s="87">
        <f>_xlfn.XLOOKUP(TB_Vendas[[#This Row],[Código]],TB_Produtos3[Código],TB_Produtos3[Preço Unitário])</f>
        <v>300</v>
      </c>
      <c r="H50" s="43">
        <f>TB_Vendas[[#This Row],[Unitário]]*TB_Vendas[[#This Row],[Qtd]]</f>
        <v>600</v>
      </c>
      <c r="I50" s="1" t="s">
        <v>96</v>
      </c>
    </row>
    <row r="51" spans="1:9" x14ac:dyDescent="0.25">
      <c r="A51" s="46">
        <f>MONTH(TB_Vendas[[#This Row],[Data]])</f>
        <v>6</v>
      </c>
      <c r="B51" s="47">
        <v>45086</v>
      </c>
      <c r="C51" s="1" t="s">
        <v>69</v>
      </c>
      <c r="D51" s="1" t="str">
        <f>_xlfn.XLOOKUP(C51,[1]!TB_Produtos[Código],[1]!TB_Produtos[Tamanho])</f>
        <v>Único</v>
      </c>
      <c r="E51" s="1" t="s">
        <v>19</v>
      </c>
      <c r="F51" s="1">
        <v>2</v>
      </c>
      <c r="G51" s="87">
        <f>_xlfn.XLOOKUP(TB_Vendas[[#This Row],[Código]],TB_Produtos3[Código],TB_Produtos3[Preço Unitário])</f>
        <v>49.9</v>
      </c>
      <c r="H51" s="43">
        <f>TB_Vendas[[#This Row],[Unitário]]*TB_Vendas[[#This Row],[Qtd]]</f>
        <v>99.8</v>
      </c>
      <c r="I51" s="1" t="s">
        <v>96</v>
      </c>
    </row>
    <row r="52" spans="1:9" x14ac:dyDescent="0.25">
      <c r="A52" s="46">
        <f>MONTH(TB_Vendas[[#This Row],[Data]])</f>
        <v>6</v>
      </c>
      <c r="B52" s="47">
        <v>45086</v>
      </c>
      <c r="C52" s="1" t="s">
        <v>86</v>
      </c>
      <c r="D52" s="1" t="str">
        <f>_xlfn.XLOOKUP(C52,[1]!TB_Produtos[Código],[1]!TB_Produtos[Tamanho])</f>
        <v>G</v>
      </c>
      <c r="E52" s="1" t="s">
        <v>18</v>
      </c>
      <c r="F52" s="1">
        <v>2</v>
      </c>
      <c r="G52" s="87">
        <f>_xlfn.XLOOKUP(TB_Vendas[[#This Row],[Código]],TB_Produtos3[Código],TB_Produtos3[Preço Unitário])</f>
        <v>93.5</v>
      </c>
      <c r="H52" s="43">
        <f>TB_Vendas[[#This Row],[Unitário]]*TB_Vendas[[#This Row],[Qtd]]</f>
        <v>187</v>
      </c>
      <c r="I52" s="1" t="s">
        <v>93</v>
      </c>
    </row>
    <row r="53" spans="1:9" x14ac:dyDescent="0.25">
      <c r="A53" s="46">
        <f>MONTH(TB_Vendas[[#This Row],[Data]])</f>
        <v>6</v>
      </c>
      <c r="B53" s="47">
        <v>45088</v>
      </c>
      <c r="C53" s="1" t="s">
        <v>54</v>
      </c>
      <c r="D53" s="1" t="str">
        <f>_xlfn.XLOOKUP(C53,[1]!TB_Produtos[Código],[1]!TB_Produtos[Tamanho])</f>
        <v>Único</v>
      </c>
      <c r="E53" s="1" t="s">
        <v>19</v>
      </c>
      <c r="F53" s="1">
        <v>1</v>
      </c>
      <c r="G53" s="87">
        <f>_xlfn.XLOOKUP(TB_Vendas[[#This Row],[Código]],TB_Produtos3[Código],TB_Produtos3[Preço Unitário])</f>
        <v>145</v>
      </c>
      <c r="H53" s="43">
        <f>TB_Vendas[[#This Row],[Unitário]]*TB_Vendas[[#This Row],[Qtd]]</f>
        <v>145</v>
      </c>
      <c r="I53" s="1" t="s">
        <v>95</v>
      </c>
    </row>
    <row r="54" spans="1:9" x14ac:dyDescent="0.25">
      <c r="A54" s="46">
        <f>MONTH(TB_Vendas[[#This Row],[Data]])</f>
        <v>6</v>
      </c>
      <c r="B54" s="47">
        <v>45090</v>
      </c>
      <c r="C54" s="1" t="s">
        <v>71</v>
      </c>
      <c r="D54" s="1" t="str">
        <f>_xlfn.XLOOKUP(C54,[1]!TB_Produtos[Código],[1]!TB_Produtos[Tamanho])</f>
        <v>M</v>
      </c>
      <c r="E54" s="1" t="s">
        <v>18</v>
      </c>
      <c r="F54" s="1">
        <v>1</v>
      </c>
      <c r="G54" s="87">
        <f>_xlfn.XLOOKUP(TB_Vendas[[#This Row],[Código]],TB_Produtos3[Código],TB_Produtos3[Preço Unitário])</f>
        <v>302.89999999999998</v>
      </c>
      <c r="H54" s="43">
        <f>TB_Vendas[[#This Row],[Unitário]]*TB_Vendas[[#This Row],[Qtd]]</f>
        <v>302.89999999999998</v>
      </c>
      <c r="I54" s="1" t="s">
        <v>95</v>
      </c>
    </row>
    <row r="55" spans="1:9" x14ac:dyDescent="0.25">
      <c r="A55" s="46">
        <f>MONTH(TB_Vendas[[#This Row],[Data]])</f>
        <v>6</v>
      </c>
      <c r="B55" s="47">
        <v>45093</v>
      </c>
      <c r="C55" s="1" t="s">
        <v>52</v>
      </c>
      <c r="D55" s="1" t="str">
        <f>_xlfn.XLOOKUP(C55,[1]!TB_Produtos[Código],[1]!TB_Produtos[Tamanho])</f>
        <v>M</v>
      </c>
      <c r="E55" s="1" t="s">
        <v>18</v>
      </c>
      <c r="F55" s="1">
        <v>3</v>
      </c>
      <c r="G55" s="87">
        <f>_xlfn.XLOOKUP(TB_Vendas[[#This Row],[Código]],TB_Produtos3[Código],TB_Produtos3[Preço Unitário])</f>
        <v>69.900000000000006</v>
      </c>
      <c r="H55" s="43">
        <f>TB_Vendas[[#This Row],[Unitário]]*TB_Vendas[[#This Row],[Qtd]]</f>
        <v>209.70000000000002</v>
      </c>
      <c r="I55" s="1" t="s">
        <v>95</v>
      </c>
    </row>
    <row r="56" spans="1:9" x14ac:dyDescent="0.25">
      <c r="A56" s="46">
        <f>MONTH(TB_Vendas[[#This Row],[Data]])</f>
        <v>6</v>
      </c>
      <c r="B56" s="47">
        <v>45093</v>
      </c>
      <c r="C56" s="1" t="s">
        <v>65</v>
      </c>
      <c r="D56" s="1" t="str">
        <f>_xlfn.XLOOKUP(C56,[1]!TB_Produtos[Código],[1]!TB_Produtos[Tamanho])</f>
        <v>G</v>
      </c>
      <c r="E56" s="1" t="s">
        <v>18</v>
      </c>
      <c r="F56" s="1">
        <v>4</v>
      </c>
      <c r="G56" s="87">
        <f>_xlfn.XLOOKUP(TB_Vendas[[#This Row],[Código]],TB_Produtos3[Código],TB_Produtos3[Preço Unitário])</f>
        <v>42.5</v>
      </c>
      <c r="H56" s="43">
        <f>TB_Vendas[[#This Row],[Unitário]]*TB_Vendas[[#This Row],[Qtd]]</f>
        <v>170</v>
      </c>
      <c r="I56" s="1" t="s">
        <v>96</v>
      </c>
    </row>
    <row r="57" spans="1:9" x14ac:dyDescent="0.25">
      <c r="A57" s="46">
        <f>MONTH(TB_Vendas[[#This Row],[Data]])</f>
        <v>6</v>
      </c>
      <c r="B57" s="47">
        <v>45094</v>
      </c>
      <c r="C57" s="1" t="s">
        <v>69</v>
      </c>
      <c r="D57" s="1" t="str">
        <f>_xlfn.XLOOKUP(C57,[1]!TB_Produtos[Código],[1]!TB_Produtos[Tamanho])</f>
        <v>Único</v>
      </c>
      <c r="E57" s="1" t="s">
        <v>19</v>
      </c>
      <c r="F57" s="1">
        <v>2</v>
      </c>
      <c r="G57" s="87">
        <f>_xlfn.XLOOKUP(TB_Vendas[[#This Row],[Código]],TB_Produtos3[Código],TB_Produtos3[Preço Unitário])</f>
        <v>49.9</v>
      </c>
      <c r="H57" s="43">
        <f>TB_Vendas[[#This Row],[Unitário]]*TB_Vendas[[#This Row],[Qtd]]</f>
        <v>99.8</v>
      </c>
      <c r="I57" s="1" t="s">
        <v>96</v>
      </c>
    </row>
    <row r="58" spans="1:9" x14ac:dyDescent="0.25">
      <c r="A58" s="46">
        <f>MONTH(TB_Vendas[[#This Row],[Data]])</f>
        <v>6</v>
      </c>
      <c r="B58" s="47">
        <v>45097</v>
      </c>
      <c r="C58" s="1" t="s">
        <v>52</v>
      </c>
      <c r="D58" s="1" t="str">
        <f>_xlfn.XLOOKUP(C58,[1]!TB_Produtos[Código],[1]!TB_Produtos[Tamanho])</f>
        <v>M</v>
      </c>
      <c r="E58" s="1" t="s">
        <v>18</v>
      </c>
      <c r="F58" s="1">
        <v>1</v>
      </c>
      <c r="G58" s="87">
        <f>_xlfn.XLOOKUP(TB_Vendas[[#This Row],[Código]],TB_Produtos3[Código],TB_Produtos3[Preço Unitário])</f>
        <v>69.900000000000006</v>
      </c>
      <c r="H58" s="43">
        <f>TB_Vendas[[#This Row],[Unitário]]*TB_Vendas[[#This Row],[Qtd]]</f>
        <v>69.900000000000006</v>
      </c>
      <c r="I58" s="1" t="s">
        <v>93</v>
      </c>
    </row>
    <row r="59" spans="1:9" x14ac:dyDescent="0.25">
      <c r="A59" s="46">
        <f>MONTH(TB_Vendas[[#This Row],[Data]])</f>
        <v>6</v>
      </c>
      <c r="B59" s="47">
        <v>45105</v>
      </c>
      <c r="C59" s="1" t="s">
        <v>58</v>
      </c>
      <c r="D59" s="1" t="str">
        <f>_xlfn.XLOOKUP(C59,[1]!TB_Produtos[Código],[1]!TB_Produtos[Tamanho])</f>
        <v>M</v>
      </c>
      <c r="E59" s="1" t="s">
        <v>18</v>
      </c>
      <c r="F59" s="1">
        <v>5</v>
      </c>
      <c r="G59" s="87">
        <f>_xlfn.XLOOKUP(TB_Vendas[[#This Row],[Código]],TB_Produtos3[Código],TB_Produtos3[Preço Unitário])</f>
        <v>89.9</v>
      </c>
      <c r="H59" s="43">
        <f>TB_Vendas[[#This Row],[Unitário]]*TB_Vendas[[#This Row],[Qtd]]</f>
        <v>449.5</v>
      </c>
      <c r="I59" s="1" t="s">
        <v>93</v>
      </c>
    </row>
    <row r="60" spans="1:9" x14ac:dyDescent="0.25">
      <c r="A60" s="46">
        <f>MONTH(TB_Vendas[[#This Row],[Data]])</f>
        <v>6</v>
      </c>
      <c r="B60" s="47">
        <v>45105</v>
      </c>
      <c r="C60" s="1" t="s">
        <v>87</v>
      </c>
      <c r="D60" s="1" t="str">
        <f>_xlfn.XLOOKUP(C60,[1]!TB_Produtos[Código],[1]!TB_Produtos[Tamanho])</f>
        <v>P</v>
      </c>
      <c r="E60" s="1" t="s">
        <v>18</v>
      </c>
      <c r="F60" s="1">
        <v>2</v>
      </c>
      <c r="G60" s="87">
        <f>_xlfn.XLOOKUP(TB_Vendas[[#This Row],[Código]],TB_Produtos3[Código],TB_Produtos3[Preço Unitário])</f>
        <v>140</v>
      </c>
      <c r="H60" s="43">
        <f>TB_Vendas[[#This Row],[Unitário]]*TB_Vendas[[#This Row],[Qtd]]</f>
        <v>280</v>
      </c>
      <c r="I60" s="1" t="s">
        <v>93</v>
      </c>
    </row>
    <row r="61" spans="1:9" x14ac:dyDescent="0.25">
      <c r="A61" s="46">
        <f>MONTH(TB_Vendas[[#This Row],[Data]])</f>
        <v>6</v>
      </c>
      <c r="B61" s="47">
        <v>45106</v>
      </c>
      <c r="C61" s="1" t="s">
        <v>56</v>
      </c>
      <c r="D61" s="1" t="str">
        <f>_xlfn.XLOOKUP(C61,[1]!TB_Produtos[Código],[1]!TB_Produtos[Tamanho])</f>
        <v>Único</v>
      </c>
      <c r="E61" s="1" t="s">
        <v>19</v>
      </c>
      <c r="F61" s="1">
        <v>3</v>
      </c>
      <c r="G61" s="87">
        <f>_xlfn.XLOOKUP(TB_Vendas[[#This Row],[Código]],TB_Produtos3[Código],TB_Produtos3[Preço Unitário])</f>
        <v>39.9</v>
      </c>
      <c r="H61" s="43">
        <f>TB_Vendas[[#This Row],[Unitário]]*TB_Vendas[[#This Row],[Qtd]]</f>
        <v>119.69999999999999</v>
      </c>
      <c r="I61" s="1" t="s">
        <v>96</v>
      </c>
    </row>
  </sheetData>
  <mergeCells count="1">
    <mergeCell ref="A1:I1"/>
  </mergeCells>
  <conditionalFormatting sqref="F2:G2">
    <cfRule type="cellIs" dxfId="1" priority="2" operator="equal">
      <formula>0</formula>
    </cfRule>
  </conditionalFormatting>
  <conditionalFormatting sqref="I3:I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61819-E24A-4D25-8A66-26CBBFE1A731}">
  <dimension ref="A1:L7"/>
  <sheetViews>
    <sheetView workbookViewId="0">
      <selection activeCell="J2" sqref="J2:K4"/>
    </sheetView>
  </sheetViews>
  <sheetFormatPr defaultRowHeight="15" x14ac:dyDescent="0.25"/>
  <cols>
    <col min="1" max="1" width="15" bestFit="1" customWidth="1"/>
    <col min="2" max="2" width="12.140625" bestFit="1" customWidth="1"/>
    <col min="6" max="6" width="12.140625" bestFit="1" customWidth="1"/>
    <col min="9" max="9" width="12.140625" bestFit="1" customWidth="1"/>
    <col min="10" max="10" width="14.28515625" bestFit="1" customWidth="1"/>
    <col min="11" max="11" width="13.5703125" bestFit="1" customWidth="1"/>
    <col min="12" max="12" width="12.140625" bestFit="1" customWidth="1"/>
  </cols>
  <sheetData>
    <row r="1" spans="1:12" ht="18.75" x14ac:dyDescent="0.3">
      <c r="A1" s="82" t="s">
        <v>104</v>
      </c>
      <c r="B1" s="82" t="s">
        <v>25</v>
      </c>
      <c r="D1" s="82" t="s">
        <v>105</v>
      </c>
      <c r="E1" s="82" t="s">
        <v>106</v>
      </c>
      <c r="F1" s="84" t="s">
        <v>23</v>
      </c>
      <c r="G1" s="84" t="s">
        <v>113</v>
      </c>
      <c r="I1" s="85" t="s">
        <v>17</v>
      </c>
      <c r="J1" s="85" t="s">
        <v>114</v>
      </c>
      <c r="K1" s="85" t="s">
        <v>115</v>
      </c>
      <c r="L1" s="84" t="s">
        <v>23</v>
      </c>
    </row>
    <row r="2" spans="1:12" x14ac:dyDescent="0.25">
      <c r="A2" s="16" t="s">
        <v>95</v>
      </c>
      <c r="B2" s="83">
        <f>SUMIF(TB_Vendas[Vendedor],A2,TB_Vendas[Total])</f>
        <v>6780.4999999999991</v>
      </c>
      <c r="D2" s="16">
        <v>1</v>
      </c>
      <c r="E2" s="83" t="s">
        <v>107</v>
      </c>
      <c r="F2" s="83">
        <f>SUMIF(TB_Vendas[Mês],D2,TB_Vendas[Total])</f>
        <v>2241.4</v>
      </c>
      <c r="G2" s="16">
        <f>SUMIF(TB_Vendas[Mês],D2,TB_Vendas[Qtd])</f>
        <v>14</v>
      </c>
      <c r="I2" s="83" t="s">
        <v>19</v>
      </c>
      <c r="J2" s="86">
        <f>L2/SUM($L$2:$L$4)</f>
        <v>0.14733839232356488</v>
      </c>
      <c r="K2" s="86">
        <f>1-J2</f>
        <v>0.85266160767643506</v>
      </c>
      <c r="L2" s="83">
        <f>SUMIF(TB_Vendas[Categoria],I2,TB_Vendas[Total])</f>
        <v>2613.4</v>
      </c>
    </row>
    <row r="3" spans="1:12" x14ac:dyDescent="0.25">
      <c r="A3" s="16" t="s">
        <v>93</v>
      </c>
      <c r="B3" s="83">
        <f>SUMIF(TB_Vendas[Vendedor],A3,TB_Vendas[Total])</f>
        <v>5075.2</v>
      </c>
      <c r="D3" s="16">
        <v>2</v>
      </c>
      <c r="E3" s="83" t="s">
        <v>108</v>
      </c>
      <c r="F3" s="83">
        <f>SUMIF(TB_Vendas[Mês],D3,TB_Vendas[Total])</f>
        <v>2595.6999999999998</v>
      </c>
      <c r="G3" s="16">
        <f>SUMIF(TB_Vendas[Mês],D3,TB_Vendas[Qtd])</f>
        <v>15</v>
      </c>
      <c r="I3" s="83" t="s">
        <v>94</v>
      </c>
      <c r="J3" s="86">
        <f t="shared" ref="J3:J4" si="0">L3/SUM($L$2:$L$4)</f>
        <v>0.32123648336283778</v>
      </c>
      <c r="K3" s="86">
        <f t="shared" ref="K3:K4" si="1">1-J3</f>
        <v>0.67876351663716217</v>
      </c>
      <c r="L3" s="83">
        <f>SUMIF(TB_Vendas[Categoria],I3,TB_Vendas[Total])</f>
        <v>5697.9</v>
      </c>
    </row>
    <row r="4" spans="1:12" x14ac:dyDescent="0.25">
      <c r="A4" s="16" t="s">
        <v>96</v>
      </c>
      <c r="B4" s="83">
        <f>SUMIF(TB_Vendas[Vendedor],A4,TB_Vendas[Total])</f>
        <v>5881.7</v>
      </c>
      <c r="D4" s="16">
        <v>3</v>
      </c>
      <c r="E4" s="83" t="s">
        <v>109</v>
      </c>
      <c r="F4" s="83">
        <f>SUMIF(TB_Vendas[Mês],D4,TB_Vendas[Total])</f>
        <v>3443.6</v>
      </c>
      <c r="G4" s="16">
        <f>SUMIF(TB_Vendas[Mês],D4,TB_Vendas[Qtd])</f>
        <v>26</v>
      </c>
      <c r="I4" s="83" t="s">
        <v>18</v>
      </c>
      <c r="J4" s="86">
        <f t="shared" si="0"/>
        <v>0.53142512431359734</v>
      </c>
      <c r="K4" s="86">
        <f t="shared" si="1"/>
        <v>0.46857487568640266</v>
      </c>
      <c r="L4" s="83">
        <f>SUMIF(TB_Vendas[Categoria],I4,TB_Vendas[Total])</f>
        <v>9426.1000000000022</v>
      </c>
    </row>
    <row r="5" spans="1:12" x14ac:dyDescent="0.25">
      <c r="D5" s="16">
        <v>4</v>
      </c>
      <c r="E5" s="83" t="s">
        <v>110</v>
      </c>
      <c r="F5" s="83">
        <f>SUMIF(TB_Vendas[Mês],D5,TB_Vendas[Total])</f>
        <v>4054.6</v>
      </c>
      <c r="G5" s="16">
        <f>SUMIF(TB_Vendas[Mês],D5,TB_Vendas[Qtd])</f>
        <v>28</v>
      </c>
    </row>
    <row r="6" spans="1:12" x14ac:dyDescent="0.25">
      <c r="D6" s="16">
        <v>5</v>
      </c>
      <c r="E6" s="83" t="s">
        <v>111</v>
      </c>
      <c r="F6" s="83">
        <f>SUMIF(TB_Vendas[Mês],D6,TB_Vendas[Total])</f>
        <v>1919.1</v>
      </c>
      <c r="G6" s="16">
        <f>SUMIF(TB_Vendas[Mês],D6,TB_Vendas[Qtd])</f>
        <v>17</v>
      </c>
    </row>
    <row r="7" spans="1:12" x14ac:dyDescent="0.25">
      <c r="D7" s="16">
        <v>6</v>
      </c>
      <c r="E7" s="83" t="s">
        <v>112</v>
      </c>
      <c r="F7" s="83">
        <f>SUMIF(TB_Vendas[Mês],D7,TB_Vendas[Total])</f>
        <v>3483</v>
      </c>
      <c r="G7" s="16">
        <f>SUMIF(TB_Vendas[Mês],D7,TB_Vendas[Qtd])</f>
        <v>31</v>
      </c>
    </row>
  </sheetData>
  <phoneticPr fontId="13" type="noConversion"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6B011-084E-4211-BE5E-41EAA40D4A11}">
  <dimension ref="A1:I43"/>
  <sheetViews>
    <sheetView workbookViewId="0">
      <selection activeCell="A3" sqref="A3"/>
    </sheetView>
  </sheetViews>
  <sheetFormatPr defaultRowHeight="15" x14ac:dyDescent="0.25"/>
  <cols>
    <col min="1" max="1" width="16" bestFit="1" customWidth="1"/>
    <col min="2" max="2" width="16.140625" style="1" bestFit="1" customWidth="1"/>
    <col min="3" max="3" width="14.42578125" bestFit="1" customWidth="1"/>
    <col min="4" max="4" width="19.5703125" bestFit="1" customWidth="1"/>
    <col min="5" max="5" width="24.140625" bestFit="1" customWidth="1"/>
    <col min="6" max="6" width="13.42578125" bestFit="1" customWidth="1"/>
    <col min="7" max="7" width="19.7109375" bestFit="1" customWidth="1"/>
    <col min="9" max="9" width="9.7109375" bestFit="1" customWidth="1"/>
  </cols>
  <sheetData>
    <row r="1" spans="1:9" ht="26.25" customHeight="1" x14ac:dyDescent="0.4">
      <c r="A1" s="36" t="s">
        <v>16</v>
      </c>
      <c r="B1" s="36"/>
      <c r="C1" s="36"/>
      <c r="D1" s="36"/>
      <c r="E1" s="36"/>
      <c r="F1" s="36"/>
      <c r="G1" s="36"/>
    </row>
    <row r="2" spans="1:9" ht="6" customHeight="1" x14ac:dyDescent="0.4">
      <c r="A2" s="8"/>
      <c r="B2" s="8"/>
      <c r="C2" s="8"/>
      <c r="D2" s="8"/>
      <c r="E2" s="8"/>
      <c r="F2" s="8"/>
      <c r="G2" s="8"/>
    </row>
    <row r="3" spans="1:9" ht="18.75" x14ac:dyDescent="0.3">
      <c r="A3" s="2" t="s">
        <v>1</v>
      </c>
      <c r="B3" s="2" t="s">
        <v>14</v>
      </c>
      <c r="C3" s="3" t="s">
        <v>17</v>
      </c>
      <c r="D3" s="3" t="s">
        <v>20</v>
      </c>
      <c r="E3" s="3" t="s">
        <v>29</v>
      </c>
      <c r="F3" s="3" t="s">
        <v>22</v>
      </c>
      <c r="G3" t="s">
        <v>24</v>
      </c>
      <c r="I3" s="7" t="s">
        <v>26</v>
      </c>
    </row>
    <row r="4" spans="1:9" x14ac:dyDescent="0.25">
      <c r="A4" s="22" t="s">
        <v>30</v>
      </c>
      <c r="B4" s="23" t="s">
        <v>4</v>
      </c>
      <c r="C4" s="24" t="s">
        <v>18</v>
      </c>
      <c r="D4" s="27">
        <v>25.9</v>
      </c>
      <c r="E4" s="27">
        <f t="shared" ref="E4:E42" si="0">D4-(D4*$I$4)</f>
        <v>24.604999999999997</v>
      </c>
      <c r="F4" s="28">
        <v>12</v>
      </c>
      <c r="G4" s="27">
        <f>E4*F4</f>
        <v>295.26</v>
      </c>
      <c r="I4" s="12">
        <v>0.05</v>
      </c>
    </row>
    <row r="5" spans="1:9" x14ac:dyDescent="0.25">
      <c r="A5" s="18" t="s">
        <v>30</v>
      </c>
      <c r="B5" s="17" t="s">
        <v>5</v>
      </c>
      <c r="C5" s="16" t="s">
        <v>18</v>
      </c>
      <c r="D5" s="25">
        <v>29.9</v>
      </c>
      <c r="E5" s="25">
        <f t="shared" si="0"/>
        <v>28.404999999999998</v>
      </c>
      <c r="F5" s="29">
        <v>10</v>
      </c>
      <c r="G5" s="25">
        <f t="shared" ref="G5:G42" si="1">E5*F5</f>
        <v>284.04999999999995</v>
      </c>
    </row>
    <row r="6" spans="1:9" x14ac:dyDescent="0.25">
      <c r="A6" s="18" t="s">
        <v>15</v>
      </c>
      <c r="B6" s="17" t="s">
        <v>6</v>
      </c>
      <c r="C6" s="16" t="s">
        <v>18</v>
      </c>
      <c r="D6" s="25">
        <v>32.9</v>
      </c>
      <c r="E6" s="25">
        <f t="shared" si="0"/>
        <v>31.254999999999999</v>
      </c>
      <c r="F6" s="29">
        <v>6</v>
      </c>
      <c r="G6" s="25">
        <f t="shared" si="1"/>
        <v>187.53</v>
      </c>
    </row>
    <row r="7" spans="1:9" x14ac:dyDescent="0.25">
      <c r="A7" s="22" t="s">
        <v>31</v>
      </c>
      <c r="B7" s="23" t="s">
        <v>4</v>
      </c>
      <c r="C7" s="24" t="s">
        <v>18</v>
      </c>
      <c r="D7" s="27">
        <v>39.9</v>
      </c>
      <c r="E7" s="27">
        <f t="shared" si="0"/>
        <v>37.905000000000001</v>
      </c>
      <c r="F7" s="28">
        <v>12</v>
      </c>
      <c r="G7" s="27">
        <f>E7*F7</f>
        <v>454.86</v>
      </c>
    </row>
    <row r="8" spans="1:9" x14ac:dyDescent="0.25">
      <c r="A8" s="22" t="s">
        <v>31</v>
      </c>
      <c r="B8" s="17" t="s">
        <v>5</v>
      </c>
      <c r="C8" s="16" t="s">
        <v>18</v>
      </c>
      <c r="D8" s="25">
        <v>39.9</v>
      </c>
      <c r="E8" s="25">
        <f t="shared" si="0"/>
        <v>37.905000000000001</v>
      </c>
      <c r="F8" s="29">
        <v>10</v>
      </c>
      <c r="G8" s="25">
        <f t="shared" ref="G8:G9" si="2">E8*F8</f>
        <v>379.05</v>
      </c>
    </row>
    <row r="9" spans="1:9" x14ac:dyDescent="0.25">
      <c r="A9" s="22" t="s">
        <v>31</v>
      </c>
      <c r="B9" s="17" t="s">
        <v>6</v>
      </c>
      <c r="C9" s="16" t="s">
        <v>18</v>
      </c>
      <c r="D9" s="25">
        <v>42.5</v>
      </c>
      <c r="E9" s="25">
        <f t="shared" si="0"/>
        <v>40.375</v>
      </c>
      <c r="F9" s="29">
        <v>6</v>
      </c>
      <c r="G9" s="25">
        <f t="shared" si="2"/>
        <v>242.25</v>
      </c>
    </row>
    <row r="10" spans="1:9" x14ac:dyDescent="0.25">
      <c r="A10" s="18" t="s">
        <v>32</v>
      </c>
      <c r="B10" s="17" t="s">
        <v>7</v>
      </c>
      <c r="C10" s="16" t="s">
        <v>19</v>
      </c>
      <c r="D10" s="25">
        <v>399.9</v>
      </c>
      <c r="E10" s="25">
        <f t="shared" si="0"/>
        <v>379.90499999999997</v>
      </c>
      <c r="F10" s="29">
        <v>3</v>
      </c>
      <c r="G10" s="25">
        <f t="shared" si="1"/>
        <v>1139.7149999999999</v>
      </c>
    </row>
    <row r="11" spans="1:9" x14ac:dyDescent="0.25">
      <c r="A11" s="18" t="s">
        <v>33</v>
      </c>
      <c r="B11" s="17" t="s">
        <v>7</v>
      </c>
      <c r="C11" s="16" t="s">
        <v>19</v>
      </c>
      <c r="D11" s="25">
        <v>349.9</v>
      </c>
      <c r="E11" s="25">
        <f t="shared" si="0"/>
        <v>332.40499999999997</v>
      </c>
      <c r="F11" s="29">
        <v>0</v>
      </c>
      <c r="G11" s="25">
        <f t="shared" si="1"/>
        <v>0</v>
      </c>
    </row>
    <row r="12" spans="1:9" x14ac:dyDescent="0.25">
      <c r="A12" s="18" t="s">
        <v>34</v>
      </c>
      <c r="B12" s="17" t="s">
        <v>4</v>
      </c>
      <c r="C12" s="16" t="s">
        <v>18</v>
      </c>
      <c r="D12" s="25">
        <v>249.9</v>
      </c>
      <c r="E12" s="25">
        <f t="shared" si="0"/>
        <v>237.405</v>
      </c>
      <c r="F12" s="29">
        <v>1</v>
      </c>
      <c r="G12" s="25">
        <f t="shared" si="1"/>
        <v>237.405</v>
      </c>
    </row>
    <row r="13" spans="1:9" x14ac:dyDescent="0.25">
      <c r="A13" s="18" t="s">
        <v>34</v>
      </c>
      <c r="B13" s="17" t="s">
        <v>5</v>
      </c>
      <c r="C13" s="16" t="s">
        <v>18</v>
      </c>
      <c r="D13" s="25">
        <v>259.89999999999998</v>
      </c>
      <c r="E13" s="25">
        <f t="shared" si="0"/>
        <v>246.90499999999997</v>
      </c>
      <c r="F13" s="29">
        <v>2</v>
      </c>
      <c r="G13" s="25">
        <f t="shared" si="1"/>
        <v>493.80999999999995</v>
      </c>
    </row>
    <row r="14" spans="1:9" x14ac:dyDescent="0.25">
      <c r="A14" s="18" t="s">
        <v>34</v>
      </c>
      <c r="B14" s="17" t="s">
        <v>6</v>
      </c>
      <c r="C14" s="16" t="s">
        <v>18</v>
      </c>
      <c r="D14" s="25">
        <v>299.89999999999998</v>
      </c>
      <c r="E14" s="25">
        <f t="shared" si="0"/>
        <v>284.90499999999997</v>
      </c>
      <c r="F14" s="29">
        <v>1</v>
      </c>
      <c r="G14" s="25">
        <f t="shared" si="1"/>
        <v>284.90499999999997</v>
      </c>
    </row>
    <row r="15" spans="1:9" x14ac:dyDescent="0.25">
      <c r="A15" s="18" t="s">
        <v>35</v>
      </c>
      <c r="B15" s="17" t="s">
        <v>4</v>
      </c>
      <c r="C15" s="16" t="s">
        <v>18</v>
      </c>
      <c r="D15" s="25">
        <v>300</v>
      </c>
      <c r="E15" s="25">
        <f t="shared" si="0"/>
        <v>285</v>
      </c>
      <c r="F15" s="29">
        <v>1</v>
      </c>
      <c r="G15" s="25">
        <f t="shared" si="1"/>
        <v>285</v>
      </c>
    </row>
    <row r="16" spans="1:9" x14ac:dyDescent="0.25">
      <c r="A16" s="18" t="s">
        <v>35</v>
      </c>
      <c r="B16" s="17" t="s">
        <v>5</v>
      </c>
      <c r="C16" s="16" t="s">
        <v>18</v>
      </c>
      <c r="D16" s="25">
        <v>302.89999999999998</v>
      </c>
      <c r="E16" s="25">
        <f t="shared" si="0"/>
        <v>287.755</v>
      </c>
      <c r="F16" s="29">
        <v>2</v>
      </c>
      <c r="G16" s="25">
        <f t="shared" si="1"/>
        <v>575.51</v>
      </c>
    </row>
    <row r="17" spans="1:7" x14ac:dyDescent="0.25">
      <c r="A17" s="18" t="s">
        <v>35</v>
      </c>
      <c r="B17" s="17" t="s">
        <v>6</v>
      </c>
      <c r="C17" s="16" t="s">
        <v>18</v>
      </c>
      <c r="D17" s="25">
        <v>299.89999999999998</v>
      </c>
      <c r="E17" s="25">
        <f t="shared" si="0"/>
        <v>284.90499999999997</v>
      </c>
      <c r="F17" s="29">
        <v>1</v>
      </c>
      <c r="G17" s="25">
        <f t="shared" si="1"/>
        <v>284.90499999999997</v>
      </c>
    </row>
    <row r="18" spans="1:7" x14ac:dyDescent="0.25">
      <c r="A18" s="18" t="s">
        <v>36</v>
      </c>
      <c r="B18" s="17" t="s">
        <v>4</v>
      </c>
      <c r="C18" s="16" t="s">
        <v>18</v>
      </c>
      <c r="D18" s="25">
        <v>85.9</v>
      </c>
      <c r="E18" s="25">
        <f t="shared" si="0"/>
        <v>81.605000000000004</v>
      </c>
      <c r="F18" s="29">
        <v>8</v>
      </c>
      <c r="G18" s="25">
        <f t="shared" si="1"/>
        <v>652.84</v>
      </c>
    </row>
    <row r="19" spans="1:7" x14ac:dyDescent="0.25">
      <c r="A19" s="18" t="s">
        <v>36</v>
      </c>
      <c r="B19" s="17" t="s">
        <v>5</v>
      </c>
      <c r="C19" s="16" t="s">
        <v>18</v>
      </c>
      <c r="D19" s="25">
        <v>89.9</v>
      </c>
      <c r="E19" s="25">
        <f t="shared" si="0"/>
        <v>85.405000000000001</v>
      </c>
      <c r="F19" s="29">
        <v>5</v>
      </c>
      <c r="G19" s="25">
        <f t="shared" si="1"/>
        <v>427.02499999999998</v>
      </c>
    </row>
    <row r="20" spans="1:7" x14ac:dyDescent="0.25">
      <c r="A20" s="18" t="s">
        <v>36</v>
      </c>
      <c r="B20" s="17" t="s">
        <v>6</v>
      </c>
      <c r="C20" s="16" t="s">
        <v>18</v>
      </c>
      <c r="D20" s="25">
        <v>92.9</v>
      </c>
      <c r="E20" s="25">
        <f t="shared" si="0"/>
        <v>88.25500000000001</v>
      </c>
      <c r="F20" s="29">
        <v>6</v>
      </c>
      <c r="G20" s="25">
        <f t="shared" si="1"/>
        <v>529.53000000000009</v>
      </c>
    </row>
    <row r="21" spans="1:7" x14ac:dyDescent="0.25">
      <c r="A21" s="18" t="s">
        <v>37</v>
      </c>
      <c r="B21" s="17" t="s">
        <v>4</v>
      </c>
      <c r="C21" s="16" t="s">
        <v>18</v>
      </c>
      <c r="D21" s="25">
        <v>140</v>
      </c>
      <c r="E21" s="25">
        <f t="shared" si="0"/>
        <v>133</v>
      </c>
      <c r="F21" s="29">
        <v>2</v>
      </c>
      <c r="G21" s="25">
        <f t="shared" si="1"/>
        <v>266</v>
      </c>
    </row>
    <row r="22" spans="1:7" x14ac:dyDescent="0.25">
      <c r="A22" s="18" t="s">
        <v>37</v>
      </c>
      <c r="B22" s="17" t="s">
        <v>5</v>
      </c>
      <c r="C22" s="16" t="s">
        <v>18</v>
      </c>
      <c r="D22" s="25">
        <v>142.9</v>
      </c>
      <c r="E22" s="25">
        <f t="shared" si="0"/>
        <v>135.755</v>
      </c>
      <c r="F22" s="29">
        <v>2</v>
      </c>
      <c r="G22" s="25">
        <f t="shared" si="1"/>
        <v>271.51</v>
      </c>
    </row>
    <row r="23" spans="1:7" x14ac:dyDescent="0.25">
      <c r="A23" s="18" t="s">
        <v>37</v>
      </c>
      <c r="B23" s="17" t="s">
        <v>6</v>
      </c>
      <c r="C23" s="16" t="s">
        <v>18</v>
      </c>
      <c r="D23" s="25">
        <v>146</v>
      </c>
      <c r="E23" s="25">
        <f t="shared" si="0"/>
        <v>138.69999999999999</v>
      </c>
      <c r="F23" s="29">
        <v>2</v>
      </c>
      <c r="G23" s="25">
        <f t="shared" si="1"/>
        <v>277.39999999999998</v>
      </c>
    </row>
    <row r="24" spans="1:7" x14ac:dyDescent="0.25">
      <c r="A24" s="18" t="s">
        <v>38</v>
      </c>
      <c r="B24" s="17" t="s">
        <v>4</v>
      </c>
      <c r="C24" s="16" t="s">
        <v>18</v>
      </c>
      <c r="D24" s="25">
        <v>89.9</v>
      </c>
      <c r="E24" s="25">
        <f t="shared" si="0"/>
        <v>85.405000000000001</v>
      </c>
      <c r="F24" s="29">
        <v>3</v>
      </c>
      <c r="G24" s="25">
        <f t="shared" si="1"/>
        <v>256.21500000000003</v>
      </c>
    </row>
    <row r="25" spans="1:7" x14ac:dyDescent="0.25">
      <c r="A25" s="18" t="s">
        <v>38</v>
      </c>
      <c r="B25" s="17" t="s">
        <v>5</v>
      </c>
      <c r="C25" s="16" t="s">
        <v>18</v>
      </c>
      <c r="D25" s="25">
        <v>91.4</v>
      </c>
      <c r="E25" s="25">
        <f t="shared" si="0"/>
        <v>86.830000000000013</v>
      </c>
      <c r="F25" s="29">
        <v>0</v>
      </c>
      <c r="G25" s="25">
        <f t="shared" si="1"/>
        <v>0</v>
      </c>
    </row>
    <row r="26" spans="1:7" x14ac:dyDescent="0.25">
      <c r="A26" s="18" t="s">
        <v>38</v>
      </c>
      <c r="B26" s="17" t="s">
        <v>6</v>
      </c>
      <c r="C26" s="16" t="s">
        <v>18</v>
      </c>
      <c r="D26" s="25">
        <v>93.5</v>
      </c>
      <c r="E26" s="25">
        <f t="shared" si="0"/>
        <v>88.825000000000003</v>
      </c>
      <c r="F26" s="29">
        <v>2</v>
      </c>
      <c r="G26" s="25">
        <f t="shared" si="1"/>
        <v>177.65</v>
      </c>
    </row>
    <row r="27" spans="1:7" x14ac:dyDescent="0.25">
      <c r="A27" s="18" t="s">
        <v>9</v>
      </c>
      <c r="B27" s="17" t="s">
        <v>4</v>
      </c>
      <c r="C27" s="16" t="s">
        <v>18</v>
      </c>
      <c r="D27" s="25">
        <v>65.900000000000006</v>
      </c>
      <c r="E27" s="25">
        <f t="shared" si="0"/>
        <v>62.605000000000004</v>
      </c>
      <c r="F27" s="29">
        <v>12</v>
      </c>
      <c r="G27" s="25">
        <f t="shared" si="1"/>
        <v>751.26</v>
      </c>
    </row>
    <row r="28" spans="1:7" x14ac:dyDescent="0.25">
      <c r="A28" s="18" t="s">
        <v>9</v>
      </c>
      <c r="B28" s="17" t="s">
        <v>5</v>
      </c>
      <c r="C28" s="16" t="s">
        <v>18</v>
      </c>
      <c r="D28" s="25">
        <v>69.900000000000006</v>
      </c>
      <c r="E28" s="25">
        <f t="shared" si="0"/>
        <v>66.405000000000001</v>
      </c>
      <c r="F28" s="29">
        <v>15</v>
      </c>
      <c r="G28" s="25">
        <f t="shared" si="1"/>
        <v>996.07500000000005</v>
      </c>
    </row>
    <row r="29" spans="1:7" x14ac:dyDescent="0.25">
      <c r="A29" s="18" t="s">
        <v>9</v>
      </c>
      <c r="B29" s="17" t="s">
        <v>6</v>
      </c>
      <c r="C29" s="16" t="s">
        <v>18</v>
      </c>
      <c r="D29" s="25">
        <v>70.900000000000006</v>
      </c>
      <c r="E29" s="25">
        <f t="shared" si="0"/>
        <v>67.355000000000004</v>
      </c>
      <c r="F29" s="29">
        <v>13</v>
      </c>
      <c r="G29" s="25">
        <f t="shared" si="1"/>
        <v>875.61500000000001</v>
      </c>
    </row>
    <row r="30" spans="1:7" x14ac:dyDescent="0.25">
      <c r="A30" s="18" t="s">
        <v>39</v>
      </c>
      <c r="B30" s="17" t="s">
        <v>4</v>
      </c>
      <c r="C30" s="16" t="s">
        <v>18</v>
      </c>
      <c r="D30" s="25">
        <v>44.9</v>
      </c>
      <c r="E30" s="25">
        <f t="shared" si="0"/>
        <v>42.655000000000001</v>
      </c>
      <c r="F30" s="29">
        <v>5</v>
      </c>
      <c r="G30" s="25">
        <f t="shared" si="1"/>
        <v>213.27500000000001</v>
      </c>
    </row>
    <row r="31" spans="1:7" x14ac:dyDescent="0.25">
      <c r="A31" s="18" t="s">
        <v>39</v>
      </c>
      <c r="B31" s="17" t="s">
        <v>5</v>
      </c>
      <c r="C31" s="16" t="s">
        <v>18</v>
      </c>
      <c r="D31" s="25">
        <v>46.9</v>
      </c>
      <c r="E31" s="25">
        <f t="shared" si="0"/>
        <v>44.555</v>
      </c>
      <c r="F31" s="29">
        <v>3</v>
      </c>
      <c r="G31" s="25">
        <f t="shared" si="1"/>
        <v>133.66499999999999</v>
      </c>
    </row>
    <row r="32" spans="1:7" x14ac:dyDescent="0.25">
      <c r="A32" s="18" t="s">
        <v>39</v>
      </c>
      <c r="B32" s="17" t="s">
        <v>6</v>
      </c>
      <c r="C32" s="16" t="s">
        <v>18</v>
      </c>
      <c r="D32" s="25">
        <v>48.9</v>
      </c>
      <c r="E32" s="25">
        <f t="shared" si="0"/>
        <v>46.454999999999998</v>
      </c>
      <c r="F32" s="29">
        <v>2</v>
      </c>
      <c r="G32" s="25">
        <f t="shared" si="1"/>
        <v>92.91</v>
      </c>
    </row>
    <row r="33" spans="1:7" x14ac:dyDescent="0.25">
      <c r="A33" s="18" t="s">
        <v>40</v>
      </c>
      <c r="B33" s="17">
        <v>36</v>
      </c>
      <c r="C33" s="16" t="s">
        <v>21</v>
      </c>
      <c r="D33" s="25">
        <v>199.9</v>
      </c>
      <c r="E33" s="25">
        <f t="shared" si="0"/>
        <v>189.905</v>
      </c>
      <c r="F33" s="29">
        <v>0</v>
      </c>
      <c r="G33" s="25">
        <f t="shared" si="1"/>
        <v>0</v>
      </c>
    </row>
    <row r="34" spans="1:7" x14ac:dyDescent="0.25">
      <c r="A34" s="18" t="s">
        <v>40</v>
      </c>
      <c r="B34" s="17">
        <v>37</v>
      </c>
      <c r="C34" s="16" t="s">
        <v>21</v>
      </c>
      <c r="D34" s="25">
        <v>249.9</v>
      </c>
      <c r="E34" s="25">
        <f t="shared" si="0"/>
        <v>237.405</v>
      </c>
      <c r="F34" s="29">
        <v>1</v>
      </c>
      <c r="G34" s="25">
        <f t="shared" si="1"/>
        <v>237.405</v>
      </c>
    </row>
    <row r="35" spans="1:7" x14ac:dyDescent="0.25">
      <c r="A35" s="18" t="s">
        <v>40</v>
      </c>
      <c r="B35" s="17">
        <v>38</v>
      </c>
      <c r="C35" s="16" t="s">
        <v>21</v>
      </c>
      <c r="D35" s="25">
        <v>259.89999999999998</v>
      </c>
      <c r="E35" s="25">
        <f t="shared" si="0"/>
        <v>246.90499999999997</v>
      </c>
      <c r="F35" s="29">
        <v>0</v>
      </c>
      <c r="G35" s="25">
        <f t="shared" si="1"/>
        <v>0</v>
      </c>
    </row>
    <row r="36" spans="1:7" x14ac:dyDescent="0.25">
      <c r="A36" s="18" t="s">
        <v>41</v>
      </c>
      <c r="B36" s="17">
        <v>36</v>
      </c>
      <c r="C36" s="16" t="s">
        <v>21</v>
      </c>
      <c r="D36" s="25">
        <v>249.9</v>
      </c>
      <c r="E36" s="25">
        <f t="shared" si="0"/>
        <v>237.405</v>
      </c>
      <c r="F36" s="29">
        <v>5</v>
      </c>
      <c r="G36" s="25">
        <f t="shared" si="1"/>
        <v>1187.0250000000001</v>
      </c>
    </row>
    <row r="37" spans="1:7" x14ac:dyDescent="0.25">
      <c r="A37" s="18" t="s">
        <v>41</v>
      </c>
      <c r="B37" s="17">
        <v>37</v>
      </c>
      <c r="C37" s="16" t="s">
        <v>21</v>
      </c>
      <c r="D37" s="25">
        <v>255</v>
      </c>
      <c r="E37" s="25">
        <f t="shared" si="0"/>
        <v>242.25</v>
      </c>
      <c r="F37" s="29">
        <v>3</v>
      </c>
      <c r="G37" s="25">
        <f t="shared" si="1"/>
        <v>726.75</v>
      </c>
    </row>
    <row r="38" spans="1:7" x14ac:dyDescent="0.25">
      <c r="A38" s="18" t="s">
        <v>41</v>
      </c>
      <c r="B38" s="17">
        <v>38</v>
      </c>
      <c r="C38" s="16" t="s">
        <v>21</v>
      </c>
      <c r="D38" s="25">
        <v>259.89999999999998</v>
      </c>
      <c r="E38" s="25">
        <f t="shared" si="0"/>
        <v>246.90499999999997</v>
      </c>
      <c r="F38" s="29">
        <v>1</v>
      </c>
      <c r="G38" s="25">
        <f t="shared" si="1"/>
        <v>246.90499999999997</v>
      </c>
    </row>
    <row r="39" spans="1:7" x14ac:dyDescent="0.25">
      <c r="A39" s="18" t="s">
        <v>42</v>
      </c>
      <c r="B39" s="17" t="s">
        <v>7</v>
      </c>
      <c r="C39" s="16" t="s">
        <v>19</v>
      </c>
      <c r="D39" s="25">
        <v>259.89999999999998</v>
      </c>
      <c r="E39" s="25">
        <f t="shared" si="0"/>
        <v>246.90499999999997</v>
      </c>
      <c r="F39" s="29">
        <v>1</v>
      </c>
      <c r="G39" s="25">
        <f t="shared" si="1"/>
        <v>246.90499999999997</v>
      </c>
    </row>
    <row r="40" spans="1:7" x14ac:dyDescent="0.25">
      <c r="A40" s="18" t="s">
        <v>43</v>
      </c>
      <c r="B40" s="17" t="s">
        <v>7</v>
      </c>
      <c r="C40" s="16" t="s">
        <v>19</v>
      </c>
      <c r="D40" s="25">
        <v>145</v>
      </c>
      <c r="E40" s="25">
        <f t="shared" si="0"/>
        <v>137.75</v>
      </c>
      <c r="F40" s="29">
        <v>2</v>
      </c>
      <c r="G40" s="25">
        <f t="shared" si="1"/>
        <v>275.5</v>
      </c>
    </row>
    <row r="41" spans="1:7" x14ac:dyDescent="0.25">
      <c r="A41" s="18" t="s">
        <v>12</v>
      </c>
      <c r="B41" s="17" t="s">
        <v>7</v>
      </c>
      <c r="C41" s="16" t="s">
        <v>19</v>
      </c>
      <c r="D41" s="25">
        <v>39.9</v>
      </c>
      <c r="E41" s="25">
        <f t="shared" si="0"/>
        <v>37.905000000000001</v>
      </c>
      <c r="F41" s="29">
        <v>11</v>
      </c>
      <c r="G41" s="25">
        <f t="shared" si="1"/>
        <v>416.95500000000004</v>
      </c>
    </row>
    <row r="42" spans="1:7" ht="15.75" thickBot="1" x14ac:dyDescent="0.3">
      <c r="A42" s="19" t="s">
        <v>13</v>
      </c>
      <c r="B42" s="20" t="s">
        <v>7</v>
      </c>
      <c r="C42" s="21" t="s">
        <v>19</v>
      </c>
      <c r="D42" s="26">
        <v>49.9</v>
      </c>
      <c r="E42" s="26">
        <f t="shared" si="0"/>
        <v>47.405000000000001</v>
      </c>
      <c r="F42" s="30">
        <v>21</v>
      </c>
      <c r="G42" s="26">
        <f t="shared" si="1"/>
        <v>995.505</v>
      </c>
    </row>
    <row r="43" spans="1:7" x14ac:dyDescent="0.25">
      <c r="A43" t="s">
        <v>23</v>
      </c>
      <c r="D43" s="9">
        <f>SUBTOTAL(109,TB_Produtos[Preço Unitário])</f>
        <v>5962.2999999999984</v>
      </c>
      <c r="E43" s="9">
        <f>SUBTOTAL(109,TB_Produtos[Preço c/ desconto])</f>
        <v>5664.1849999999995</v>
      </c>
      <c r="F43">
        <f>SUBTOTAL(109,TB_Produtos[Qtd])</f>
        <v>192</v>
      </c>
      <c r="G43" s="9">
        <f>SUBTOTAL(109,TB_Produtos[Valor Total])</f>
        <v>15398.17</v>
      </c>
    </row>
  </sheetData>
  <mergeCells count="1">
    <mergeCell ref="A1:G1"/>
  </mergeCells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2269C-E7D5-44B5-A5FB-180F3BC0108C}">
  <dimension ref="A1:H4"/>
  <sheetViews>
    <sheetView workbookViewId="0">
      <selection activeCell="E2" sqref="E1:E1048576"/>
    </sheetView>
  </sheetViews>
  <sheetFormatPr defaultRowHeight="15" x14ac:dyDescent="0.25"/>
  <cols>
    <col min="2" max="4" width="16.85546875" customWidth="1"/>
    <col min="5" max="5" width="4.85546875" customWidth="1"/>
    <col min="6" max="8" width="16.85546875" customWidth="1"/>
  </cols>
  <sheetData>
    <row r="1" spans="1:8" ht="21" x14ac:dyDescent="0.35">
      <c r="A1" s="37" t="s">
        <v>44</v>
      </c>
      <c r="B1" s="37"/>
    </row>
    <row r="2" spans="1:8" ht="18.75" x14ac:dyDescent="0.3">
      <c r="B2" s="39" t="s">
        <v>47</v>
      </c>
      <c r="C2" s="39"/>
      <c r="D2" s="39"/>
      <c r="F2" s="38" t="s">
        <v>31</v>
      </c>
      <c r="G2" s="38"/>
    </row>
    <row r="3" spans="1:8" ht="46.5" customHeight="1" x14ac:dyDescent="0.3">
      <c r="B3" s="31" t="s">
        <v>45</v>
      </c>
      <c r="C3" s="31" t="s">
        <v>46</v>
      </c>
      <c r="D3" s="31" t="s">
        <v>48</v>
      </c>
      <c r="F3" s="31" t="s">
        <v>45</v>
      </c>
      <c r="G3" s="31" t="s">
        <v>46</v>
      </c>
      <c r="H3" s="31" t="s">
        <v>46</v>
      </c>
    </row>
    <row r="4" spans="1:8" ht="33.75" customHeight="1" x14ac:dyDescent="0.5">
      <c r="B4" s="32">
        <f>COUNTIF(Produtos!F4:F42, "&gt;0")</f>
        <v>35</v>
      </c>
      <c r="C4" s="32">
        <f>Produtos!F44</f>
        <v>192</v>
      </c>
      <c r="D4" s="33">
        <f>AVERAGE(int_Quantidades)</f>
        <v>4.9230769230769234</v>
      </c>
      <c r="F4" s="32">
        <f>COUNTIF(int_nome_produto,F2)</f>
        <v>3</v>
      </c>
      <c r="G4" s="32">
        <f>SUMIF(int_nome_produto,F2,int_Quantidades)</f>
        <v>28</v>
      </c>
      <c r="H4" s="33">
        <f>AVERAGEIF(int_nome_produto,F2,int_Quantidades)</f>
        <v>9.3333333333333339</v>
      </c>
    </row>
  </sheetData>
  <mergeCells count="3">
    <mergeCell ref="A1:B1"/>
    <mergeCell ref="F2:G2"/>
    <mergeCell ref="B2:D2"/>
  </mergeCells>
  <dataValidations count="1">
    <dataValidation type="list" showInputMessage="1" showErrorMessage="1" errorTitle="Erro de digitação" error="Este produto não está listado na tabela original." sqref="F2:G2" xr:uid="{B808CC7C-0BE5-45B7-859E-D06B944F3507}">
      <formula1>int_nome_produto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455BD-0AF6-49BB-9FCF-8502EA3B8ABF}">
  <dimension ref="B2:H9"/>
  <sheetViews>
    <sheetView workbookViewId="0">
      <selection activeCell="A2" sqref="A1:XFD1048576"/>
    </sheetView>
  </sheetViews>
  <sheetFormatPr defaultRowHeight="15" x14ac:dyDescent="0.25"/>
  <cols>
    <col min="2" max="2" width="20" bestFit="1" customWidth="1"/>
    <col min="3" max="3" width="11.5703125" bestFit="1" customWidth="1"/>
    <col min="4" max="4" width="12.140625" bestFit="1" customWidth="1"/>
    <col min="5" max="5" width="17.28515625" bestFit="1" customWidth="1"/>
    <col min="6" max="6" width="22" bestFit="1" customWidth="1"/>
    <col min="7" max="7" width="5.42578125" bestFit="1" customWidth="1"/>
    <col min="8" max="8" width="13" bestFit="1" customWidth="1"/>
  </cols>
  <sheetData>
    <row r="2" spans="2:8" ht="18.75" x14ac:dyDescent="0.3">
      <c r="B2" s="5" t="s">
        <v>14</v>
      </c>
      <c r="C2" s="6" t="s">
        <v>22</v>
      </c>
    </row>
    <row r="3" spans="2:8" x14ac:dyDescent="0.25">
      <c r="B3" s="23" t="s">
        <v>4</v>
      </c>
      <c r="C3" s="28">
        <v>12</v>
      </c>
    </row>
    <row r="6" spans="2:8" ht="18.75" x14ac:dyDescent="0.3">
      <c r="B6" s="5" t="s">
        <v>1</v>
      </c>
      <c r="C6" s="5" t="s">
        <v>14</v>
      </c>
      <c r="D6" s="6" t="s">
        <v>17</v>
      </c>
      <c r="E6" s="6" t="s">
        <v>20</v>
      </c>
      <c r="F6" s="6" t="s">
        <v>27</v>
      </c>
      <c r="G6" s="6" t="s">
        <v>22</v>
      </c>
      <c r="H6" s="6" t="s">
        <v>24</v>
      </c>
    </row>
    <row r="7" spans="2:8" x14ac:dyDescent="0.25">
      <c r="B7" s="22" t="s">
        <v>9</v>
      </c>
      <c r="C7" s="23" t="s">
        <v>4</v>
      </c>
      <c r="D7" s="24" t="s">
        <v>18</v>
      </c>
      <c r="E7" s="27">
        <v>65.900000000000006</v>
      </c>
      <c r="F7" s="27">
        <v>62.605000000000004</v>
      </c>
      <c r="G7" s="28">
        <v>12</v>
      </c>
      <c r="H7" s="27">
        <v>751.26</v>
      </c>
    </row>
    <row r="8" spans="2:8" x14ac:dyDescent="0.25">
      <c r="B8" s="18" t="s">
        <v>31</v>
      </c>
      <c r="C8" s="17" t="s">
        <v>4</v>
      </c>
      <c r="D8" s="16" t="s">
        <v>18</v>
      </c>
      <c r="E8" s="25">
        <v>39.9</v>
      </c>
      <c r="F8" s="25">
        <v>37.905000000000001</v>
      </c>
      <c r="G8" s="29">
        <v>12</v>
      </c>
      <c r="H8" s="25">
        <v>454.86</v>
      </c>
    </row>
    <row r="9" spans="2:8" x14ac:dyDescent="0.25">
      <c r="B9" s="18" t="s">
        <v>30</v>
      </c>
      <c r="C9" s="17" t="s">
        <v>4</v>
      </c>
      <c r="D9" s="16" t="s">
        <v>18</v>
      </c>
      <c r="E9" s="25">
        <v>25.9</v>
      </c>
      <c r="F9" s="25">
        <v>24.604999999999997</v>
      </c>
      <c r="G9" s="29">
        <v>12</v>
      </c>
      <c r="H9" s="25">
        <v>295.26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Planilhas</vt:lpstr>
      </vt:variant>
      <vt:variant>
        <vt:i4>9</vt:i4>
      </vt:variant>
      <vt:variant>
        <vt:lpstr>Gráficos</vt:lpstr>
      </vt:variant>
      <vt:variant>
        <vt:i4>1</vt:i4>
      </vt:variant>
      <vt:variant>
        <vt:lpstr>Intervalos Nomeados</vt:lpstr>
      </vt:variant>
      <vt:variant>
        <vt:i4>4</vt:i4>
      </vt:variant>
    </vt:vector>
  </HeadingPairs>
  <TitlesOfParts>
    <vt:vector size="14" baseType="lpstr">
      <vt:lpstr>Planilha3</vt:lpstr>
      <vt:lpstr>Produtos</vt:lpstr>
      <vt:lpstr>ProdutosDash</vt:lpstr>
      <vt:lpstr>Planilha6</vt:lpstr>
      <vt:lpstr>VendasDash</vt:lpstr>
      <vt:lpstr>Dados para Gráficos</vt:lpstr>
      <vt:lpstr>Tabela de Produtos</vt:lpstr>
      <vt:lpstr>Planilha2</vt:lpstr>
      <vt:lpstr>Filtro Avançado</vt:lpstr>
      <vt:lpstr>Gráficos</vt:lpstr>
      <vt:lpstr>'Filtro Avançado'!Area_de_extracao</vt:lpstr>
      <vt:lpstr>'Filtro Avançado'!Criterios</vt:lpstr>
      <vt:lpstr>int_nome_produto</vt:lpstr>
      <vt:lpstr>int_Quantidades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de Freitas Souza</dc:creator>
  <cp:lastModifiedBy>Andrey de Freitas Souza</cp:lastModifiedBy>
  <dcterms:created xsi:type="dcterms:W3CDTF">2024-11-06T23:24:28Z</dcterms:created>
  <dcterms:modified xsi:type="dcterms:W3CDTF">2024-11-07T23:01:16Z</dcterms:modified>
</cp:coreProperties>
</file>