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n\Documents\_WORK\Rootex\CLIENT REPORTING\"/>
    </mc:Choice>
  </mc:AlternateContent>
  <xr:revisionPtr revIDLastSave="0" documentId="8_{D1C4A1AF-D1F4-438B-9A6E-FA10CE85C022}" xr6:coauthVersionLast="47" xr6:coauthVersionMax="47" xr10:uidLastSave="{00000000-0000-0000-0000-000000000000}"/>
  <bookViews>
    <workbookView xWindow="855" yWindow="7020" windowWidth="21600" windowHeight="8115"/>
  </bookViews>
  <sheets>
    <sheet name="Equities" sheetId="1" r:id="rId1"/>
    <sheet name="tech" sheetId="2" r:id="rId2"/>
  </sheets>
  <definedNames>
    <definedName name="tblFX">tech!$A$1:$H$2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L11" i="1"/>
  <c r="J11" i="1"/>
  <c r="C11" i="1"/>
  <c r="I11" i="1" s="1"/>
  <c r="C10" i="1"/>
  <c r="I10" i="1" s="1"/>
  <c r="C9" i="1"/>
  <c r="F5" i="1"/>
  <c r="C5" i="1" s="1"/>
  <c r="I5" i="1" s="1"/>
  <c r="F3" i="1"/>
  <c r="C3" i="1" s="1"/>
  <c r="I3" i="1" s="1"/>
  <c r="F7" i="1"/>
  <c r="C7" i="1" s="1"/>
  <c r="I7" i="1" s="1"/>
  <c r="C6" i="1"/>
  <c r="I6" i="1" s="1"/>
  <c r="C4" i="1"/>
  <c r="I4" i="1" s="1"/>
  <c r="F8" i="1"/>
  <c r="C8" i="1" s="1"/>
  <c r="I8" i="1" s="1"/>
  <c r="H8" i="1"/>
  <c r="I9" i="1"/>
  <c r="C2" i="1"/>
  <c r="I2" i="1" s="1"/>
</calcChain>
</file>

<file path=xl/sharedStrings.xml><?xml version="1.0" encoding="utf-8"?>
<sst xmlns="http://schemas.openxmlformats.org/spreadsheetml/2006/main" count="54" uniqueCount="36">
  <si>
    <t>NESN 19MAR21 98.0 P</t>
  </si>
  <si>
    <t>Result</t>
  </si>
  <si>
    <t>Entry</t>
  </si>
  <si>
    <t>Closure</t>
  </si>
  <si>
    <t>Quantity</t>
  </si>
  <si>
    <t>Multiplier</t>
  </si>
  <si>
    <t>Currency</t>
  </si>
  <si>
    <t>CHF</t>
  </si>
  <si>
    <t>Result in BC</t>
  </si>
  <si>
    <t>USD</t>
  </si>
  <si>
    <t>EUR</t>
  </si>
  <si>
    <t>GBP</t>
  </si>
  <si>
    <t>AUD</t>
  </si>
  <si>
    <t>NZD</t>
  </si>
  <si>
    <t>CAD</t>
  </si>
  <si>
    <t>6AH1</t>
  </si>
  <si>
    <t>EUR 03MAR21 1.215 C</t>
  </si>
  <si>
    <t>Type</t>
  </si>
  <si>
    <t>GME</t>
  </si>
  <si>
    <t>Stocks</t>
  </si>
  <si>
    <t>Equity and Index Options</t>
  </si>
  <si>
    <t>Futures</t>
  </si>
  <si>
    <t>Options on Futures</t>
  </si>
  <si>
    <t>EntryDt</t>
  </si>
  <si>
    <t>EURJPY</t>
  </si>
  <si>
    <t>JPY</t>
  </si>
  <si>
    <t>08.02.2021</t>
  </si>
  <si>
    <t>Forex</t>
  </si>
  <si>
    <t>Bonds</t>
  </si>
  <si>
    <t>Closure Dt</t>
  </si>
  <si>
    <t>29.03.2021</t>
  </si>
  <si>
    <t>04.02.2021</t>
  </si>
  <si>
    <t>MUR 6 7/8 08/15/24</t>
  </si>
  <si>
    <t>Accrued Interest</t>
  </si>
  <si>
    <t>TotalReturn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</si>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</sst>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8" fontId="0" fillId="0" borderId="5" xfId="0" applyNumberFormat="1" applyBorder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3" fontId="0" fillId="0" borderId="0" xfId="0" applyNumberFormat="1" applyFill="1"/>
    <xf numFmtId="4" fontId="0" fillId="0" borderId="0" xfId="0" applyNumberFormat="1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2" sqref="A2"/>
    </sheetView>
  </sheetViews>
  <sheetFormatPr defaultRowHeight="15" x14ac:dyDescent="0.25"/>
  <cols>
    <col min="1" max="1" width="20.28515625" style="10" bestFit="1" customWidth="1"/>
    <col min="2" max="4" width="9.140625" style="10"/>
    <col min="5" max="5" width="10.140625" style="10" bestFit="1" customWidth="1"/>
    <col min="6" max="6" width="9.140625" style="10"/>
    <col min="7" max="7" width="10.140625" style="10" bestFit="1" customWidth="1"/>
    <col min="8" max="8" width="9.140625" style="10"/>
    <col min="9" max="9" width="11.42578125" style="10" bestFit="1" customWidth="1"/>
    <col min="10" max="10" width="9.85546875" bestFit="1" customWidth="1"/>
    <col min="11" max="11" width="23.5703125" bestFit="1" customWidth="1"/>
    <col min="12" max="12" width="15.7109375" bestFit="1" customWidth="1"/>
    <col min="13" max="13" width="11.42578125" bestFit="1" customWidth="1"/>
  </cols>
  <sheetData>
    <row r="1" spans="1:13" x14ac:dyDescent="0.25">
      <c r="A1" s="9" t="s">
        <v>35</v>
      </c>
      <c r="B1" s="9" t="s">
        <v>6</v>
      </c>
      <c r="C1" s="9" t="s">
        <v>1</v>
      </c>
      <c r="D1" s="9" t="s">
        <v>4</v>
      </c>
      <c r="E1" s="9" t="s">
        <v>23</v>
      </c>
      <c r="F1" s="9" t="s">
        <v>2</v>
      </c>
      <c r="G1" s="9" t="s">
        <v>29</v>
      </c>
      <c r="H1" s="9" t="s">
        <v>3</v>
      </c>
      <c r="I1" s="9" t="s">
        <v>8</v>
      </c>
      <c r="J1" s="8" t="s">
        <v>5</v>
      </c>
      <c r="K1" s="8" t="s">
        <v>17</v>
      </c>
      <c r="L1" s="8" t="s">
        <v>33</v>
      </c>
      <c r="M1" s="8" t="s">
        <v>34</v>
      </c>
    </row>
    <row r="2" spans="1:13" x14ac:dyDescent="0.25">
      <c r="A2" s="10" t="s">
        <v>0</v>
      </c>
      <c r="B2" s="10" t="s">
        <v>7</v>
      </c>
      <c r="C2" s="11">
        <f>D2*(H2-F2)*J2</f>
        <v>200</v>
      </c>
      <c r="D2" s="10">
        <v>-2</v>
      </c>
      <c r="F2" s="10">
        <v>1</v>
      </c>
      <c r="H2" s="10">
        <v>0</v>
      </c>
      <c r="I2" s="12">
        <f>C2*HLOOKUP(B2,tblFX,2,FALSE)</f>
        <v>223.24000000000007</v>
      </c>
      <c r="J2">
        <v>100</v>
      </c>
      <c r="K2" t="s">
        <v>20</v>
      </c>
    </row>
    <row r="3" spans="1:13" x14ac:dyDescent="0.25">
      <c r="A3" s="10" t="s">
        <v>15</v>
      </c>
      <c r="B3" s="10" t="s">
        <v>9</v>
      </c>
      <c r="C3" s="11">
        <f>D3*(H3-F3)*J3</f>
        <v>824.99999999998681</v>
      </c>
      <c r="D3" s="10">
        <v>2</v>
      </c>
      <c r="F3" s="10">
        <f>(0.77385+0.7739)/2</f>
        <v>0.77387500000000009</v>
      </c>
      <c r="H3" s="10">
        <v>0.77800000000000002</v>
      </c>
      <c r="I3" s="12">
        <f>C3*HLOOKUP(B3,tblFX,2,FALSE)</f>
        <v>824.99999999998681</v>
      </c>
      <c r="J3">
        <v>100000</v>
      </c>
      <c r="K3" t="s">
        <v>21</v>
      </c>
    </row>
    <row r="4" spans="1:13" x14ac:dyDescent="0.25">
      <c r="A4" s="10" t="s">
        <v>15</v>
      </c>
      <c r="B4" s="10" t="s">
        <v>9</v>
      </c>
      <c r="C4" s="11">
        <f>D4*(H4-F4)*J4</f>
        <v>1094.9999999999793</v>
      </c>
      <c r="D4" s="10">
        <v>3</v>
      </c>
      <c r="F4" s="10">
        <v>0.76570000000000005</v>
      </c>
      <c r="H4" s="10">
        <v>0.76934999999999998</v>
      </c>
      <c r="I4" s="12">
        <f>C4*HLOOKUP(B4,tblFX,2,FALSE)</f>
        <v>1094.9999999999793</v>
      </c>
      <c r="J4">
        <v>100000</v>
      </c>
      <c r="K4" t="s">
        <v>21</v>
      </c>
    </row>
    <row r="5" spans="1:13" x14ac:dyDescent="0.25">
      <c r="A5" s="10" t="s">
        <v>15</v>
      </c>
      <c r="B5" s="10" t="s">
        <v>9</v>
      </c>
      <c r="C5" s="11">
        <f>D5*(H5-F5)*J5</f>
        <v>2090.0000000000032</v>
      </c>
      <c r="D5" s="10">
        <v>3</v>
      </c>
      <c r="F5" s="10">
        <f>(0.764+2*0.76405)/D5</f>
        <v>0.76403333333333334</v>
      </c>
      <c r="H5" s="10">
        <v>0.77100000000000002</v>
      </c>
      <c r="I5" s="12">
        <f>C5*HLOOKUP(B5,tblFX,2,FALSE)</f>
        <v>2090.0000000000032</v>
      </c>
      <c r="J5">
        <v>100000</v>
      </c>
      <c r="K5" t="s">
        <v>21</v>
      </c>
    </row>
    <row r="6" spans="1:13" x14ac:dyDescent="0.25">
      <c r="A6" s="10" t="s">
        <v>15</v>
      </c>
      <c r="B6" s="10" t="s">
        <v>9</v>
      </c>
      <c r="C6" s="11">
        <f>D6*(H6-F6)*J6</f>
        <v>739.99999999999625</v>
      </c>
      <c r="D6" s="10">
        <v>1</v>
      </c>
      <c r="F6" s="10">
        <v>0.77729999999999999</v>
      </c>
      <c r="H6" s="10">
        <v>0.78469999999999995</v>
      </c>
      <c r="I6" s="12">
        <f>C6*HLOOKUP(B6,tblFX,2,FALSE)</f>
        <v>739.99999999999625</v>
      </c>
      <c r="J6">
        <v>100000</v>
      </c>
      <c r="K6" t="s">
        <v>21</v>
      </c>
    </row>
    <row r="7" spans="1:13" x14ac:dyDescent="0.25">
      <c r="A7" s="10" t="s">
        <v>15</v>
      </c>
      <c r="B7" s="10" t="s">
        <v>9</v>
      </c>
      <c r="C7" s="11">
        <f>D7*(H7-F7)*J7</f>
        <v>1804.9997999999512</v>
      </c>
      <c r="D7" s="10">
        <v>6</v>
      </c>
      <c r="F7" s="10">
        <f>(0.77035+0.7643)/2</f>
        <v>0.76732500000000003</v>
      </c>
      <c r="H7" s="10">
        <v>0.77033333299999995</v>
      </c>
      <c r="I7" s="12">
        <f>C7*HLOOKUP(B7,tblFX,2,FALSE)</f>
        <v>1804.9997999999512</v>
      </c>
      <c r="J7">
        <v>100000</v>
      </c>
      <c r="K7" t="s">
        <v>21</v>
      </c>
    </row>
    <row r="8" spans="1:13" x14ac:dyDescent="0.25">
      <c r="A8" s="10" t="s">
        <v>16</v>
      </c>
      <c r="B8" s="10" t="s">
        <v>9</v>
      </c>
      <c r="C8" s="11">
        <f>D8*(H8-F8)*J8</f>
        <v>1274.9999999999998</v>
      </c>
      <c r="D8" s="10">
        <v>-8</v>
      </c>
      <c r="F8" s="10">
        <f>(4*0.0024+2*0.003+2*0.0037)/ABS(D8)</f>
        <v>2.875E-3</v>
      </c>
      <c r="H8" s="10">
        <f>0.0016</f>
        <v>1.6000000000000001E-3</v>
      </c>
      <c r="I8" s="12">
        <f>C8*HLOOKUP(B8,tblFX,2,FALSE)</f>
        <v>1274.9999999999998</v>
      </c>
      <c r="J8">
        <v>125000</v>
      </c>
      <c r="K8" t="s">
        <v>22</v>
      </c>
    </row>
    <row r="9" spans="1:13" x14ac:dyDescent="0.25">
      <c r="A9" s="10" t="s">
        <v>18</v>
      </c>
      <c r="B9" s="10" t="s">
        <v>9</v>
      </c>
      <c r="C9" s="11">
        <f>D9*(H9-F9)*J9</f>
        <v>-7313.95</v>
      </c>
      <c r="D9" s="10">
        <v>100</v>
      </c>
      <c r="F9" s="10">
        <v>323.1395</v>
      </c>
      <c r="H9" s="10">
        <v>250</v>
      </c>
      <c r="I9" s="12">
        <f>C9*HLOOKUP(B9,tblFX,2,FALSE)</f>
        <v>-7313.95</v>
      </c>
      <c r="J9" s="10">
        <v>1</v>
      </c>
      <c r="K9" t="s">
        <v>19</v>
      </c>
    </row>
    <row r="10" spans="1:13" x14ac:dyDescent="0.25">
      <c r="A10" s="10" t="s">
        <v>24</v>
      </c>
      <c r="B10" s="10" t="s">
        <v>25</v>
      </c>
      <c r="C10" s="11">
        <f>D10*(H10-F10)*J10</f>
        <v>179999.99999999971</v>
      </c>
      <c r="D10" s="11">
        <v>-500000</v>
      </c>
      <c r="E10" s="10" t="s">
        <v>26</v>
      </c>
      <c r="F10" s="10">
        <v>127.06</v>
      </c>
      <c r="H10" s="10">
        <v>126.7</v>
      </c>
      <c r="I10" s="12">
        <f>C10*HLOOKUP(B10,tblFX,2,FALSE)</f>
        <v>1705.837061299788</v>
      </c>
      <c r="J10" s="10">
        <v>1</v>
      </c>
      <c r="K10" t="s">
        <v>27</v>
      </c>
    </row>
    <row r="11" spans="1:13" x14ac:dyDescent="0.25">
      <c r="A11" s="10" t="s">
        <v>32</v>
      </c>
      <c r="B11" s="10" t="s">
        <v>9</v>
      </c>
      <c r="C11" s="11">
        <f>D11*(H11-F11)*J11</f>
        <v>150</v>
      </c>
      <c r="D11" s="11">
        <v>10000</v>
      </c>
      <c r="E11" s="10" t="s">
        <v>31</v>
      </c>
      <c r="F11" s="10">
        <v>100.5</v>
      </c>
      <c r="G11" s="10" t="s">
        <v>30</v>
      </c>
      <c r="H11" s="10">
        <v>102</v>
      </c>
      <c r="I11" s="12">
        <f>C11*HLOOKUP(B11,tblFX,2,FALSE)</f>
        <v>150</v>
      </c>
      <c r="J11" s="10">
        <f>0.01</f>
        <v>0.01</v>
      </c>
      <c r="K11" t="s">
        <v>28</v>
      </c>
      <c r="L11">
        <f>-330.38+343.75+87.85</f>
        <v>101.22</v>
      </c>
      <c r="M11" s="13">
        <f>C11+L11</f>
        <v>251.22</v>
      </c>
    </row>
    <row r="12" spans="1:13" x14ac:dyDescent="0.25">
      <c r="C12" s="11"/>
      <c r="I12" s="9"/>
    </row>
    <row r="13" spans="1:13" x14ac:dyDescent="0.25">
      <c r="C13" s="11"/>
      <c r="I13" s="9"/>
    </row>
    <row r="14" spans="1:13" x14ac:dyDescent="0.25">
      <c r="C14" s="11"/>
      <c r="I14" s="9"/>
    </row>
    <row r="15" spans="1:13" x14ac:dyDescent="0.25">
      <c r="C15" s="11"/>
      <c r="I15" s="9"/>
    </row>
    <row r="16" spans="1:13" x14ac:dyDescent="0.25">
      <c r="C16" s="11"/>
      <c r="I16" s="9"/>
    </row>
    <row r="17" spans="9:9" x14ac:dyDescent="0.25">
      <c r="I17" s="9"/>
    </row>
    <row r="18" spans="9:9" x14ac:dyDescent="0.25">
      <c r="I1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" sqref="I1"/>
    </sheetView>
  </sheetViews>
  <sheetFormatPr defaultRowHeight="15" x14ac:dyDescent="0.25"/>
  <cols>
    <col min="6" max="6" width="10.42578125" customWidth="1"/>
  </cols>
  <sheetData>
    <row r="1" spans="1:8" x14ac:dyDescent="0.25">
      <c r="A1" s="1" t="s">
        <v>10</v>
      </c>
      <c r="B1" s="2" t="s">
        <v>11</v>
      </c>
      <c r="C1" s="2" t="s">
        <v>12</v>
      </c>
      <c r="D1" s="2" t="s">
        <v>13</v>
      </c>
      <c r="E1" s="2" t="s">
        <v>9</v>
      </c>
      <c r="F1" s="2" t="s">
        <v>14</v>
      </c>
      <c r="G1" s="2" t="s">
        <v>7</v>
      </c>
      <c r="H1" s="3" t="s">
        <v>25</v>
      </c>
    </row>
    <row r="2" spans="1:8" ht="15.75" thickBot="1" x14ac:dyDescent="0.3">
      <c r="A2" s="4"/>
      <c r="B2" s="5"/>
      <c r="C2" s="5"/>
      <c r="D2" s="5"/>
      <c r="E2" s="5">
        <v>1</v>
      </c>
      <c r="F2" s="7"/>
      <c r="G2" s="5">
        <v>1.1162000000000003</v>
      </c>
      <c r="H2" s="6">
        <v>9.476872562776616E-3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Equities</vt:lpstr>
      <vt:lpstr>tech</vt:lpstr>
      <vt:lpstr>tblFX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2021-06-17T12:51:11Z</dcterms:created>
  <dcterms:modified xsi:type="dcterms:W3CDTF">2021-06-17T13:24:33Z</dcterms:modified>
</cp:coreProperties>
</file>