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E2C76468-69FD-40A1-A306-6480DF039825}" xr6:coauthVersionLast="47" xr6:coauthVersionMax="47" xr10:uidLastSave="{00000000-0000-0000-0000-000000000000}"/>
  <bookViews>
    <workbookView xWindow="-120" yWindow="-120" windowWidth="29040" windowHeight="15720" tabRatio="999" firstSheet="10" activeTab="10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Proyección lump sum" sheetId="25" r:id="rId10"/>
    <sheet name="a) Proyección dem Activos " sheetId="16" r:id="rId11"/>
    <sheet name="b) Proyección dem Pensionados" sheetId="18" r:id="rId12"/>
    <sheet name="c)Proyección muertes Activos" sheetId="17" r:id="rId13"/>
    <sheet name="d) Proyección muert Pensionados" sheetId="19" r:id="rId14"/>
    <sheet name="e,f) Proyección BenMuerte " sheetId="21" r:id="rId15"/>
    <sheet name="g) Proyección pensiones" sheetId="23" r:id="rId16"/>
    <sheet name="i) Costo actuarial de beneficio" sheetId="26" r:id="rId17"/>
    <sheet name="k.l) Primas" sheetId="27" r:id="rId18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4" i="16" l="1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3" i="16"/>
  <c r="AB4" i="16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3" i="16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59" i="16" l="1"/>
  <c r="AA51" i="16"/>
  <c r="AA91" i="16"/>
  <c r="AA43" i="16"/>
  <c r="AA83" i="16"/>
  <c r="AA35" i="16"/>
  <c r="AA27" i="16"/>
  <c r="AA75" i="16"/>
  <c r="AA19" i="16"/>
  <c r="AA67" i="16"/>
  <c r="AA11" i="16"/>
  <c r="AA26" i="16"/>
  <c r="AA82" i="16"/>
  <c r="AA58" i="16"/>
  <c r="AA42" i="16"/>
  <c r="AA18" i="16"/>
  <c r="AA81" i="16"/>
  <c r="AA57" i="16"/>
  <c r="AA41" i="16"/>
  <c r="AA17" i="16"/>
  <c r="AA88" i="16"/>
  <c r="AA72" i="16"/>
  <c r="AA48" i="16"/>
  <c r="AA32" i="16"/>
  <c r="AA8" i="16"/>
  <c r="AA79" i="16"/>
  <c r="AA55" i="16"/>
  <c r="AA15" i="16"/>
  <c r="AA86" i="16"/>
  <c r="AA13" i="16"/>
  <c r="AA90" i="16"/>
  <c r="AA74" i="16"/>
  <c r="AA66" i="16"/>
  <c r="AA50" i="16"/>
  <c r="AA34" i="16"/>
  <c r="AA10" i="16"/>
  <c r="AA89" i="16"/>
  <c r="AA73" i="16"/>
  <c r="AA65" i="16"/>
  <c r="AA49" i="16"/>
  <c r="AA33" i="16"/>
  <c r="AA25" i="16"/>
  <c r="AA9" i="16"/>
  <c r="AA96" i="16"/>
  <c r="AA80" i="16"/>
  <c r="AA64" i="16"/>
  <c r="AA56" i="16"/>
  <c r="AA40" i="16"/>
  <c r="AA24" i="16"/>
  <c r="AA16" i="16"/>
  <c r="AA95" i="16"/>
  <c r="AA87" i="16"/>
  <c r="AA71" i="16"/>
  <c r="AA63" i="16"/>
  <c r="AA47" i="16"/>
  <c r="AA39" i="16"/>
  <c r="AA31" i="16"/>
  <c r="AA23" i="16"/>
  <c r="AA7" i="16"/>
  <c r="AA94" i="16"/>
  <c r="AA78" i="16"/>
  <c r="AA70" i="16"/>
  <c r="AA62" i="16"/>
  <c r="AA54" i="16"/>
  <c r="AA46" i="16"/>
  <c r="AA38" i="16"/>
  <c r="AA30" i="16"/>
  <c r="AA22" i="16"/>
  <c r="AA14" i="16"/>
  <c r="AA6" i="16"/>
  <c r="AA93" i="16"/>
  <c r="AA85" i="16"/>
  <c r="AA77" i="16"/>
  <c r="AA69" i="16"/>
  <c r="AA61" i="16"/>
  <c r="AA53" i="16"/>
  <c r="AA45" i="16"/>
  <c r="AA37" i="16"/>
  <c r="AA29" i="16"/>
  <c r="AA21" i="16"/>
  <c r="AA5" i="16"/>
  <c r="AA92" i="16"/>
  <c r="AA84" i="16"/>
  <c r="AA76" i="16"/>
  <c r="AA68" i="16"/>
  <c r="AA60" i="16"/>
  <c r="AA52" i="16"/>
  <c r="AA44" i="16"/>
  <c r="AA36" i="16"/>
  <c r="AA28" i="16"/>
  <c r="AA20" i="16"/>
  <c r="AA12" i="16"/>
  <c r="AA4" i="16"/>
  <c r="AA3" i="16"/>
  <c r="Z2" i="16"/>
  <c r="AA2" i="16" a="1"/>
  <c r="AA2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Z29" i="16" l="1"/>
  <c r="Z35" i="16"/>
  <c r="Z13" i="16"/>
  <c r="Z25" i="16"/>
  <c r="Z42" i="16"/>
  <c r="Z9" i="16"/>
  <c r="Z26" i="16"/>
  <c r="Z32" i="16"/>
  <c r="Z44" i="16"/>
  <c r="Z10" i="16"/>
  <c r="Z16" i="16"/>
  <c r="Z22" i="16"/>
  <c r="Z28" i="16"/>
  <c r="Z39" i="16"/>
  <c r="Z45" i="16"/>
  <c r="Z6" i="16"/>
  <c r="Z12" i="16"/>
  <c r="Z23" i="16"/>
  <c r="Z41" i="16"/>
  <c r="Z7" i="16"/>
  <c r="Z19" i="16"/>
  <c r="Z31" i="16"/>
  <c r="Z3" i="16"/>
  <c r="Z15" i="16"/>
  <c r="Z38" i="16"/>
  <c r="Z4" i="16"/>
  <c r="Z20" i="16"/>
  <c r="Z36" i="16"/>
  <c r="Z17" i="16"/>
  <c r="Z33" i="16"/>
  <c r="Z14" i="16"/>
  <c r="Z30" i="16"/>
  <c r="Z46" i="16"/>
  <c r="Z11" i="16"/>
  <c r="Z27" i="16"/>
  <c r="Z43" i="16"/>
  <c r="Z8" i="16"/>
  <c r="Z24" i="16"/>
  <c r="Z40" i="16"/>
  <c r="Z5" i="16"/>
  <c r="Z21" i="16"/>
  <c r="Z37" i="16"/>
  <c r="Z18" i="16"/>
  <c r="Z34" i="16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2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H12" i="26" l="1"/>
  <c r="P173" i="25"/>
  <c r="P141" i="25"/>
  <c r="P109" i="25"/>
  <c r="P77" i="25"/>
  <c r="P45" i="25"/>
  <c r="P160" i="25"/>
  <c r="P149" i="25"/>
  <c r="P128" i="25"/>
  <c r="P117" i="25"/>
  <c r="P96" i="25"/>
  <c r="P85" i="25"/>
  <c r="P64" i="25"/>
  <c r="P53" i="25"/>
  <c r="P168" i="25"/>
  <c r="P157" i="25"/>
  <c r="P136" i="25"/>
  <c r="P125" i="25"/>
  <c r="P104" i="25"/>
  <c r="P93" i="25"/>
  <c r="P72" i="25"/>
  <c r="P61" i="25"/>
  <c r="P152" i="25"/>
  <c r="P120" i="25"/>
  <c r="P88" i="25"/>
  <c r="P56" i="25"/>
  <c r="P223" i="25"/>
  <c r="P165" i="25"/>
  <c r="P144" i="25"/>
  <c r="P133" i="25"/>
  <c r="P112" i="25"/>
  <c r="P101" i="25"/>
  <c r="P80" i="25"/>
  <c r="P69" i="25"/>
  <c r="P48" i="25"/>
  <c r="P225" i="25"/>
  <c r="P219" i="25"/>
  <c r="P215" i="25"/>
  <c r="P211" i="25"/>
  <c r="P207" i="25"/>
  <c r="P205" i="25"/>
  <c r="P201" i="25"/>
  <c r="P197" i="25"/>
  <c r="P191" i="25"/>
  <c r="P187" i="25"/>
  <c r="P185" i="25"/>
  <c r="P181" i="25"/>
  <c r="P177" i="25"/>
  <c r="P167" i="25"/>
  <c r="P162" i="25"/>
  <c r="P151" i="25"/>
  <c r="P146" i="25"/>
  <c r="P138" i="25"/>
  <c r="P127" i="25"/>
  <c r="P122" i="25"/>
  <c r="P111" i="25"/>
  <c r="P106" i="25"/>
  <c r="P95" i="25"/>
  <c r="P87" i="25"/>
  <c r="P79" i="25"/>
  <c r="P74" i="25"/>
  <c r="P71" i="25"/>
  <c r="P66" i="25"/>
  <c r="P63" i="25"/>
  <c r="P58" i="25"/>
  <c r="P55" i="25"/>
  <c r="P47" i="25"/>
  <c r="P172" i="25"/>
  <c r="P169" i="25"/>
  <c r="P164" i="25"/>
  <c r="P161" i="25"/>
  <c r="P156" i="25"/>
  <c r="P153" i="25"/>
  <c r="P148" i="25"/>
  <c r="P145" i="25"/>
  <c r="P140" i="25"/>
  <c r="P137" i="25"/>
  <c r="P132" i="25"/>
  <c r="P129" i="25"/>
  <c r="P124" i="25"/>
  <c r="P121" i="25"/>
  <c r="P116" i="25"/>
  <c r="P113" i="25"/>
  <c r="P108" i="25"/>
  <c r="P105" i="25"/>
  <c r="P100" i="25"/>
  <c r="P97" i="25"/>
  <c r="P92" i="25"/>
  <c r="P89" i="25"/>
  <c r="P84" i="25"/>
  <c r="P81" i="25"/>
  <c r="P76" i="25"/>
  <c r="P73" i="25"/>
  <c r="P68" i="25"/>
  <c r="P65" i="25"/>
  <c r="P60" i="25"/>
  <c r="P57" i="25"/>
  <c r="P52" i="25"/>
  <c r="P49" i="25"/>
  <c r="P44" i="25"/>
  <c r="P221" i="25"/>
  <c r="P217" i="25"/>
  <c r="P213" i="25"/>
  <c r="P209" i="25"/>
  <c r="P203" i="25"/>
  <c r="P199" i="25"/>
  <c r="P195" i="25"/>
  <c r="P193" i="25"/>
  <c r="P189" i="25"/>
  <c r="P183" i="25"/>
  <c r="P179" i="25"/>
  <c r="P175" i="25"/>
  <c r="P170" i="25"/>
  <c r="P159" i="25"/>
  <c r="P154" i="25"/>
  <c r="P143" i="25"/>
  <c r="P135" i="25"/>
  <c r="P130" i="25"/>
  <c r="P119" i="25"/>
  <c r="P114" i="25"/>
  <c r="P103" i="25"/>
  <c r="P98" i="25"/>
  <c r="P90" i="25"/>
  <c r="P82" i="25"/>
  <c r="P50" i="25"/>
  <c r="P224" i="25"/>
  <c r="P222" i="25"/>
  <c r="P220" i="25"/>
  <c r="P218" i="25"/>
  <c r="P216" i="25"/>
  <c r="P214" i="25"/>
  <c r="P212" i="25"/>
  <c r="P210" i="25"/>
  <c r="P208" i="25"/>
  <c r="P206" i="25"/>
  <c r="P204" i="25"/>
  <c r="P202" i="25"/>
  <c r="P200" i="25"/>
  <c r="P198" i="25"/>
  <c r="P196" i="25"/>
  <c r="P194" i="25"/>
  <c r="P192" i="25"/>
  <c r="P190" i="25"/>
  <c r="P188" i="25"/>
  <c r="P186" i="25"/>
  <c r="P184" i="25"/>
  <c r="P182" i="25"/>
  <c r="P180" i="25"/>
  <c r="P178" i="25"/>
  <c r="P176" i="25"/>
  <c r="P174" i="25"/>
  <c r="P171" i="25"/>
  <c r="P166" i="25"/>
  <c r="P163" i="25"/>
  <c r="P158" i="25"/>
  <c r="P155" i="25"/>
  <c r="P150" i="25"/>
  <c r="P147" i="25"/>
  <c r="P142" i="25"/>
  <c r="P139" i="25"/>
  <c r="P134" i="25"/>
  <c r="P131" i="25"/>
  <c r="P126" i="25"/>
  <c r="P123" i="25"/>
  <c r="P118" i="25"/>
  <c r="P115" i="25"/>
  <c r="P110" i="25"/>
  <c r="P107" i="25"/>
  <c r="P102" i="25"/>
  <c r="P99" i="25"/>
  <c r="P94" i="25"/>
  <c r="P91" i="25"/>
  <c r="P86" i="25"/>
  <c r="P83" i="25"/>
  <c r="P78" i="25"/>
  <c r="P75" i="25"/>
  <c r="P70" i="25"/>
  <c r="P67" i="25"/>
  <c r="P62" i="25"/>
  <c r="P59" i="25"/>
  <c r="P54" i="25"/>
  <c r="P51" i="25"/>
  <c r="P46" i="25"/>
  <c r="P43" i="25"/>
  <c r="P11" i="25"/>
  <c r="P9" i="25"/>
  <c r="P5" i="25"/>
  <c r="P4" i="25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3" i="26" a="1"/>
  <c r="C4" i="26" a="1"/>
  <c r="C3" i="26" a="1"/>
  <c r="D4" i="26" a="1"/>
  <c r="D6" i="26" a="1"/>
  <c r="D5" i="26" a="1"/>
  <c r="B2" i="17" a="1"/>
  <c r="B2" i="19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D18" i="15"/>
  <c r="D40" i="21"/>
  <c r="G26" i="12"/>
  <c r="D23" i="21"/>
  <c r="E55" i="21"/>
  <c r="B56" i="21"/>
  <c r="K6" i="25"/>
  <c r="G37" i="12"/>
  <c r="G200" i="12"/>
  <c r="B92" i="21"/>
  <c r="G132" i="12"/>
  <c r="D65" i="2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C6" i="21"/>
  <c r="C44" i="15"/>
  <c r="D28" i="15"/>
  <c r="B29" i="21"/>
  <c r="C88" i="21"/>
  <c r="C7" i="21"/>
  <c r="E68" i="21"/>
  <c r="E61" i="21"/>
  <c r="C32" i="15"/>
  <c r="B30" i="21"/>
  <c r="E37" i="21"/>
  <c r="D87" i="2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F90" i="21" l="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C3" i="17" a="1"/>
  <c r="B4" i="19" a="1"/>
  <c r="C3" i="19" a="1"/>
  <c r="C4" i="17" a="1"/>
  <c r="C4" i="19" a="1"/>
  <c r="B3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B5" i="19" a="1"/>
  <c r="C5" i="19" a="1"/>
  <c r="C5" i="17" a="1"/>
  <c r="D3" i="17" l="1"/>
  <c r="D4" i="19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9" a="1"/>
  <c r="B7" i="19" a="1"/>
  <c r="C7" i="17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B8" i="19" a="1"/>
  <c r="C8" i="17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5" i="26" a="1"/>
  <c r="C6" i="26" a="1"/>
  <c r="C27" i="18" a="1"/>
  <c r="C22" i="18" a="1"/>
  <c r="C29" i="18" a="1"/>
  <c r="B17" i="18" a="1"/>
  <c r="C2" i="19" a="1"/>
  <c r="B28" i="18" a="1"/>
  <c r="B12" i="18" a="1"/>
  <c r="C2" i="17" a="1"/>
  <c r="C6" i="18" a="1"/>
  <c r="B14" i="18" a="1"/>
  <c r="C12" i="18" a="1"/>
  <c r="B19" i="18" a="1"/>
  <c r="C31" i="18" a="1"/>
  <c r="B2" i="18" a="1"/>
  <c r="C28" i="18" a="1"/>
  <c r="C18" i="18" a="1"/>
  <c r="C9" i="18" a="1"/>
  <c r="B9" i="18" a="1"/>
  <c r="B26" i="18" a="1"/>
  <c r="B10" i="18" a="1"/>
  <c r="C8" i="18" a="1"/>
  <c r="B31" i="18" a="1"/>
  <c r="C16" i="18" a="1"/>
  <c r="C10" i="18" a="1"/>
  <c r="C23" i="18" a="1"/>
  <c r="B23" i="18" a="1"/>
  <c r="C3" i="18" a="1"/>
  <c r="C26" i="18" a="1"/>
  <c r="B11" i="18" a="1"/>
  <c r="B8" i="18" a="1"/>
  <c r="C17" i="18" a="1"/>
  <c r="B4" i="18" a="1"/>
  <c r="C2" i="18" a="1"/>
  <c r="B27" i="18" a="1"/>
  <c r="B13" i="18" a="1"/>
  <c r="B32" i="18" a="1"/>
  <c r="C19" i="18" a="1"/>
  <c r="C20" i="18" a="1"/>
  <c r="C15" i="18" a="1"/>
  <c r="B22" i="18" a="1"/>
  <c r="B20" i="18" a="1"/>
  <c r="B29" i="18" a="1"/>
  <c r="C30" i="18" a="1"/>
  <c r="B5" i="18" a="1"/>
  <c r="B16" i="18" a="1"/>
  <c r="B9" i="19" a="1"/>
  <c r="C9" i="19" a="1"/>
  <c r="C24" i="18" a="1"/>
  <c r="C11" i="18" a="1"/>
  <c r="B25" i="18" a="1"/>
  <c r="B15" i="18" a="1"/>
  <c r="C14" i="18" a="1"/>
  <c r="C32" i="18" a="1"/>
  <c r="C21" i="18" a="1"/>
  <c r="C25" i="18" a="1"/>
  <c r="B30" i="18" a="1"/>
  <c r="C4" i="18" a="1"/>
  <c r="B6" i="18" a="1"/>
  <c r="B24" i="18" a="1"/>
  <c r="B3" i="18" a="1"/>
  <c r="C13" i="18" a="1"/>
  <c r="C9" i="17" a="1"/>
  <c r="B7" i="18" a="1"/>
  <c r="B18" i="18" a="1"/>
  <c r="C7" i="18" a="1"/>
  <c r="C5" i="18" a="1"/>
  <c r="B21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I32" i="23" s="1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I69" i="23" s="1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I89" i="23" s="1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O41" i="25" s="1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O10" i="25" s="1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O6" i="25" s="1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O12" i="25" s="1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O8" i="25" s="1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O15" i="25" s="1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O20" i="25" s="1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O7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I39" i="23" s="1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C10" i="19" a="1"/>
  <c r="B10" i="19" a="1"/>
  <c r="C10" i="17" a="1"/>
  <c r="D13" i="18" l="1"/>
  <c r="D16" i="18"/>
  <c r="D23" i="18"/>
  <c r="D8" i="18"/>
  <c r="E4" i="15"/>
  <c r="G38" i="23"/>
  <c r="J84" i="23"/>
  <c r="H13" i="23"/>
  <c r="G63" i="23"/>
  <c r="O25" i="25"/>
  <c r="O21" i="25"/>
  <c r="O36" i="25"/>
  <c r="O32" i="25"/>
  <c r="O23" i="25"/>
  <c r="O42" i="25"/>
  <c r="P41" i="25"/>
  <c r="P7" i="25"/>
  <c r="P15" i="25"/>
  <c r="P8" i="25"/>
  <c r="P6" i="25"/>
  <c r="P20" i="25"/>
  <c r="P12" i="25"/>
  <c r="P10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D30" i="18"/>
  <c r="G11" i="23"/>
  <c r="I11" i="23"/>
  <c r="D17" i="18"/>
  <c r="G18" i="23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G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D9" i="17"/>
  <c r="D9" i="19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C11" i="17" a="1"/>
  <c r="C37" i="18" a="1"/>
  <c r="C35" i="18" a="1"/>
  <c r="B33" i="18" a="1"/>
  <c r="B34" i="18" a="1"/>
  <c r="C34" i="18" a="1"/>
  <c r="C33" i="18" a="1"/>
  <c r="C11" i="19" a="1"/>
  <c r="B37" i="18" a="1"/>
  <c r="B11" i="19" a="1"/>
  <c r="B35" i="18" a="1"/>
  <c r="C36" i="18" a="1"/>
  <c r="B36" i="18" a="1"/>
  <c r="P36" i="25" l="1"/>
  <c r="P42" i="25"/>
  <c r="P21" i="25"/>
  <c r="P32" i="25"/>
  <c r="P23" i="25"/>
  <c r="P25" i="25"/>
  <c r="P27" i="25"/>
  <c r="P33" i="25"/>
  <c r="P39" i="25"/>
  <c r="P17" i="25"/>
  <c r="P34" i="25"/>
  <c r="P16" i="25"/>
  <c r="P28" i="25"/>
  <c r="P30" i="25"/>
  <c r="P35" i="25"/>
  <c r="P29" i="25"/>
  <c r="P26" i="25"/>
  <c r="P40" i="25"/>
  <c r="P22" i="25"/>
  <c r="P38" i="25"/>
  <c r="P18" i="25"/>
  <c r="P14" i="25"/>
  <c r="P31" i="25"/>
  <c r="P24" i="25"/>
  <c r="P37" i="25"/>
  <c r="P19" i="25"/>
  <c r="P13" i="25"/>
  <c r="M44" i="25"/>
  <c r="M97" i="25"/>
  <c r="B11" i="19"/>
  <c r="C11" i="19"/>
  <c r="C11" i="17"/>
  <c r="B11" i="17"/>
  <c r="K5" i="23"/>
  <c r="I4" i="26"/>
  <c r="G8" i="26" s="1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C12" i="19" a="1"/>
  <c r="C38" i="18" a="1"/>
  <c r="C12" i="17" a="1"/>
  <c r="B12" i="19" a="1"/>
  <c r="B38" i="18" a="1"/>
  <c r="DB227" i="22" l="1"/>
  <c r="Q4" i="25"/>
  <c r="D9" i="16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B39" i="18" a="1"/>
  <c r="C39" i="18" a="1"/>
  <c r="C13" i="17" a="1"/>
  <c r="C13" i="19" a="1"/>
  <c r="B13" i="19" a="1"/>
  <c r="M231" i="12" l="1"/>
  <c r="D12" i="19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B15" i="17" a="1"/>
  <c r="C14" i="16" a="1"/>
  <c r="B14" i="16" a="1"/>
  <c r="B15" i="19" a="1"/>
  <c r="C41" i="18" a="1"/>
  <c r="B41" i="18" a="1"/>
  <c r="C15" i="17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B42" i="18" a="1"/>
  <c r="B16" i="19" a="1"/>
  <c r="C16" i="17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B16" i="16" a="1"/>
  <c r="C16" i="16" a="1"/>
  <c r="B43" i="18" a="1"/>
  <c r="B17" i="19" a="1"/>
  <c r="C17" i="17" a="1"/>
  <c r="C17" i="19" a="1"/>
  <c r="C43" i="18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B18" i="17" a="1"/>
  <c r="B17" i="16" a="1"/>
  <c r="C17" i="16" a="1"/>
  <c r="B44" i="18" a="1"/>
  <c r="C18" i="17" a="1"/>
  <c r="C44" i="18" a="1"/>
  <c r="C18" i="19" a="1"/>
  <c r="B18" i="19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C18" i="16" a="1"/>
  <c r="B19" i="17" a="1"/>
  <c r="C19" i="19" a="1"/>
  <c r="C19" i="17" a="1"/>
  <c r="B19" i="19" a="1"/>
  <c r="B45" i="18" a="1"/>
  <c r="C45" i="18" a="1"/>
  <c r="B19" i="19" l="1"/>
  <c r="C19" i="19"/>
  <c r="C19" i="17"/>
  <c r="B19" i="17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20" i="19" a="1"/>
  <c r="B46" i="18" a="1"/>
  <c r="C46" i="18" a="1"/>
  <c r="C20" i="17" a="1"/>
  <c r="B20" i="19" a="1"/>
  <c r="D19" i="17" l="1"/>
  <c r="C20" i="19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B20" i="16" a="1"/>
  <c r="B47" i="18" a="1"/>
  <c r="C21" i="19" a="1"/>
  <c r="C47" i="18" a="1"/>
  <c r="C21" i="17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22" i="17" a="1"/>
  <c r="C21" i="16" a="1"/>
  <c r="B21" i="16" a="1"/>
  <c r="C22" i="19" a="1"/>
  <c r="B48" i="18" a="1"/>
  <c r="B22" i="19" a="1"/>
  <c r="C22" i="17" a="1"/>
  <c r="C48" i="18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C23" i="19" a="1"/>
  <c r="C49" i="18" a="1"/>
  <c r="B49" i="18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3" i="16" a="1"/>
  <c r="B24" i="17" a="1"/>
  <c r="C24" i="19" a="1"/>
  <c r="B50" i="18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25" i="17" a="1"/>
  <c r="B24" i="16" a="1"/>
  <c r="C51" i="18" a="1"/>
  <c r="B25" i="19" a="1"/>
  <c r="B51" i="18" a="1"/>
  <c r="C25" i="17" a="1"/>
  <c r="C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C25" i="16" a="1"/>
  <c r="B25" i="16" a="1"/>
  <c r="C26" i="17" a="1"/>
  <c r="B52" i="18" a="1"/>
  <c r="C26" i="19" a="1"/>
  <c r="C52" i="18" a="1"/>
  <c r="B26" i="19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C26" i="16" a="1"/>
  <c r="B27" i="17" a="1"/>
  <c r="C27" i="17" a="1"/>
  <c r="B27" i="19" a="1"/>
  <c r="B53" i="18" a="1"/>
  <c r="C53" i="18" a="1"/>
  <c r="C27" i="19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C27" i="16" a="1"/>
  <c r="B27" i="16" a="1"/>
  <c r="B28" i="17" a="1"/>
  <c r="B54" i="18" a="1"/>
  <c r="C54" i="18" a="1"/>
  <c r="C28" i="19" a="1"/>
  <c r="B28" i="19" a="1"/>
  <c r="C28" i="17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B29" i="17" a="1"/>
  <c r="B28" i="16" a="1"/>
  <c r="B29" i="19" a="1"/>
  <c r="C29" i="19" a="1"/>
  <c r="C55" i="18" a="1"/>
  <c r="C29" i="17" a="1"/>
  <c r="B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B31" i="17" a="1"/>
  <c r="C30" i="16" a="1"/>
  <c r="B30" i="16" a="1"/>
  <c r="C31" i="17" a="1"/>
  <c r="C57" i="18" a="1"/>
  <c r="B57" i="18" a="1"/>
  <c r="C31" i="19" a="1"/>
  <c r="B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32" i="17" a="1"/>
  <c r="C32" i="19" a="1"/>
  <c r="B32" i="19" a="1"/>
  <c r="B58" i="18" a="1"/>
  <c r="C58" i="18" a="1"/>
  <c r="C32" i="17" l="1"/>
  <c r="B32" i="17"/>
  <c r="B32" i="19"/>
  <c r="C32" i="19"/>
  <c r="D31" i="19"/>
  <c r="D57" i="18"/>
  <c r="B58" i="18"/>
  <c r="C58" i="18"/>
  <c r="C31" i="16"/>
  <c r="B31" i="16"/>
  <c r="A59" i="18"/>
  <c r="D31" i="17"/>
  <c r="A32" i="16"/>
  <c r="A33" i="17"/>
  <c r="D30" i="16"/>
  <c r="A33" i="19"/>
  <c r="C32" i="16" a="1"/>
  <c r="B32" i="16" a="1"/>
  <c r="B33" i="17" a="1"/>
  <c r="B33" i="19" a="1"/>
  <c r="C59" i="18" a="1"/>
  <c r="B59" i="18" a="1"/>
  <c r="C33" i="17" a="1"/>
  <c r="C33" i="19" a="1"/>
  <c r="D32" i="19" l="1"/>
  <c r="C33" i="19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3" i="16" a="1"/>
  <c r="B34" i="17" a="1"/>
  <c r="C60" i="18" a="1"/>
  <c r="C34" i="19" a="1"/>
  <c r="B60" i="18" a="1"/>
  <c r="B34" i="19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35" i="19" a="1"/>
  <c r="C35" i="19" a="1"/>
  <c r="C35" i="17" a="1"/>
  <c r="B61" i="18" a="1"/>
  <c r="C61" i="18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B36" i="16" a="1"/>
  <c r="B37" i="17" a="1"/>
  <c r="C37" i="17" a="1"/>
  <c r="B37" i="19" a="1"/>
  <c r="C63" i="18" a="1"/>
  <c r="C37" i="19" a="1"/>
  <c r="B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B37" i="16" a="1"/>
  <c r="B38" i="17" a="1"/>
  <c r="B38" i="19" a="1"/>
  <c r="C38" i="17" a="1"/>
  <c r="C64" i="18" a="1"/>
  <c r="B64" i="18" a="1"/>
  <c r="C38" i="19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B39" i="19" a="1"/>
  <c r="C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B39" i="16" a="1"/>
  <c r="C39" i="16" a="1"/>
  <c r="B40" i="19" a="1"/>
  <c r="C40" i="17" a="1"/>
  <c r="C40" i="19" a="1"/>
  <c r="B66" i="18" a="1"/>
  <c r="C66" i="18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B41" i="19" a="1"/>
  <c r="C41" i="19" a="1"/>
  <c r="B67" i="18" a="1"/>
  <c r="C41" i="17" a="1"/>
  <c r="C67" i="18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C41" i="16" a="1"/>
  <c r="B42" i="17" a="1"/>
  <c r="C42" i="19" a="1"/>
  <c r="B68" i="18" a="1"/>
  <c r="B42" i="19" a="1"/>
  <c r="C42" i="17" a="1"/>
  <c r="C68" i="18" a="1"/>
  <c r="B42" i="17" l="1"/>
  <c r="C42" i="17"/>
  <c r="C42" i="19"/>
  <c r="B42" i="19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B43" i="19" a="1"/>
  <c r="C43" i="19" a="1"/>
  <c r="C69" i="18" a="1"/>
  <c r="B69" i="18" a="1"/>
  <c r="C43" i="17" a="1"/>
  <c r="D42" i="19" l="1"/>
  <c r="C43" i="19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B44" i="17" a="1"/>
  <c r="B43" i="16" a="1"/>
  <c r="C43" i="16" a="1"/>
  <c r="B70" i="18" a="1"/>
  <c r="C70" i="18" a="1"/>
  <c r="C44" i="19" a="1"/>
  <c r="B44" i="19" a="1"/>
  <c r="C44" i="17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C45" i="16" a="1"/>
  <c r="B46" i="17" a="1"/>
  <c r="B45" i="16" a="1"/>
  <c r="B46" i="19" a="1"/>
  <c r="C46" i="17" a="1"/>
  <c r="C72" i="18" a="1"/>
  <c r="B72" i="18" a="1"/>
  <c r="C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C73" i="18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C74" i="18" a="1"/>
  <c r="B74" i="18" a="1"/>
  <c r="C48" i="19" l="1"/>
  <c r="B48" i="19"/>
  <c r="D73" i="18"/>
  <c r="D46" i="16"/>
  <c r="C74" i="18"/>
  <c r="B74" i="18"/>
  <c r="A49" i="19"/>
  <c r="D47" i="19"/>
  <c r="A75" i="18"/>
  <c r="C49" i="19" a="1"/>
  <c r="B49" i="19" a="1"/>
  <c r="B75" i="18" a="1"/>
  <c r="C75" i="18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B51" i="19" a="1"/>
  <c r="C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C53" i="19" a="1"/>
  <c r="B79" i="18" a="1"/>
  <c r="D52" i="19" l="1"/>
  <c r="B53" i="19"/>
  <c r="C53" i="19"/>
  <c r="D78" i="18"/>
  <c r="B79" i="18"/>
  <c r="C79" i="18"/>
  <c r="A54" i="19"/>
  <c r="A80" i="18"/>
  <c r="C80" i="18" a="1"/>
  <c r="B54" i="19" a="1"/>
  <c r="B80" i="18" a="1"/>
  <c r="C54" i="19" a="1"/>
  <c r="C54" i="19" l="1"/>
  <c r="B54" i="19"/>
  <c r="D79" i="18"/>
  <c r="C80" i="18"/>
  <c r="B80" i="18"/>
  <c r="A81" i="18"/>
  <c r="D53" i="19"/>
  <c r="A55" i="19"/>
  <c r="C81" i="18" a="1"/>
  <c r="B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B56" i="19" a="1"/>
  <c r="C82" i="18" a="1"/>
  <c r="B82" i="18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82" i="18"/>
  <c r="C83" i="18"/>
  <c r="B83" i="18"/>
  <c r="A58" i="19"/>
  <c r="D56" i="19"/>
  <c r="A84" i="18"/>
  <c r="B58" i="19" a="1"/>
  <c r="C84" i="18" a="1"/>
  <c r="B84" i="18" a="1"/>
  <c r="C58" i="19" a="1"/>
  <c r="D57" i="19" l="1"/>
  <c r="B58" i="19"/>
  <c r="C58" i="19"/>
  <c r="D83" i="18"/>
  <c r="C84" i="18"/>
  <c r="B84" i="18"/>
  <c r="A85" i="18"/>
  <c r="A59" i="19"/>
  <c r="C85" i="18" a="1"/>
  <c r="B85" i="18" a="1"/>
  <c r="B59" i="19" a="1"/>
  <c r="C59" i="19" a="1"/>
  <c r="D58" i="19" l="1"/>
  <c r="B59" i="19"/>
  <c r="C59" i="19"/>
  <c r="D84" i="18"/>
  <c r="C85" i="18"/>
  <c r="B85" i="18"/>
  <c r="A60" i="19"/>
  <c r="A86" i="18"/>
  <c r="B86" i="18" a="1"/>
  <c r="C86" i="18" a="1"/>
  <c r="B60" i="19" a="1"/>
  <c r="C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C88" i="18" a="1"/>
  <c r="B62" i="19" a="1"/>
  <c r="D61" i="19" l="1"/>
  <c r="B62" i="19"/>
  <c r="C62" i="19"/>
  <c r="D87" i="18"/>
  <c r="C88" i="18"/>
  <c r="B88" i="18"/>
  <c r="A63" i="19"/>
  <c r="A89" i="18"/>
  <c r="C63" i="19" a="1"/>
  <c r="C89" i="18" a="1"/>
  <c r="B63" i="19" a="1"/>
  <c r="B89" i="18" a="1"/>
  <c r="D62" i="19" l="1"/>
  <c r="C63" i="19"/>
  <c r="B63" i="19"/>
  <c r="D88" i="18"/>
  <c r="B89" i="18"/>
  <c r="C89" i="18"/>
  <c r="A90" i="18"/>
  <c r="A64" i="19"/>
  <c r="B64" i="19" a="1"/>
  <c r="C90" i="18" a="1"/>
  <c r="B90" i="18" a="1"/>
  <c r="C64" i="19" a="1"/>
  <c r="C64" i="19" l="1"/>
  <c r="B64" i="19"/>
  <c r="D89" i="18"/>
  <c r="C90" i="18"/>
  <c r="B90" i="18"/>
  <c r="D63" i="19"/>
  <c r="A65" i="19"/>
  <c r="A91" i="18"/>
  <c r="B91" i="18" a="1"/>
  <c r="C65" i="19" a="1"/>
  <c r="C91" i="18" a="1"/>
  <c r="B65" i="19" a="1"/>
  <c r="C65" i="19" l="1"/>
  <c r="B65" i="19"/>
  <c r="D90" i="18"/>
  <c r="D64" i="19"/>
  <c r="B91" i="18"/>
  <c r="C91" i="18"/>
  <c r="A92" i="18"/>
  <c r="A66" i="19"/>
  <c r="C92" i="18" a="1"/>
  <c r="B66" i="19" a="1"/>
  <c r="B92" i="18" a="1"/>
  <c r="C66" i="19" a="1"/>
  <c r="C66" i="19" l="1"/>
  <c r="B66" i="19"/>
  <c r="D91" i="18"/>
  <c r="D65" i="19"/>
  <c r="C92" i="18"/>
  <c r="B92" i="18"/>
  <c r="A67" i="19"/>
  <c r="A93" i="18"/>
  <c r="C67" i="19" a="1"/>
  <c r="B93" i="18" a="1"/>
  <c r="C93" i="18" a="1"/>
  <c r="B67" i="19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B95" i="18" a="1"/>
  <c r="B69" i="19" a="1"/>
  <c r="C69" i="19" a="1"/>
  <c r="C95" i="18" a="1"/>
  <c r="D68" i="19" l="1"/>
  <c r="C69" i="19"/>
  <c r="B69" i="19"/>
  <c r="B95" i="18"/>
  <c r="C95" i="18"/>
  <c r="D94" i="18"/>
  <c r="A96" i="18"/>
  <c r="A70" i="19"/>
  <c r="C96" i="18" a="1"/>
  <c r="B70" i="19" a="1"/>
  <c r="B96" i="18" a="1"/>
  <c r="C70" i="19" a="1"/>
  <c r="D69" i="19" l="1"/>
  <c r="C70" i="19"/>
  <c r="B70" i="19"/>
  <c r="D95" i="18"/>
  <c r="B96" i="18"/>
  <c r="C96" i="18"/>
  <c r="A71" i="19"/>
  <c r="C71" i="19" a="1"/>
  <c r="B71" i="19" a="1"/>
  <c r="C71" i="19" l="1"/>
  <c r="B71" i="19"/>
  <c r="D96" i="18"/>
  <c r="D70" i="19"/>
  <c r="A72" i="19"/>
  <c r="B72" i="19" a="1"/>
  <c r="C72" i="19" a="1"/>
  <c r="B72" i="19" l="1"/>
  <c r="C72" i="19"/>
  <c r="D71" i="19"/>
  <c r="A73" i="19"/>
  <c r="C73" i="19" a="1"/>
  <c r="B73" i="19" a="1"/>
  <c r="C73" i="19" l="1"/>
  <c r="B73" i="19"/>
  <c r="A74" i="19"/>
  <c r="D72" i="19"/>
  <c r="C74" i="19" a="1"/>
  <c r="B74" i="19" a="1"/>
  <c r="C74" i="19" l="1"/>
  <c r="B74" i="19"/>
  <c r="D73" i="19"/>
  <c r="A75" i="19"/>
  <c r="C75" i="19" a="1"/>
  <c r="B75" i="19" a="1"/>
  <c r="B75" i="19" l="1"/>
  <c r="C75" i="19"/>
  <c r="A76" i="19"/>
  <c r="D74" i="19"/>
  <c r="C76" i="19" a="1"/>
  <c r="B76" i="19" a="1"/>
  <c r="C76" i="19" l="1"/>
  <c r="B76" i="19"/>
  <c r="A77" i="19"/>
  <c r="D75" i="19"/>
  <c r="B77" i="19" a="1"/>
  <c r="C77" i="19" a="1"/>
  <c r="D76" i="19" l="1"/>
  <c r="B77" i="19"/>
  <c r="C77" i="19"/>
  <c r="A78" i="19"/>
  <c r="C78" i="19" a="1"/>
  <c r="B78" i="19" a="1"/>
  <c r="C78" i="19" l="1"/>
  <c r="B78" i="19"/>
  <c r="D77" i="19"/>
  <c r="A79" i="19"/>
  <c r="B79" i="19" a="1"/>
  <c r="C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C82" i="19" a="1"/>
  <c r="B82" i="19" a="1"/>
  <c r="B82" i="19" l="1"/>
  <c r="C82" i="19"/>
  <c r="D81" i="19"/>
  <c r="A83" i="19"/>
  <c r="C83" i="19" a="1"/>
  <c r="B83" i="19" a="1"/>
  <c r="C83" i="19" l="1"/>
  <c r="B83" i="19"/>
  <c r="D82" i="19"/>
  <c r="A84" i="19"/>
  <c r="B84" i="19" a="1"/>
  <c r="C84" i="19" a="1"/>
  <c r="B84" i="19" l="1"/>
  <c r="C84" i="19"/>
  <c r="D83" i="19"/>
  <c r="A85" i="19"/>
  <c r="C85" i="19" a="1"/>
  <c r="B85" i="19" a="1"/>
  <c r="D84" i="19" l="1"/>
  <c r="B85" i="19"/>
  <c r="C85" i="19"/>
  <c r="A86" i="19"/>
  <c r="C86" i="19" a="1"/>
  <c r="B86" i="19" a="1"/>
  <c r="D85" i="19" l="1"/>
  <c r="C86" i="19"/>
  <c r="B86" i="19"/>
  <c r="A87" i="19"/>
  <c r="C87" i="19" a="1"/>
  <c r="B87" i="19" a="1"/>
  <c r="D86" i="19" l="1"/>
  <c r="C87" i="19"/>
  <c r="B87" i="19"/>
  <c r="A88" i="19"/>
  <c r="B88" i="19" a="1"/>
  <c r="C88" i="19" a="1"/>
  <c r="D87" i="19" l="1"/>
  <c r="C88" i="19"/>
  <c r="B88" i="19"/>
  <c r="A89" i="19"/>
  <c r="C89" i="19" a="1"/>
  <c r="B89" i="19" a="1"/>
  <c r="D88" i="19" l="1"/>
  <c r="C89" i="19"/>
  <c r="B89" i="19"/>
  <c r="A90" i="19"/>
  <c r="B90" i="19" a="1"/>
  <c r="C90" i="19" a="1"/>
  <c r="D89" i="19" l="1"/>
  <c r="B90" i="19"/>
  <c r="C90" i="19"/>
  <c r="A91" i="19"/>
  <c r="B91" i="19" a="1"/>
  <c r="C91" i="19" a="1"/>
  <c r="C91" i="19" l="1"/>
  <c r="B91" i="19"/>
  <c r="D90" i="19"/>
  <c r="A92" i="19"/>
  <c r="B92" i="19" a="1"/>
  <c r="C92" i="19" a="1"/>
  <c r="C92" i="19" l="1"/>
  <c r="B92" i="19"/>
  <c r="A93" i="19"/>
  <c r="D91" i="19"/>
  <c r="B93" i="19" a="1"/>
  <c r="C93" i="19" a="1"/>
  <c r="D92" i="19" l="1"/>
  <c r="B93" i="19"/>
  <c r="C93" i="19"/>
  <c r="A94" i="19"/>
  <c r="B94" i="19" a="1"/>
  <c r="C94" i="19" a="1"/>
  <c r="D93" i="19" l="1"/>
  <c r="B94" i="19"/>
  <c r="C94" i="19"/>
  <c r="A95" i="19"/>
  <c r="C95" i="19" a="1"/>
  <c r="B95" i="19" a="1"/>
  <c r="D94" i="19" l="1"/>
  <c r="C95" i="19"/>
  <c r="B95" i="19"/>
  <c r="A96" i="19"/>
  <c r="C96" i="19" a="1"/>
  <c r="B96" i="19" a="1"/>
  <c r="B96" i="19" l="1"/>
  <c r="C96" i="19"/>
  <c r="A97" i="19"/>
  <c r="D95" i="19"/>
  <c r="B97" i="19" a="1"/>
  <c r="C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<sst xmlns="http://schemas.openxmlformats.org/spreadsheetml/2006/main" count="1165" uniqueCount="93">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</sst>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0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22" fillId="35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170" fontId="23" fillId="0" borderId="18" xfId="0" applyNumberFormat="1" applyFont="1" applyBorder="1"/>
    <xf numFmtId="170" fontId="20" fillId="0" borderId="17" xfId="0" applyNumberFormat="1" applyFont="1" applyBorder="1"/>
    <xf numFmtId="170" fontId="0" fillId="0" borderId="0" xfId="0" applyNumberFormat="1"/>
    <xf numFmtId="0" fontId="0" fillId="0" borderId="0" xfId="0" applyBorder="1"/>
    <xf numFmtId="1" fontId="24" fillId="0" borderId="0" xfId="0" applyNumberFormat="1" applyFont="1" applyBorder="1"/>
    <xf numFmtId="170" fontId="17" fillId="0" borderId="0" xfId="0" applyNumberFormat="1" applyFont="1" applyBorder="1"/>
    <xf numFmtId="168" fontId="17" fillId="0" borderId="0" xfId="0" applyNumberFormat="1" applyFont="1" applyBorder="1"/>
    <xf numFmtId="0" fontId="17" fillId="0" borderId="0" xfId="0" applyFont="1" applyBorder="1"/>
    <xf numFmtId="0" fontId="17" fillId="0" borderId="0" xfId="0" applyFont="1"/>
    <xf numFmtId="170" fontId="28" fillId="0" borderId="0" xfId="0" applyNumberFormat="1" applyFont="1" applyBorder="1"/>
    <xf numFmtId="170" fontId="24" fillId="0" borderId="0" xfId="0" applyNumberFormat="1" applyFont="1" applyBorder="1"/>
    <xf numFmtId="170" fontId="17" fillId="0" borderId="0" xfId="0" applyNumberFormat="1" applyFont="1"/>
    <xf numFmtId="170" fontId="24" fillId="0" borderId="0" xfId="0" applyNumberFormat="1" applyFont="1" applyFill="1" applyBorder="1"/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-91</c:v>
                </c:pt>
                <c:pt idx="1">
                  <c:v>-89.030533799999958</c:v>
                </c:pt>
                <c:pt idx="2">
                  <c:v>-86.954056295145747</c:v>
                </c:pt>
                <c:pt idx="3">
                  <c:v>-84.773086551647665</c:v>
                </c:pt>
                <c:pt idx="4">
                  <c:v>-82.486679792588589</c:v>
                </c:pt>
                <c:pt idx="5">
                  <c:v>-81.102121352785019</c:v>
                </c:pt>
                <c:pt idx="6">
                  <c:v>-79.612130302453664</c:v>
                </c:pt>
                <c:pt idx="7">
                  <c:v>-78.021187341245238</c:v>
                </c:pt>
                <c:pt idx="8">
                  <c:v>-75.329641181092711</c:v>
                </c:pt>
                <c:pt idx="9">
                  <c:v>-73.550796579735618</c:v>
                </c:pt>
                <c:pt idx="10">
                  <c:v>-70.685086687468441</c:v>
                </c:pt>
                <c:pt idx="11">
                  <c:v>-67.743475483506359</c:v>
                </c:pt>
                <c:pt idx="12">
                  <c:v>-65.73312743155158</c:v>
                </c:pt>
                <c:pt idx="13">
                  <c:v>-64.655715458229736</c:v>
                </c:pt>
                <c:pt idx="14">
                  <c:v>-64.5211387272754</c:v>
                </c:pt>
                <c:pt idx="15">
                  <c:v>-64.33632133507011</c:v>
                </c:pt>
                <c:pt idx="16">
                  <c:v>-63.113308701850237</c:v>
                </c:pt>
                <c:pt idx="17">
                  <c:v>-63.867112803737641</c:v>
                </c:pt>
                <c:pt idx="18">
                  <c:v>-65.601492244587007</c:v>
                </c:pt>
                <c:pt idx="19">
                  <c:v>-64.32432132318894</c:v>
                </c:pt>
                <c:pt idx="20">
                  <c:v>-65.065462558793072</c:v>
                </c:pt>
                <c:pt idx="21">
                  <c:v>-64.82983019284876</c:v>
                </c:pt>
                <c:pt idx="22">
                  <c:v>-63.632799615646789</c:v>
                </c:pt>
                <c:pt idx="23">
                  <c:v>-67.48788279329446</c:v>
                </c:pt>
                <c:pt idx="24">
                  <c:v>-72.388682781978815</c:v>
                </c:pt>
                <c:pt idx="25">
                  <c:v>-71.34768087100872</c:v>
                </c:pt>
                <c:pt idx="26">
                  <c:v>-73.399228346339839</c:v>
                </c:pt>
                <c:pt idx="27">
                  <c:v>-74.542855954220187</c:v>
                </c:pt>
                <c:pt idx="28">
                  <c:v>-76.791767420222953</c:v>
                </c:pt>
                <c:pt idx="29">
                  <c:v>-80.1512213853471</c:v>
                </c:pt>
                <c:pt idx="30">
                  <c:v>-88.622990232418573</c:v>
                </c:pt>
                <c:pt idx="31">
                  <c:v>-89.190401146760578</c:v>
                </c:pt>
                <c:pt idx="32">
                  <c:v>-91.871008936250078</c:v>
                </c:pt>
                <c:pt idx="33">
                  <c:v>-94.648711845506952</c:v>
                </c:pt>
                <c:pt idx="34">
                  <c:v>-98.511748066034428</c:v>
                </c:pt>
                <c:pt idx="35">
                  <c:v>-97.440120051247078</c:v>
                </c:pt>
                <c:pt idx="36">
                  <c:v>-99.428480043582582</c:v>
                </c:pt>
                <c:pt idx="37">
                  <c:v>-99.448443695039529</c:v>
                </c:pt>
                <c:pt idx="38">
                  <c:v>-101.47755718434901</c:v>
                </c:pt>
                <c:pt idx="39">
                  <c:v>-101.4865052767953</c:v>
                </c:pt>
                <c:pt idx="40">
                  <c:v>-99.458795327263999</c:v>
                </c:pt>
                <c:pt idx="41">
                  <c:v>-97.374207801601756</c:v>
                </c:pt>
                <c:pt idx="42">
                  <c:v>-95.213312815310601</c:v>
                </c:pt>
                <c:pt idx="43">
                  <c:v>-92.965299470015268</c:v>
                </c:pt>
                <c:pt idx="44">
                  <c:v>-90.614151322062156</c:v>
                </c:pt>
                <c:pt idx="45">
                  <c:v>-88.152042440805829</c:v>
                </c:pt>
                <c:pt idx="46">
                  <c:v>-85.570236384383335</c:v>
                </c:pt>
                <c:pt idx="47">
                  <c:v>-82.860459248650756</c:v>
                </c:pt>
                <c:pt idx="48">
                  <c:v>-80.013401247337939</c:v>
                </c:pt>
                <c:pt idx="49">
                  <c:v>-77.038556952185047</c:v>
                </c:pt>
                <c:pt idx="50">
                  <c:v>-73.939971597009048</c:v>
                </c:pt>
                <c:pt idx="51">
                  <c:v>-70.725279404252277</c:v>
                </c:pt>
                <c:pt idx="52">
                  <c:v>-67.401376872153236</c:v>
                </c:pt>
                <c:pt idx="53">
                  <c:v>-63.982913495906878</c:v>
                </c:pt>
                <c:pt idx="54">
                  <c:v>-60.481478177259184</c:v>
                </c:pt>
                <c:pt idx="55">
                  <c:v>-56.917774153913939</c:v>
                </c:pt>
                <c:pt idx="56">
                  <c:v>-53.308816231624249</c:v>
                </c:pt>
                <c:pt idx="57">
                  <c:v>-49.674720695579722</c:v>
                </c:pt>
                <c:pt idx="58">
                  <c:v>-46.035959453748802</c:v>
                </c:pt>
                <c:pt idx="59">
                  <c:v>-42.413941162343633</c:v>
                </c:pt>
                <c:pt idx="60">
                  <c:v>-38.831752379349474</c:v>
                </c:pt>
                <c:pt idx="61">
                  <c:v>-35.311113475156887</c:v>
                </c:pt>
                <c:pt idx="62">
                  <c:v>-31.87219251698658</c:v>
                </c:pt>
                <c:pt idx="63">
                  <c:v>-28.535731237609237</c:v>
                </c:pt>
                <c:pt idx="64">
                  <c:v>-25.324735988999251</c:v>
                </c:pt>
                <c:pt idx="65">
                  <c:v>-22.262593109953702</c:v>
                </c:pt>
                <c:pt idx="66">
                  <c:v>-19.37011065650595</c:v>
                </c:pt>
                <c:pt idx="67">
                  <c:v>-16.664964069914735</c:v>
                </c:pt>
                <c:pt idx="68">
                  <c:v>-14.162569239280328</c:v>
                </c:pt>
                <c:pt idx="69">
                  <c:v>-11.876491941339943</c:v>
                </c:pt>
                <c:pt idx="70">
                  <c:v>-9.816699696650641</c:v>
                </c:pt>
                <c:pt idx="71">
                  <c:v>-7.987803281097845</c:v>
                </c:pt>
                <c:pt idx="72">
                  <c:v>-6.3890475270232514</c:v>
                </c:pt>
                <c:pt idx="73">
                  <c:v>-5.0150232245487203</c:v>
                </c:pt>
                <c:pt idx="74">
                  <c:v>-3.8561411936194903</c:v>
                </c:pt>
                <c:pt idx="75">
                  <c:v>-2.8984610119165204</c:v>
                </c:pt>
                <c:pt idx="76">
                  <c:v>-2.1240934009623973</c:v>
                </c:pt>
                <c:pt idx="77">
                  <c:v>-1.5125581705925624</c:v>
                </c:pt>
                <c:pt idx="78">
                  <c:v>-1.042239974908046</c:v>
                </c:pt>
                <c:pt idx="79">
                  <c:v>-0.69143512562294451</c:v>
                </c:pt>
                <c:pt idx="80">
                  <c:v>-0.43895117171327819</c:v>
                </c:pt>
                <c:pt idx="81">
                  <c:v>-0.26467336863777169</c:v>
                </c:pt>
                <c:pt idx="82">
                  <c:v>-0.15019064448350436</c:v>
                </c:pt>
                <c:pt idx="83">
                  <c:v>-7.9314219825830853E-2</c:v>
                </c:pt>
                <c:pt idx="84">
                  <c:v>-3.8451202384931993E-2</c:v>
                </c:pt>
                <c:pt idx="85">
                  <c:v>-1.6824756588641736E-2</c:v>
                </c:pt>
                <c:pt idx="86">
                  <c:v>-6.5023733588783598E-3</c:v>
                </c:pt>
                <c:pt idx="87">
                  <c:v>-2.1573779556713244E-3</c:v>
                </c:pt>
                <c:pt idx="88">
                  <c:v>-5.9098903616180325E-4</c:v>
                </c:pt>
                <c:pt idx="89">
                  <c:v>-1.2602261208115144E-4</c:v>
                </c:pt>
                <c:pt idx="90">
                  <c:v>-1.8964772468434084E-5</c:v>
                </c:pt>
                <c:pt idx="91">
                  <c:v>-1.5652925999087277E-6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74</c:v>
                </c:pt>
                <c:pt idx="1">
                  <c:v>71.582953200000006</c:v>
                </c:pt>
                <c:pt idx="2">
                  <c:v>69.136619870190103</c:v>
                </c:pt>
                <c:pt idx="3">
                  <c:v>67.659526131357055</c:v>
                </c:pt>
                <c:pt idx="4">
                  <c:v>65.144746714235168</c:v>
                </c:pt>
                <c:pt idx="5">
                  <c:v>62.604459253094575</c:v>
                </c:pt>
                <c:pt idx="6">
                  <c:v>60.040923243984302</c:v>
                </c:pt>
                <c:pt idx="7">
                  <c:v>57.455639539038323</c:v>
                </c:pt>
                <c:pt idx="8">
                  <c:v>54.85414658845454</c:v>
                </c:pt>
                <c:pt idx="9">
                  <c:v>52.239648224550905</c:v>
                </c:pt>
                <c:pt idx="10">
                  <c:v>49.619710158960096</c:v>
                </c:pt>
                <c:pt idx="11">
                  <c:v>47.994802447813896</c:v>
                </c:pt>
                <c:pt idx="12">
                  <c:v>45.360321183244508</c:v>
                </c:pt>
                <c:pt idx="13">
                  <c:v>43.729697118078811</c:v>
                </c:pt>
                <c:pt idx="14">
                  <c:v>44.104674384175183</c:v>
                </c:pt>
                <c:pt idx="15">
                  <c:v>45.476809018714945</c:v>
                </c:pt>
                <c:pt idx="16">
                  <c:v>43.84428337540966</c:v>
                </c:pt>
                <c:pt idx="17">
                  <c:v>44.241685828019719</c:v>
                </c:pt>
                <c:pt idx="18">
                  <c:v>41.655610139243414</c:v>
                </c:pt>
                <c:pt idx="19">
                  <c:v>42.117212545104152</c:v>
                </c:pt>
                <c:pt idx="20">
                  <c:v>40.607687708038647</c:v>
                </c:pt>
                <c:pt idx="21">
                  <c:v>45.153362743987699</c:v>
                </c:pt>
                <c:pt idx="22">
                  <c:v>43.702551888515799</c:v>
                </c:pt>
                <c:pt idx="23">
                  <c:v>42.310626567563588</c:v>
                </c:pt>
                <c:pt idx="24">
                  <c:v>40.983426146167254</c:v>
                </c:pt>
                <c:pt idx="25">
                  <c:v>40.728059622571962</c:v>
                </c:pt>
                <c:pt idx="26">
                  <c:v>40.541228413551757</c:v>
                </c:pt>
                <c:pt idx="27">
                  <c:v>43.424567918681177</c:v>
                </c:pt>
                <c:pt idx="28">
                  <c:v>46.355134758531278</c:v>
                </c:pt>
                <c:pt idx="29">
                  <c:v>52.332257621736474</c:v>
                </c:pt>
                <c:pt idx="30">
                  <c:v>59.327729955400621</c:v>
                </c:pt>
                <c:pt idx="31">
                  <c:v>70.327327822009806</c:v>
                </c:pt>
                <c:pt idx="32">
                  <c:v>73.294272052960423</c:v>
                </c:pt>
                <c:pt idx="33">
                  <c:v>75.279985219383448</c:v>
                </c:pt>
                <c:pt idx="34">
                  <c:v>77.287522534317645</c:v>
                </c:pt>
                <c:pt idx="35">
                  <c:v>78.302664200617627</c:v>
                </c:pt>
                <c:pt idx="36">
                  <c:v>77.31999848444103</c:v>
                </c:pt>
                <c:pt idx="37">
                  <c:v>78.328135897540278</c:v>
                </c:pt>
                <c:pt idx="38">
                  <c:v>84.2997477977286</c:v>
                </c:pt>
                <c:pt idx="39">
                  <c:v>84.180590543964641</c:v>
                </c:pt>
                <c:pt idx="40">
                  <c:v>84.001041060535968</c:v>
                </c:pt>
                <c:pt idx="41">
                  <c:v>82.750592268169754</c:v>
                </c:pt>
                <c:pt idx="42">
                  <c:v>81.429483038314359</c:v>
                </c:pt>
                <c:pt idx="43">
                  <c:v>82.029063905669759</c:v>
                </c:pt>
                <c:pt idx="44">
                  <c:v>79.532786911294068</c:v>
                </c:pt>
                <c:pt idx="45">
                  <c:v>76.956373135321329</c:v>
                </c:pt>
                <c:pt idx="46">
                  <c:v>74.296910345394068</c:v>
                </c:pt>
                <c:pt idx="47">
                  <c:v>71.546388818439382</c:v>
                </c:pt>
                <c:pt idx="48">
                  <c:v>68.713866479968658</c:v>
                </c:pt>
                <c:pt idx="49">
                  <c:v>65.805439108909411</c:v>
                </c:pt>
                <c:pt idx="50">
                  <c:v>62.829430582344528</c:v>
                </c:pt>
                <c:pt idx="51">
                  <c:v>59.795460960487738</c:v>
                </c:pt>
                <c:pt idx="52">
                  <c:v>56.713700487549225</c:v>
                </c:pt>
                <c:pt idx="53">
                  <c:v>53.589481280820003</c:v>
                </c:pt>
                <c:pt idx="54">
                  <c:v>50.426626746112809</c:v>
                </c:pt>
                <c:pt idx="55">
                  <c:v>47.245545794424565</c:v>
                </c:pt>
                <c:pt idx="56">
                  <c:v>44.05922575897258</c:v>
                </c:pt>
                <c:pt idx="57">
                  <c:v>40.880894464552973</c:v>
                </c:pt>
                <c:pt idx="58">
                  <c:v>37.723437296361865</c:v>
                </c:pt>
                <c:pt idx="59">
                  <c:v>34.600503133905001</c:v>
                </c:pt>
                <c:pt idx="60">
                  <c:v>31.534837364876775</c:v>
                </c:pt>
                <c:pt idx="61">
                  <c:v>28.545411671072078</c:v>
                </c:pt>
                <c:pt idx="62">
                  <c:v>25.650220166677364</c:v>
                </c:pt>
                <c:pt idx="63">
                  <c:v>22.867650066379511</c:v>
                </c:pt>
                <c:pt idx="64">
                  <c:v>20.217673832111281</c:v>
                </c:pt>
                <c:pt idx="65">
                  <c:v>17.719655879352981</c:v>
                </c:pt>
                <c:pt idx="66">
                  <c:v>15.389464636654987</c:v>
                </c:pt>
                <c:pt idx="67">
                  <c:v>13.238797990451157</c:v>
                </c:pt>
                <c:pt idx="68">
                  <c:v>11.275807242036088</c:v>
                </c:pt>
                <c:pt idx="69">
                  <c:v>9.5055908539425662</c:v>
                </c:pt>
                <c:pt idx="70">
                  <c:v>7.9289592563639797</c:v>
                </c:pt>
                <c:pt idx="71">
                  <c:v>6.5415246823240869</c:v>
                </c:pt>
                <c:pt idx="72">
                  <c:v>5.3344801440537619</c:v>
                </c:pt>
                <c:pt idx="73">
                  <c:v>4.2962474561338082</c:v>
                </c:pt>
                <c:pt idx="74">
                  <c:v>3.4137441120899972</c:v>
                </c:pt>
                <c:pt idx="75">
                  <c:v>2.6728720491087938</c:v>
                </c:pt>
                <c:pt idx="76">
                  <c:v>2.0588408608757889</c:v>
                </c:pt>
                <c:pt idx="77">
                  <c:v>1.5569442158467637</c:v>
                </c:pt>
                <c:pt idx="78">
                  <c:v>1.1531798939704887</c:v>
                </c:pt>
                <c:pt idx="79">
                  <c:v>0.83445943879232964</c:v>
                </c:pt>
                <c:pt idx="80">
                  <c:v>0.58834957156478085</c:v>
                </c:pt>
                <c:pt idx="81">
                  <c:v>0.40299349361739234</c:v>
                </c:pt>
                <c:pt idx="82">
                  <c:v>0.26724496257216235</c:v>
                </c:pt>
                <c:pt idx="83">
                  <c:v>0.17094716762422008</c:v>
                </c:pt>
                <c:pt idx="84">
                  <c:v>0.10501352962552607</c:v>
                </c:pt>
                <c:pt idx="85">
                  <c:v>6.1638961924971265E-2</c:v>
                </c:pt>
                <c:pt idx="86">
                  <c:v>3.4351428157715552E-2</c:v>
                </c:pt>
                <c:pt idx="87">
                  <c:v>1.8032026720318305E-2</c:v>
                </c:pt>
                <c:pt idx="88">
                  <c:v>8.8176588093889906E-3</c:v>
                </c:pt>
                <c:pt idx="89">
                  <c:v>3.9539877002955992E-3</c:v>
                </c:pt>
                <c:pt idx="90">
                  <c:v>1.6148534873787032E-3</c:v>
                </c:pt>
                <c:pt idx="91">
                  <c:v>5.823308902687779E-4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91</c:v>
                </c:pt>
                <c:pt idx="1">
                  <c:v>89.030533799999958</c:v>
                </c:pt>
                <c:pt idx="2">
                  <c:v>86.954056295145747</c:v>
                </c:pt>
                <c:pt idx="3">
                  <c:v>84.773086551647665</c:v>
                </c:pt>
                <c:pt idx="4">
                  <c:v>82.486679792588589</c:v>
                </c:pt>
                <c:pt idx="5">
                  <c:v>81.102121352785019</c:v>
                </c:pt>
                <c:pt idx="6">
                  <c:v>79.612130302453664</c:v>
                </c:pt>
                <c:pt idx="7">
                  <c:v>78.021187341245238</c:v>
                </c:pt>
                <c:pt idx="8">
                  <c:v>75.329641181092711</c:v>
                </c:pt>
                <c:pt idx="9">
                  <c:v>73.550796579735618</c:v>
                </c:pt>
                <c:pt idx="10">
                  <c:v>70.685086687468441</c:v>
                </c:pt>
                <c:pt idx="11">
                  <c:v>67.743475483506359</c:v>
                </c:pt>
                <c:pt idx="12">
                  <c:v>65.73312743155158</c:v>
                </c:pt>
                <c:pt idx="13">
                  <c:v>64.655715458229736</c:v>
                </c:pt>
                <c:pt idx="14">
                  <c:v>64.5211387272754</c:v>
                </c:pt>
                <c:pt idx="15">
                  <c:v>64.33632133507011</c:v>
                </c:pt>
                <c:pt idx="16">
                  <c:v>63.113308701850237</c:v>
                </c:pt>
                <c:pt idx="17">
                  <c:v>63.867112803737641</c:v>
                </c:pt>
                <c:pt idx="18">
                  <c:v>65.601492244587007</c:v>
                </c:pt>
                <c:pt idx="19">
                  <c:v>64.32432132318894</c:v>
                </c:pt>
                <c:pt idx="20">
                  <c:v>65.065462558793072</c:v>
                </c:pt>
                <c:pt idx="21">
                  <c:v>64.82983019284876</c:v>
                </c:pt>
                <c:pt idx="22">
                  <c:v>63.632799615646789</c:v>
                </c:pt>
                <c:pt idx="23">
                  <c:v>67.48788279329446</c:v>
                </c:pt>
                <c:pt idx="24">
                  <c:v>72.388682781978815</c:v>
                </c:pt>
                <c:pt idx="25">
                  <c:v>71.34768087100872</c:v>
                </c:pt>
                <c:pt idx="26">
                  <c:v>73.399228346339839</c:v>
                </c:pt>
                <c:pt idx="27">
                  <c:v>74.542855954220187</c:v>
                </c:pt>
                <c:pt idx="28">
                  <c:v>76.791767420222953</c:v>
                </c:pt>
                <c:pt idx="29">
                  <c:v>80.1512213853471</c:v>
                </c:pt>
                <c:pt idx="30">
                  <c:v>88.622990232418573</c:v>
                </c:pt>
                <c:pt idx="31">
                  <c:v>89.190401146760578</c:v>
                </c:pt>
                <c:pt idx="32">
                  <c:v>91.871008936250078</c:v>
                </c:pt>
                <c:pt idx="33">
                  <c:v>94.648711845506952</c:v>
                </c:pt>
                <c:pt idx="34">
                  <c:v>98.511748066034428</c:v>
                </c:pt>
                <c:pt idx="35">
                  <c:v>97.440120051247078</c:v>
                </c:pt>
                <c:pt idx="36">
                  <c:v>99.428480043582582</c:v>
                </c:pt>
                <c:pt idx="37">
                  <c:v>99.448443695039529</c:v>
                </c:pt>
                <c:pt idx="38">
                  <c:v>101.47755718434901</c:v>
                </c:pt>
                <c:pt idx="39">
                  <c:v>101.4865052767953</c:v>
                </c:pt>
                <c:pt idx="40">
                  <c:v>99.458795327263999</c:v>
                </c:pt>
                <c:pt idx="41">
                  <c:v>97.374207801601756</c:v>
                </c:pt>
                <c:pt idx="42">
                  <c:v>95.213312815310601</c:v>
                </c:pt>
                <c:pt idx="43">
                  <c:v>92.965299470015268</c:v>
                </c:pt>
                <c:pt idx="44">
                  <c:v>90.614151322062156</c:v>
                </c:pt>
                <c:pt idx="45">
                  <c:v>88.152042440805829</c:v>
                </c:pt>
                <c:pt idx="46">
                  <c:v>85.570236384383335</c:v>
                </c:pt>
                <c:pt idx="47">
                  <c:v>82.860459248650756</c:v>
                </c:pt>
                <c:pt idx="48">
                  <c:v>80.013401247337939</c:v>
                </c:pt>
                <c:pt idx="49">
                  <c:v>77.038556952185047</c:v>
                </c:pt>
                <c:pt idx="50">
                  <c:v>73.939971597009048</c:v>
                </c:pt>
                <c:pt idx="51">
                  <c:v>70.725279404252277</c:v>
                </c:pt>
                <c:pt idx="52">
                  <c:v>67.401376872153236</c:v>
                </c:pt>
                <c:pt idx="53">
                  <c:v>63.982913495906878</c:v>
                </c:pt>
                <c:pt idx="54">
                  <c:v>60.481478177259184</c:v>
                </c:pt>
                <c:pt idx="55">
                  <c:v>56.917774153913939</c:v>
                </c:pt>
                <c:pt idx="56">
                  <c:v>53.308816231624249</c:v>
                </c:pt>
                <c:pt idx="57">
                  <c:v>49.674720695579722</c:v>
                </c:pt>
                <c:pt idx="58">
                  <c:v>46.035959453748802</c:v>
                </c:pt>
                <c:pt idx="59">
                  <c:v>42.413941162343633</c:v>
                </c:pt>
                <c:pt idx="60">
                  <c:v>38.831752379349474</c:v>
                </c:pt>
                <c:pt idx="61">
                  <c:v>35.311113475156887</c:v>
                </c:pt>
                <c:pt idx="62">
                  <c:v>31.87219251698658</c:v>
                </c:pt>
                <c:pt idx="63">
                  <c:v>28.535731237609237</c:v>
                </c:pt>
                <c:pt idx="64">
                  <c:v>25.324735988999251</c:v>
                </c:pt>
                <c:pt idx="65">
                  <c:v>22.262593109953702</c:v>
                </c:pt>
                <c:pt idx="66">
                  <c:v>19.37011065650595</c:v>
                </c:pt>
                <c:pt idx="67">
                  <c:v>16.664964069914735</c:v>
                </c:pt>
                <c:pt idx="68">
                  <c:v>14.162569239280328</c:v>
                </c:pt>
                <c:pt idx="69">
                  <c:v>11.876491941339943</c:v>
                </c:pt>
                <c:pt idx="70">
                  <c:v>9.816699696650641</c:v>
                </c:pt>
                <c:pt idx="71">
                  <c:v>7.987803281097845</c:v>
                </c:pt>
                <c:pt idx="72">
                  <c:v>6.3890475270232514</c:v>
                </c:pt>
                <c:pt idx="73">
                  <c:v>5.0150232245487203</c:v>
                </c:pt>
                <c:pt idx="74">
                  <c:v>3.8561411936194903</c:v>
                </c:pt>
                <c:pt idx="75">
                  <c:v>2.8984610119165204</c:v>
                </c:pt>
                <c:pt idx="76">
                  <c:v>2.1240934009623973</c:v>
                </c:pt>
                <c:pt idx="77">
                  <c:v>1.5125581705925624</c:v>
                </c:pt>
                <c:pt idx="78">
                  <c:v>1.042239974908046</c:v>
                </c:pt>
                <c:pt idx="79">
                  <c:v>0.69143512562294451</c:v>
                </c:pt>
                <c:pt idx="80">
                  <c:v>0.43895117171327819</c:v>
                </c:pt>
                <c:pt idx="81">
                  <c:v>0.26467336863777169</c:v>
                </c:pt>
                <c:pt idx="82">
                  <c:v>0.15019064448350436</c:v>
                </c:pt>
                <c:pt idx="83">
                  <c:v>7.9314219825830853E-2</c:v>
                </c:pt>
                <c:pt idx="84">
                  <c:v>3.8451202384931993E-2</c:v>
                </c:pt>
                <c:pt idx="85">
                  <c:v>1.6824756588641736E-2</c:v>
                </c:pt>
                <c:pt idx="86">
                  <c:v>6.5023733588783598E-3</c:v>
                </c:pt>
                <c:pt idx="87">
                  <c:v>2.1573779556713244E-3</c:v>
                </c:pt>
                <c:pt idx="88">
                  <c:v>5.9098903616180325E-4</c:v>
                </c:pt>
                <c:pt idx="89">
                  <c:v>1.2602261208115144E-4</c:v>
                </c:pt>
                <c:pt idx="90">
                  <c:v>1.8964772468434084E-5</c:v>
                </c:pt>
                <c:pt idx="91">
                  <c:v>1.5652925999087277E-6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165</c:v>
                </c:pt>
                <c:pt idx="1">
                  <c:v>160.61348699999996</c:v>
                </c:pt>
                <c:pt idx="2">
                  <c:v>156.09067616533585</c:v>
                </c:pt>
                <c:pt idx="3">
                  <c:v>152.43261268300472</c:v>
                </c:pt>
                <c:pt idx="4">
                  <c:v>147.63142650682374</c:v>
                </c:pt>
                <c:pt idx="5">
                  <c:v>143.70658060587959</c:v>
                </c:pt>
                <c:pt idx="6">
                  <c:v>139.65305354643797</c:v>
                </c:pt>
                <c:pt idx="7">
                  <c:v>135.47682688028357</c:v>
                </c:pt>
                <c:pt idx="8">
                  <c:v>130.18378776954725</c:v>
                </c:pt>
                <c:pt idx="9">
                  <c:v>125.79044480428652</c:v>
                </c:pt>
                <c:pt idx="10">
                  <c:v>120.30479684642853</c:v>
                </c:pt>
                <c:pt idx="11">
                  <c:v>115.73827793132025</c:v>
                </c:pt>
                <c:pt idx="12">
                  <c:v>111.09344861479609</c:v>
                </c:pt>
                <c:pt idx="13">
                  <c:v>108.38541257630854</c:v>
                </c:pt>
                <c:pt idx="14">
                  <c:v>108.62581311145058</c:v>
                </c:pt>
                <c:pt idx="15">
                  <c:v>109.81313035378506</c:v>
                </c:pt>
                <c:pt idx="16">
                  <c:v>106.9575920772599</c:v>
                </c:pt>
                <c:pt idx="17">
                  <c:v>108.10879863175737</c:v>
                </c:pt>
                <c:pt idx="18">
                  <c:v>107.25710238383041</c:v>
                </c:pt>
                <c:pt idx="19">
                  <c:v>106.44153386829309</c:v>
                </c:pt>
                <c:pt idx="20">
                  <c:v>105.67315026683173</c:v>
                </c:pt>
                <c:pt idx="21">
                  <c:v>109.98319293683646</c:v>
                </c:pt>
                <c:pt idx="22">
                  <c:v>107.33535150416259</c:v>
                </c:pt>
                <c:pt idx="23">
                  <c:v>109.79850936085805</c:v>
                </c:pt>
                <c:pt idx="24">
                  <c:v>113.37210892814608</c:v>
                </c:pt>
                <c:pt idx="25">
                  <c:v>112.07574049358068</c:v>
                </c:pt>
                <c:pt idx="26">
                  <c:v>113.94045675989159</c:v>
                </c:pt>
                <c:pt idx="27">
                  <c:v>117.96742387290136</c:v>
                </c:pt>
                <c:pt idx="28">
                  <c:v>123.14690217875423</c:v>
                </c:pt>
                <c:pt idx="29">
                  <c:v>132.48347900708359</c:v>
                </c:pt>
                <c:pt idx="30">
                  <c:v>147.9507201878192</c:v>
                </c:pt>
                <c:pt idx="31">
                  <c:v>159.51772896877037</c:v>
                </c:pt>
                <c:pt idx="32">
                  <c:v>165.16528098921049</c:v>
                </c:pt>
                <c:pt idx="33">
                  <c:v>169.9286970648904</c:v>
                </c:pt>
                <c:pt idx="34">
                  <c:v>175.79927060035209</c:v>
                </c:pt>
                <c:pt idx="35">
                  <c:v>175.74278425186469</c:v>
                </c:pt>
                <c:pt idx="36">
                  <c:v>176.74847852802361</c:v>
                </c:pt>
                <c:pt idx="37">
                  <c:v>177.77657959257982</c:v>
                </c:pt>
                <c:pt idx="38">
                  <c:v>185.77730498207762</c:v>
                </c:pt>
                <c:pt idx="39">
                  <c:v>185.66709582075993</c:v>
                </c:pt>
                <c:pt idx="40">
                  <c:v>183.45983638779995</c:v>
                </c:pt>
                <c:pt idx="41">
                  <c:v>180.12480006977151</c:v>
                </c:pt>
                <c:pt idx="42">
                  <c:v>176.64279585362496</c:v>
                </c:pt>
                <c:pt idx="43">
                  <c:v>174.99436337568503</c:v>
                </c:pt>
                <c:pt idx="44">
                  <c:v>170.14693823335622</c:v>
                </c:pt>
                <c:pt idx="45">
                  <c:v>165.10841557612716</c:v>
                </c:pt>
                <c:pt idx="46">
                  <c:v>159.8671467297774</c:v>
                </c:pt>
                <c:pt idx="47">
                  <c:v>154.40684806709015</c:v>
                </c:pt>
                <c:pt idx="48">
                  <c:v>148.72726772730658</c:v>
                </c:pt>
                <c:pt idx="49">
                  <c:v>142.84399606109446</c:v>
                </c:pt>
                <c:pt idx="50">
                  <c:v>136.76940217935356</c:v>
                </c:pt>
                <c:pt idx="51">
                  <c:v>130.52074036474002</c:v>
                </c:pt>
                <c:pt idx="52">
                  <c:v>124.11507735970247</c:v>
                </c:pt>
                <c:pt idx="53">
                  <c:v>117.57239477672688</c:v>
                </c:pt>
                <c:pt idx="54">
                  <c:v>110.90810492337199</c:v>
                </c:pt>
                <c:pt idx="55">
                  <c:v>104.16331994833851</c:v>
                </c:pt>
                <c:pt idx="56">
                  <c:v>97.368041990596822</c:v>
                </c:pt>
                <c:pt idx="57">
                  <c:v>90.555615160132703</c:v>
                </c:pt>
                <c:pt idx="58">
                  <c:v>83.759396750110668</c:v>
                </c:pt>
                <c:pt idx="59">
                  <c:v>77.014444296248627</c:v>
                </c:pt>
                <c:pt idx="60">
                  <c:v>70.366589744226246</c:v>
                </c:pt>
                <c:pt idx="61">
                  <c:v>63.856525146228961</c:v>
                </c:pt>
                <c:pt idx="62">
                  <c:v>57.522412683663944</c:v>
                </c:pt>
                <c:pt idx="63">
                  <c:v>51.403381303988752</c:v>
                </c:pt>
                <c:pt idx="64">
                  <c:v>45.542409821110532</c:v>
                </c:pt>
                <c:pt idx="65">
                  <c:v>39.982248989306683</c:v>
                </c:pt>
                <c:pt idx="66">
                  <c:v>34.759575293160935</c:v>
                </c:pt>
                <c:pt idx="67">
                  <c:v>29.903762060365892</c:v>
                </c:pt>
                <c:pt idx="68">
                  <c:v>25.438376481316418</c:v>
                </c:pt>
                <c:pt idx="69">
                  <c:v>21.382082795282507</c:v>
                </c:pt>
                <c:pt idx="70">
                  <c:v>17.745658953014619</c:v>
                </c:pt>
                <c:pt idx="71">
                  <c:v>14.529327963421931</c:v>
                </c:pt>
                <c:pt idx="72">
                  <c:v>11.723527671077013</c:v>
                </c:pt>
                <c:pt idx="73">
                  <c:v>9.3112706806825294</c:v>
                </c:pt>
                <c:pt idx="74">
                  <c:v>7.2698853057094874</c:v>
                </c:pt>
                <c:pt idx="75">
                  <c:v>5.5713330610253138</c:v>
                </c:pt>
                <c:pt idx="76">
                  <c:v>4.1829342618381862</c:v>
                </c:pt>
                <c:pt idx="77">
                  <c:v>3.0695023864393258</c:v>
                </c:pt>
                <c:pt idx="78">
                  <c:v>2.1954198688785347</c:v>
                </c:pt>
                <c:pt idx="79">
                  <c:v>1.5258945644152742</c:v>
                </c:pt>
                <c:pt idx="80">
                  <c:v>1.027300743278059</c:v>
                </c:pt>
                <c:pt idx="81">
                  <c:v>0.66766686225516403</c:v>
                </c:pt>
                <c:pt idx="82">
                  <c:v>0.41743560705566674</c:v>
                </c:pt>
                <c:pt idx="83">
                  <c:v>0.25026138745005094</c:v>
                </c:pt>
                <c:pt idx="84">
                  <c:v>0.14346473201045806</c:v>
                </c:pt>
                <c:pt idx="85">
                  <c:v>7.8463718513613001E-2</c:v>
                </c:pt>
                <c:pt idx="86">
                  <c:v>4.0853801516593916E-2</c:v>
                </c:pt>
                <c:pt idx="87">
                  <c:v>2.018940467598963E-2</c:v>
                </c:pt>
                <c:pt idx="88">
                  <c:v>9.4086478455507935E-3</c:v>
                </c:pt>
                <c:pt idx="89">
                  <c:v>4.0800103123767506E-3</c:v>
                </c:pt>
                <c:pt idx="90">
                  <c:v>1.6338182598471373E-3</c:v>
                </c:pt>
                <c:pt idx="91">
                  <c:v>5.8389618286868665E-4</c:v>
                </c:pt>
                <c:pt idx="92">
                  <c:v>1.8118422526759969E-4</c:v>
                </c:pt>
                <c:pt idx="93">
                  <c:v>4.4998011954953464E-5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165</c:v>
                      </c:pt>
                      <c:pt idx="1">
                        <c:v>160.61348699999996</c:v>
                      </c:pt>
                      <c:pt idx="2">
                        <c:v>156.09067616533585</c:v>
                      </c:pt>
                      <c:pt idx="3">
                        <c:v>152.43261268300472</c:v>
                      </c:pt>
                      <c:pt idx="4">
                        <c:v>147.63142650682374</c:v>
                      </c:pt>
                      <c:pt idx="5">
                        <c:v>143.70658060587959</c:v>
                      </c:pt>
                      <c:pt idx="6">
                        <c:v>139.65305354643797</c:v>
                      </c:pt>
                      <c:pt idx="7">
                        <c:v>135.47682688028357</c:v>
                      </c:pt>
                      <c:pt idx="8">
                        <c:v>130.18378776954725</c:v>
                      </c:pt>
                      <c:pt idx="9">
                        <c:v>125.79044480428652</c:v>
                      </c:pt>
                      <c:pt idx="10">
                        <c:v>120.30479684642853</c:v>
                      </c:pt>
                      <c:pt idx="11">
                        <c:v>115.73827793132025</c:v>
                      </c:pt>
                      <c:pt idx="12">
                        <c:v>111.09344861479609</c:v>
                      </c:pt>
                      <c:pt idx="13">
                        <c:v>108.38541257630854</c:v>
                      </c:pt>
                      <c:pt idx="14">
                        <c:v>108.62581311145058</c:v>
                      </c:pt>
                      <c:pt idx="15">
                        <c:v>109.81313035378506</c:v>
                      </c:pt>
                      <c:pt idx="16">
                        <c:v>106.9575920772599</c:v>
                      </c:pt>
                      <c:pt idx="17">
                        <c:v>108.10879863175737</c:v>
                      </c:pt>
                      <c:pt idx="18">
                        <c:v>107.25710238383041</c:v>
                      </c:pt>
                      <c:pt idx="19">
                        <c:v>106.44153386829309</c:v>
                      </c:pt>
                      <c:pt idx="20">
                        <c:v>105.67315026683173</c:v>
                      </c:pt>
                      <c:pt idx="21">
                        <c:v>109.98319293683646</c:v>
                      </c:pt>
                      <c:pt idx="22">
                        <c:v>107.33535150416259</c:v>
                      </c:pt>
                      <c:pt idx="23">
                        <c:v>109.79850936085805</c:v>
                      </c:pt>
                      <c:pt idx="24">
                        <c:v>113.37210892814608</c:v>
                      </c:pt>
                      <c:pt idx="25">
                        <c:v>112.07574049358068</c:v>
                      </c:pt>
                      <c:pt idx="26">
                        <c:v>113.94045675989159</c:v>
                      </c:pt>
                      <c:pt idx="27">
                        <c:v>117.96742387290136</c:v>
                      </c:pt>
                      <c:pt idx="28">
                        <c:v>123.14690217875423</c:v>
                      </c:pt>
                      <c:pt idx="29">
                        <c:v>132.48347900708359</c:v>
                      </c:pt>
                      <c:pt idx="30">
                        <c:v>147.9507201878192</c:v>
                      </c:pt>
                      <c:pt idx="31">
                        <c:v>159.51772896877037</c:v>
                      </c:pt>
                      <c:pt idx="32">
                        <c:v>165.16528098921049</c:v>
                      </c:pt>
                      <c:pt idx="33">
                        <c:v>169.9286970648904</c:v>
                      </c:pt>
                      <c:pt idx="34">
                        <c:v>175.79927060035209</c:v>
                      </c:pt>
                      <c:pt idx="35">
                        <c:v>175.74278425186469</c:v>
                      </c:pt>
                      <c:pt idx="36">
                        <c:v>176.74847852802361</c:v>
                      </c:pt>
                      <c:pt idx="37">
                        <c:v>177.77657959257982</c:v>
                      </c:pt>
                      <c:pt idx="38">
                        <c:v>185.77730498207762</c:v>
                      </c:pt>
                      <c:pt idx="39">
                        <c:v>185.66709582075993</c:v>
                      </c:pt>
                      <c:pt idx="40">
                        <c:v>183.45983638779995</c:v>
                      </c:pt>
                      <c:pt idx="41">
                        <c:v>180.12480006977151</c:v>
                      </c:pt>
                      <c:pt idx="42">
                        <c:v>176.64279585362496</c:v>
                      </c:pt>
                      <c:pt idx="43">
                        <c:v>174.99436337568503</c:v>
                      </c:pt>
                      <c:pt idx="44">
                        <c:v>170.14693823335622</c:v>
                      </c:pt>
                      <c:pt idx="45">
                        <c:v>165.10841557612716</c:v>
                      </c:pt>
                      <c:pt idx="46">
                        <c:v>159.8671467297774</c:v>
                      </c:pt>
                      <c:pt idx="47">
                        <c:v>154.40684806709015</c:v>
                      </c:pt>
                      <c:pt idx="48">
                        <c:v>148.72726772730658</c:v>
                      </c:pt>
                      <c:pt idx="49">
                        <c:v>142.84399606109446</c:v>
                      </c:pt>
                      <c:pt idx="50">
                        <c:v>136.76940217935356</c:v>
                      </c:pt>
                      <c:pt idx="51">
                        <c:v>130.52074036474002</c:v>
                      </c:pt>
                      <c:pt idx="52">
                        <c:v>124.11507735970247</c:v>
                      </c:pt>
                      <c:pt idx="53">
                        <c:v>117.57239477672688</c:v>
                      </c:pt>
                      <c:pt idx="54">
                        <c:v>110.90810492337199</c:v>
                      </c:pt>
                      <c:pt idx="55">
                        <c:v>104.16331994833851</c:v>
                      </c:pt>
                      <c:pt idx="56">
                        <c:v>97.368041990596822</c:v>
                      </c:pt>
                      <c:pt idx="57">
                        <c:v>90.555615160132703</c:v>
                      </c:pt>
                      <c:pt idx="58">
                        <c:v>83.759396750110668</c:v>
                      </c:pt>
                      <c:pt idx="59">
                        <c:v>77.014444296248627</c:v>
                      </c:pt>
                      <c:pt idx="60">
                        <c:v>70.366589744226246</c:v>
                      </c:pt>
                      <c:pt idx="61">
                        <c:v>63.856525146228961</c:v>
                      </c:pt>
                      <c:pt idx="62">
                        <c:v>57.522412683663944</c:v>
                      </c:pt>
                      <c:pt idx="63">
                        <c:v>51.403381303988752</c:v>
                      </c:pt>
                      <c:pt idx="64">
                        <c:v>45.542409821110532</c:v>
                      </c:pt>
                      <c:pt idx="65">
                        <c:v>39.982248989306683</c:v>
                      </c:pt>
                      <c:pt idx="66">
                        <c:v>34.759575293160935</c:v>
                      </c:pt>
                      <c:pt idx="67">
                        <c:v>29.903762060365892</c:v>
                      </c:pt>
                      <c:pt idx="68">
                        <c:v>25.438376481316418</c:v>
                      </c:pt>
                      <c:pt idx="69">
                        <c:v>21.382082795282507</c:v>
                      </c:pt>
                      <c:pt idx="70">
                        <c:v>17.745658953014619</c:v>
                      </c:pt>
                      <c:pt idx="71">
                        <c:v>14.529327963421931</c:v>
                      </c:pt>
                      <c:pt idx="72">
                        <c:v>11.723527671077013</c:v>
                      </c:pt>
                      <c:pt idx="73">
                        <c:v>9.3112706806825294</c:v>
                      </c:pt>
                      <c:pt idx="74">
                        <c:v>7.2698853057094874</c:v>
                      </c:pt>
                      <c:pt idx="75">
                        <c:v>5.5713330610253138</c:v>
                      </c:pt>
                      <c:pt idx="76">
                        <c:v>4.1829342618381862</c:v>
                      </c:pt>
                      <c:pt idx="77">
                        <c:v>3.0695023864393258</c:v>
                      </c:pt>
                      <c:pt idx="78">
                        <c:v>2.1954198688785347</c:v>
                      </c:pt>
                      <c:pt idx="79">
                        <c:v>1.5258945644152742</c:v>
                      </c:pt>
                      <c:pt idx="80">
                        <c:v>1.027300743278059</c:v>
                      </c:pt>
                      <c:pt idx="81">
                        <c:v>0.66766686225516403</c:v>
                      </c:pt>
                      <c:pt idx="82">
                        <c:v>0.41743560705566674</c:v>
                      </c:pt>
                      <c:pt idx="83">
                        <c:v>0.25026138745005094</c:v>
                      </c:pt>
                      <c:pt idx="84">
                        <c:v>0.14346473201045806</c:v>
                      </c:pt>
                      <c:pt idx="85">
                        <c:v>7.8463718513613001E-2</c:v>
                      </c:pt>
                      <c:pt idx="86">
                        <c:v>4.0853801516593916E-2</c:v>
                      </c:pt>
                      <c:pt idx="87">
                        <c:v>2.018940467598963E-2</c:v>
                      </c:pt>
                      <c:pt idx="88">
                        <c:v>9.4086478455507935E-3</c:v>
                      </c:pt>
                      <c:pt idx="89">
                        <c:v>4.0800103123767506E-3</c:v>
                      </c:pt>
                      <c:pt idx="90">
                        <c:v>1.6338182598471373E-3</c:v>
                      </c:pt>
                      <c:pt idx="91">
                        <c:v>5.8389618286868665E-4</c:v>
                      </c:pt>
                      <c:pt idx="92">
                        <c:v>1.8118422526759969E-4</c:v>
                      </c:pt>
                      <c:pt idx="93">
                        <c:v>4.4998011954953464E-5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8.6222399999999963E-2</c:v>
                </c:pt>
                <c:pt idx="1">
                  <c:v>9.09963995705E-2</c:v>
                </c:pt>
                <c:pt idx="2">
                  <c:v>9.6353410251359087E-2</c:v>
                </c:pt>
                <c:pt idx="3">
                  <c:v>0.10217963242268534</c:v>
                </c:pt>
                <c:pt idx="4">
                  <c:v>0.10841788144730473</c:v>
                </c:pt>
                <c:pt idx="5">
                  <c:v>0.11027425822094816</c:v>
                </c:pt>
                <c:pt idx="6">
                  <c:v>0.11263906022249436</c:v>
                </c:pt>
                <c:pt idx="7">
                  <c:v>0.11546480092066791</c:v>
                </c:pt>
                <c:pt idx="8">
                  <c:v>0.12315933471894268</c:v>
                </c:pt>
                <c:pt idx="9">
                  <c:v>0.12664129590308082</c:v>
                </c:pt>
                <c:pt idx="10">
                  <c:v>0.13504837960379337</c:v>
                </c:pt>
                <c:pt idx="11">
                  <c:v>0.14453820783201426</c:v>
                </c:pt>
                <c:pt idx="12">
                  <c:v>0.15078880359645822</c:v>
                </c:pt>
                <c:pt idx="13">
                  <c:v>0.15332335656790291</c:v>
                </c:pt>
                <c:pt idx="14">
                  <c:v>0.15184608639221805</c:v>
                </c:pt>
                <c:pt idx="15">
                  <c:v>0.15059443436728082</c:v>
                </c:pt>
                <c:pt idx="16">
                  <c:v>0.15381248043013374</c:v>
                </c:pt>
                <c:pt idx="17">
                  <c:v>0.15373689892166514</c:v>
                </c:pt>
                <c:pt idx="18">
                  <c:v>0.14588037530495057</c:v>
                </c:pt>
                <c:pt idx="19">
                  <c:v>0.14887735550464032</c:v>
                </c:pt>
                <c:pt idx="20">
                  <c:v>0.14492450489310599</c:v>
                </c:pt>
                <c:pt idx="21">
                  <c:v>0.14504735542180891</c:v>
                </c:pt>
                <c:pt idx="22">
                  <c:v>0.14936899899067649</c:v>
                </c:pt>
                <c:pt idx="23">
                  <c:v>0.13640958486025945</c:v>
                </c:pt>
                <c:pt idx="24">
                  <c:v>0.11891586844851966</c:v>
                </c:pt>
                <c:pt idx="25">
                  <c:v>0.1209072099605346</c:v>
                </c:pt>
                <c:pt idx="26">
                  <c:v>0.1135245708744571</c:v>
                </c:pt>
                <c:pt idx="27">
                  <c:v>0.10949583110653159</c:v>
                </c:pt>
                <c:pt idx="28">
                  <c:v>0.10227870466750465</c:v>
                </c:pt>
                <c:pt idx="29">
                  <c:v>9.1634799417445206E-2</c:v>
                </c:pt>
                <c:pt idx="30">
                  <c:v>6.496438676466619E-2</c:v>
                </c:pt>
                <c:pt idx="31">
                  <c:v>6.1208496236400442E-2</c:v>
                </c:pt>
                <c:pt idx="32">
                  <c:v>5.1450465476204396E-2</c:v>
                </c:pt>
                <c:pt idx="33">
                  <c:v>4.107992195817594E-2</c:v>
                </c:pt>
                <c:pt idx="34">
                  <c:v>2.7141211790388371E-2</c:v>
                </c:pt>
                <c:pt idx="35">
                  <c:v>2.6632155732672018E-2</c:v>
                </c:pt>
                <c:pt idx="36">
                  <c:v>1.794033060013624E-2</c:v>
                </c:pt>
                <c:pt idx="37">
                  <c:v>1.4215887319358475E-2</c:v>
                </c:pt>
                <c:pt idx="38">
                  <c:v>4.8283823116695409E-3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0.2770299</c:v>
                </c:pt>
                <c:pt idx="1">
                  <c:v>0.28849634188814993</c:v>
                </c:pt>
                <c:pt idx="2">
                  <c:v>0.30174519867810234</c:v>
                </c:pt>
                <c:pt idx="3">
                  <c:v>0.3054110014782298</c:v>
                </c:pt>
                <c:pt idx="4">
                  <c:v>0.32078177861087298</c:v>
                </c:pt>
                <c:pt idx="5">
                  <c:v>0.3328701116399998</c:v>
                </c:pt>
                <c:pt idx="6">
                  <c:v>0.34690261645985865</c:v>
                </c:pt>
                <c:pt idx="7">
                  <c:v>0.36270733676603578</c:v>
                </c:pt>
                <c:pt idx="8">
                  <c:v>0.38418608012657451</c:v>
                </c:pt>
                <c:pt idx="9">
                  <c:v>0.40186928511702441</c:v>
                </c:pt>
                <c:pt idx="10">
                  <c:v>0.42544722872790541</c:v>
                </c:pt>
                <c:pt idx="11">
                  <c:v>0.44215435388544883</c:v>
                </c:pt>
                <c:pt idx="12">
                  <c:v>0.46686848917901702</c:v>
                </c:pt>
                <c:pt idx="13">
                  <c:v>0.48050724268339168</c:v>
                </c:pt>
                <c:pt idx="14">
                  <c:v>0.4728748157040521</c:v>
                </c:pt>
                <c:pt idx="15">
                  <c:v>0.45627701039005442</c:v>
                </c:pt>
                <c:pt idx="16">
                  <c:v>0.47030899055797287</c:v>
                </c:pt>
                <c:pt idx="17">
                  <c:v>0.46395097822992898</c:v>
                </c:pt>
                <c:pt idx="18">
                  <c:v>0.47553247977646373</c:v>
                </c:pt>
                <c:pt idx="19">
                  <c:v>0.47335362095810146</c:v>
                </c:pt>
                <c:pt idx="20">
                  <c:v>0.4821359266938246</c:v>
                </c:pt>
                <c:pt idx="21">
                  <c:v>0.44709279317796835</c:v>
                </c:pt>
                <c:pt idx="22">
                  <c:v>0.46580702892436476</c:v>
                </c:pt>
                <c:pt idx="23">
                  <c:v>0.46905557629837247</c:v>
                </c:pt>
                <c:pt idx="24">
                  <c:v>0.4689538648529295</c:v>
                </c:pt>
                <c:pt idx="25">
                  <c:v>0.48095546608307466</c:v>
                </c:pt>
                <c:pt idx="26">
                  <c:v>0.48375617331293297</c:v>
                </c:pt>
                <c:pt idx="27">
                  <c:v>0.4668892964274633</c:v>
                </c:pt>
                <c:pt idx="28">
                  <c:v>0.4456976612161816</c:v>
                </c:pt>
                <c:pt idx="29">
                  <c:v>0.39734947712400737</c:v>
                </c:pt>
                <c:pt idx="30">
                  <c:v>0.32407371688464975</c:v>
                </c:pt>
                <c:pt idx="31">
                  <c:v>0.24233635247504659</c:v>
                </c:pt>
                <c:pt idx="32">
                  <c:v>0.20936868019251426</c:v>
                </c:pt>
                <c:pt idx="33">
                  <c:v>0.18160404806874392</c:v>
                </c:pt>
                <c:pt idx="34">
                  <c:v>0.14913531015489034</c:v>
                </c:pt>
                <c:pt idx="35">
                  <c:v>0.1360235670560978</c:v>
                </c:pt>
                <c:pt idx="36">
                  <c:v>0.12802353834744662</c:v>
                </c:pt>
                <c:pt idx="37">
                  <c:v>0.11127884165802511</c:v>
                </c:pt>
                <c:pt idx="38">
                  <c:v>5.3840467055747694E-2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2.3649765999999994</c:v>
                </c:pt>
                <c:pt idx="1">
                  <c:v>2.3926735832423693</c:v>
                </c:pt>
                <c:pt idx="2">
                  <c:v>2.4220099229137944</c:v>
                </c:pt>
                <c:pt idx="3">
                  <c:v>2.4581803781517935</c:v>
                </c:pt>
                <c:pt idx="4">
                  <c:v>2.4828145623816713</c:v>
                </c:pt>
                <c:pt idx="5">
                  <c:v>2.505531612933205</c:v>
                </c:pt>
                <c:pt idx="6">
                  <c:v>2.5270958132805674</c:v>
                </c:pt>
                <c:pt idx="7">
                  <c:v>2.5435115228344451</c:v>
                </c:pt>
                <c:pt idx="8">
                  <c:v>2.5572021333899664</c:v>
                </c:pt>
                <c:pt idx="9">
                  <c:v>2.5638678035015761</c:v>
                </c:pt>
                <c:pt idx="10">
                  <c:v>2.5705955729091832</c:v>
                </c:pt>
                <c:pt idx="11">
                  <c:v>2.5816806944133197</c:v>
                </c:pt>
                <c:pt idx="12">
                  <c:v>2.5805367524326495</c:v>
                </c:pt>
                <c:pt idx="13">
                  <c:v>2.5773620500101648</c:v>
                </c:pt>
                <c:pt idx="14">
                  <c:v>2.5814088002131861</c:v>
                </c:pt>
                <c:pt idx="15">
                  <c:v>2.5866137416636747</c:v>
                </c:pt>
                <c:pt idx="16">
                  <c:v>2.5597012662273904</c:v>
                </c:pt>
                <c:pt idx="17">
                  <c:v>2.5445695168762668</c:v>
                </c:pt>
                <c:pt idx="18">
                  <c:v>2.5005673999585896</c:v>
                </c:pt>
                <c:pt idx="19">
                  <c:v>2.4726684196972331</c:v>
                </c:pt>
                <c:pt idx="20">
                  <c:v>2.4195572782445254</c:v>
                </c:pt>
                <c:pt idx="21">
                  <c:v>2.4124418932776468</c:v>
                </c:pt>
                <c:pt idx="22">
                  <c:v>2.3539513504553322</c:v>
                </c:pt>
                <c:pt idx="23">
                  <c:v>2.2889144800439971</c:v>
                </c:pt>
                <c:pt idx="24">
                  <c:v>2.2161200779479371</c:v>
                </c:pt>
                <c:pt idx="25">
                  <c:v>2.1451485429240287</c:v>
                </c:pt>
                <c:pt idx="26">
                  <c:v>2.0717568789888454</c:v>
                </c:pt>
                <c:pt idx="27">
                  <c:v>2.0182920049757964</c:v>
                </c:pt>
                <c:pt idx="28">
                  <c:v>1.9647417990579157</c:v>
                </c:pt>
                <c:pt idx="29">
                  <c:v>1.9362616585700316</c:v>
                </c:pt>
                <c:pt idx="30">
                  <c:v>1.9205063986657516</c:v>
                </c:pt>
                <c:pt idx="31">
                  <c:v>1.9381215303444332</c:v>
                </c:pt>
                <c:pt idx="32">
                  <c:v>1.9096114625891307</c:v>
                </c:pt>
                <c:pt idx="33">
                  <c:v>1.8788248268259746</c:v>
                </c:pt>
                <c:pt idx="34">
                  <c:v>1.8616036337207447</c:v>
                </c:pt>
                <c:pt idx="35">
                  <c:v>1.8501156035879189</c:v>
                </c:pt>
                <c:pt idx="36">
                  <c:v>1.8499272059105543</c:v>
                </c:pt>
                <c:pt idx="37">
                  <c:v>1.8754181229800191</c:v>
                </c:pt>
                <c:pt idx="38">
                  <c:v>1.950934758716685</c:v>
                </c:pt>
                <c:pt idx="39">
                  <c:v>1.9999207920618716</c:v>
                </c:pt>
                <c:pt idx="40">
                  <c:v>2.0593096830239115</c:v>
                </c:pt>
                <c:pt idx="41">
                  <c:v>2.1193121620058935</c:v>
                </c:pt>
                <c:pt idx="42">
                  <c:v>2.1878767189835755</c:v>
                </c:pt>
                <c:pt idx="43">
                  <c:v>2.2720417778285413</c:v>
                </c:pt>
                <c:pt idx="44">
                  <c:v>2.3425051603685527</c:v>
                </c:pt>
                <c:pt idx="45">
                  <c:v>2.4160315767280309</c:v>
                </c:pt>
                <c:pt idx="46">
                  <c:v>2.4971368395784155</c:v>
                </c:pt>
                <c:pt idx="47">
                  <c:v>2.5702921934995477</c:v>
                </c:pt>
                <c:pt idx="48">
                  <c:v>2.6380935920051747</c:v>
                </c:pt>
                <c:pt idx="49">
                  <c:v>2.6984627127646821</c:v>
                </c:pt>
                <c:pt idx="50">
                  <c:v>2.7501874667130073</c:v>
                </c:pt>
                <c:pt idx="51">
                  <c:v>2.792748016780509</c:v>
                </c:pt>
                <c:pt idx="52">
                  <c:v>2.8305083000226077</c:v>
                </c:pt>
                <c:pt idx="53">
                  <c:v>2.8648307715364711</c:v>
                </c:pt>
                <c:pt idx="54">
                  <c:v>2.8807235365892492</c:v>
                </c:pt>
                <c:pt idx="55">
                  <c:v>2.884910194141038</c:v>
                </c:pt>
                <c:pt idx="56">
                  <c:v>2.8771828146068392</c:v>
                </c:pt>
                <c:pt idx="57">
                  <c:v>2.857855825574775</c:v>
                </c:pt>
                <c:pt idx="58">
                  <c:v>2.8262409840496394</c:v>
                </c:pt>
                <c:pt idx="59">
                  <c:v>2.7741072382165042</c:v>
                </c:pt>
                <c:pt idx="60">
                  <c:v>2.7048665570590473</c:v>
                </c:pt>
                <c:pt idx="61">
                  <c:v>2.6193987306893893</c:v>
                </c:pt>
                <c:pt idx="62">
                  <c:v>2.5173425461845751</c:v>
                </c:pt>
                <c:pt idx="63">
                  <c:v>2.3972585568062517</c:v>
                </c:pt>
                <c:pt idx="64">
                  <c:v>2.2596915398149657</c:v>
                </c:pt>
                <c:pt idx="65">
                  <c:v>2.1077989252039937</c:v>
                </c:pt>
                <c:pt idx="66">
                  <c:v>1.9453486203703185</c:v>
                </c:pt>
                <c:pt idx="67">
                  <c:v>1.775544755112116</c:v>
                </c:pt>
                <c:pt idx="68">
                  <c:v>1.6011451366883644</c:v>
                </c:pt>
                <c:pt idx="69">
                  <c:v>1.4260256545675076</c:v>
                </c:pt>
                <c:pt idx="70">
                  <c:v>1.2548854331684152</c:v>
                </c:pt>
                <c:pt idx="71">
                  <c:v>1.0917195446360854</c:v>
                </c:pt>
                <c:pt idx="72">
                  <c:v>0.93903229395612309</c:v>
                </c:pt>
                <c:pt idx="73">
                  <c:v>0.79818257466213549</c:v>
                </c:pt>
                <c:pt idx="74">
                  <c:v>0.67008701674014604</c:v>
                </c:pt>
                <c:pt idx="75">
                  <c:v>0.55537021570363365</c:v>
                </c:pt>
                <c:pt idx="76">
                  <c:v>0.45395479425990493</c:v>
                </c:pt>
                <c:pt idx="77">
                  <c:v>0.36520293919088792</c:v>
                </c:pt>
                <c:pt idx="78">
                  <c:v>0.28828755550048352</c:v>
                </c:pt>
                <c:pt idx="79">
                  <c:v>0.22261582390829215</c:v>
                </c:pt>
                <c:pt idx="80">
                  <c:v>0.16766640600364566</c:v>
                </c:pt>
                <c:pt idx="81">
                  <c:v>0.12279693361803437</c:v>
                </c:pt>
                <c:pt idx="82">
                  <c:v>8.7112919631084126E-2</c:v>
                </c:pt>
                <c:pt idx="83">
                  <c:v>5.9646838687241716E-2</c:v>
                </c:pt>
                <c:pt idx="84">
                  <c:v>3.9240057413755122E-2</c:v>
                </c:pt>
                <c:pt idx="85">
                  <c:v>2.4687228059421258E-2</c:v>
                </c:pt>
                <c:pt idx="86">
                  <c:v>1.476470851968653E-2</c:v>
                </c:pt>
                <c:pt idx="87">
                  <c:v>8.336757575211573E-3</c:v>
                </c:pt>
                <c:pt idx="88">
                  <c:v>4.4005282332217534E-3</c:v>
                </c:pt>
                <c:pt idx="89">
                  <c:v>2.1164380828539537E-3</c:v>
                </c:pt>
                <c:pt idx="90">
                  <c:v>9.3423359607082272E-4</c:v>
                </c:pt>
                <c:pt idx="91">
                  <c:v>3.6296518922237272E-4</c:v>
                </c:pt>
                <c:pt idx="92">
                  <c:v>1.2322504592483913E-4</c:v>
                </c:pt>
                <c:pt idx="93">
                  <c:v>4.0716175485196179E-5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1.9694662000000001</c:v>
                </c:pt>
                <c:pt idx="1">
                  <c:v>2.0764775048542199</c:v>
                </c:pt>
                <c:pt idx="2">
                  <c:v>2.1809697434981268</c:v>
                </c:pt>
                <c:pt idx="3">
                  <c:v>2.2864067590590489</c:v>
                </c:pt>
                <c:pt idx="4">
                  <c:v>2.3845584398035884</c:v>
                </c:pt>
                <c:pt idx="5">
                  <c:v>2.4898895078359913</c:v>
                </c:pt>
                <c:pt idx="6">
                  <c:v>2.5907195554734614</c:v>
                </c:pt>
                <c:pt idx="7">
                  <c:v>2.6911813266290507</c:v>
                </c:pt>
                <c:pt idx="8">
                  <c:v>2.7784518097832462</c:v>
                </c:pt>
                <c:pt idx="9">
                  <c:v>2.8651528271003386</c:v>
                </c:pt>
                <c:pt idx="10">
                  <c:v>2.9410153846023901</c:v>
                </c:pt>
                <c:pt idx="11">
                  <c:v>3.0097103167694281</c:v>
                </c:pt>
                <c:pt idx="12">
                  <c:v>3.0765774864389028</c:v>
                </c:pt>
                <c:pt idx="13">
                  <c:v>3.1333709817247448</c:v>
                </c:pt>
                <c:pt idx="14">
                  <c:v>3.1830500034500999</c:v>
                </c:pt>
                <c:pt idx="15">
                  <c:v>3.2206342609958774</c:v>
                </c:pt>
                <c:pt idx="16">
                  <c:v>3.2433129558934759</c:v>
                </c:pt>
                <c:pt idx="17">
                  <c:v>3.2579345664918993</c:v>
                </c:pt>
                <c:pt idx="18">
                  <c:v>3.2680789863147881</c:v>
                </c:pt>
                <c:pt idx="19">
                  <c:v>3.2487602401637021</c:v>
                </c:pt>
                <c:pt idx="20">
                  <c:v>3.2242082026408561</c:v>
                </c:pt>
                <c:pt idx="21">
                  <c:v>3.1843136186441834</c:v>
                </c:pt>
                <c:pt idx="22">
                  <c:v>3.130863626498614</c:v>
                </c:pt>
                <c:pt idx="23">
                  <c:v>3.0829443456901569</c:v>
                </c:pt>
                <c:pt idx="24">
                  <c:v>3.0221799151773023</c:v>
                </c:pt>
                <c:pt idx="25">
                  <c:v>2.9275860374710927</c:v>
                </c:pt>
                <c:pt idx="26">
                  <c:v>2.8327572018489815</c:v>
                </c:pt>
                <c:pt idx="27">
                  <c:v>2.724669235952387</c:v>
                </c:pt>
                <c:pt idx="28">
                  <c:v>2.611122484780068</c:v>
                </c:pt>
                <c:pt idx="29">
                  <c:v>2.4955582315200857</c:v>
                </c:pt>
                <c:pt idx="30">
                  <c:v>2.3957527364783364</c:v>
                </c:pt>
                <c:pt idx="31">
                  <c:v>2.2787485061374095</c:v>
                </c:pt>
                <c:pt idx="32">
                  <c:v>2.1770539880827653</c:v>
                </c:pt>
                <c:pt idx="33">
                  <c:v>2.086649781031416</c:v>
                </c:pt>
                <c:pt idx="34">
                  <c:v>2.014802147034028</c:v>
                </c:pt>
                <c:pt idx="35">
                  <c:v>1.9494904370813655</c:v>
                </c:pt>
                <c:pt idx="36">
                  <c:v>1.9119901013010883</c:v>
                </c:pt>
                <c:pt idx="37">
                  <c:v>1.8966012299370421</c:v>
                </c:pt>
                <c:pt idx="38">
                  <c:v>1.9100070801383227</c:v>
                </c:pt>
                <c:pt idx="39">
                  <c:v>1.9398215283660074</c:v>
                </c:pt>
                <c:pt idx="40">
                  <c:v>1.9895789441934204</c:v>
                </c:pt>
                <c:pt idx="41">
                  <c:v>2.058498620641747</c:v>
                </c:pt>
                <c:pt idx="42">
                  <c:v>2.1382678557622579</c:v>
                </c:pt>
                <c:pt idx="43">
                  <c:v>2.2339161931392253</c:v>
                </c:pt>
                <c:pt idx="44">
                  <c:v>2.3375673283567591</c:v>
                </c:pt>
                <c:pt idx="45">
                  <c:v>2.4500972322455445</c:v>
                </c:pt>
                <c:pt idx="46">
                  <c:v>2.5710837012918306</c:v>
                </c:pt>
                <c:pt idx="47">
                  <c:v>2.7015896319402604</c:v>
                </c:pt>
                <c:pt idx="48">
                  <c:v>2.823603275723495</c:v>
                </c:pt>
                <c:pt idx="49">
                  <c:v>2.9424655947891263</c:v>
                </c:pt>
                <c:pt idx="50">
                  <c:v>3.0547622001560111</c:v>
                </c:pt>
                <c:pt idx="51">
                  <c:v>3.1612277085609124</c:v>
                </c:pt>
                <c:pt idx="52">
                  <c:v>3.254396997633473</c:v>
                </c:pt>
                <c:pt idx="53">
                  <c:v>3.3372172476886197</c:v>
                </c:pt>
                <c:pt idx="54">
                  <c:v>3.400809179659364</c:v>
                </c:pt>
                <c:pt idx="55">
                  <c:v>3.4485707437387947</c:v>
                </c:pt>
                <c:pt idx="56">
                  <c:v>3.4772931557107674</c:v>
                </c:pt>
                <c:pt idx="57">
                  <c:v>3.4863996581563561</c:v>
                </c:pt>
                <c:pt idx="58">
                  <c:v>3.4747480466893563</c:v>
                </c:pt>
                <c:pt idx="59">
                  <c:v>3.4404807156327308</c:v>
                </c:pt>
                <c:pt idx="60">
                  <c:v>3.384720234193483</c:v>
                </c:pt>
                <c:pt idx="61">
                  <c:v>3.3088514694839879</c:v>
                </c:pt>
                <c:pt idx="62">
                  <c:v>3.2123033437841202</c:v>
                </c:pt>
                <c:pt idx="63">
                  <c:v>3.0929573241895603</c:v>
                </c:pt>
                <c:pt idx="64">
                  <c:v>2.9505676509898855</c:v>
                </c:pt>
                <c:pt idx="65">
                  <c:v>2.7877615703905838</c:v>
                </c:pt>
                <c:pt idx="66">
                  <c:v>2.6076871344137915</c:v>
                </c:pt>
                <c:pt idx="67">
                  <c:v>2.4126144440550399</c:v>
                </c:pt>
                <c:pt idx="68">
                  <c:v>2.2043781754287646</c:v>
                </c:pt>
                <c:pt idx="69">
                  <c:v>1.9864680521221452</c:v>
                </c:pt>
                <c:pt idx="70">
                  <c:v>1.7640538711461173</c:v>
                </c:pt>
                <c:pt idx="71">
                  <c:v>1.5423091465304566</c:v>
                </c:pt>
                <c:pt idx="72">
                  <c:v>1.3257212462371077</c:v>
                </c:pt>
                <c:pt idx="73">
                  <c:v>1.1183221908457108</c:v>
                </c:pt>
                <c:pt idx="74">
                  <c:v>0.92431241348228732</c:v>
                </c:pt>
                <c:pt idx="75">
                  <c:v>0.74750769139545736</c:v>
                </c:pt>
                <c:pt idx="76">
                  <c:v>0.59041653580629538</c:v>
                </c:pt>
                <c:pt idx="77">
                  <c:v>0.45414476366426343</c:v>
                </c:pt>
                <c:pt idx="78">
                  <c:v>0.33878901776914261</c:v>
                </c:pt>
                <c:pt idx="79">
                  <c:v>0.24386729838533097</c:v>
                </c:pt>
                <c:pt idx="80">
                  <c:v>0.16834969046495854</c:v>
                </c:pt>
                <c:pt idx="81">
                  <c:v>0.11059996334256669</c:v>
                </c:pt>
                <c:pt idx="82">
                  <c:v>6.8478791034891781E-2</c:v>
                </c:pt>
                <c:pt idx="83">
                  <c:v>3.9483789675302576E-2</c:v>
                </c:pt>
                <c:pt idx="84">
                  <c:v>2.0897922583520145E-2</c:v>
                </c:pt>
                <c:pt idx="85">
                  <c:v>9.9752508843905501E-3</c:v>
                </c:pt>
                <c:pt idx="86">
                  <c:v>4.1991006912368012E-3</c:v>
                </c:pt>
                <c:pt idx="87">
                  <c:v>1.5138675681725913E-3</c:v>
                </c:pt>
                <c:pt idx="88">
                  <c:v>4.4939674865810721E-4</c:v>
                </c:pt>
                <c:pt idx="89">
                  <c:v>1.03477733410721E-4</c:v>
                </c:pt>
                <c:pt idx="90">
                  <c:v>1.6818399058943954E-5</c:v>
                </c:pt>
                <c:pt idx="91">
                  <c:v>1.5131268130108504E-6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4.3344427999999997</c:v>
                </c:pt>
                <c:pt idx="1">
                  <c:v>4.4691510880965897</c:v>
                </c:pt>
                <c:pt idx="2">
                  <c:v>4.6029796664119207</c:v>
                </c:pt>
                <c:pt idx="3">
                  <c:v>4.7445871372108428</c:v>
                </c:pt>
                <c:pt idx="4">
                  <c:v>4.8673730021852597</c:v>
                </c:pt>
                <c:pt idx="5">
                  <c:v>4.9954211207691959</c:v>
                </c:pt>
                <c:pt idx="6">
                  <c:v>5.1178153687540284</c:v>
                </c:pt>
                <c:pt idx="7">
                  <c:v>5.2346928494634959</c:v>
                </c:pt>
                <c:pt idx="8">
                  <c:v>5.3356539431732131</c:v>
                </c:pt>
                <c:pt idx="9">
                  <c:v>5.4290206306019151</c:v>
                </c:pt>
                <c:pt idx="10">
                  <c:v>5.5116109575115733</c:v>
                </c:pt>
                <c:pt idx="11">
                  <c:v>5.5913910111827478</c:v>
                </c:pt>
                <c:pt idx="12">
                  <c:v>5.6571142388715518</c:v>
                </c:pt>
                <c:pt idx="13">
                  <c:v>5.7107330317349092</c:v>
                </c:pt>
                <c:pt idx="14">
                  <c:v>5.7644588036632864</c:v>
                </c:pt>
                <c:pt idx="15">
                  <c:v>5.8072480026595521</c:v>
                </c:pt>
                <c:pt idx="16">
                  <c:v>5.8030142221208667</c:v>
                </c:pt>
                <c:pt idx="17">
                  <c:v>5.8025040833681665</c:v>
                </c:pt>
                <c:pt idx="18">
                  <c:v>5.7686463862733781</c:v>
                </c:pt>
                <c:pt idx="19">
                  <c:v>5.7214286598609352</c:v>
                </c:pt>
                <c:pt idx="20">
                  <c:v>5.6437654808853814</c:v>
                </c:pt>
                <c:pt idx="21">
                  <c:v>5.5967555119218302</c:v>
                </c:pt>
                <c:pt idx="22">
                  <c:v>5.4848149769539463</c:v>
                </c:pt>
                <c:pt idx="23">
                  <c:v>5.3718588257341544</c:v>
                </c:pt>
                <c:pt idx="24">
                  <c:v>5.2382999931252394</c:v>
                </c:pt>
                <c:pt idx="25">
                  <c:v>5.0727345803951209</c:v>
                </c:pt>
                <c:pt idx="26">
                  <c:v>4.9045140808378269</c:v>
                </c:pt>
                <c:pt idx="27">
                  <c:v>4.7429612409281834</c:v>
                </c:pt>
                <c:pt idx="28">
                  <c:v>4.5758642838379835</c:v>
                </c:pt>
                <c:pt idx="29">
                  <c:v>4.4318198900901171</c:v>
                </c:pt>
                <c:pt idx="30">
                  <c:v>4.3162591351440884</c:v>
                </c:pt>
                <c:pt idx="31">
                  <c:v>4.2168700364818426</c:v>
                </c:pt>
                <c:pt idx="32">
                  <c:v>4.0866654506718962</c:v>
                </c:pt>
                <c:pt idx="33">
                  <c:v>3.9654746078573906</c:v>
                </c:pt>
                <c:pt idx="34">
                  <c:v>3.8764057807547729</c:v>
                </c:pt>
                <c:pt idx="35">
                  <c:v>3.7996060406692846</c:v>
                </c:pt>
                <c:pt idx="36">
                  <c:v>3.7619173072116423</c:v>
                </c:pt>
                <c:pt idx="37">
                  <c:v>3.7720193529170611</c:v>
                </c:pt>
                <c:pt idx="38">
                  <c:v>3.8609418388550076</c:v>
                </c:pt>
                <c:pt idx="39">
                  <c:v>3.9397423204278788</c:v>
                </c:pt>
                <c:pt idx="40">
                  <c:v>4.0488886272173321</c:v>
                </c:pt>
                <c:pt idx="41">
                  <c:v>4.1778107826476401</c:v>
                </c:pt>
                <c:pt idx="42">
                  <c:v>4.3261445747458334</c:v>
                </c:pt>
                <c:pt idx="43">
                  <c:v>4.5059579709677671</c:v>
                </c:pt>
                <c:pt idx="44">
                  <c:v>4.6800724887253118</c:v>
                </c:pt>
                <c:pt idx="45">
                  <c:v>4.8661288089735759</c:v>
                </c:pt>
                <c:pt idx="46">
                  <c:v>5.0682205408702465</c:v>
                </c:pt>
                <c:pt idx="47">
                  <c:v>5.2718818254398077</c:v>
                </c:pt>
                <c:pt idx="48">
                  <c:v>5.4616968677286692</c:v>
                </c:pt>
                <c:pt idx="49">
                  <c:v>5.6409283075538088</c:v>
                </c:pt>
                <c:pt idx="50">
                  <c:v>5.8049496668690184</c:v>
                </c:pt>
                <c:pt idx="51">
                  <c:v>5.9539757253414214</c:v>
                </c:pt>
                <c:pt idx="52">
                  <c:v>6.0849052976560802</c:v>
                </c:pt>
                <c:pt idx="53">
                  <c:v>6.2020480192250904</c:v>
                </c:pt>
                <c:pt idx="54">
                  <c:v>6.2815327162486128</c:v>
                </c:pt>
                <c:pt idx="55">
                  <c:v>6.3334809378798322</c:v>
                </c:pt>
                <c:pt idx="56">
                  <c:v>6.3544759703176066</c:v>
                </c:pt>
                <c:pt idx="57">
                  <c:v>6.3442554837311311</c:v>
                </c:pt>
                <c:pt idx="58">
                  <c:v>6.3009890307389957</c:v>
                </c:pt>
                <c:pt idx="59">
                  <c:v>6.214587953849235</c:v>
                </c:pt>
                <c:pt idx="60">
                  <c:v>6.0895867912525308</c:v>
                </c:pt>
                <c:pt idx="61">
                  <c:v>5.9282502001733768</c:v>
                </c:pt>
                <c:pt idx="62">
                  <c:v>5.7296458899686957</c:v>
                </c:pt>
                <c:pt idx="63">
                  <c:v>5.4902158809958124</c:v>
                </c:pt>
                <c:pt idx="64">
                  <c:v>5.2102591908048517</c:v>
                </c:pt>
                <c:pt idx="65">
                  <c:v>4.8955604955945775</c:v>
                </c:pt>
                <c:pt idx="66">
                  <c:v>4.5530357547841103</c:v>
                </c:pt>
                <c:pt idx="67">
                  <c:v>4.1881591991671563</c:v>
                </c:pt>
                <c:pt idx="68">
                  <c:v>3.805523312117129</c:v>
                </c:pt>
                <c:pt idx="69">
                  <c:v>3.412493706689653</c:v>
                </c:pt>
                <c:pt idx="70">
                  <c:v>3.0189393043145323</c:v>
                </c:pt>
                <c:pt idx="71">
                  <c:v>2.634028691166542</c:v>
                </c:pt>
                <c:pt idx="72">
                  <c:v>2.2647535401932308</c:v>
                </c:pt>
                <c:pt idx="73">
                  <c:v>1.9165047655078462</c:v>
                </c:pt>
                <c:pt idx="74">
                  <c:v>1.5943994302224334</c:v>
                </c:pt>
                <c:pt idx="75">
                  <c:v>1.302877907099091</c:v>
                </c:pt>
                <c:pt idx="76">
                  <c:v>1.0443713300662003</c:v>
                </c:pt>
                <c:pt idx="77">
                  <c:v>0.81934770285515135</c:v>
                </c:pt>
                <c:pt idx="78">
                  <c:v>0.62707657326962618</c:v>
                </c:pt>
                <c:pt idx="79">
                  <c:v>0.4664831222936231</c:v>
                </c:pt>
                <c:pt idx="80">
                  <c:v>0.3360160964686042</c:v>
                </c:pt>
                <c:pt idx="81">
                  <c:v>0.23339689696060106</c:v>
                </c:pt>
                <c:pt idx="82">
                  <c:v>0.15559171066597591</c:v>
                </c:pt>
                <c:pt idx="83">
                  <c:v>9.9130628362544299E-2</c:v>
                </c:pt>
                <c:pt idx="84">
                  <c:v>6.013797999727527E-2</c:v>
                </c:pt>
                <c:pt idx="85">
                  <c:v>3.466247894381181E-2</c:v>
                </c:pt>
                <c:pt idx="86">
                  <c:v>1.8963809210923332E-2</c:v>
                </c:pt>
                <c:pt idx="87">
                  <c:v>9.8506251433841639E-3</c:v>
                </c:pt>
                <c:pt idx="88">
                  <c:v>4.8499249818798607E-3</c:v>
                </c:pt>
                <c:pt idx="89">
                  <c:v>2.2199158162646746E-3</c:v>
                </c:pt>
                <c:pt idx="90">
                  <c:v>9.5105199512976663E-4</c:v>
                </c:pt>
                <c:pt idx="91" formatCode="0.0000">
                  <c:v>3.6447831603538358E-4</c:v>
                </c:pt>
                <c:pt idx="92" formatCode="0.0000">
                  <c:v>1.2322504592483913E-4</c:v>
                </c:pt>
                <c:pt idx="93" formatCode="0.0000">
                  <c:v>4.0716175485196179E-5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ColWidth="11.5703125" defaultRowHeight="15" x14ac:dyDescent="0.25"/>
  <cols>
    <col min="1" max="1" width="12.5703125" customWidth="1"/>
    <col min="2" max="2" width="16.28515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ColWidth="11.5703125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ColWidth="11.5703125" defaultRowHeight="15" x14ac:dyDescent="0.25"/>
  <cols>
    <col min="2" max="3" width="13.28515625" bestFit="1" customWidth="1"/>
  </cols>
  <sheetData>
    <row r="1" spans="1:127" x14ac:dyDescent="0.25">
      <c r="A1" s="26" t="s">
        <v>10</v>
      </c>
      <c r="B1" s="99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7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7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7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7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7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7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7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7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7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7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7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7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7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7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7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7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7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7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7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7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7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7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7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7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7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7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7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7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7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7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7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7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7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7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7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7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7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7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7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7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7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9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7">
        <v>1.3475E-3</v>
      </c>
      <c r="C49" s="96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7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7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7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7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7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7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7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7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7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7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7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7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7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7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7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7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7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7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7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7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7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7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7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7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7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7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7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7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7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7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7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7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7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7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7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7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7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7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7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7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7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7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7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7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7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7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7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7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7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7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7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7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7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7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7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7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7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7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7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7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7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101" workbookViewId="0">
      <selection activeCell="J11" sqref="J11"/>
    </sheetView>
  </sheetViews>
  <sheetFormatPr baseColWidth="10" defaultColWidth="11.5703125" defaultRowHeight="15" x14ac:dyDescent="0.25"/>
  <cols>
    <col min="1" max="1" width="12" bestFit="1" customWidth="1"/>
    <col min="2" max="2" width="7.28515625" bestFit="1" customWidth="1"/>
    <col min="3" max="3" width="17.28515625" bestFit="1" customWidth="1"/>
    <col min="4" max="4" width="20.71093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8" t="s">
        <v>1</v>
      </c>
      <c r="B1" s="108" t="s">
        <v>2</v>
      </c>
      <c r="C1" s="109" t="s">
        <v>3</v>
      </c>
      <c r="D1" s="17" t="s">
        <v>4</v>
      </c>
      <c r="E1" s="17" t="s">
        <v>9</v>
      </c>
      <c r="F1" s="17" t="s">
        <v>0</v>
      </c>
      <c r="G1" s="110" t="s">
        <v>11</v>
      </c>
      <c r="I1" s="123"/>
      <c r="J1" s="123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12">
        <v>1</v>
      </c>
      <c r="B2" s="113" t="s">
        <v>5</v>
      </c>
      <c r="C2" s="114">
        <v>16157</v>
      </c>
      <c r="D2" s="115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</row>
    <row r="3" spans="1:106" x14ac:dyDescent="0.25">
      <c r="A3" s="112">
        <v>2</v>
      </c>
      <c r="B3" s="113" t="s">
        <v>6</v>
      </c>
      <c r="C3" s="114">
        <v>17629</v>
      </c>
      <c r="D3" s="115">
        <v>134408.04999999999</v>
      </c>
      <c r="E3" s="11">
        <v>13.112371831483816</v>
      </c>
      <c r="F3" s="11" cm="1">
        <f t="array" ref="F3">edadCalc(C3)</f>
        <v>77</v>
      </c>
      <c r="G3" s="111"/>
      <c r="I3" s="26"/>
      <c r="J3" s="26"/>
    </row>
    <row r="4" spans="1:106" x14ac:dyDescent="0.25">
      <c r="A4" s="112">
        <v>3</v>
      </c>
      <c r="B4" s="113" t="s">
        <v>5</v>
      </c>
      <c r="C4" s="114">
        <v>11997</v>
      </c>
      <c r="D4" s="115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</row>
    <row r="5" spans="1:106" x14ac:dyDescent="0.25">
      <c r="A5" s="112">
        <v>4</v>
      </c>
      <c r="B5" s="113" t="s">
        <v>6</v>
      </c>
      <c r="C5" s="114">
        <v>19001</v>
      </c>
      <c r="D5" s="115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</row>
    <row r="6" spans="1:106" x14ac:dyDescent="0.25">
      <c r="A6" s="112">
        <v>5</v>
      </c>
      <c r="B6" s="113" t="s">
        <v>6</v>
      </c>
      <c r="C6" s="114">
        <v>17016</v>
      </c>
      <c r="D6" s="115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</row>
    <row r="7" spans="1:106" x14ac:dyDescent="0.25">
      <c r="A7" s="112">
        <v>6</v>
      </c>
      <c r="B7" s="113" t="s">
        <v>5</v>
      </c>
      <c r="C7" s="114">
        <v>10524</v>
      </c>
      <c r="D7" s="115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</row>
    <row r="8" spans="1:106" x14ac:dyDescent="0.25">
      <c r="A8" s="112">
        <v>7</v>
      </c>
      <c r="B8" s="113" t="s">
        <v>6</v>
      </c>
      <c r="C8" s="114">
        <v>13169</v>
      </c>
      <c r="D8" s="115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</row>
    <row r="9" spans="1:106" x14ac:dyDescent="0.25">
      <c r="A9" s="112">
        <v>8</v>
      </c>
      <c r="B9" s="113" t="s">
        <v>6</v>
      </c>
      <c r="C9" s="114">
        <v>18976</v>
      </c>
      <c r="D9" s="115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</row>
    <row r="10" spans="1:106" x14ac:dyDescent="0.25">
      <c r="A10" s="112">
        <v>9</v>
      </c>
      <c r="B10" s="113" t="s">
        <v>6</v>
      </c>
      <c r="C10" s="114">
        <v>17033</v>
      </c>
      <c r="D10" s="115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</row>
    <row r="11" spans="1:106" x14ac:dyDescent="0.25">
      <c r="A11" s="112">
        <v>10</v>
      </c>
      <c r="B11" s="113" t="s">
        <v>5</v>
      </c>
      <c r="C11" s="114">
        <v>17968</v>
      </c>
      <c r="D11" s="115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</row>
    <row r="12" spans="1:106" x14ac:dyDescent="0.25">
      <c r="A12" s="112">
        <v>11</v>
      </c>
      <c r="B12" s="113" t="s">
        <v>6</v>
      </c>
      <c r="C12" s="114">
        <v>17777</v>
      </c>
      <c r="D12" s="115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</row>
    <row r="13" spans="1:106" x14ac:dyDescent="0.25">
      <c r="A13" s="112">
        <v>12</v>
      </c>
      <c r="B13" s="113" t="s">
        <v>6</v>
      </c>
      <c r="C13" s="114">
        <v>12619</v>
      </c>
      <c r="D13" s="115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</row>
    <row r="14" spans="1:106" x14ac:dyDescent="0.25">
      <c r="A14" s="112">
        <v>13</v>
      </c>
      <c r="B14" s="113" t="s">
        <v>5</v>
      </c>
      <c r="C14" s="114">
        <v>17418</v>
      </c>
      <c r="D14" s="115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</row>
    <row r="15" spans="1:106" x14ac:dyDescent="0.25">
      <c r="A15" s="112">
        <v>14</v>
      </c>
      <c r="B15" s="113" t="s">
        <v>6</v>
      </c>
      <c r="C15" s="114">
        <v>20093</v>
      </c>
      <c r="D15" s="115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</row>
    <row r="16" spans="1:106" x14ac:dyDescent="0.25">
      <c r="A16" s="112">
        <v>15</v>
      </c>
      <c r="B16" s="113" t="s">
        <v>5</v>
      </c>
      <c r="C16" s="114">
        <v>18272</v>
      </c>
      <c r="D16" s="115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</row>
    <row r="17" spans="1:10" x14ac:dyDescent="0.25">
      <c r="A17" s="112">
        <v>16</v>
      </c>
      <c r="B17" s="113" t="s">
        <v>6</v>
      </c>
      <c r="C17" s="114">
        <v>16272</v>
      </c>
      <c r="D17" s="115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</row>
    <row r="18" spans="1:10" x14ac:dyDescent="0.25">
      <c r="A18" s="112">
        <v>17</v>
      </c>
      <c r="B18" s="113" t="s">
        <v>6</v>
      </c>
      <c r="C18" s="114">
        <v>16508</v>
      </c>
      <c r="D18" s="115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</row>
    <row r="19" spans="1:10" x14ac:dyDescent="0.25">
      <c r="A19" s="112">
        <v>18</v>
      </c>
      <c r="B19" s="113" t="s">
        <v>5</v>
      </c>
      <c r="C19" s="114">
        <v>19216</v>
      </c>
      <c r="D19" s="115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</row>
    <row r="20" spans="1:10" x14ac:dyDescent="0.25">
      <c r="A20" s="112">
        <v>19</v>
      </c>
      <c r="B20" s="113" t="s">
        <v>6</v>
      </c>
      <c r="C20" s="114">
        <v>20179</v>
      </c>
      <c r="D20" s="115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</row>
    <row r="21" spans="1:10" x14ac:dyDescent="0.25">
      <c r="A21" s="112">
        <v>20</v>
      </c>
      <c r="B21" s="113" t="s">
        <v>6</v>
      </c>
      <c r="C21" s="114">
        <v>20486</v>
      </c>
      <c r="D21" s="115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</row>
    <row r="22" spans="1:10" x14ac:dyDescent="0.25">
      <c r="A22" s="112">
        <v>21</v>
      </c>
      <c r="B22" s="113" t="s">
        <v>5</v>
      </c>
      <c r="C22" s="114">
        <v>19582</v>
      </c>
      <c r="D22" s="115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0" x14ac:dyDescent="0.25">
      <c r="A23" s="112">
        <v>22</v>
      </c>
      <c r="B23" s="113" t="s">
        <v>6</v>
      </c>
      <c r="C23" s="114">
        <v>21853</v>
      </c>
      <c r="D23" s="115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0" x14ac:dyDescent="0.25">
      <c r="A24" s="112">
        <v>23</v>
      </c>
      <c r="B24" s="113" t="s">
        <v>5</v>
      </c>
      <c r="C24" s="114">
        <v>19971</v>
      </c>
      <c r="D24" s="115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0" x14ac:dyDescent="0.25">
      <c r="A25" s="112">
        <v>24</v>
      </c>
      <c r="B25" s="113" t="s">
        <v>5</v>
      </c>
      <c r="C25" s="114">
        <v>15422</v>
      </c>
      <c r="D25" s="115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0" x14ac:dyDescent="0.25">
      <c r="A26" s="112">
        <v>25</v>
      </c>
      <c r="B26" s="113" t="s">
        <v>5</v>
      </c>
      <c r="C26" s="114">
        <v>14888</v>
      </c>
      <c r="D26" s="115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0" x14ac:dyDescent="0.25">
      <c r="A27" s="112">
        <v>26</v>
      </c>
      <c r="B27" s="113" t="s">
        <v>6</v>
      </c>
      <c r="C27" s="114">
        <v>21758</v>
      </c>
      <c r="D27" s="115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0" x14ac:dyDescent="0.25">
      <c r="A28" s="112">
        <v>27</v>
      </c>
      <c r="B28" s="113" t="s">
        <v>5</v>
      </c>
      <c r="C28" s="114">
        <v>21068</v>
      </c>
      <c r="D28" s="115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0" x14ac:dyDescent="0.25">
      <c r="A29" s="112">
        <v>28</v>
      </c>
      <c r="B29" s="113" t="s">
        <v>6</v>
      </c>
      <c r="C29" s="114">
        <v>19396</v>
      </c>
      <c r="D29" s="115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0" x14ac:dyDescent="0.25">
      <c r="A30" s="112">
        <v>29</v>
      </c>
      <c r="B30" s="113" t="s">
        <v>6</v>
      </c>
      <c r="C30" s="114">
        <v>15412</v>
      </c>
      <c r="D30" s="115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0" x14ac:dyDescent="0.25">
      <c r="A31" s="112">
        <v>30</v>
      </c>
      <c r="B31" s="113" t="s">
        <v>5</v>
      </c>
      <c r="C31" s="114">
        <v>16306</v>
      </c>
      <c r="D31" s="115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0" x14ac:dyDescent="0.25">
      <c r="A32" s="112">
        <v>31</v>
      </c>
      <c r="B32" s="113" t="s">
        <v>5</v>
      </c>
      <c r="C32" s="114">
        <v>16350</v>
      </c>
      <c r="D32" s="115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25">
      <c r="A33" s="112">
        <v>32</v>
      </c>
      <c r="B33" s="113" t="s">
        <v>5</v>
      </c>
      <c r="C33" s="114">
        <v>17152</v>
      </c>
      <c r="D33" s="115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25">
      <c r="A34" s="112">
        <v>33</v>
      </c>
      <c r="B34" s="113" t="s">
        <v>6</v>
      </c>
      <c r="C34" s="114">
        <v>19101</v>
      </c>
      <c r="D34" s="115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25">
      <c r="A35" s="112">
        <v>34</v>
      </c>
      <c r="B35" s="113" t="s">
        <v>6</v>
      </c>
      <c r="C35" s="114">
        <v>16389</v>
      </c>
      <c r="D35" s="115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25">
      <c r="A36" s="112">
        <v>35</v>
      </c>
      <c r="B36" s="113" t="s">
        <v>6</v>
      </c>
      <c r="C36" s="114">
        <v>15312</v>
      </c>
      <c r="D36" s="115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25">
      <c r="A37" s="112">
        <v>36</v>
      </c>
      <c r="B37" s="113" t="s">
        <v>6</v>
      </c>
      <c r="C37" s="114">
        <v>16111</v>
      </c>
      <c r="D37" s="115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25">
      <c r="A38" s="112">
        <v>37</v>
      </c>
      <c r="B38" s="113" t="s">
        <v>6</v>
      </c>
      <c r="C38" s="114">
        <v>21428</v>
      </c>
      <c r="D38" s="115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25">
      <c r="A39" s="112">
        <v>38</v>
      </c>
      <c r="B39" s="113" t="s">
        <v>6</v>
      </c>
      <c r="C39" s="114">
        <v>19017</v>
      </c>
      <c r="D39" s="115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25">
      <c r="A40" s="112">
        <v>39</v>
      </c>
      <c r="B40" s="113" t="s">
        <v>5</v>
      </c>
      <c r="C40" s="114">
        <v>21300</v>
      </c>
      <c r="D40" s="115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25">
      <c r="A41" s="112">
        <v>40</v>
      </c>
      <c r="B41" s="113" t="s">
        <v>5</v>
      </c>
      <c r="C41" s="114">
        <v>18870</v>
      </c>
      <c r="D41" s="115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25">
      <c r="A42" s="112">
        <v>41</v>
      </c>
      <c r="B42" s="113" t="s">
        <v>6</v>
      </c>
      <c r="C42" s="114">
        <v>12164</v>
      </c>
      <c r="D42" s="115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25">
      <c r="A43" s="112">
        <v>42</v>
      </c>
      <c r="B43" s="113" t="s">
        <v>5</v>
      </c>
      <c r="C43" s="114">
        <v>18622</v>
      </c>
      <c r="D43" s="115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25">
      <c r="A44" s="112">
        <v>43</v>
      </c>
      <c r="B44" s="113" t="s">
        <v>5</v>
      </c>
      <c r="C44" s="114">
        <v>20421</v>
      </c>
      <c r="D44" s="115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25">
      <c r="A45" s="112">
        <v>44</v>
      </c>
      <c r="B45" s="113" t="s">
        <v>5</v>
      </c>
      <c r="C45" s="114">
        <v>20976</v>
      </c>
      <c r="D45" s="115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25">
      <c r="A46" s="112">
        <v>45</v>
      </c>
      <c r="B46" s="113" t="s">
        <v>5</v>
      </c>
      <c r="C46" s="114">
        <v>19485</v>
      </c>
      <c r="D46" s="115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25">
      <c r="A47" s="112">
        <v>46</v>
      </c>
      <c r="B47" s="113" t="s">
        <v>5</v>
      </c>
      <c r="C47" s="114">
        <v>20398</v>
      </c>
      <c r="D47" s="115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25">
      <c r="A48" s="112">
        <v>47</v>
      </c>
      <c r="B48" s="113" t="s">
        <v>6</v>
      </c>
      <c r="C48" s="114">
        <v>19026</v>
      </c>
      <c r="D48" s="115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25">
      <c r="A49" s="112">
        <v>48</v>
      </c>
      <c r="B49" s="113" t="s">
        <v>5</v>
      </c>
      <c r="C49" s="114">
        <v>19920</v>
      </c>
      <c r="D49" s="115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25">
      <c r="A50" s="112">
        <v>49</v>
      </c>
      <c r="B50" s="113" t="s">
        <v>5</v>
      </c>
      <c r="C50" s="114">
        <v>17231</v>
      </c>
      <c r="D50" s="115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25">
      <c r="A51" s="112">
        <v>50</v>
      </c>
      <c r="B51" s="113" t="s">
        <v>5</v>
      </c>
      <c r="C51" s="114">
        <v>19056</v>
      </c>
      <c r="D51" s="115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25">
      <c r="A52" s="112">
        <v>51</v>
      </c>
      <c r="B52" s="113" t="s">
        <v>5</v>
      </c>
      <c r="C52" s="114">
        <v>18858</v>
      </c>
      <c r="D52" s="115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25">
      <c r="A53" s="112">
        <v>52</v>
      </c>
      <c r="B53" s="113" t="s">
        <v>6</v>
      </c>
      <c r="C53" s="114">
        <v>15315</v>
      </c>
      <c r="D53" s="115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25">
      <c r="A54" s="112">
        <v>53</v>
      </c>
      <c r="B54" s="113" t="s">
        <v>5</v>
      </c>
      <c r="C54" s="114">
        <v>15650</v>
      </c>
      <c r="D54" s="115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25">
      <c r="A55" s="112">
        <v>54</v>
      </c>
      <c r="B55" s="113" t="s">
        <v>5</v>
      </c>
      <c r="C55" s="114">
        <v>18957</v>
      </c>
      <c r="D55" s="115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25">
      <c r="A56" s="112">
        <v>55</v>
      </c>
      <c r="B56" s="113" t="s">
        <v>5</v>
      </c>
      <c r="C56" s="114">
        <v>20356</v>
      </c>
      <c r="D56" s="115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25">
      <c r="A57" s="112">
        <v>56</v>
      </c>
      <c r="B57" s="113" t="s">
        <v>6</v>
      </c>
      <c r="C57" s="114">
        <v>20378</v>
      </c>
      <c r="D57" s="115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25">
      <c r="A58" s="112">
        <v>57</v>
      </c>
      <c r="B58" s="113" t="s">
        <v>6</v>
      </c>
      <c r="C58" s="114">
        <v>20598</v>
      </c>
      <c r="D58" s="115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25">
      <c r="A59" s="112">
        <v>58</v>
      </c>
      <c r="B59" s="113" t="s">
        <v>5</v>
      </c>
      <c r="C59" s="114">
        <v>20283</v>
      </c>
      <c r="D59" s="115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25">
      <c r="A60" s="112">
        <v>59</v>
      </c>
      <c r="B60" s="113" t="s">
        <v>6</v>
      </c>
      <c r="C60" s="114">
        <v>18549</v>
      </c>
      <c r="D60" s="115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25">
      <c r="A61" s="112">
        <v>60</v>
      </c>
      <c r="B61" s="113" t="s">
        <v>6</v>
      </c>
      <c r="C61" s="114">
        <v>18516</v>
      </c>
      <c r="D61" s="115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25">
      <c r="A62" s="112">
        <v>61</v>
      </c>
      <c r="B62" s="113" t="s">
        <v>5</v>
      </c>
      <c r="C62" s="114">
        <v>21224</v>
      </c>
      <c r="D62" s="115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25">
      <c r="A63" s="112">
        <v>62</v>
      </c>
      <c r="B63" s="113" t="s">
        <v>6</v>
      </c>
      <c r="C63" s="114">
        <v>20757</v>
      </c>
      <c r="D63" s="115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25">
      <c r="A64" s="112">
        <v>63</v>
      </c>
      <c r="B64" s="113" t="s">
        <v>6</v>
      </c>
      <c r="C64" s="114">
        <v>20582</v>
      </c>
      <c r="D64" s="115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25">
      <c r="A65" s="112">
        <v>64</v>
      </c>
      <c r="B65" s="113" t="s">
        <v>6</v>
      </c>
      <c r="C65" s="114">
        <v>15018</v>
      </c>
      <c r="D65" s="115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25">
      <c r="A66" s="112">
        <v>65</v>
      </c>
      <c r="B66" s="113" t="s">
        <v>6</v>
      </c>
      <c r="C66" s="114">
        <v>20037</v>
      </c>
      <c r="D66" s="115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25">
      <c r="A67" s="112">
        <v>66</v>
      </c>
      <c r="B67" s="113" t="s">
        <v>5</v>
      </c>
      <c r="C67" s="114">
        <v>23497</v>
      </c>
      <c r="D67" s="115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25">
      <c r="A68" s="112">
        <v>67</v>
      </c>
      <c r="B68" s="113" t="s">
        <v>6</v>
      </c>
      <c r="C68" s="114">
        <v>18486</v>
      </c>
      <c r="D68" s="115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25">
      <c r="A69" s="112">
        <v>68</v>
      </c>
      <c r="B69" s="113" t="s">
        <v>6</v>
      </c>
      <c r="C69" s="114">
        <v>23119</v>
      </c>
      <c r="D69" s="115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25">
      <c r="A70" s="112">
        <v>69</v>
      </c>
      <c r="B70" s="113" t="s">
        <v>5</v>
      </c>
      <c r="C70" s="114">
        <v>13372</v>
      </c>
      <c r="D70" s="115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25">
      <c r="A71" s="112">
        <v>70</v>
      </c>
      <c r="B71" s="113" t="s">
        <v>6</v>
      </c>
      <c r="C71" s="114">
        <v>21089</v>
      </c>
      <c r="D71" s="115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25">
      <c r="A72" s="112">
        <v>71</v>
      </c>
      <c r="B72" s="113" t="s">
        <v>6</v>
      </c>
      <c r="C72" s="114">
        <v>21025</v>
      </c>
      <c r="D72" s="115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25">
      <c r="A73" s="112">
        <v>72</v>
      </c>
      <c r="B73" s="113" t="s">
        <v>6</v>
      </c>
      <c r="C73" s="114">
        <v>19884</v>
      </c>
      <c r="D73" s="115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25">
      <c r="A74" s="112">
        <v>73</v>
      </c>
      <c r="B74" s="113" t="s">
        <v>5</v>
      </c>
      <c r="C74" s="114">
        <v>21047</v>
      </c>
      <c r="D74" s="115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25">
      <c r="A75" s="112">
        <v>74</v>
      </c>
      <c r="B75" s="113" t="s">
        <v>6</v>
      </c>
      <c r="C75" s="114">
        <v>18974</v>
      </c>
      <c r="D75" s="115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25">
      <c r="A76" s="112">
        <v>75</v>
      </c>
      <c r="B76" s="113" t="s">
        <v>5</v>
      </c>
      <c r="C76" s="114">
        <v>19814</v>
      </c>
      <c r="D76" s="115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25">
      <c r="A77" s="112">
        <v>76</v>
      </c>
      <c r="B77" s="113" t="s">
        <v>6</v>
      </c>
      <c r="C77" s="114">
        <v>17486</v>
      </c>
      <c r="D77" s="115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25">
      <c r="A78" s="112">
        <v>77</v>
      </c>
      <c r="B78" s="113" t="s">
        <v>6</v>
      </c>
      <c r="C78" s="114">
        <v>16460</v>
      </c>
      <c r="D78" s="115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25">
      <c r="A79" s="112">
        <v>78</v>
      </c>
      <c r="B79" s="113" t="s">
        <v>5</v>
      </c>
      <c r="C79" s="114">
        <v>20271</v>
      </c>
      <c r="D79" s="115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25">
      <c r="A80" s="112">
        <v>79</v>
      </c>
      <c r="B80" s="113" t="s">
        <v>6</v>
      </c>
      <c r="C80" s="114">
        <v>23374</v>
      </c>
      <c r="D80" s="115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25">
      <c r="A81" s="112">
        <v>80</v>
      </c>
      <c r="B81" s="113" t="s">
        <v>6</v>
      </c>
      <c r="C81" s="114">
        <v>21241</v>
      </c>
      <c r="D81" s="115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25">
      <c r="A82" s="112">
        <v>81</v>
      </c>
      <c r="B82" s="113" t="s">
        <v>6</v>
      </c>
      <c r="C82" s="114">
        <v>22873</v>
      </c>
      <c r="D82" s="115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25">
      <c r="A83" s="112">
        <v>82</v>
      </c>
      <c r="B83" s="113" t="s">
        <v>5</v>
      </c>
      <c r="C83" s="114">
        <v>23738</v>
      </c>
      <c r="D83" s="115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25">
      <c r="A84" s="112">
        <v>83</v>
      </c>
      <c r="B84" s="113" t="s">
        <v>6</v>
      </c>
      <c r="C84" s="114">
        <v>20856</v>
      </c>
      <c r="D84" s="115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25">
      <c r="A85" s="112">
        <v>84</v>
      </c>
      <c r="B85" s="113" t="s">
        <v>6</v>
      </c>
      <c r="C85" s="114">
        <v>17799</v>
      </c>
      <c r="D85" s="115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25">
      <c r="A86" s="112">
        <v>85</v>
      </c>
      <c r="B86" s="113" t="s">
        <v>5</v>
      </c>
      <c r="C86" s="114">
        <v>22673</v>
      </c>
      <c r="D86" s="115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25">
      <c r="A87" s="112">
        <v>86</v>
      </c>
      <c r="B87" s="113" t="s">
        <v>6</v>
      </c>
      <c r="C87" s="114">
        <v>21980</v>
      </c>
      <c r="D87" s="115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25">
      <c r="A88" s="112">
        <v>87</v>
      </c>
      <c r="B88" s="113" t="s">
        <v>5</v>
      </c>
      <c r="C88" s="114">
        <v>18254</v>
      </c>
      <c r="D88" s="115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25">
      <c r="A89" s="112">
        <v>88</v>
      </c>
      <c r="B89" s="113" t="s">
        <v>6</v>
      </c>
      <c r="C89" s="114">
        <v>20088</v>
      </c>
      <c r="D89" s="115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25">
      <c r="A90" s="112">
        <v>89</v>
      </c>
      <c r="B90" s="113" t="s">
        <v>6</v>
      </c>
      <c r="C90" s="114">
        <v>20049</v>
      </c>
      <c r="D90" s="115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25">
      <c r="A91" s="112">
        <v>90</v>
      </c>
      <c r="B91" s="113" t="s">
        <v>5</v>
      </c>
      <c r="C91" s="114">
        <v>16789</v>
      </c>
      <c r="D91" s="115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25">
      <c r="A92" s="112">
        <v>91</v>
      </c>
      <c r="B92" s="113" t="s">
        <v>6</v>
      </c>
      <c r="C92" s="114">
        <v>16973</v>
      </c>
      <c r="D92" s="115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25">
      <c r="A93" s="112">
        <v>92</v>
      </c>
      <c r="B93" s="113" t="s">
        <v>6</v>
      </c>
      <c r="C93" s="114">
        <v>20979</v>
      </c>
      <c r="D93" s="115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25">
      <c r="A94" s="112">
        <v>93</v>
      </c>
      <c r="B94" s="113" t="s">
        <v>5</v>
      </c>
      <c r="C94" s="114">
        <v>23056</v>
      </c>
      <c r="D94" s="115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25">
      <c r="A95" s="112">
        <v>94</v>
      </c>
      <c r="B95" s="113" t="s">
        <v>6</v>
      </c>
      <c r="C95" s="114">
        <v>22518</v>
      </c>
      <c r="D95" s="115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25">
      <c r="A96" s="112">
        <v>95</v>
      </c>
      <c r="B96" s="113" t="s">
        <v>5</v>
      </c>
      <c r="C96" s="114">
        <v>15503</v>
      </c>
      <c r="D96" s="115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25">
      <c r="A97" s="112">
        <v>96</v>
      </c>
      <c r="B97" s="113" t="s">
        <v>5</v>
      </c>
      <c r="C97" s="114">
        <v>14692</v>
      </c>
      <c r="D97" s="115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25">
      <c r="A98" s="112">
        <v>97</v>
      </c>
      <c r="B98" s="113" t="s">
        <v>5</v>
      </c>
      <c r="C98" s="114">
        <v>15465</v>
      </c>
      <c r="D98" s="115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25">
      <c r="A99" s="112">
        <v>98</v>
      </c>
      <c r="B99" s="113" t="s">
        <v>6</v>
      </c>
      <c r="C99" s="114">
        <v>14976</v>
      </c>
      <c r="D99" s="115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25">
      <c r="A100" s="112">
        <v>99</v>
      </c>
      <c r="B100" s="113" t="s">
        <v>5</v>
      </c>
      <c r="C100" s="114">
        <v>14837</v>
      </c>
      <c r="D100" s="115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25">
      <c r="A101" s="112">
        <v>100</v>
      </c>
      <c r="B101" s="113" t="s">
        <v>6</v>
      </c>
      <c r="C101" s="114">
        <v>20002</v>
      </c>
      <c r="D101" s="115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25">
      <c r="A102" s="112">
        <v>101</v>
      </c>
      <c r="B102" s="113" t="s">
        <v>6</v>
      </c>
      <c r="C102" s="114">
        <v>14361</v>
      </c>
      <c r="D102" s="115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25">
      <c r="A103" s="112">
        <v>102</v>
      </c>
      <c r="B103" s="113" t="s">
        <v>5</v>
      </c>
      <c r="C103" s="114">
        <v>20791</v>
      </c>
      <c r="D103" s="115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25">
      <c r="A104" s="112">
        <v>103</v>
      </c>
      <c r="B104" s="113" t="s">
        <v>5</v>
      </c>
      <c r="C104" s="114">
        <v>22336</v>
      </c>
      <c r="D104" s="115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25">
      <c r="A105" s="112">
        <v>104</v>
      </c>
      <c r="B105" s="113" t="s">
        <v>5</v>
      </c>
      <c r="C105" s="114">
        <v>20403</v>
      </c>
      <c r="D105" s="115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25">
      <c r="A106" s="112">
        <v>105</v>
      </c>
      <c r="B106" s="113" t="s">
        <v>6</v>
      </c>
      <c r="C106" s="114">
        <v>19435</v>
      </c>
      <c r="D106" s="115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25">
      <c r="A107" s="112">
        <v>106</v>
      </c>
      <c r="B107" s="113" t="s">
        <v>6</v>
      </c>
      <c r="C107" s="114">
        <v>15638</v>
      </c>
      <c r="D107" s="115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25">
      <c r="A108" s="112">
        <v>107</v>
      </c>
      <c r="B108" s="113" t="s">
        <v>6</v>
      </c>
      <c r="C108" s="114">
        <v>15262</v>
      </c>
      <c r="D108" s="115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25">
      <c r="A109" s="112">
        <v>108</v>
      </c>
      <c r="B109" s="113" t="s">
        <v>6</v>
      </c>
      <c r="C109" s="114">
        <v>19558</v>
      </c>
      <c r="D109" s="115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25">
      <c r="A110" s="112">
        <v>109</v>
      </c>
      <c r="B110" s="113" t="s">
        <v>6</v>
      </c>
      <c r="C110" s="114">
        <v>19830</v>
      </c>
      <c r="D110" s="115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25">
      <c r="A111" s="112">
        <v>110</v>
      </c>
      <c r="B111" s="113" t="s">
        <v>6</v>
      </c>
      <c r="C111" s="114">
        <v>19104</v>
      </c>
      <c r="D111" s="115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25">
      <c r="A112" s="112">
        <v>111</v>
      </c>
      <c r="B112" s="113" t="s">
        <v>5</v>
      </c>
      <c r="C112" s="114">
        <v>20794</v>
      </c>
      <c r="D112" s="115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25">
      <c r="A113" s="112">
        <v>112</v>
      </c>
      <c r="B113" s="113" t="s">
        <v>5</v>
      </c>
      <c r="C113" s="114">
        <v>22845</v>
      </c>
      <c r="D113" s="115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25">
      <c r="A114" s="112">
        <v>113</v>
      </c>
      <c r="B114" s="113" t="s">
        <v>6</v>
      </c>
      <c r="C114" s="114">
        <v>21081</v>
      </c>
      <c r="D114" s="115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25">
      <c r="A115" s="112">
        <v>114</v>
      </c>
      <c r="B115" s="113" t="s">
        <v>5</v>
      </c>
      <c r="C115" s="114">
        <v>21154</v>
      </c>
      <c r="D115" s="115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25">
      <c r="A116" s="112">
        <v>115</v>
      </c>
      <c r="B116" s="113" t="s">
        <v>5</v>
      </c>
      <c r="C116" s="114">
        <v>20765</v>
      </c>
      <c r="D116" s="115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25">
      <c r="A117" s="112">
        <v>116</v>
      </c>
      <c r="B117" s="113" t="s">
        <v>5</v>
      </c>
      <c r="C117" s="114">
        <v>21020</v>
      </c>
      <c r="D117" s="115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25">
      <c r="A118" s="112">
        <v>117</v>
      </c>
      <c r="B118" s="113" t="s">
        <v>5</v>
      </c>
      <c r="C118" s="114">
        <v>19480</v>
      </c>
      <c r="D118" s="115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25">
      <c r="A119" s="112">
        <v>118</v>
      </c>
      <c r="B119" s="113" t="s">
        <v>5</v>
      </c>
      <c r="C119" s="114">
        <v>21867</v>
      </c>
      <c r="D119" s="115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25">
      <c r="A120" s="112">
        <v>119</v>
      </c>
      <c r="B120" s="113" t="s">
        <v>6</v>
      </c>
      <c r="C120" s="114">
        <v>20899</v>
      </c>
      <c r="D120" s="115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25">
      <c r="A121" s="112">
        <v>120</v>
      </c>
      <c r="B121" s="113" t="s">
        <v>5</v>
      </c>
      <c r="C121" s="114">
        <v>23089</v>
      </c>
      <c r="D121" s="115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25">
      <c r="A122" s="112">
        <v>121</v>
      </c>
      <c r="B122" s="113" t="s">
        <v>5</v>
      </c>
      <c r="C122" s="114">
        <v>20331</v>
      </c>
      <c r="D122" s="115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25">
      <c r="A123" s="112">
        <v>122</v>
      </c>
      <c r="B123" s="113" t="s">
        <v>5</v>
      </c>
      <c r="C123" s="114">
        <v>18832</v>
      </c>
      <c r="D123" s="115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25">
      <c r="A124" s="112">
        <v>123</v>
      </c>
      <c r="B124" s="113" t="s">
        <v>5</v>
      </c>
      <c r="C124" s="114">
        <v>20609</v>
      </c>
      <c r="D124" s="115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25">
      <c r="A125" s="112">
        <v>124</v>
      </c>
      <c r="B125" s="113" t="s">
        <v>6</v>
      </c>
      <c r="C125" s="114">
        <v>23102</v>
      </c>
      <c r="D125" s="115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25">
      <c r="A126" s="112">
        <v>125</v>
      </c>
      <c r="B126" s="113" t="s">
        <v>5</v>
      </c>
      <c r="C126" s="114">
        <v>21379</v>
      </c>
      <c r="D126" s="115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25">
      <c r="A127" s="112">
        <v>126</v>
      </c>
      <c r="B127" s="113" t="s">
        <v>5</v>
      </c>
      <c r="C127" s="114">
        <v>22169</v>
      </c>
      <c r="D127" s="115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25">
      <c r="A128" s="112">
        <v>127</v>
      </c>
      <c r="B128" s="113" t="s">
        <v>5</v>
      </c>
      <c r="C128" s="114">
        <v>23260</v>
      </c>
      <c r="D128" s="115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25">
      <c r="A129" s="112">
        <v>128</v>
      </c>
      <c r="B129" s="113" t="s">
        <v>6</v>
      </c>
      <c r="C129" s="114">
        <v>18499</v>
      </c>
      <c r="D129" s="115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25">
      <c r="A130" s="112">
        <v>129</v>
      </c>
      <c r="B130" s="113" t="s">
        <v>6</v>
      </c>
      <c r="C130" s="114">
        <v>21251</v>
      </c>
      <c r="D130" s="115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25">
      <c r="A131" s="112">
        <v>130</v>
      </c>
      <c r="B131" s="113" t="s">
        <v>5</v>
      </c>
      <c r="C131" s="114">
        <v>23126</v>
      </c>
      <c r="D131" s="115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25">
      <c r="A132" s="112">
        <v>131</v>
      </c>
      <c r="B132" s="113" t="s">
        <v>6</v>
      </c>
      <c r="C132" s="114">
        <v>24925</v>
      </c>
      <c r="D132" s="115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25">
      <c r="A133" s="112">
        <v>132</v>
      </c>
      <c r="B133" s="113" t="s">
        <v>6</v>
      </c>
      <c r="C133" s="114">
        <v>24865</v>
      </c>
      <c r="D133" s="115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25">
      <c r="A134" s="112">
        <v>133</v>
      </c>
      <c r="B134" s="113" t="s">
        <v>5</v>
      </c>
      <c r="C134" s="114">
        <v>21856</v>
      </c>
      <c r="D134" s="115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25">
      <c r="A135" s="112">
        <v>134</v>
      </c>
      <c r="B135" s="113" t="s">
        <v>6</v>
      </c>
      <c r="C135" s="114">
        <v>16921</v>
      </c>
      <c r="D135" s="115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25">
      <c r="A136" s="112">
        <v>135</v>
      </c>
      <c r="B136" s="113" t="s">
        <v>6</v>
      </c>
      <c r="C136" s="114">
        <v>20765</v>
      </c>
      <c r="D136" s="115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25">
      <c r="A137" s="112">
        <v>136</v>
      </c>
      <c r="B137" s="113" t="s">
        <v>6</v>
      </c>
      <c r="C137" s="114">
        <v>16975</v>
      </c>
      <c r="D137" s="115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25">
      <c r="A138" s="112">
        <v>137</v>
      </c>
      <c r="B138" s="113" t="s">
        <v>6</v>
      </c>
      <c r="C138" s="114">
        <v>14666</v>
      </c>
      <c r="D138" s="115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25">
      <c r="A139" s="112">
        <v>138</v>
      </c>
      <c r="B139" s="113" t="s">
        <v>5</v>
      </c>
      <c r="C139" s="114">
        <v>20696</v>
      </c>
      <c r="D139" s="115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25">
      <c r="A140" s="112">
        <v>139</v>
      </c>
      <c r="B140" s="113" t="s">
        <v>6</v>
      </c>
      <c r="C140" s="114">
        <v>20256</v>
      </c>
      <c r="D140" s="115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25">
      <c r="A141" s="112">
        <v>140</v>
      </c>
      <c r="B141" s="113" t="s">
        <v>6</v>
      </c>
      <c r="C141" s="114">
        <v>21868</v>
      </c>
      <c r="D141" s="115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25">
      <c r="A142" s="112">
        <v>141</v>
      </c>
      <c r="B142" s="113" t="s">
        <v>5</v>
      </c>
      <c r="C142" s="114">
        <v>23678</v>
      </c>
      <c r="D142" s="115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25">
      <c r="A143" s="112">
        <v>142</v>
      </c>
      <c r="B143" s="113" t="s">
        <v>6</v>
      </c>
      <c r="C143" s="114">
        <v>16039</v>
      </c>
      <c r="D143" s="115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25">
      <c r="A144" s="112">
        <v>143</v>
      </c>
      <c r="B144" s="113" t="s">
        <v>6</v>
      </c>
      <c r="C144" s="114">
        <v>21028</v>
      </c>
      <c r="D144" s="115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25">
      <c r="A145" s="112">
        <v>144</v>
      </c>
      <c r="B145" s="113" t="s">
        <v>6</v>
      </c>
      <c r="C145" s="114">
        <v>20214</v>
      </c>
      <c r="D145" s="115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25">
      <c r="A146" s="112">
        <v>145</v>
      </c>
      <c r="B146" s="113" t="s">
        <v>5</v>
      </c>
      <c r="C146" s="114">
        <v>20950</v>
      </c>
      <c r="D146" s="115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25">
      <c r="A147" s="112">
        <v>146</v>
      </c>
      <c r="B147" s="113" t="s">
        <v>6</v>
      </c>
      <c r="C147" s="114">
        <v>24016</v>
      </c>
      <c r="D147" s="115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25">
      <c r="A148" s="112">
        <v>147</v>
      </c>
      <c r="B148" s="113" t="s">
        <v>5</v>
      </c>
      <c r="C148" s="114">
        <v>15855</v>
      </c>
      <c r="D148" s="115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25">
      <c r="A149" s="112">
        <v>148</v>
      </c>
      <c r="B149" s="113" t="s">
        <v>6</v>
      </c>
      <c r="C149" s="114">
        <v>21567</v>
      </c>
      <c r="D149" s="115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25">
      <c r="A150" s="112">
        <v>149</v>
      </c>
      <c r="B150" s="113" t="s">
        <v>6</v>
      </c>
      <c r="C150" s="114">
        <v>18295</v>
      </c>
      <c r="D150" s="115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25">
      <c r="A151" s="112">
        <v>150</v>
      </c>
      <c r="B151" s="113" t="s">
        <v>5</v>
      </c>
      <c r="C151" s="114">
        <v>22432</v>
      </c>
      <c r="D151" s="115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25">
      <c r="A152" s="112">
        <v>151</v>
      </c>
      <c r="B152" s="113" t="s">
        <v>6</v>
      </c>
      <c r="C152" s="114">
        <v>22021</v>
      </c>
      <c r="D152" s="115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25">
      <c r="A153" s="112">
        <v>152</v>
      </c>
      <c r="B153" s="113" t="s">
        <v>6</v>
      </c>
      <c r="C153" s="114">
        <v>19348</v>
      </c>
      <c r="D153" s="115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25">
      <c r="A154" s="112">
        <v>153</v>
      </c>
      <c r="B154" s="113" t="s">
        <v>6</v>
      </c>
      <c r="C154" s="114">
        <v>18868</v>
      </c>
      <c r="D154" s="115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25">
      <c r="A155" s="112">
        <v>154</v>
      </c>
      <c r="B155" s="113" t="s">
        <v>5</v>
      </c>
      <c r="C155" s="114">
        <v>19592</v>
      </c>
      <c r="D155" s="115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25">
      <c r="A156" s="112">
        <v>155</v>
      </c>
      <c r="B156" s="113" t="s">
        <v>6</v>
      </c>
      <c r="C156" s="114">
        <v>22431</v>
      </c>
      <c r="D156" s="115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25">
      <c r="A157" s="112">
        <v>156</v>
      </c>
      <c r="B157" s="113" t="s">
        <v>6</v>
      </c>
      <c r="C157" s="114">
        <v>21951</v>
      </c>
      <c r="D157" s="115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25">
      <c r="A158" s="112">
        <v>157</v>
      </c>
      <c r="B158" s="113" t="s">
        <v>5</v>
      </c>
      <c r="C158" s="114">
        <v>22088</v>
      </c>
      <c r="D158" s="115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25">
      <c r="A159" s="112">
        <v>158</v>
      </c>
      <c r="B159" s="113" t="s">
        <v>6</v>
      </c>
      <c r="C159" s="114">
        <v>20128</v>
      </c>
      <c r="D159" s="115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25">
      <c r="A160" s="112">
        <v>159</v>
      </c>
      <c r="B160" s="113" t="s">
        <v>5</v>
      </c>
      <c r="C160" s="114">
        <v>18620</v>
      </c>
      <c r="D160" s="115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25">
      <c r="A161" s="112">
        <v>160</v>
      </c>
      <c r="B161" s="113" t="s">
        <v>6</v>
      </c>
      <c r="C161" s="114">
        <v>18406</v>
      </c>
      <c r="D161" s="115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25">
      <c r="A162" s="112">
        <v>161</v>
      </c>
      <c r="B162" s="113" t="s">
        <v>6</v>
      </c>
      <c r="C162" s="114">
        <v>20294</v>
      </c>
      <c r="D162" s="115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25">
      <c r="A163" s="112">
        <v>162</v>
      </c>
      <c r="B163" s="113" t="s">
        <v>5</v>
      </c>
      <c r="C163" s="114">
        <v>14504</v>
      </c>
      <c r="D163" s="115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25">
      <c r="A164" s="112">
        <v>163</v>
      </c>
      <c r="B164" s="113" t="s">
        <v>6</v>
      </c>
      <c r="C164" s="114">
        <v>20560</v>
      </c>
      <c r="D164" s="115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25">
      <c r="A165" s="112">
        <v>164</v>
      </c>
      <c r="B165" s="113" t="s">
        <v>6</v>
      </c>
      <c r="C165" s="114">
        <v>18826</v>
      </c>
      <c r="D165" s="115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25">
      <c r="A166" s="112">
        <v>165</v>
      </c>
      <c r="B166" s="113" t="s">
        <v>5</v>
      </c>
      <c r="C166" s="114">
        <v>16217</v>
      </c>
      <c r="D166" s="115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25">
      <c r="G167" s="12"/>
    </row>
    <row r="168" spans="1:10" x14ac:dyDescent="0.25">
      <c r="G168" s="12"/>
    </row>
    <row r="169" spans="1:10" x14ac:dyDescent="0.25">
      <c r="G169" s="1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dimension ref="B2:C44"/>
  <sheetViews>
    <sheetView workbookViewId="0">
      <selection activeCell="P13" sqref="P13"/>
    </sheetView>
  </sheetViews>
  <sheetFormatPr baseColWidth="10" defaultColWidth="9.140625" defaultRowHeight="15" x14ac:dyDescent="0.25"/>
  <cols>
    <col min="2" max="2" width="21.28515625" customWidth="1"/>
    <col min="3" max="3" width="13.85546875" customWidth="1"/>
  </cols>
  <sheetData>
    <row r="2" spans="2:3" x14ac:dyDescent="0.25">
      <c r="B2" t="s">
        <v>69</v>
      </c>
      <c r="C2" t="s">
        <v>70</v>
      </c>
    </row>
    <row r="3" spans="2:3" x14ac:dyDescent="0.25">
      <c r="B3" t="s">
        <v>71</v>
      </c>
      <c r="C3" s="119">
        <f>AVERAGEIF(Pensionados!B:B,"Masculino",Pensionados!E:E)</f>
        <v>14.876169191343799</v>
      </c>
    </row>
    <row r="4" spans="2:3" x14ac:dyDescent="0.25">
      <c r="B4" t="s">
        <v>72</v>
      </c>
      <c r="C4" s="119">
        <f>AVERAGEIF(Pensionados!B:B,"Femenino",Pensionados!E:E)</f>
        <v>16.802391992552131</v>
      </c>
    </row>
    <row r="5" spans="2:3" x14ac:dyDescent="0.25">
      <c r="B5" t="s">
        <v>73</v>
      </c>
      <c r="C5" s="119">
        <f>AVERAGEIF('Empleados activos'!D:D,"Masculino",'Empleados activos'!F:F)</f>
        <v>48.248764882681407</v>
      </c>
    </row>
    <row r="6" spans="2:3" x14ac:dyDescent="0.25">
      <c r="B6" t="s">
        <v>74</v>
      </c>
      <c r="C6" s="119">
        <f>AVERAGEIF('Empleados activos'!D:D,"Femenino",'Empleados activos'!F:F)</f>
        <v>51.846675174060216</v>
      </c>
    </row>
    <row r="22" spans="2:3" x14ac:dyDescent="0.25">
      <c r="B22" t="s">
        <v>31</v>
      </c>
    </row>
    <row r="23" spans="2:3" x14ac:dyDescent="0.25">
      <c r="B23" t="s">
        <v>75</v>
      </c>
      <c r="C23" t="s">
        <v>82</v>
      </c>
    </row>
    <row r="24" spans="2:3" x14ac:dyDescent="0.25">
      <c r="B24" s="47" t="s">
        <v>76</v>
      </c>
      <c r="C24">
        <f>COUNTIF(Pensionados!E:E,"&lt;5")</f>
        <v>4</v>
      </c>
    </row>
    <row r="25" spans="2:3" x14ac:dyDescent="0.25">
      <c r="B25" s="121" t="s">
        <v>77</v>
      </c>
      <c r="C25">
        <f>COUNTIFS(Pensionados!E:E,"&gt;=5",Pensionados!E:E,"&lt;10")</f>
        <v>26</v>
      </c>
    </row>
    <row r="26" spans="2:3" x14ac:dyDescent="0.25">
      <c r="B26" s="121" t="s">
        <v>78</v>
      </c>
      <c r="C26">
        <f>COUNTIFS(Pensionados!E:E,"&gt;=10",Pensionados!E:E,"&lt;15")</f>
        <v>38</v>
      </c>
    </row>
    <row r="27" spans="2:3" x14ac:dyDescent="0.25">
      <c r="B27" t="s">
        <v>79</v>
      </c>
      <c r="C27">
        <f>COUNTIFS(Pensionados!E:E,"&gt;=15",Pensionados!E:E,"&lt;20")</f>
        <v>58</v>
      </c>
    </row>
    <row r="28" spans="2:3" x14ac:dyDescent="0.25">
      <c r="B28" t="s">
        <v>80</v>
      </c>
      <c r="C28">
        <f>COUNTIFS(Pensionados!E:E,"&gt;=20",Pensionados!E:E,"&lt;25")</f>
        <v>32</v>
      </c>
    </row>
    <row r="29" spans="2:3" x14ac:dyDescent="0.25">
      <c r="B29" s="122" t="s">
        <v>81</v>
      </c>
      <c r="C29">
        <f>COUNTIF(Pensionados!E:E,"&gt;=25")</f>
        <v>7</v>
      </c>
    </row>
    <row r="35" spans="2:3" x14ac:dyDescent="0.25">
      <c r="B35" t="s">
        <v>83</v>
      </c>
    </row>
    <row r="36" spans="2:3" x14ac:dyDescent="0.25">
      <c r="B36" t="s">
        <v>75</v>
      </c>
      <c r="C36" t="s">
        <v>92</v>
      </c>
    </row>
    <row r="37" spans="2:3" x14ac:dyDescent="0.25">
      <c r="B37" t="s">
        <v>84</v>
      </c>
      <c r="C37">
        <f>COUNTIF('Empleados activos'!F:F,"&lt;30")</f>
        <v>1</v>
      </c>
    </row>
    <row r="38" spans="2:3" x14ac:dyDescent="0.25">
      <c r="B38" t="s">
        <v>85</v>
      </c>
      <c r="C38">
        <f>COUNTIFS('Empleados activos'!F:F,"&gt;=30",'Empleados activos'!F:F,"&lt;35")</f>
        <v>13</v>
      </c>
    </row>
    <row r="39" spans="2:3" x14ac:dyDescent="0.25">
      <c r="B39" t="s">
        <v>86</v>
      </c>
      <c r="C39">
        <f>COUNTIFS('Empleados activos'!F:F,"&gt;=35",'Empleados activos'!F:F,"&lt;40")</f>
        <v>14</v>
      </c>
    </row>
    <row r="40" spans="2:3" x14ac:dyDescent="0.25">
      <c r="B40" t="s">
        <v>87</v>
      </c>
      <c r="C40">
        <f>COUNTIFS('Empleados activos'!F:F,"&gt;=40",'Empleados activos'!F:F,"&lt;45")</f>
        <v>28</v>
      </c>
    </row>
    <row r="41" spans="2:3" x14ac:dyDescent="0.25">
      <c r="B41" t="s">
        <v>88</v>
      </c>
      <c r="C41">
        <f>COUNTIFS('Empleados activos'!F:F,"&gt;=45",'Empleados activos'!F:F,"&lt;50")</f>
        <v>53</v>
      </c>
    </row>
    <row r="42" spans="2:3" x14ac:dyDescent="0.25">
      <c r="B42" t="s">
        <v>89</v>
      </c>
      <c r="C42">
        <f>COUNTIFS('Empleados activos'!F:F,"&gt;=50",'Empleados activos'!F:F,"&lt;55")</f>
        <v>45</v>
      </c>
    </row>
    <row r="43" spans="2:3" x14ac:dyDescent="0.25">
      <c r="B43" t="s">
        <v>90</v>
      </c>
      <c r="C43">
        <f>COUNTIFS('Empleados activos'!F:F,"&gt;=55",'Empleados activos'!F:F,"&lt;60")</f>
        <v>46</v>
      </c>
    </row>
    <row r="44" spans="2:3" x14ac:dyDescent="0.25">
      <c r="B44" s="122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Normal="100" workbookViewId="0">
      <selection activeCell="BE226" sqref="BE226:DC227"/>
    </sheetView>
  </sheetViews>
  <sheetFormatPr baseColWidth="10" defaultColWidth="11.5703125" defaultRowHeight="15" x14ac:dyDescent="0.25"/>
  <cols>
    <col min="2" max="3" width="12.28515625" bestFit="1" customWidth="1"/>
    <col min="4" max="4" width="7.71093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3" bestFit="1" customWidth="1"/>
    <col min="13" max="13" width="18.28515625" style="43" bestFit="1" customWidth="1"/>
    <col min="14" max="15" width="17.42578125" style="43" bestFit="1" customWidth="1"/>
    <col min="16" max="17" width="17" style="43" bestFit="1" customWidth="1"/>
    <col min="18" max="18" width="17.42578125" style="43" bestFit="1" customWidth="1"/>
    <col min="19" max="19" width="17" style="43" bestFit="1" customWidth="1"/>
    <col min="20" max="20" width="17.42578125" style="43" bestFit="1" customWidth="1"/>
    <col min="21" max="22" width="17" style="43" bestFit="1" customWidth="1"/>
    <col min="23" max="23" width="17.42578125" style="43" bestFit="1" customWidth="1"/>
    <col min="24" max="24" width="17" style="43" bestFit="1" customWidth="1"/>
    <col min="25" max="25" width="36.28515625" style="43" bestFit="1" customWidth="1"/>
    <col min="26" max="26" width="35.42578125" style="43" bestFit="1" customWidth="1"/>
    <col min="27" max="27" width="34" style="43" bestFit="1" customWidth="1"/>
    <col min="28" max="28" width="35.42578125" style="43" bestFit="1" customWidth="1"/>
    <col min="29" max="29" width="36.28515625" style="43" bestFit="1" customWidth="1"/>
    <col min="30" max="30" width="35.42578125" style="43" bestFit="1" customWidth="1"/>
    <col min="31" max="31" width="36.28515625" style="43" bestFit="1" customWidth="1"/>
    <col min="32" max="32" width="34" style="43" bestFit="1" customWidth="1"/>
    <col min="33" max="33" width="35.42578125" style="43" bestFit="1" customWidth="1"/>
    <col min="34" max="34" width="34" style="43" bestFit="1" customWidth="1"/>
    <col min="35" max="35" width="36.28515625" style="43" bestFit="1" customWidth="1"/>
    <col min="36" max="36" width="34" style="43" bestFit="1" customWidth="1"/>
    <col min="37" max="38" width="36.28515625" style="43" bestFit="1" customWidth="1"/>
    <col min="39" max="39" width="35.42578125" style="43" bestFit="1" customWidth="1"/>
    <col min="40" max="40" width="36.28515625" style="43" bestFit="1" customWidth="1"/>
    <col min="41" max="42" width="35.42578125" style="43" bestFit="1" customWidth="1"/>
    <col min="43" max="43" width="36.28515625" style="43" bestFit="1" customWidth="1"/>
    <col min="44" max="44" width="34" style="43" bestFit="1" customWidth="1"/>
    <col min="45" max="45" width="36.28515625" style="43" bestFit="1" customWidth="1"/>
    <col min="46" max="48" width="35.42578125" style="43" bestFit="1" customWidth="1"/>
    <col min="49" max="49" width="33.28515625" style="43" bestFit="1" customWidth="1"/>
    <col min="50" max="50" width="35.42578125" style="43" bestFit="1" customWidth="1"/>
    <col min="51" max="51" width="34" style="43" bestFit="1" customWidth="1"/>
    <col min="52" max="52" width="31.7109375" style="43" bestFit="1" customWidth="1"/>
    <col min="53" max="53" width="32.42578125" style="43" bestFit="1" customWidth="1"/>
    <col min="54" max="54" width="31" style="43" bestFit="1" customWidth="1"/>
    <col min="55" max="55" width="31.7109375" style="43" bestFit="1" customWidth="1"/>
    <col min="56" max="57" width="11.5703125" style="43" bestFit="1" customWidth="1"/>
    <col min="58" max="63" width="11.42578125" style="43" bestFit="1" customWidth="1"/>
    <col min="64" max="66" width="11.28515625" style="43" bestFit="1" customWidth="1"/>
    <col min="67" max="83" width="11" style="43" bestFit="1" customWidth="1"/>
    <col min="84" max="107" width="12" style="43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32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15" t="s">
        <v>6</v>
      </c>
      <c r="E2" s="116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32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15" t="s">
        <v>6</v>
      </c>
      <c r="E3" s="116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32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17" t="s">
        <v>6</v>
      </c>
      <c r="E4" s="118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32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17" t="s">
        <v>6</v>
      </c>
      <c r="E5" s="118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5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26" t="s">
        <v>34</v>
      </c>
      <c r="L226" s="128">
        <f>SUM(L2:L225)</f>
        <v>2988194950.000001</v>
      </c>
      <c r="M226" s="130">
        <f t="shared" ref="M226:BX226" si="4">SUM(M2:M225)</f>
        <v>3135829720.6008568</v>
      </c>
      <c r="N226" s="124">
        <f t="shared" si="4"/>
        <v>3290608565.0775394</v>
      </c>
      <c r="O226" s="124">
        <f t="shared" si="4"/>
        <v>3452844686.2333107</v>
      </c>
      <c r="P226" s="124">
        <f t="shared" si="4"/>
        <v>3613650951.2103043</v>
      </c>
      <c r="Q226" s="124">
        <f t="shared" si="4"/>
        <v>3791445388.82616</v>
      </c>
      <c r="R226" s="124">
        <f t="shared" si="4"/>
        <v>3966396365.4657073</v>
      </c>
      <c r="S226" s="124">
        <f t="shared" si="4"/>
        <v>4146551364.7978864</v>
      </c>
      <c r="T226" s="124">
        <f t="shared" si="4"/>
        <v>4305253592.9636469</v>
      </c>
      <c r="U226" s="124">
        <f t="shared" si="4"/>
        <v>4515841215.0364399</v>
      </c>
      <c r="V226" s="124">
        <f t="shared" si="4"/>
        <v>4734178018.9650536</v>
      </c>
      <c r="W226" s="124">
        <f t="shared" si="4"/>
        <v>4964794358.9267521</v>
      </c>
      <c r="X226" s="124">
        <f t="shared" si="4"/>
        <v>5198969659.9423618</v>
      </c>
      <c r="Y226" s="124">
        <f t="shared" si="4"/>
        <v>5436896779.4839926</v>
      </c>
      <c r="Z226" s="124">
        <f t="shared" si="4"/>
        <v>5650733955.7263279</v>
      </c>
      <c r="AA226" s="124">
        <f t="shared" si="4"/>
        <v>5751309961.0133495</v>
      </c>
      <c r="AB226" s="124">
        <f t="shared" si="4"/>
        <v>5884985051.5730591</v>
      </c>
      <c r="AC226" s="124">
        <f t="shared" si="4"/>
        <v>6142763345.7820892</v>
      </c>
      <c r="AD226" s="124">
        <f t="shared" si="4"/>
        <v>6280282862.5512571</v>
      </c>
      <c r="AE226" s="124">
        <f t="shared" si="4"/>
        <v>6454993585.6615629</v>
      </c>
      <c r="AF226" s="124">
        <f t="shared" si="4"/>
        <v>6611503679.5982447</v>
      </c>
      <c r="AG226" s="124">
        <f t="shared" si="4"/>
        <v>6722373886.2960443</v>
      </c>
      <c r="AH226" s="124">
        <f t="shared" si="4"/>
        <v>6705252102.2659531</v>
      </c>
      <c r="AI226" s="124">
        <f t="shared" si="4"/>
        <v>6929677181.4595776</v>
      </c>
      <c r="AJ226" s="124">
        <f t="shared" si="4"/>
        <v>6924794800.1537781</v>
      </c>
      <c r="AK226" s="124">
        <f t="shared" si="4"/>
        <v>6839263574.8852863</v>
      </c>
      <c r="AL226" s="124">
        <f t="shared" si="4"/>
        <v>6972619556.3119173</v>
      </c>
      <c r="AM226" s="124">
        <f t="shared" si="4"/>
        <v>6906722662.7470398</v>
      </c>
      <c r="AN226" s="124">
        <f t="shared" si="4"/>
        <v>6762148294.3247824</v>
      </c>
      <c r="AO226" s="124">
        <f t="shared" si="4"/>
        <v>6483605678.9106884</v>
      </c>
      <c r="AP226" s="124">
        <f t="shared" si="4"/>
        <v>6044352855.5243359</v>
      </c>
      <c r="AQ226" s="124">
        <f t="shared" si="4"/>
        <v>5197457516.7723751</v>
      </c>
      <c r="AR226" s="124">
        <f t="shared" si="4"/>
        <v>4391710847.0702391</v>
      </c>
      <c r="AS226" s="124">
        <f t="shared" si="4"/>
        <v>3862193961.354259</v>
      </c>
      <c r="AT226" s="124">
        <f t="shared" si="4"/>
        <v>3414959320.6925364</v>
      </c>
      <c r="AU226" s="124">
        <f t="shared" si="4"/>
        <v>2802674712.8570347</v>
      </c>
      <c r="AV226" s="124">
        <f t="shared" si="4"/>
        <v>2671330975.7942433</v>
      </c>
      <c r="AW226" s="124">
        <f t="shared" si="4"/>
        <v>2180960094.8430409</v>
      </c>
      <c r="AX226" s="124">
        <f t="shared" si="4"/>
        <v>1981817034.873498</v>
      </c>
      <c r="AY226" s="124">
        <f t="shared" si="4"/>
        <v>1045015664.4688089</v>
      </c>
      <c r="AZ226" s="124">
        <f t="shared" si="4"/>
        <v>844776430.3348223</v>
      </c>
      <c r="BA226" s="124">
        <f t="shared" si="4"/>
        <v>738824535.93504119</v>
      </c>
      <c r="BB226" s="124">
        <f t="shared" si="4"/>
        <v>622707717.07591283</v>
      </c>
      <c r="BC226" s="124">
        <f t="shared" si="4"/>
        <v>463863095.4671061</v>
      </c>
      <c r="BD226" s="124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27"/>
      <c r="L227" s="129"/>
      <c r="M227" s="131"/>
      <c r="N227" s="125"/>
      <c r="O227" s="125"/>
      <c r="P227" s="125"/>
      <c r="Q227" s="125"/>
      <c r="R227" s="125"/>
      <c r="S227" s="125"/>
      <c r="T227" s="125"/>
      <c r="U227" s="125"/>
      <c r="V227" s="125"/>
      <c r="W227" s="125"/>
      <c r="X227" s="125"/>
      <c r="Y227" s="125"/>
      <c r="Z227" s="125"/>
      <c r="AA227" s="125"/>
      <c r="AB227" s="125"/>
      <c r="AC227" s="125"/>
      <c r="AD227" s="125"/>
      <c r="AE227" s="125"/>
      <c r="AF227" s="125"/>
      <c r="AG227" s="125"/>
      <c r="AH227" s="125"/>
      <c r="AI227" s="125"/>
      <c r="AJ227" s="125"/>
      <c r="AK227" s="125"/>
      <c r="AL227" s="125"/>
      <c r="AM227" s="125"/>
      <c r="AN227" s="125"/>
      <c r="AO227" s="125"/>
      <c r="AP227" s="125"/>
      <c r="AQ227" s="125"/>
      <c r="AR227" s="125"/>
      <c r="AS227" s="125"/>
      <c r="AT227" s="125"/>
      <c r="AU227" s="125"/>
      <c r="AV227" s="125"/>
      <c r="AW227" s="125"/>
      <c r="AX227" s="125"/>
      <c r="AY227" s="125"/>
      <c r="AZ227" s="125"/>
      <c r="BA227" s="125"/>
      <c r="BB227" s="125"/>
      <c r="BC227" s="125"/>
      <c r="BD227" s="125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25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25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4" max="4" width="7.28515625" bestFit="1" customWidth="1"/>
    <col min="5" max="5" width="15.28515625" bestFit="1" customWidth="1"/>
    <col min="6" max="6" width="6.7109375" customWidth="1"/>
    <col min="7" max="7" width="16.42578125" style="47" bestFit="1" customWidth="1"/>
    <col min="8" max="8" width="16.42578125" style="39" customWidth="1"/>
    <col min="9" max="9" width="10.7109375" style="39"/>
    <col min="10" max="14" width="4.7109375" style="39" bestFit="1" customWidth="1"/>
    <col min="15" max="15" width="4.7109375" bestFit="1" customWidth="1"/>
    <col min="16" max="16" width="10.42578125" bestFit="1" customWidth="1"/>
    <col min="17" max="23" width="11.28515625" bestFit="1" customWidth="1"/>
    <col min="24" max="31" width="12" bestFit="1" customWidth="1"/>
    <col min="32" max="48" width="13.28515625" bestFit="1" customWidth="1"/>
    <col min="49" max="67" width="14" bestFit="1" customWidth="1"/>
    <col min="68" max="86" width="13.28515625" bestFit="1" customWidth="1"/>
    <col min="87" max="92" width="12" bestFit="1" customWidth="1"/>
    <col min="93" max="96" width="11.28515625" bestFit="1" customWidth="1"/>
    <col min="97" max="99" width="10.42578125" bestFit="1" customWidth="1"/>
    <col min="100" max="102" width="9.28515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7109375" bestFit="1" customWidth="1"/>
    <col min="109" max="109" width="11.28515625" bestFit="1" customWidth="1"/>
    <col min="152" max="152" width="13.42578125" bestFit="1" customWidth="1"/>
    <col min="167" max="167" width="13.42578125" bestFit="1" customWidth="1"/>
    <col min="205" max="205" width="11.28515625" bestFit="1" customWidth="1"/>
    <col min="206" max="206" width="12.42578125" bestFit="1" customWidth="1"/>
  </cols>
  <sheetData>
    <row r="1" spans="1:206" x14ac:dyDescent="0.25">
      <c r="A1" s="133" t="s">
        <v>35</v>
      </c>
      <c r="B1" s="123"/>
      <c r="C1" s="123"/>
      <c r="D1" s="123"/>
      <c r="E1" s="123"/>
      <c r="F1" s="123"/>
      <c r="G1" s="123"/>
      <c r="H1"/>
      <c r="I1" s="71"/>
      <c r="DF1">
        <f>1/DF3</f>
        <v>1.6497566608925183E-4</v>
      </c>
    </row>
    <row r="2" spans="1:206" ht="14.65" customHeight="1" x14ac:dyDescent="0.25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34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32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34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32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6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25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34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32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6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34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32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6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6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6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6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6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6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6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6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6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6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6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6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6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6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6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6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6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6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6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6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6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6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6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6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6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6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6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6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6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6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6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6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6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6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6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6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6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6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6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6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6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6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6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6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6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6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6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6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6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6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6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6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6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6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6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6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6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6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6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6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6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6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6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6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6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6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6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6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6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6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6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6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6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6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6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6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6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6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6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6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6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6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6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6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6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6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6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6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6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6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6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6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6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6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6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6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6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6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6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6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6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6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6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6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6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6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6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6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6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6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6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6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6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6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6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6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6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6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6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6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6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6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6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6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6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6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6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6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6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6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6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6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6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6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6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6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6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6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6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6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6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6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6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6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6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6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6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6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6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6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6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6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6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6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6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6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6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6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6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6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6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6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6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6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6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6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6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6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6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6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6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6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6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5">
        <v>1906245.4</v>
      </c>
      <c r="C178" s="8">
        <v>45418</v>
      </c>
      <c r="D178" s="104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6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6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6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6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6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6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6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6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6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6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6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6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6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6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6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6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6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6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6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6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6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6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6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6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6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6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6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6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6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6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6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6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6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6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6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6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6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6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6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6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6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6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6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6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6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6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6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6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7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1"/>
    </row>
    <row r="227" spans="1:205" x14ac:dyDescent="0.25">
      <c r="I227" s="90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8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6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8">
        <f>SUM(DE227:GV227)</f>
        <v>57437743.400898688</v>
      </c>
    </row>
    <row r="228" spans="1:205" x14ac:dyDescent="0.25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25">
      <c r="EV229" s="43"/>
      <c r="FK229" s="89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ColWidth="11.5703125" defaultRowHeight="15" x14ac:dyDescent="0.25"/>
  <cols>
    <col min="3" max="3" width="15.28515625" bestFit="1" customWidth="1"/>
    <col min="4" max="4" width="18.28515625" bestFit="1" customWidth="1"/>
    <col min="8" max="8" width="13.7109375" bestFit="1" customWidth="1"/>
    <col min="9" max="38" width="12" bestFit="1" customWidth="1"/>
    <col min="39" max="48" width="11.28515625" bestFit="1" customWidth="1"/>
    <col min="104" max="104" width="17.5703125" bestFit="1" customWidth="1"/>
    <col min="107" max="107" width="11" bestFit="1" customWidth="1"/>
    <col min="108" max="113" width="11.28515625" bestFit="1" customWidth="1"/>
    <col min="114" max="124" width="11" bestFit="1" customWidth="1"/>
    <col min="125" max="125" width="11.28515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34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35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34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35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34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35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34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35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8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8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8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25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8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8">
        <f>SUM(DC168:GT168)</f>
        <v>202391712.04340592</v>
      </c>
    </row>
    <row r="169" spans="1:203" x14ac:dyDescent="0.25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25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25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25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25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D1" workbookViewId="0">
      <selection activeCell="P17" sqref="P17"/>
    </sheetView>
  </sheetViews>
  <sheetFormatPr baseColWidth="10" defaultColWidth="11.5703125" defaultRowHeight="15" x14ac:dyDescent="0.25"/>
  <cols>
    <col min="1" max="1" width="5.5703125" customWidth="1"/>
    <col min="2" max="2" width="4.7109375" customWidth="1"/>
    <col min="3" max="3" width="16.28515625" customWidth="1"/>
    <col min="4" max="4" width="18.28515625" customWidth="1"/>
    <col min="5" max="6" width="13.28515625" bestFit="1" customWidth="1"/>
    <col min="17" max="17" width="15.7109375" bestFit="1" customWidth="1"/>
  </cols>
  <sheetData>
    <row r="2" spans="2:18" ht="30" customHeight="1" x14ac:dyDescent="0.25">
      <c r="B2" s="140" t="s">
        <v>0</v>
      </c>
      <c r="C2" s="139" t="s">
        <v>58</v>
      </c>
      <c r="D2" s="134"/>
      <c r="E2" s="139" t="s">
        <v>59</v>
      </c>
      <c r="F2" s="134"/>
      <c r="G2" s="139" t="s">
        <v>13</v>
      </c>
      <c r="H2" s="134"/>
      <c r="J2" s="139" t="s">
        <v>61</v>
      </c>
      <c r="K2" s="134"/>
      <c r="L2" s="134"/>
      <c r="M2" s="134"/>
      <c r="O2" s="139" t="s">
        <v>62</v>
      </c>
      <c r="P2" s="134"/>
      <c r="Q2" s="134"/>
      <c r="R2" s="134"/>
    </row>
    <row r="3" spans="2:18" ht="14.65" customHeight="1" x14ac:dyDescent="0.25">
      <c r="B3" s="141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34" t="s">
        <v>5</v>
      </c>
      <c r="K3" s="134"/>
      <c r="L3" s="134" t="s">
        <v>6</v>
      </c>
      <c r="M3" s="134"/>
      <c r="O3" s="134" t="s">
        <v>5</v>
      </c>
      <c r="P3" s="134"/>
      <c r="Q3" s="134" t="s">
        <v>6</v>
      </c>
      <c r="R3" s="134"/>
    </row>
    <row r="4" spans="2:18" x14ac:dyDescent="0.25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2">
        <f>IF(C4 = 0, 0, E4/C4)</f>
        <v>0.25229776930134096</v>
      </c>
      <c r="H4" s="92">
        <f>IF(D4 = 0, 0, F4/D4)</f>
        <v>0</v>
      </c>
      <c r="J4" s="137">
        <f>SUM(E4:E44)</f>
        <v>10197152310.639154</v>
      </c>
      <c r="K4" s="138"/>
      <c r="L4" s="137">
        <f>SUM(F4:F44)</f>
        <v>14074150933.814224</v>
      </c>
      <c r="M4" s="138"/>
      <c r="O4" s="137">
        <f>SUM(C4:C44)</f>
        <v>31549055480.14473</v>
      </c>
      <c r="P4" s="138"/>
      <c r="Q4" s="137">
        <f>SUM(D4:D44)</f>
        <v>35058149651.017227</v>
      </c>
      <c r="R4" s="138"/>
    </row>
    <row r="5" spans="2:18" x14ac:dyDescent="0.25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2">
        <f t="shared" ref="G5:G44" si="0">IF(C5 = 0, 0, E5/C5)</f>
        <v>0.25977704712027738</v>
      </c>
      <c r="H5" s="92">
        <f t="shared" ref="H5:H44" si="1">IF(D5 = 0, 0, F5/D5)</f>
        <v>0</v>
      </c>
      <c r="J5" s="138"/>
      <c r="K5" s="138"/>
      <c r="L5" s="138"/>
      <c r="M5" s="138"/>
      <c r="O5" s="138"/>
      <c r="P5" s="138"/>
      <c r="Q5" s="138"/>
      <c r="R5" s="138"/>
    </row>
    <row r="6" spans="2:18" x14ac:dyDescent="0.25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2">
        <f t="shared" si="0"/>
        <v>0.26771526755472003</v>
      </c>
      <c r="H6" s="92">
        <f t="shared" si="1"/>
        <v>0.28281758694864756</v>
      </c>
    </row>
    <row r="7" spans="2:18" ht="14.65" customHeight="1" x14ac:dyDescent="0.25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2">
        <f t="shared" si="0"/>
        <v>0.27628857257189854</v>
      </c>
      <c r="H7" s="92">
        <f t="shared" si="1"/>
        <v>0.30030713776350687</v>
      </c>
      <c r="J7" s="134" t="s">
        <v>63</v>
      </c>
      <c r="K7" s="134"/>
      <c r="L7" s="134"/>
      <c r="M7" s="134"/>
      <c r="O7" s="134" t="s">
        <v>64</v>
      </c>
      <c r="P7" s="134"/>
      <c r="Q7" s="134"/>
      <c r="R7" s="134"/>
    </row>
    <row r="8" spans="2:18" x14ac:dyDescent="0.25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2">
        <f t="shared" si="0"/>
        <v>0.26470121102490662</v>
      </c>
      <c r="H8" s="92">
        <f t="shared" si="1"/>
        <v>0.30182385191254907</v>
      </c>
      <c r="J8" s="137">
        <f>J4+L4</f>
        <v>24271303244.453377</v>
      </c>
      <c r="K8" s="137"/>
      <c r="L8" s="137"/>
      <c r="M8" s="137"/>
      <c r="O8" s="137">
        <f>O4+Q4</f>
        <v>66607205131.161957</v>
      </c>
      <c r="P8" s="137"/>
      <c r="Q8" s="137"/>
      <c r="R8" s="137"/>
    </row>
    <row r="9" spans="2:18" x14ac:dyDescent="0.25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2">
        <f>IF(C9 = 0, 0, E9/C9)</f>
        <v>0.27296822118843794</v>
      </c>
      <c r="H9" s="92">
        <f t="shared" si="1"/>
        <v>0.34118846676009457</v>
      </c>
      <c r="J9" s="137"/>
      <c r="K9" s="137"/>
      <c r="L9" s="137"/>
      <c r="M9" s="137"/>
      <c r="O9" s="137"/>
      <c r="P9" s="137"/>
      <c r="Q9" s="137"/>
      <c r="R9" s="137"/>
    </row>
    <row r="10" spans="2:18" x14ac:dyDescent="0.25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2">
        <f>IF(C10 = 0, 0, E10/C10)</f>
        <v>0.29183400513942603</v>
      </c>
      <c r="H10" s="92">
        <f t="shared" si="1"/>
        <v>0.32266259079241133</v>
      </c>
      <c r="I10" s="103"/>
    </row>
    <row r="11" spans="2:18" ht="14.65" customHeight="1" x14ac:dyDescent="0.25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2">
        <f t="shared" si="0"/>
        <v>0.26809106850657188</v>
      </c>
      <c r="H11" s="92">
        <f t="shared" si="1"/>
        <v>0.33375502130579388</v>
      </c>
      <c r="M11" s="134" t="s">
        <v>60</v>
      </c>
      <c r="N11" s="134"/>
      <c r="O11" s="134"/>
    </row>
    <row r="12" spans="2:18" x14ac:dyDescent="0.25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2">
        <f t="shared" si="0"/>
        <v>0.27740067282814157</v>
      </c>
      <c r="H12" s="92">
        <f t="shared" si="1"/>
        <v>0.34547277573305213</v>
      </c>
      <c r="M12" s="136">
        <f>'i) Costo actuarial de beneficio'!E7/'Primas por edad y sexo'!O8</f>
        <v>0.44071408037753856</v>
      </c>
      <c r="N12" s="136"/>
      <c r="O12" s="136"/>
      <c r="Q12" s="43">
        <f>68000000000-O8</f>
        <v>1392794868.8380432</v>
      </c>
    </row>
    <row r="13" spans="2:18" x14ac:dyDescent="0.25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2">
        <f t="shared" si="0"/>
        <v>0.29730927588309813</v>
      </c>
      <c r="H13" s="92">
        <f t="shared" si="1"/>
        <v>0.35828062611989575</v>
      </c>
      <c r="M13" s="136"/>
      <c r="N13" s="136"/>
      <c r="O13" s="136"/>
    </row>
    <row r="14" spans="2:18" x14ac:dyDescent="0.25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2">
        <f t="shared" si="0"/>
        <v>0.31862117263660528</v>
      </c>
      <c r="H14" s="92">
        <f t="shared" si="1"/>
        <v>0.38477549993768656</v>
      </c>
    </row>
    <row r="15" spans="2:18" x14ac:dyDescent="0.25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2">
        <f t="shared" si="0"/>
        <v>0.33271578535279034</v>
      </c>
      <c r="H15" s="92">
        <f t="shared" si="1"/>
        <v>0.38254640088961134</v>
      </c>
    </row>
    <row r="16" spans="2:18" x14ac:dyDescent="0.25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2">
        <f t="shared" si="0"/>
        <v>0.3181888165620364</v>
      </c>
      <c r="H16" s="92">
        <f t="shared" si="1"/>
        <v>0.34620803329851707</v>
      </c>
    </row>
    <row r="17" spans="2:8" x14ac:dyDescent="0.25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2">
        <f t="shared" si="0"/>
        <v>0.32927006009388821</v>
      </c>
      <c r="H17" s="92">
        <f t="shared" si="1"/>
        <v>0.40614033953304202</v>
      </c>
    </row>
    <row r="18" spans="2:8" x14ac:dyDescent="0.25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2">
        <f t="shared" si="0"/>
        <v>0.32351995263096989</v>
      </c>
      <c r="H18" s="92">
        <f t="shared" si="1"/>
        <v>0.42939859437187783</v>
      </c>
    </row>
    <row r="19" spans="2:8" x14ac:dyDescent="0.25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2">
        <f t="shared" si="0"/>
        <v>0.34876598261560837</v>
      </c>
      <c r="H19" s="92">
        <f t="shared" si="1"/>
        <v>0.34976918965639281</v>
      </c>
    </row>
    <row r="20" spans="2:8" x14ac:dyDescent="0.25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2">
        <f t="shared" si="0"/>
        <v>0.36582558128586462</v>
      </c>
      <c r="H20" s="92">
        <f t="shared" si="1"/>
        <v>0.47822660542067003</v>
      </c>
    </row>
    <row r="21" spans="2:8" x14ac:dyDescent="0.25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2">
        <f t="shared" si="0"/>
        <v>0.34779430309105286</v>
      </c>
      <c r="H21" s="92">
        <f t="shared" si="1"/>
        <v>0.42606154296914583</v>
      </c>
    </row>
    <row r="22" spans="2:8" x14ac:dyDescent="0.25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2">
        <f t="shared" si="0"/>
        <v>0.4112596356603776</v>
      </c>
      <c r="H22" s="92">
        <f t="shared" si="1"/>
        <v>0.42215771871943147</v>
      </c>
    </row>
    <row r="23" spans="2:8" x14ac:dyDescent="0.25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2">
        <f t="shared" si="0"/>
        <v>0.33200994170455361</v>
      </c>
      <c r="H23" s="92">
        <f t="shared" si="1"/>
        <v>0.51197780138736171</v>
      </c>
    </row>
    <row r="24" spans="2:8" x14ac:dyDescent="0.25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2">
        <f t="shared" si="0"/>
        <v>0.34405148250522199</v>
      </c>
      <c r="H24" s="92">
        <f t="shared" si="1"/>
        <v>0.54282613243184841</v>
      </c>
    </row>
    <row r="25" spans="2:8" x14ac:dyDescent="0.25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2">
        <f t="shared" si="0"/>
        <v>0.37624737277355791</v>
      </c>
      <c r="H25" s="92">
        <f t="shared" si="1"/>
        <v>0.43255677998699377</v>
      </c>
    </row>
    <row r="26" spans="2:8" x14ac:dyDescent="0.25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2">
        <f t="shared" si="0"/>
        <v>0.40458431569808645</v>
      </c>
      <c r="H26" s="92">
        <f t="shared" si="1"/>
        <v>0.54452935302681449</v>
      </c>
    </row>
    <row r="27" spans="2:8" x14ac:dyDescent="0.25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2">
        <f t="shared" si="0"/>
        <v>0.40458487333792847</v>
      </c>
      <c r="H27" s="92">
        <f t="shared" si="1"/>
        <v>0.45164236706537653</v>
      </c>
    </row>
    <row r="28" spans="2:8" x14ac:dyDescent="0.25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2">
        <f t="shared" si="0"/>
        <v>0.43228208269660906</v>
      </c>
      <c r="H28" s="92">
        <f t="shared" si="1"/>
        <v>0.60497191680564089</v>
      </c>
    </row>
    <row r="29" spans="2:8" x14ac:dyDescent="0.25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2">
        <f t="shared" si="0"/>
        <v>0</v>
      </c>
      <c r="H29" s="92">
        <f t="shared" si="1"/>
        <v>0.42246565213493315</v>
      </c>
    </row>
    <row r="30" spans="2:8" x14ac:dyDescent="0.25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2">
        <f t="shared" si="0"/>
        <v>0.48785008889270992</v>
      </c>
      <c r="H30" s="92">
        <f t="shared" si="1"/>
        <v>0.60359345946279908</v>
      </c>
    </row>
    <row r="31" spans="2:8" x14ac:dyDescent="0.25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2">
        <f t="shared" si="0"/>
        <v>0.52471512660421293</v>
      </c>
      <c r="H31" s="92">
        <f t="shared" si="1"/>
        <v>0.64769667898279859</v>
      </c>
    </row>
    <row r="32" spans="2:8" x14ac:dyDescent="0.25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2">
        <f t="shared" si="0"/>
        <v>0.39143312996383806</v>
      </c>
      <c r="H32" s="92">
        <f t="shared" si="1"/>
        <v>0.67636983261857975</v>
      </c>
    </row>
    <row r="33" spans="2:8" x14ac:dyDescent="0.25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2">
        <f t="shared" si="0"/>
        <v>0.4183374950039413</v>
      </c>
      <c r="H33" s="92">
        <f t="shared" si="1"/>
        <v>0.56714611362455736</v>
      </c>
    </row>
    <row r="34" spans="2:8" x14ac:dyDescent="0.25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2">
        <f t="shared" si="0"/>
        <v>0.45229455221589976</v>
      </c>
      <c r="H34" s="92">
        <f t="shared" si="1"/>
        <v>0</v>
      </c>
    </row>
    <row r="35" spans="2:8" x14ac:dyDescent="0.25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2">
        <f t="shared" si="0"/>
        <v>0</v>
      </c>
      <c r="H35" s="92">
        <f t="shared" si="1"/>
        <v>0</v>
      </c>
    </row>
    <row r="36" spans="2:8" x14ac:dyDescent="0.25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2">
        <f t="shared" si="0"/>
        <v>0.55920522853977672</v>
      </c>
      <c r="H36" s="92">
        <f t="shared" si="1"/>
        <v>1.502031152588472</v>
      </c>
    </row>
    <row r="37" spans="2:8" x14ac:dyDescent="0.25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2">
        <f t="shared" si="0"/>
        <v>0</v>
      </c>
      <c r="H37" s="92">
        <f t="shared" si="1"/>
        <v>0</v>
      </c>
    </row>
    <row r="38" spans="2:8" x14ac:dyDescent="0.25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2">
        <f t="shared" si="0"/>
        <v>0</v>
      </c>
      <c r="H38" s="92">
        <f t="shared" si="1"/>
        <v>1.4555659912471337</v>
      </c>
    </row>
    <row r="39" spans="2:8" x14ac:dyDescent="0.25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2">
        <f t="shared" si="0"/>
        <v>0</v>
      </c>
      <c r="H39" s="92">
        <f t="shared" si="1"/>
        <v>1.1895657919239637</v>
      </c>
    </row>
    <row r="40" spans="2:8" x14ac:dyDescent="0.25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2">
        <f t="shared" si="0"/>
        <v>0</v>
      </c>
      <c r="H40" s="92">
        <f t="shared" si="1"/>
        <v>2.8592168725597871E-2</v>
      </c>
    </row>
    <row r="41" spans="2:8" x14ac:dyDescent="0.25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2">
        <f t="shared" si="0"/>
        <v>0</v>
      </c>
      <c r="H41" s="92">
        <f t="shared" si="1"/>
        <v>0</v>
      </c>
    </row>
    <row r="42" spans="2:8" x14ac:dyDescent="0.25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2">
        <f t="shared" si="0"/>
        <v>0</v>
      </c>
      <c r="H42" s="92">
        <f t="shared" si="1"/>
        <v>0</v>
      </c>
    </row>
    <row r="43" spans="2:8" x14ac:dyDescent="0.25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2">
        <f t="shared" si="0"/>
        <v>0</v>
      </c>
      <c r="H43" s="92">
        <f t="shared" si="1"/>
        <v>0</v>
      </c>
    </row>
    <row r="44" spans="2:8" x14ac:dyDescent="0.25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2">
        <f t="shared" si="0"/>
        <v>3.8607567816347055E-2</v>
      </c>
      <c r="H44" s="92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zoomScale="72" workbookViewId="0">
      <selection activeCell="N4" sqref="N4"/>
    </sheetView>
  </sheetViews>
  <sheetFormatPr baseColWidth="10" defaultColWidth="11.5703125" defaultRowHeight="15" x14ac:dyDescent="0.25"/>
  <cols>
    <col min="2" max="2" width="12.28515625" bestFit="1" customWidth="1"/>
    <col min="3" max="3" width="12.7109375" bestFit="1" customWidth="1"/>
    <col min="5" max="5" width="15.42578125" bestFit="1" customWidth="1"/>
    <col min="6" max="6" width="11.7109375" bestFit="1" customWidth="1"/>
    <col min="7" max="7" width="13.28515625" bestFit="1" customWidth="1"/>
    <col min="8" max="8" width="12.5703125" bestFit="1" customWidth="1"/>
    <col min="10" max="10" width="11.7109375" bestFit="1" customWidth="1"/>
    <col min="11" max="12" width="17.7109375" customWidth="1"/>
    <col min="13" max="13" width="13.42578125" style="46" bestFit="1" customWidth="1"/>
    <col min="14" max="14" width="18.7109375" style="46" bestFit="1" customWidth="1"/>
    <col min="15" max="15" width="14.42578125" bestFit="1" customWidth="1"/>
    <col min="16" max="16" width="13.28515625" bestFit="1" customWidth="1"/>
    <col min="17" max="17" width="14.42578125" bestFit="1" customWidth="1"/>
  </cols>
  <sheetData>
    <row r="1" spans="1:105" x14ac:dyDescent="0.25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32" t="s">
        <v>45</v>
      </c>
      <c r="J1" s="132" t="s">
        <v>33</v>
      </c>
      <c r="K1" s="132" t="s">
        <v>45</v>
      </c>
      <c r="L1" s="13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65" customHeight="1" x14ac:dyDescent="0.25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9">
        <f>YEAR(DATE(YEAR(E2)+60,MONTH(E2),DAY(E2)))</f>
        <v>2039</v>
      </c>
      <c r="I2" s="132"/>
      <c r="J2" s="132"/>
      <c r="K2" s="132"/>
      <c r="L2" s="132"/>
      <c r="M2"/>
      <c r="N2">
        <f>COUNTIF(H2:H225, 2033)</f>
        <v>1</v>
      </c>
    </row>
    <row r="3" spans="1:105" x14ac:dyDescent="0.25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9">
        <f t="shared" ref="H3:H66" si="0">YEAR(DATE(YEAR(E3)+60,MONTH(E3),DAY(E3)))</f>
        <v>2043</v>
      </c>
      <c r="I3" s="132"/>
      <c r="J3" s="132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9">
        <f t="shared" si="0"/>
        <v>2027</v>
      </c>
      <c r="I4" s="132"/>
      <c r="J4" s="120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8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25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9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25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9">
        <f t="shared" si="0"/>
        <v>2041</v>
      </c>
      <c r="I6" s="26"/>
      <c r="J6" s="120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25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9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25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9">
        <f t="shared" si="0"/>
        <v>2031</v>
      </c>
      <c r="I8" s="26"/>
      <c r="J8" s="120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25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9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25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9">
        <f t="shared" si="0"/>
        <v>2041</v>
      </c>
      <c r="I10" s="26"/>
      <c r="J10" s="120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25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9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25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9">
        <f t="shared" si="0"/>
        <v>2043</v>
      </c>
      <c r="I12" s="26"/>
      <c r="J12" s="120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25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9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25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9">
        <f t="shared" si="0"/>
        <v>2042</v>
      </c>
      <c r="I14" s="26"/>
      <c r="J14" s="120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25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9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25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9">
        <f t="shared" si="0"/>
        <v>2044</v>
      </c>
      <c r="I16" s="26"/>
      <c r="J16" s="120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25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9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25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9">
        <f t="shared" si="0"/>
        <v>2040</v>
      </c>
      <c r="I18" s="26"/>
      <c r="J18" s="120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25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9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25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9">
        <f t="shared" si="0"/>
        <v>2050</v>
      </c>
      <c r="I20" s="26"/>
      <c r="J20" s="120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25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9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25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9">
        <f t="shared" si="0"/>
        <v>2048</v>
      </c>
      <c r="I22" s="26"/>
      <c r="J22" s="120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25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9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25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9">
        <f t="shared" si="0"/>
        <v>2049</v>
      </c>
      <c r="I24" s="26"/>
      <c r="J24" s="120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25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9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25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9">
        <f t="shared" si="0"/>
        <v>2035</v>
      </c>
      <c r="I26" s="26"/>
      <c r="J26" s="120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25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9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25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9">
        <f t="shared" si="0"/>
        <v>2052</v>
      </c>
      <c r="I28" s="26"/>
      <c r="J28" s="120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25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9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25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9">
        <f t="shared" si="0"/>
        <v>2037</v>
      </c>
      <c r="I30" s="26"/>
      <c r="J30" s="120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25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9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25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9">
        <f t="shared" si="0"/>
        <v>2039</v>
      </c>
      <c r="I32" s="26"/>
      <c r="J32" s="120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25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9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25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9">
        <f t="shared" si="0"/>
        <v>2047</v>
      </c>
      <c r="I34" s="26"/>
      <c r="J34" s="120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25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9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25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9">
        <f t="shared" si="0"/>
        <v>2036</v>
      </c>
      <c r="I36" s="26"/>
      <c r="J36" s="120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25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9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25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9">
        <f t="shared" si="0"/>
        <v>2053</v>
      </c>
      <c r="I38" s="26"/>
      <c r="J38" s="120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25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9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25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9">
        <f t="shared" si="0"/>
        <v>2053</v>
      </c>
      <c r="I40" s="26"/>
      <c r="J40" s="120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25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9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25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9">
        <f t="shared" si="0"/>
        <v>2028</v>
      </c>
      <c r="I42" s="26"/>
      <c r="J42" s="120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25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9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25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9">
        <f t="shared" si="0"/>
        <v>2050</v>
      </c>
      <c r="I44" s="26"/>
      <c r="J44" s="120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25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9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25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9">
        <f t="shared" si="0"/>
        <v>2048</v>
      </c>
      <c r="I46" s="26"/>
      <c r="J46" s="120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25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9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25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9">
        <f t="shared" si="0"/>
        <v>2047</v>
      </c>
      <c r="I48" s="26"/>
      <c r="J48" s="120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25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9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25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9">
        <f t="shared" si="0"/>
        <v>2042</v>
      </c>
      <c r="I50" s="26"/>
      <c r="J50" s="120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25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9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25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9">
        <f t="shared" si="0"/>
        <v>2046</v>
      </c>
      <c r="I52" s="26"/>
      <c r="J52" s="120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25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9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25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9">
        <f t="shared" si="0"/>
        <v>2037</v>
      </c>
      <c r="I54" s="26"/>
      <c r="J54" s="120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25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9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25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9">
        <f t="shared" si="0"/>
        <v>2050</v>
      </c>
      <c r="I56" s="26"/>
      <c r="J56" s="120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25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9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25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9">
        <f t="shared" si="0"/>
        <v>2051</v>
      </c>
      <c r="I58" s="26"/>
      <c r="J58" s="120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25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9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25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9">
        <f t="shared" si="0"/>
        <v>2045</v>
      </c>
      <c r="I60" s="26"/>
      <c r="J60" s="120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25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9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25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9">
        <f t="shared" si="0"/>
        <v>2053</v>
      </c>
      <c r="I62" s="26"/>
      <c r="J62" s="120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25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9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25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9">
        <f t="shared" si="0"/>
        <v>2051</v>
      </c>
      <c r="I64" s="26"/>
      <c r="J64" s="120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25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9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25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9">
        <f t="shared" si="0"/>
        <v>2049</v>
      </c>
      <c r="I66" s="26"/>
      <c r="J66" s="120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25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9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25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9">
        <f t="shared" si="3"/>
        <v>2045</v>
      </c>
      <c r="I68" s="26"/>
      <c r="J68" s="120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25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9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25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9">
        <f t="shared" si="3"/>
        <v>2031</v>
      </c>
      <c r="I70" s="26"/>
      <c r="J70" s="120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25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9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25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9">
        <f t="shared" si="3"/>
        <v>2052</v>
      </c>
      <c r="I72" s="26"/>
      <c r="J72" s="120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25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9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25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9">
        <f t="shared" si="3"/>
        <v>2052</v>
      </c>
      <c r="I74" s="26"/>
      <c r="J74" s="120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25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9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25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9">
        <f t="shared" si="3"/>
        <v>2049</v>
      </c>
      <c r="I76" s="26"/>
      <c r="J76" s="120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25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9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25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9">
        <f t="shared" si="3"/>
        <v>2040</v>
      </c>
      <c r="I78" s="26"/>
      <c r="J78" s="120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25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9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25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9">
        <f t="shared" si="3"/>
        <v>2058</v>
      </c>
      <c r="I80" s="26"/>
      <c r="J80" s="120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25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9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25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9">
        <f t="shared" si="3"/>
        <v>2057</v>
      </c>
      <c r="I82" s="26"/>
      <c r="J82" s="120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25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9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25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9">
        <f t="shared" si="3"/>
        <v>2052</v>
      </c>
      <c r="I84" s="26"/>
      <c r="J84" s="120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25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9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25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9">
        <f t="shared" si="3"/>
        <v>2057</v>
      </c>
      <c r="I86" s="26"/>
      <c r="J86" s="120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25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9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25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9">
        <f t="shared" si="3"/>
        <v>2044</v>
      </c>
      <c r="I88" s="26"/>
      <c r="J88" s="120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25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9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25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9">
        <f t="shared" si="3"/>
        <v>2049</v>
      </c>
      <c r="I90" s="26"/>
      <c r="J90" s="120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25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9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25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9">
        <f t="shared" si="3"/>
        <v>2041</v>
      </c>
      <c r="I92" s="26"/>
      <c r="J92" s="120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25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9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25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9">
        <f t="shared" si="3"/>
        <v>2058</v>
      </c>
      <c r="I94" s="26"/>
      <c r="J94" s="120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25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9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25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9">
        <f t="shared" si="3"/>
        <v>2037</v>
      </c>
      <c r="I96" s="26"/>
      <c r="J96" s="120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25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9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25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9">
        <f t="shared" si="3"/>
        <v>2037</v>
      </c>
      <c r="I98" s="26"/>
      <c r="J98" s="120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25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9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25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9">
        <f t="shared" si="3"/>
        <v>2035</v>
      </c>
      <c r="I100" s="26"/>
      <c r="P100" cm="1">
        <f t="array" ref="P100">valorpresente(O100,J100)</f>
        <v>0</v>
      </c>
    </row>
    <row r="101" spans="1:16" x14ac:dyDescent="0.25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9">
        <f t="shared" si="3"/>
        <v>2049</v>
      </c>
      <c r="I101" s="26"/>
      <c r="P101" cm="1">
        <f t="array" ref="P101">valorpresente(O101,J101)</f>
        <v>0</v>
      </c>
    </row>
    <row r="102" spans="1:16" x14ac:dyDescent="0.25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9">
        <f t="shared" si="3"/>
        <v>2034</v>
      </c>
      <c r="I102" s="26"/>
      <c r="P102" cm="1">
        <f t="array" ref="P102">valorpresente(O102,J102)</f>
        <v>0</v>
      </c>
    </row>
    <row r="103" spans="1:16" x14ac:dyDescent="0.25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9">
        <f t="shared" si="3"/>
        <v>2051</v>
      </c>
      <c r="I103" s="26"/>
      <c r="P103" cm="1">
        <f t="array" ref="P103">valorpresente(O103,J103)</f>
        <v>0</v>
      </c>
    </row>
    <row r="104" spans="1:16" x14ac:dyDescent="0.25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9">
        <f t="shared" si="3"/>
        <v>2056</v>
      </c>
      <c r="I104" s="26"/>
      <c r="P104" cm="1">
        <f t="array" ref="P104">valorpresente(O104,J104)</f>
        <v>0</v>
      </c>
    </row>
    <row r="105" spans="1:16" x14ac:dyDescent="0.25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9">
        <f t="shared" si="3"/>
        <v>2050</v>
      </c>
      <c r="I105" s="26"/>
      <c r="P105" cm="1">
        <f t="array" ref="P105">valorpresente(O105,J105)</f>
        <v>0</v>
      </c>
    </row>
    <row r="106" spans="1:16" x14ac:dyDescent="0.25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9">
        <f t="shared" si="3"/>
        <v>2048</v>
      </c>
      <c r="I106" s="26"/>
      <c r="P106" cm="1">
        <f t="array" ref="P106">valorpresente(O106,J106)</f>
        <v>0</v>
      </c>
    </row>
    <row r="107" spans="1:16" x14ac:dyDescent="0.25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9">
        <f t="shared" si="3"/>
        <v>2037</v>
      </c>
      <c r="I107" s="26"/>
      <c r="P107" cm="1">
        <f t="array" ref="P107">valorpresente(O107,J107)</f>
        <v>0</v>
      </c>
    </row>
    <row r="108" spans="1:16" x14ac:dyDescent="0.25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9">
        <f t="shared" si="3"/>
        <v>2036</v>
      </c>
      <c r="I108" s="26"/>
      <c r="P108" cm="1">
        <f t="array" ref="P108">valorpresente(O108,J108)</f>
        <v>0</v>
      </c>
    </row>
    <row r="109" spans="1:16" x14ac:dyDescent="0.25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9">
        <f t="shared" si="3"/>
        <v>2048</v>
      </c>
      <c r="I109" s="26"/>
      <c r="P109" cm="1">
        <f t="array" ref="P109">valorpresente(O109,J109)</f>
        <v>0</v>
      </c>
    </row>
    <row r="110" spans="1:16" x14ac:dyDescent="0.25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9">
        <f t="shared" si="3"/>
        <v>2049</v>
      </c>
      <c r="I110" s="26"/>
      <c r="P110" cm="1">
        <f t="array" ref="P110">valorpresente(O110,J110)</f>
        <v>0</v>
      </c>
    </row>
    <row r="111" spans="1:16" x14ac:dyDescent="0.25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9">
        <f t="shared" si="3"/>
        <v>2047</v>
      </c>
      <c r="I111" s="26"/>
      <c r="P111" cm="1">
        <f t="array" ref="P111">valorpresente(O111,J111)</f>
        <v>0</v>
      </c>
    </row>
    <row r="112" spans="1:16" x14ac:dyDescent="0.25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9">
        <f t="shared" si="3"/>
        <v>2051</v>
      </c>
      <c r="I112" s="26"/>
      <c r="P112" cm="1">
        <f t="array" ref="P112">valorpresente(O112,J112)</f>
        <v>0</v>
      </c>
    </row>
    <row r="113" spans="1:16" x14ac:dyDescent="0.25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9">
        <f t="shared" si="3"/>
        <v>2057</v>
      </c>
      <c r="I113" s="26"/>
      <c r="P113" cm="1">
        <f t="array" ref="P113">valorpresente(O113,J113)</f>
        <v>0</v>
      </c>
    </row>
    <row r="114" spans="1:16" x14ac:dyDescent="0.25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9">
        <f t="shared" si="3"/>
        <v>2052</v>
      </c>
      <c r="I114" s="26"/>
      <c r="P114" cm="1">
        <f t="array" ref="P114">valorpresente(O114,J114)</f>
        <v>0</v>
      </c>
    </row>
    <row r="115" spans="1:16" x14ac:dyDescent="0.25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9">
        <f t="shared" si="3"/>
        <v>2052</v>
      </c>
      <c r="I115" s="26"/>
      <c r="P115" cm="1">
        <f t="array" ref="P115">valorpresente(O115,J115)</f>
        <v>0</v>
      </c>
    </row>
    <row r="116" spans="1:16" x14ac:dyDescent="0.25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9">
        <f t="shared" si="3"/>
        <v>2051</v>
      </c>
      <c r="I116" s="26"/>
      <c r="P116" cm="1">
        <f t="array" ref="P116">valorpresente(O116,J116)</f>
        <v>0</v>
      </c>
    </row>
    <row r="117" spans="1:16" x14ac:dyDescent="0.25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9">
        <f t="shared" si="3"/>
        <v>2052</v>
      </c>
      <c r="I117" s="26"/>
      <c r="P117" cm="1">
        <f t="array" ref="P117">valorpresente(O117,J117)</f>
        <v>0</v>
      </c>
    </row>
    <row r="118" spans="1:16" x14ac:dyDescent="0.25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9">
        <f t="shared" si="3"/>
        <v>2048</v>
      </c>
      <c r="I118" s="26"/>
      <c r="P118" cm="1">
        <f t="array" ref="P118">valorpresente(O118,J118)</f>
        <v>0</v>
      </c>
    </row>
    <row r="119" spans="1:16" x14ac:dyDescent="0.25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9">
        <f t="shared" si="3"/>
        <v>2054</v>
      </c>
      <c r="I119" s="26"/>
      <c r="P119" cm="1">
        <f t="array" ref="P119">valorpresente(O119,J119)</f>
        <v>0</v>
      </c>
    </row>
    <row r="120" spans="1:16" x14ac:dyDescent="0.25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9">
        <f t="shared" si="3"/>
        <v>2052</v>
      </c>
      <c r="I120" s="26"/>
      <c r="P120" cm="1">
        <f t="array" ref="P120">valorpresente(O120,J120)</f>
        <v>0</v>
      </c>
    </row>
    <row r="121" spans="1:16" x14ac:dyDescent="0.25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9">
        <f t="shared" si="3"/>
        <v>2058</v>
      </c>
      <c r="I121" s="26"/>
      <c r="P121" cm="1">
        <f t="array" ref="P121">valorpresente(O121,J121)</f>
        <v>0</v>
      </c>
    </row>
    <row r="122" spans="1:16" x14ac:dyDescent="0.25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9">
        <f t="shared" si="3"/>
        <v>2050</v>
      </c>
      <c r="I122" s="26"/>
      <c r="P122" cm="1">
        <f t="array" ref="P122">valorpresente(O122,J122)</f>
        <v>0</v>
      </c>
    </row>
    <row r="123" spans="1:16" x14ac:dyDescent="0.25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9">
        <f t="shared" si="3"/>
        <v>2046</v>
      </c>
      <c r="I123" s="26"/>
      <c r="P123" cm="1">
        <f t="array" ref="P123">valorpresente(O123,J123)</f>
        <v>0</v>
      </c>
    </row>
    <row r="124" spans="1:16" x14ac:dyDescent="0.25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9">
        <f t="shared" si="3"/>
        <v>2051</v>
      </c>
      <c r="I124" s="26"/>
      <c r="P124" cm="1">
        <f t="array" ref="P124">valorpresente(O124,J124)</f>
        <v>0</v>
      </c>
    </row>
    <row r="125" spans="1:16" x14ac:dyDescent="0.25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9">
        <f t="shared" si="3"/>
        <v>2058</v>
      </c>
      <c r="I125" s="26"/>
      <c r="P125" cm="1">
        <f t="array" ref="P125">valorpresente(O125,J125)</f>
        <v>0</v>
      </c>
    </row>
    <row r="126" spans="1:16" x14ac:dyDescent="0.25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9">
        <f t="shared" si="3"/>
        <v>2053</v>
      </c>
      <c r="I126" s="26"/>
      <c r="P126" cm="1">
        <f t="array" ref="P126">valorpresente(O126,J126)</f>
        <v>0</v>
      </c>
    </row>
    <row r="127" spans="1:16" x14ac:dyDescent="0.25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9">
        <f t="shared" si="3"/>
        <v>2055</v>
      </c>
      <c r="I127" s="26"/>
      <c r="P127" cm="1">
        <f t="array" ref="P127">valorpresente(O127,J127)</f>
        <v>0</v>
      </c>
    </row>
    <row r="128" spans="1:16" x14ac:dyDescent="0.25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9">
        <f t="shared" si="3"/>
        <v>2058</v>
      </c>
      <c r="I128" s="26"/>
      <c r="P128" cm="1">
        <f t="array" ref="P128">valorpresente(O128,J128)</f>
        <v>0</v>
      </c>
    </row>
    <row r="129" spans="1:16" x14ac:dyDescent="0.25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9">
        <f t="shared" si="3"/>
        <v>2045</v>
      </c>
      <c r="I129" s="26"/>
      <c r="P129" cm="1">
        <f t="array" ref="P129">valorpresente(O129,J129)</f>
        <v>0</v>
      </c>
    </row>
    <row r="130" spans="1:16" x14ac:dyDescent="0.25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9">
        <f t="shared" si="3"/>
        <v>2053</v>
      </c>
      <c r="I130" s="26"/>
      <c r="P130" cm="1">
        <f t="array" ref="P130">valorpresente(O130,J130)</f>
        <v>0</v>
      </c>
    </row>
    <row r="131" spans="1:16" x14ac:dyDescent="0.25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9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25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9">
        <f t="shared" si="6"/>
        <v>2063</v>
      </c>
      <c r="I132" s="26"/>
      <c r="P132" cm="1">
        <f t="array" ref="P132">valorpresente(O132,J132)</f>
        <v>0</v>
      </c>
    </row>
    <row r="133" spans="1:16" x14ac:dyDescent="0.25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9">
        <f t="shared" si="6"/>
        <v>2063</v>
      </c>
      <c r="I133" s="26"/>
      <c r="P133" cm="1">
        <f t="array" ref="P133">valorpresente(O133,J133)</f>
        <v>0</v>
      </c>
    </row>
    <row r="134" spans="1:16" x14ac:dyDescent="0.25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9">
        <f t="shared" si="6"/>
        <v>2054</v>
      </c>
      <c r="I134" s="26"/>
      <c r="P134" cm="1">
        <f t="array" ref="P134">valorpresente(O134,J134)</f>
        <v>0</v>
      </c>
    </row>
    <row r="135" spans="1:16" x14ac:dyDescent="0.25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9">
        <f t="shared" si="6"/>
        <v>2041</v>
      </c>
      <c r="I135" s="26"/>
      <c r="P135" cm="1">
        <f t="array" ref="P135">valorpresente(O135,J135)</f>
        <v>0</v>
      </c>
    </row>
    <row r="136" spans="1:16" x14ac:dyDescent="0.25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9">
        <f t="shared" si="6"/>
        <v>2051</v>
      </c>
      <c r="I136" s="26"/>
      <c r="P136" cm="1">
        <f t="array" ref="P136">valorpresente(O136,J136)</f>
        <v>0</v>
      </c>
    </row>
    <row r="137" spans="1:16" x14ac:dyDescent="0.25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9">
        <f t="shared" si="6"/>
        <v>2041</v>
      </c>
      <c r="I137" s="26"/>
      <c r="P137" cm="1">
        <f t="array" ref="P137">valorpresente(O137,J137)</f>
        <v>0</v>
      </c>
    </row>
    <row r="138" spans="1:16" x14ac:dyDescent="0.25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9">
        <f t="shared" si="6"/>
        <v>2035</v>
      </c>
      <c r="I138" s="26"/>
      <c r="P138" cm="1">
        <f t="array" ref="P138">valorpresente(O138,J138)</f>
        <v>0</v>
      </c>
    </row>
    <row r="139" spans="1:16" x14ac:dyDescent="0.25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9">
        <f t="shared" si="6"/>
        <v>2051</v>
      </c>
      <c r="I139" s="26"/>
      <c r="P139" cm="1">
        <f t="array" ref="P139">valorpresente(O139,J139)</f>
        <v>0</v>
      </c>
    </row>
    <row r="140" spans="1:16" x14ac:dyDescent="0.25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9">
        <f t="shared" si="6"/>
        <v>2050</v>
      </c>
      <c r="I140" s="26"/>
      <c r="P140" cm="1">
        <f t="array" ref="P140">valorpresente(O140,J140)</f>
        <v>0</v>
      </c>
    </row>
    <row r="141" spans="1:16" x14ac:dyDescent="0.25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9">
        <f t="shared" si="6"/>
        <v>2054</v>
      </c>
      <c r="I141" s="26"/>
      <c r="P141" cm="1">
        <f t="array" ref="P141">valorpresente(O141,J141)</f>
        <v>0</v>
      </c>
    </row>
    <row r="142" spans="1:16" x14ac:dyDescent="0.25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9">
        <f t="shared" si="6"/>
        <v>2059</v>
      </c>
      <c r="I142" s="26"/>
      <c r="P142" cm="1">
        <f t="array" ref="P142">valorpresente(O142,J142)</f>
        <v>0</v>
      </c>
    </row>
    <row r="143" spans="1:16" x14ac:dyDescent="0.25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9">
        <f t="shared" si="6"/>
        <v>2038</v>
      </c>
      <c r="I143" s="26"/>
      <c r="P143" cm="1">
        <f t="array" ref="P143">valorpresente(O143,J143)</f>
        <v>0</v>
      </c>
    </row>
    <row r="144" spans="1:16" x14ac:dyDescent="0.25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9">
        <f t="shared" si="6"/>
        <v>2052</v>
      </c>
      <c r="I144" s="26"/>
      <c r="P144" cm="1">
        <f t="array" ref="P144">valorpresente(O144,J144)</f>
        <v>0</v>
      </c>
    </row>
    <row r="145" spans="1:16" x14ac:dyDescent="0.25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9">
        <f t="shared" si="6"/>
        <v>2050</v>
      </c>
      <c r="I145" s="26"/>
      <c r="P145" cm="1">
        <f t="array" ref="P145">valorpresente(O145,J145)</f>
        <v>0</v>
      </c>
    </row>
    <row r="146" spans="1:16" x14ac:dyDescent="0.25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9">
        <f t="shared" si="6"/>
        <v>2052</v>
      </c>
      <c r="I146" s="26"/>
      <c r="P146" cm="1">
        <f t="array" ref="P146">valorpresente(O146,J146)</f>
        <v>0</v>
      </c>
    </row>
    <row r="147" spans="1:16" x14ac:dyDescent="0.25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9">
        <f t="shared" si="6"/>
        <v>2060</v>
      </c>
      <c r="I147" s="26"/>
      <c r="P147" cm="1">
        <f t="array" ref="P147">valorpresente(O147,J147)</f>
        <v>0</v>
      </c>
    </row>
    <row r="148" spans="1:16" x14ac:dyDescent="0.25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9">
        <f t="shared" si="6"/>
        <v>2038</v>
      </c>
      <c r="I148" s="26"/>
      <c r="P148" cm="1">
        <f t="array" ref="P148">valorpresente(O148,J148)</f>
        <v>0</v>
      </c>
    </row>
    <row r="149" spans="1:16" x14ac:dyDescent="0.25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9">
        <f t="shared" si="6"/>
        <v>2054</v>
      </c>
      <c r="I149" s="26"/>
      <c r="P149" cm="1">
        <f t="array" ref="P149">valorpresente(O149,J149)</f>
        <v>0</v>
      </c>
    </row>
    <row r="150" spans="1:16" x14ac:dyDescent="0.25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9">
        <f t="shared" si="6"/>
        <v>2045</v>
      </c>
      <c r="I150" s="26"/>
      <c r="P150" cm="1">
        <f t="array" ref="P150">valorpresente(O150,J150)</f>
        <v>0</v>
      </c>
    </row>
    <row r="151" spans="1:16" x14ac:dyDescent="0.25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9">
        <f t="shared" si="6"/>
        <v>2056</v>
      </c>
      <c r="I151" s="26"/>
      <c r="P151" cm="1">
        <f t="array" ref="P151">valorpresente(O151,J151)</f>
        <v>0</v>
      </c>
    </row>
    <row r="152" spans="1:16" x14ac:dyDescent="0.25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9">
        <f t="shared" si="6"/>
        <v>2055</v>
      </c>
      <c r="I152" s="26"/>
      <c r="P152" cm="1">
        <f t="array" ref="P152">valorpresente(O152,J152)</f>
        <v>0</v>
      </c>
    </row>
    <row r="153" spans="1:16" x14ac:dyDescent="0.25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9">
        <f t="shared" si="6"/>
        <v>2047</v>
      </c>
      <c r="I153" s="26"/>
      <c r="P153" cm="1">
        <f t="array" ref="P153">valorpresente(O153,J153)</f>
        <v>0</v>
      </c>
    </row>
    <row r="154" spans="1:16" x14ac:dyDescent="0.25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9">
        <f t="shared" si="6"/>
        <v>2046</v>
      </c>
      <c r="I154" s="26"/>
      <c r="P154" cm="1">
        <f t="array" ref="P154">valorpresente(O154,J154)</f>
        <v>0</v>
      </c>
    </row>
    <row r="155" spans="1:16" x14ac:dyDescent="0.25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9">
        <f t="shared" si="6"/>
        <v>2048</v>
      </c>
      <c r="I155" s="26"/>
      <c r="P155" cm="1">
        <f t="array" ref="P155">valorpresente(O155,J155)</f>
        <v>0</v>
      </c>
    </row>
    <row r="156" spans="1:16" x14ac:dyDescent="0.25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9">
        <f t="shared" si="6"/>
        <v>2056</v>
      </c>
      <c r="I156" s="26"/>
      <c r="P156" cm="1">
        <f t="array" ref="P156">valorpresente(O156,J156)</f>
        <v>0</v>
      </c>
    </row>
    <row r="157" spans="1:16" x14ac:dyDescent="0.25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9">
        <f t="shared" si="6"/>
        <v>2055</v>
      </c>
      <c r="I157" s="26"/>
      <c r="P157" cm="1">
        <f t="array" ref="P157">valorpresente(O157,J157)</f>
        <v>0</v>
      </c>
    </row>
    <row r="158" spans="1:16" x14ac:dyDescent="0.25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9">
        <f t="shared" si="6"/>
        <v>2055</v>
      </c>
      <c r="I158" s="26"/>
      <c r="P158" cm="1">
        <f t="array" ref="P158">valorpresente(O158,J158)</f>
        <v>0</v>
      </c>
    </row>
    <row r="159" spans="1:16" x14ac:dyDescent="0.25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9">
        <f t="shared" si="6"/>
        <v>2050</v>
      </c>
      <c r="I159" s="26"/>
      <c r="P159" cm="1">
        <f t="array" ref="P159">valorpresente(O159,J159)</f>
        <v>0</v>
      </c>
    </row>
    <row r="160" spans="1:16" x14ac:dyDescent="0.25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9">
        <f t="shared" si="6"/>
        <v>2045</v>
      </c>
      <c r="I160" s="26"/>
      <c r="P160" cm="1">
        <f t="array" ref="P160">valorpresente(O160,J160)</f>
        <v>0</v>
      </c>
    </row>
    <row r="161" spans="1:16" x14ac:dyDescent="0.25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9">
        <f t="shared" si="6"/>
        <v>2045</v>
      </c>
      <c r="I161" s="26"/>
      <c r="P161" cm="1">
        <f t="array" ref="P161">valorpresente(O161,J161)</f>
        <v>0</v>
      </c>
    </row>
    <row r="162" spans="1:16" x14ac:dyDescent="0.25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9">
        <f t="shared" si="6"/>
        <v>2050</v>
      </c>
      <c r="I162" s="26"/>
      <c r="P162" cm="1">
        <f t="array" ref="P162">valorpresente(O162,J162)</f>
        <v>0</v>
      </c>
    </row>
    <row r="163" spans="1:16" x14ac:dyDescent="0.25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9">
        <f t="shared" si="6"/>
        <v>2034</v>
      </c>
      <c r="I163" s="26"/>
      <c r="P163" cm="1">
        <f t="array" ref="P163">valorpresente(O163,J163)</f>
        <v>0</v>
      </c>
    </row>
    <row r="164" spans="1:16" x14ac:dyDescent="0.25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9">
        <f t="shared" si="6"/>
        <v>2051</v>
      </c>
      <c r="I164" s="26"/>
      <c r="P164" cm="1">
        <f t="array" ref="P164">valorpresente(O164,J164)</f>
        <v>0</v>
      </c>
    </row>
    <row r="165" spans="1:16" x14ac:dyDescent="0.25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9">
        <f t="shared" si="6"/>
        <v>2046</v>
      </c>
      <c r="I165" s="26"/>
      <c r="P165" cm="1">
        <f t="array" ref="P165">valorpresente(O165,J165)</f>
        <v>0</v>
      </c>
    </row>
    <row r="166" spans="1:16" x14ac:dyDescent="0.25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9">
        <f t="shared" si="6"/>
        <v>2039</v>
      </c>
      <c r="I166" s="26"/>
      <c r="P166" cm="1">
        <f t="array" ref="P166">valorpresente(O166,J166)</f>
        <v>0</v>
      </c>
    </row>
    <row r="167" spans="1:16" x14ac:dyDescent="0.25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9">
        <f t="shared" si="6"/>
        <v>2052</v>
      </c>
      <c r="I167" s="26"/>
      <c r="P167" cm="1">
        <f t="array" ref="P167">valorpresente(O167,J167)</f>
        <v>0</v>
      </c>
    </row>
    <row r="168" spans="1:16" x14ac:dyDescent="0.25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9">
        <f t="shared" si="6"/>
        <v>2051</v>
      </c>
      <c r="I168" s="26"/>
      <c r="P168" cm="1">
        <f t="array" ref="P168">valorpresente(O168,J168)</f>
        <v>0</v>
      </c>
    </row>
    <row r="169" spans="1:16" x14ac:dyDescent="0.25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9">
        <f t="shared" si="6"/>
        <v>2054</v>
      </c>
      <c r="I169" s="26"/>
      <c r="P169" cm="1">
        <f t="array" ref="P169">valorpresente(O169,J169)</f>
        <v>0</v>
      </c>
    </row>
    <row r="170" spans="1:16" x14ac:dyDescent="0.25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9">
        <f t="shared" si="6"/>
        <v>2060</v>
      </c>
      <c r="I170" s="26"/>
      <c r="P170" cm="1">
        <f t="array" ref="P170">valorpresente(O170,J170)</f>
        <v>0</v>
      </c>
    </row>
    <row r="171" spans="1:16" x14ac:dyDescent="0.25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9">
        <f t="shared" si="6"/>
        <v>2041</v>
      </c>
      <c r="I171" s="26"/>
      <c r="P171" cm="1">
        <f t="array" ref="P171">valorpresente(O171,J171)</f>
        <v>0</v>
      </c>
    </row>
    <row r="172" spans="1:16" x14ac:dyDescent="0.25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9">
        <f t="shared" si="6"/>
        <v>2042</v>
      </c>
      <c r="I172" s="26"/>
      <c r="P172" cm="1">
        <f t="array" ref="P172">valorpresente(O172,J172)</f>
        <v>0</v>
      </c>
    </row>
    <row r="173" spans="1:16" x14ac:dyDescent="0.25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9">
        <f t="shared" si="6"/>
        <v>2045</v>
      </c>
      <c r="I173" s="26"/>
      <c r="P173" cm="1">
        <f t="array" ref="P173">valorpresente(O173,J173)</f>
        <v>0</v>
      </c>
    </row>
    <row r="174" spans="1:16" x14ac:dyDescent="0.25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9">
        <f t="shared" si="6"/>
        <v>2051</v>
      </c>
      <c r="I174" s="26"/>
      <c r="P174" cm="1">
        <f t="array" ref="P174">valorpresente(O174,J174)</f>
        <v>0</v>
      </c>
    </row>
    <row r="175" spans="1:16" x14ac:dyDescent="0.25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9">
        <f t="shared" si="6"/>
        <v>2058</v>
      </c>
      <c r="I175" s="26"/>
      <c r="P175" cm="1">
        <f t="array" ref="P175">valorpresente(O175,J175)</f>
        <v>0</v>
      </c>
    </row>
    <row r="176" spans="1:16" x14ac:dyDescent="0.25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9">
        <f t="shared" si="6"/>
        <v>2043</v>
      </c>
      <c r="I176" s="26"/>
      <c r="P176" cm="1">
        <f t="array" ref="P176">valorpresente(O176,J176)</f>
        <v>0</v>
      </c>
    </row>
    <row r="177" spans="1:16" x14ac:dyDescent="0.25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9">
        <f t="shared" si="6"/>
        <v>2062</v>
      </c>
      <c r="I177" s="26"/>
      <c r="P177" cm="1">
        <f t="array" ref="P177">valorpresente(O177,J177)</f>
        <v>0</v>
      </c>
    </row>
    <row r="178" spans="1:16" x14ac:dyDescent="0.25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9">
        <f t="shared" si="6"/>
        <v>2054</v>
      </c>
      <c r="I178" s="26"/>
      <c r="P178" cm="1">
        <f t="array" ref="P178">valorpresente(O178,J178)</f>
        <v>0</v>
      </c>
    </row>
    <row r="179" spans="1:16" x14ac:dyDescent="0.25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9">
        <f t="shared" si="6"/>
        <v>2055</v>
      </c>
      <c r="I179" s="26"/>
      <c r="P179" cm="1">
        <f t="array" ref="P179">valorpresente(O179,J179)</f>
        <v>0</v>
      </c>
    </row>
    <row r="180" spans="1:16" x14ac:dyDescent="0.25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9">
        <f t="shared" si="6"/>
        <v>2060</v>
      </c>
      <c r="I180" s="26"/>
      <c r="P180" cm="1">
        <f t="array" ref="P180">valorpresente(O180,J180)</f>
        <v>0</v>
      </c>
    </row>
    <row r="181" spans="1:16" x14ac:dyDescent="0.25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9">
        <f t="shared" si="6"/>
        <v>2054</v>
      </c>
      <c r="I181" s="26"/>
      <c r="P181" cm="1">
        <f t="array" ref="P181">valorpresente(O181,J181)</f>
        <v>0</v>
      </c>
    </row>
    <row r="182" spans="1:16" x14ac:dyDescent="0.25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9">
        <f t="shared" si="6"/>
        <v>2053</v>
      </c>
      <c r="I182" s="26"/>
      <c r="P182" cm="1">
        <f t="array" ref="P182">valorpresente(O182,J182)</f>
        <v>0</v>
      </c>
    </row>
    <row r="183" spans="1:16" x14ac:dyDescent="0.25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9">
        <f t="shared" si="6"/>
        <v>2057</v>
      </c>
      <c r="I183" s="26"/>
      <c r="P183" cm="1">
        <f t="array" ref="P183">valorpresente(O183,J183)</f>
        <v>0</v>
      </c>
    </row>
    <row r="184" spans="1:16" x14ac:dyDescent="0.25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9">
        <f t="shared" si="6"/>
        <v>2049</v>
      </c>
      <c r="I184" s="26"/>
      <c r="P184" cm="1">
        <f t="array" ref="P184">valorpresente(O184,J184)</f>
        <v>0</v>
      </c>
    </row>
    <row r="185" spans="1:16" x14ac:dyDescent="0.25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9">
        <f t="shared" si="6"/>
        <v>2041</v>
      </c>
      <c r="I185" s="26"/>
      <c r="P185" cm="1">
        <f t="array" ref="P185">valorpresente(O185,J185)</f>
        <v>0</v>
      </c>
    </row>
    <row r="186" spans="1:16" x14ac:dyDescent="0.25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9">
        <f t="shared" si="6"/>
        <v>2051</v>
      </c>
      <c r="I186" s="26"/>
      <c r="P186" cm="1">
        <f t="array" ref="P186">valorpresente(O186,J186)</f>
        <v>0</v>
      </c>
    </row>
    <row r="187" spans="1:16" x14ac:dyDescent="0.25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9">
        <f t="shared" si="6"/>
        <v>2061</v>
      </c>
      <c r="I187" s="26"/>
      <c r="P187" cm="1">
        <f t="array" ref="P187">valorpresente(O187,J187)</f>
        <v>0</v>
      </c>
    </row>
    <row r="188" spans="1:16" x14ac:dyDescent="0.25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9">
        <f t="shared" si="6"/>
        <v>2052</v>
      </c>
      <c r="I188" s="26"/>
      <c r="P188" cm="1">
        <f t="array" ref="P188">valorpresente(O188,J188)</f>
        <v>0</v>
      </c>
    </row>
    <row r="189" spans="1:16" x14ac:dyDescent="0.25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9">
        <f t="shared" si="6"/>
        <v>2056</v>
      </c>
      <c r="I189" s="26"/>
      <c r="P189" cm="1">
        <f t="array" ref="P189">valorpresente(O189,J189)</f>
        <v>0</v>
      </c>
    </row>
    <row r="190" spans="1:16" x14ac:dyDescent="0.25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9">
        <f t="shared" si="6"/>
        <v>2056</v>
      </c>
      <c r="I190" s="26"/>
      <c r="P190" cm="1">
        <f t="array" ref="P190">valorpresente(O190,J190)</f>
        <v>0</v>
      </c>
    </row>
    <row r="191" spans="1:16" x14ac:dyDescent="0.25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9">
        <f t="shared" si="6"/>
        <v>2058</v>
      </c>
      <c r="I191" s="26"/>
      <c r="P191" cm="1">
        <f t="array" ref="P191">valorpresente(O191,J191)</f>
        <v>0</v>
      </c>
    </row>
    <row r="192" spans="1:16" x14ac:dyDescent="0.25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9">
        <f t="shared" si="6"/>
        <v>2058</v>
      </c>
      <c r="I192" s="26"/>
      <c r="P192" cm="1">
        <f t="array" ref="P192">valorpresente(O192,J192)</f>
        <v>0</v>
      </c>
    </row>
    <row r="193" spans="1:16" x14ac:dyDescent="0.25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9">
        <f t="shared" si="6"/>
        <v>2055</v>
      </c>
      <c r="I193" s="26"/>
      <c r="P193" cm="1">
        <f t="array" ref="P193">valorpresente(O193,J193)</f>
        <v>0</v>
      </c>
    </row>
    <row r="194" spans="1:16" x14ac:dyDescent="0.25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9">
        <f t="shared" si="6"/>
        <v>2046</v>
      </c>
      <c r="I194" s="26"/>
      <c r="P194" cm="1">
        <f t="array" ref="P194">valorpresente(O194,J194)</f>
        <v>0</v>
      </c>
    </row>
    <row r="195" spans="1:16" x14ac:dyDescent="0.25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9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25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9">
        <f t="shared" si="8"/>
        <v>2051</v>
      </c>
      <c r="I196" s="26"/>
      <c r="P196" cm="1">
        <f t="array" ref="P196">valorpresente(O196,J196)</f>
        <v>0</v>
      </c>
    </row>
    <row r="197" spans="1:16" x14ac:dyDescent="0.25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9">
        <f t="shared" si="8"/>
        <v>2063</v>
      </c>
      <c r="I197" s="26"/>
      <c r="P197" cm="1">
        <f t="array" ref="P197">valorpresente(O197,J197)</f>
        <v>0</v>
      </c>
    </row>
    <row r="198" spans="1:16" x14ac:dyDescent="0.25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9">
        <f t="shared" si="8"/>
        <v>2061</v>
      </c>
      <c r="I198" s="26"/>
      <c r="P198" cm="1">
        <f t="array" ref="P198">valorpresente(O198,J198)</f>
        <v>0</v>
      </c>
    </row>
    <row r="199" spans="1:16" x14ac:dyDescent="0.25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9">
        <f t="shared" si="8"/>
        <v>2051</v>
      </c>
      <c r="I199" s="26"/>
      <c r="P199" cm="1">
        <f t="array" ref="P199">valorpresente(O199,J199)</f>
        <v>0</v>
      </c>
    </row>
    <row r="200" spans="1:16" x14ac:dyDescent="0.25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9">
        <f t="shared" si="8"/>
        <v>2060</v>
      </c>
      <c r="I200" s="26"/>
      <c r="P200" cm="1">
        <f t="array" ref="P200">valorpresente(O200,J200)</f>
        <v>0</v>
      </c>
    </row>
    <row r="201" spans="1:16" x14ac:dyDescent="0.25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9">
        <f t="shared" si="8"/>
        <v>2060</v>
      </c>
      <c r="I201" s="26"/>
      <c r="P201" cm="1">
        <f t="array" ref="P201">valorpresente(O201,J201)</f>
        <v>0</v>
      </c>
    </row>
    <row r="202" spans="1:16" x14ac:dyDescent="0.25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9">
        <f t="shared" si="8"/>
        <v>2034</v>
      </c>
      <c r="I202" s="26"/>
      <c r="P202" cm="1">
        <f t="array" ref="P202">valorpresente(O202,J202)</f>
        <v>0</v>
      </c>
    </row>
    <row r="203" spans="1:16" x14ac:dyDescent="0.25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9">
        <f t="shared" si="8"/>
        <v>2058</v>
      </c>
      <c r="I203" s="26"/>
      <c r="P203" cm="1">
        <f t="array" ref="P203">valorpresente(O203,J203)</f>
        <v>0</v>
      </c>
    </row>
    <row r="204" spans="1:16" x14ac:dyDescent="0.25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9">
        <f t="shared" si="8"/>
        <v>2035</v>
      </c>
      <c r="I204" s="26"/>
      <c r="P204" cm="1">
        <f t="array" ref="P204">valorpresente(O204,J204)</f>
        <v>0</v>
      </c>
    </row>
    <row r="205" spans="1:16" x14ac:dyDescent="0.25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9">
        <f t="shared" si="8"/>
        <v>2040</v>
      </c>
      <c r="I205" s="26"/>
      <c r="P205" cm="1">
        <f t="array" ref="P205">valorpresente(O205,J205)</f>
        <v>0</v>
      </c>
    </row>
    <row r="206" spans="1:16" x14ac:dyDescent="0.25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9">
        <f t="shared" si="8"/>
        <v>2033</v>
      </c>
      <c r="I206" s="26"/>
      <c r="P206" cm="1">
        <f t="array" ref="P206">valorpresente(O206,J206)</f>
        <v>0</v>
      </c>
    </row>
    <row r="207" spans="1:16" x14ac:dyDescent="0.25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9">
        <f t="shared" si="8"/>
        <v>2041</v>
      </c>
      <c r="I207" s="26"/>
      <c r="P207" cm="1">
        <f t="array" ref="P207">valorpresente(O207,J207)</f>
        <v>0</v>
      </c>
    </row>
    <row r="208" spans="1:16" x14ac:dyDescent="0.25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9">
        <f t="shared" si="8"/>
        <v>2050</v>
      </c>
      <c r="I208" s="26"/>
      <c r="P208" cm="1">
        <f t="array" ref="P208">valorpresente(O208,J208)</f>
        <v>0</v>
      </c>
    </row>
    <row r="209" spans="1:16" x14ac:dyDescent="0.25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9">
        <f t="shared" si="8"/>
        <v>2040</v>
      </c>
      <c r="I209" s="26"/>
      <c r="P209" cm="1">
        <f t="array" ref="P209">valorpresente(O209,J209)</f>
        <v>0</v>
      </c>
    </row>
    <row r="210" spans="1:16" x14ac:dyDescent="0.25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9">
        <f t="shared" si="8"/>
        <v>2051</v>
      </c>
      <c r="I210" s="26"/>
      <c r="P210" cm="1">
        <f t="array" ref="P210">valorpresente(O210,J210)</f>
        <v>0</v>
      </c>
    </row>
    <row r="211" spans="1:16" x14ac:dyDescent="0.25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9">
        <f t="shared" si="8"/>
        <v>2051</v>
      </c>
      <c r="I211" s="26"/>
      <c r="P211" cm="1">
        <f t="array" ref="P211">valorpresente(O211,J211)</f>
        <v>0</v>
      </c>
    </row>
    <row r="212" spans="1:16" x14ac:dyDescent="0.25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9">
        <f t="shared" si="8"/>
        <v>2048</v>
      </c>
      <c r="I212" s="26"/>
      <c r="P212" cm="1">
        <f t="array" ref="P212">valorpresente(O212,J212)</f>
        <v>0</v>
      </c>
    </row>
    <row r="213" spans="1:16" x14ac:dyDescent="0.25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9">
        <f t="shared" si="8"/>
        <v>2056</v>
      </c>
      <c r="I213" s="26"/>
      <c r="P213" cm="1">
        <f t="array" ref="P213">valorpresente(O213,J213)</f>
        <v>0</v>
      </c>
    </row>
    <row r="214" spans="1:16" x14ac:dyDescent="0.25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9">
        <f t="shared" si="8"/>
        <v>2048</v>
      </c>
      <c r="I214" s="26"/>
      <c r="P214" cm="1">
        <f t="array" ref="P214">valorpresente(O214,J214)</f>
        <v>0</v>
      </c>
    </row>
    <row r="215" spans="1:16" x14ac:dyDescent="0.25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9">
        <f t="shared" si="8"/>
        <v>2052</v>
      </c>
      <c r="I215" s="26"/>
      <c r="P215" cm="1">
        <f t="array" ref="P215">valorpresente(O215,J215)</f>
        <v>0</v>
      </c>
    </row>
    <row r="216" spans="1:16" x14ac:dyDescent="0.25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9">
        <f t="shared" si="8"/>
        <v>2060</v>
      </c>
      <c r="I216" s="26"/>
      <c r="P216" cm="1">
        <f t="array" ref="P216">valorpresente(O216,J216)</f>
        <v>0</v>
      </c>
    </row>
    <row r="217" spans="1:16" x14ac:dyDescent="0.25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9">
        <f t="shared" si="8"/>
        <v>2061</v>
      </c>
      <c r="I217" s="26"/>
      <c r="P217" cm="1">
        <f t="array" ref="P217">valorpresente(O217,J217)</f>
        <v>0</v>
      </c>
    </row>
    <row r="218" spans="1:16" x14ac:dyDescent="0.25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9">
        <f t="shared" si="8"/>
        <v>2055</v>
      </c>
      <c r="I218" s="26"/>
      <c r="P218" cm="1">
        <f t="array" ref="P218">valorpresente(O218,J218)</f>
        <v>0</v>
      </c>
    </row>
    <row r="219" spans="1:16" x14ac:dyDescent="0.25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9">
        <f t="shared" si="8"/>
        <v>2058</v>
      </c>
      <c r="I219" s="26"/>
      <c r="P219" cm="1">
        <f t="array" ref="P219">valorpresente(O219,J219)</f>
        <v>0</v>
      </c>
    </row>
    <row r="220" spans="1:16" x14ac:dyDescent="0.25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9">
        <f t="shared" si="8"/>
        <v>2048</v>
      </c>
      <c r="I220" s="26"/>
      <c r="P220" cm="1">
        <f t="array" ref="P220">valorpresente(O220,J220)</f>
        <v>0</v>
      </c>
    </row>
    <row r="221" spans="1:16" x14ac:dyDescent="0.25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9">
        <f t="shared" si="8"/>
        <v>2051</v>
      </c>
      <c r="I221" s="26"/>
      <c r="P221" cm="1">
        <f t="array" ref="P221">valorpresente(O221,J221)</f>
        <v>0</v>
      </c>
    </row>
    <row r="222" spans="1:16" x14ac:dyDescent="0.25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9">
        <f t="shared" si="8"/>
        <v>2059</v>
      </c>
      <c r="I222" s="26"/>
      <c r="P222" cm="1">
        <f t="array" ref="P222">valorpresente(O222,J222)</f>
        <v>0</v>
      </c>
    </row>
    <row r="223" spans="1:16" x14ac:dyDescent="0.25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9">
        <f t="shared" si="8"/>
        <v>2042</v>
      </c>
      <c r="I223" s="26"/>
      <c r="P223" cm="1">
        <f t="array" ref="P223">valorpresente(O223,J223)</f>
        <v>0</v>
      </c>
    </row>
    <row r="224" spans="1:16" x14ac:dyDescent="0.25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9">
        <f t="shared" si="8"/>
        <v>2040</v>
      </c>
      <c r="I224" s="26"/>
      <c r="P224" cm="1">
        <f t="array" ref="P224">valorpresente(O224,J224)</f>
        <v>0</v>
      </c>
    </row>
    <row r="225" spans="1:16" x14ac:dyDescent="0.25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9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abSelected="1" topLeftCell="N23" zoomScale="176" workbookViewId="0">
      <selection activeCell="AL39" sqref="AL39"/>
    </sheetView>
  </sheetViews>
  <sheetFormatPr baseColWidth="10" defaultColWidth="11.5703125" defaultRowHeight="15" x14ac:dyDescent="0.25"/>
  <cols>
    <col min="2" max="2" width="10" bestFit="1" customWidth="1"/>
    <col min="3" max="3" width="10.5703125" bestFit="1" customWidth="1"/>
    <col min="4" max="4" width="25.5703125" bestFit="1" customWidth="1"/>
    <col min="25" max="27" width="11.7109375" bestFit="1" customWidth="1"/>
    <col min="28" max="28" width="14.42578125" bestFit="1" customWidth="1"/>
    <col min="29" max="29" width="15.7109375" bestFit="1" customWidth="1"/>
  </cols>
  <sheetData>
    <row r="1" spans="1:30" x14ac:dyDescent="0.25">
      <c r="A1" s="23" t="s">
        <v>16</v>
      </c>
      <c r="B1" s="23" t="s">
        <v>5</v>
      </c>
      <c r="C1" s="24" t="s">
        <v>14</v>
      </c>
      <c r="D1" s="23" t="s">
        <v>15</v>
      </c>
      <c r="Y1" s="165"/>
      <c r="Z1" s="165"/>
      <c r="AA1" s="165"/>
      <c r="AB1" s="165"/>
      <c r="AC1" s="165"/>
      <c r="AD1" s="165"/>
    </row>
    <row r="2" spans="1:30" x14ac:dyDescent="0.25">
      <c r="A2" s="34">
        <v>2025</v>
      </c>
      <c r="B2" s="157" cm="1">
        <f t="array" ref="B2">ProbActivoEnAnio("Masculino", A2, Hombres!$A$1:$DW$116, Mujeres!$A$1:$DW$116, 'Empleados activos'!$A$2:$E$225)</f>
        <v>0</v>
      </c>
      <c r="C2" s="158" cm="1">
        <f t="array" ref="C2">ProbActivoEnAnio("Femenino", A2, Hombres!$A$1:$DW$116, Mujeres!$A$1:$DW$116, 'Empleados activos'!$A$2:$E$225)</f>
        <v>0</v>
      </c>
      <c r="D2" s="35">
        <f>B2+C2</f>
        <v>0</v>
      </c>
      <c r="E2" s="159"/>
      <c r="Y2" s="161">
        <v>2025</v>
      </c>
      <c r="Z2" s="166" cm="1">
        <f t="array" ref="Z2">ProbActivoEnAnio("Masculino", Y2, Hombres!$A$1:$DW$116, Mujeres!$A$1:$DW$116, 'Empleados activos'!$A$2:$E$225)</f>
        <v>0</v>
      </c>
      <c r="AA2" s="167" cm="1">
        <f t="array" ref="AA2">ProbActivoEnAnio("Femenino", Y2, Hombres!$A$1:$DW$116, Mujeres!$A$1:$DW$116, 'Empleados activos'!$A$2:$E$225)</f>
        <v>0</v>
      </c>
      <c r="AB2" s="165"/>
      <c r="AC2" s="165"/>
      <c r="AD2" s="165"/>
    </row>
    <row r="3" spans="1:30" x14ac:dyDescent="0.25">
      <c r="A3" s="34">
        <f>A2+1</f>
        <v>2026</v>
      </c>
      <c r="B3" s="157" cm="1">
        <f t="array" ref="B3">ProbActivoEnAnio("Masculino", A3, Hombres!$A$1:$DW$116, Mujeres!$A$1:$DW$116, 'Empleados activos'!$A$2:$E$225)</f>
        <v>109</v>
      </c>
      <c r="C3" s="158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59"/>
      <c r="Y3" s="161">
        <f>Y2+1</f>
        <v>2026</v>
      </c>
      <c r="Z3" s="166" cm="1">
        <f t="array" ref="Z3">ProbActivoEnAnio("Masculino", Y3, Hombres!$A$1:$DW$116, Mujeres!$A$1:$DW$116, 'Empleados activos'!$A$2:$E$225)</f>
        <v>109</v>
      </c>
      <c r="AA3" s="167" cm="1">
        <f t="array" ref="AA3">-ProbActivoEnAnio("Femenino", Y3, Hombres!$A$1:$DW$116, Mujeres!$A$1:$DW$116, 'Empleados activos'!$A$2:$E$225)</f>
        <v>-115</v>
      </c>
      <c r="AB3" s="165">
        <f>'b) Proyección dem Pensionados'!B3</f>
        <v>74</v>
      </c>
      <c r="AC3" s="168">
        <f>-'b) Proyección dem Pensionados'!C3</f>
        <v>-91</v>
      </c>
      <c r="AD3" s="165"/>
    </row>
    <row r="4" spans="1:30" x14ac:dyDescent="0.25">
      <c r="A4" s="34">
        <f t="shared" ref="A4:A67" si="1">A3+1</f>
        <v>2027</v>
      </c>
      <c r="B4" s="157" cm="1">
        <f t="array" ref="B4">ProbActivoEnAnio("Masculino", A4, Hombres!$A$1:$DW$116, Mujeres!$A$1:$DW$116, 'Empleados activos'!$A$2:$E$225)</f>
        <v>108.80919250000002</v>
      </c>
      <c r="C4" s="158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59"/>
      <c r="Y4" s="161">
        <f t="shared" ref="Y4:Y67" si="2">Y3+1</f>
        <v>2027</v>
      </c>
      <c r="Z4" s="166" cm="1">
        <f t="array" ref="Z4">ProbActivoEnAnio("Masculino", Y4, Hombres!$A$1:$DW$116, Mujeres!$A$1:$DW$116, 'Empleados activos'!$A$2:$E$225)</f>
        <v>108.80919250000002</v>
      </c>
      <c r="AA4" s="167" cm="1">
        <f t="array" ref="AA4">-ProbActivoEnAnio("Femenino", Y4, Hombres!$A$1:$DW$116, Mujeres!$A$1:$DW$116, 'Empleados activos'!$A$2:$E$225)</f>
        <v>-114.91256530000011</v>
      </c>
      <c r="AB4" s="165">
        <f>'b) Proyección dem Pensionados'!B4</f>
        <v>71.582953200000006</v>
      </c>
      <c r="AC4" s="168">
        <f>-'b) Proyección dem Pensionados'!C4</f>
        <v>-89.030533799999958</v>
      </c>
      <c r="AD4" s="165"/>
    </row>
    <row r="5" spans="1:30" x14ac:dyDescent="0.25">
      <c r="A5" s="34">
        <f t="shared" si="1"/>
        <v>2028</v>
      </c>
      <c r="B5" s="157" cm="1">
        <f t="array" ref="B5">ProbActivoEnAnio("Masculino", A5, Hombres!$A$1:$DW$116, Mujeres!$A$1:$DW$116, 'Empleados activos'!$A$2:$E$225)</f>
        <v>108.61169255768237</v>
      </c>
      <c r="C5" s="158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59"/>
      <c r="Y5" s="161">
        <f t="shared" si="2"/>
        <v>2028</v>
      </c>
      <c r="Z5" s="166" cm="1">
        <f t="array" ref="Z5">ProbActivoEnAnio("Masculino", Y5, Hombres!$A$1:$DW$116, Mujeres!$A$1:$DW$116, 'Empleados activos'!$A$2:$E$225)</f>
        <v>108.61169255768237</v>
      </c>
      <c r="AA5" s="167" cm="1">
        <f t="array" ref="AA5">-ProbActivoEnAnio("Femenino", Y5, Hombres!$A$1:$DW$116, Mujeres!$A$1:$DW$116, 'Empleados activos'!$A$2:$E$225)</f>
        <v>-114.82027686866078</v>
      </c>
      <c r="AB5" s="165">
        <f>'b) Proyección dem Pensionados'!B5</f>
        <v>69.136619870190103</v>
      </c>
      <c r="AC5" s="168">
        <f>-'b) Proyección dem Pensionados'!C5</f>
        <v>-86.954056295145747</v>
      </c>
      <c r="AD5" s="165"/>
    </row>
    <row r="6" spans="1:30" x14ac:dyDescent="0.25">
      <c r="A6" s="34">
        <f t="shared" si="1"/>
        <v>2029</v>
      </c>
      <c r="B6" s="157" cm="1">
        <f t="array" ref="B6">ProbActivoEnAnio("Masculino", A6, Hombres!$A$1:$DW$116, Mujeres!$A$1:$DW$116, 'Empleados activos'!$A$2:$E$225)</f>
        <v>108.40630076925559</v>
      </c>
      <c r="C6" s="158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59"/>
      <c r="Y6" s="161">
        <f t="shared" si="2"/>
        <v>2029</v>
      </c>
      <c r="Z6" s="166" cm="1">
        <f t="array" ref="Z6">ProbActivoEnAnio("Masculino", Y6, Hombres!$A$1:$DW$116, Mujeres!$A$1:$DW$116, 'Empleados activos'!$A$2:$E$225)</f>
        <v>108.40630076925559</v>
      </c>
      <c r="AA6" s="167" cm="1">
        <f t="array" ref="AA6">-ProbActivoEnAnio("Femenino", Y6, Hombres!$A$1:$DW$116, Mujeres!$A$1:$DW$116, 'Empleados activos'!$A$2:$E$225)</f>
        <v>-114.722549507876</v>
      </c>
      <c r="AB6" s="165">
        <f>'b) Proyección dem Pensionados'!B6</f>
        <v>67.659526131357055</v>
      </c>
      <c r="AC6" s="168">
        <f>-'b) Proyección dem Pensionados'!C6</f>
        <v>-84.773086551647665</v>
      </c>
      <c r="AD6" s="165"/>
    </row>
    <row r="7" spans="1:30" x14ac:dyDescent="0.25">
      <c r="A7" s="34">
        <f t="shared" si="1"/>
        <v>2030</v>
      </c>
      <c r="B7" s="157" cm="1">
        <f t="array" ref="B7">ProbActivoEnAnio("Masculino", A7, Hombres!$A$1:$DW$116, Mujeres!$A$1:$DW$116, 'Empleados activos'!$A$2:$E$225)</f>
        <v>107.23248622205044</v>
      </c>
      <c r="C7" s="158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59"/>
      <c r="Y7" s="161">
        <f t="shared" si="2"/>
        <v>2030</v>
      </c>
      <c r="Z7" s="166" cm="1">
        <f t="array" ref="Z7">ProbActivoEnAnio("Masculino", Y7, Hombres!$A$1:$DW$116, Mujeres!$A$1:$DW$116, 'Empleados activos'!$A$2:$E$225)</f>
        <v>107.23248622205044</v>
      </c>
      <c r="AA7" s="167" cm="1">
        <f t="array" ref="AA7">-ProbActivoEnAnio("Femenino", Y7, Hombres!$A$1:$DW$116, Mujeres!$A$1:$DW$116, 'Empleados activos'!$A$2:$E$225)</f>
        <v>-114.61890776799611</v>
      </c>
      <c r="AB7" s="165">
        <f>'b) Proyección dem Pensionados'!B7</f>
        <v>65.144746714235168</v>
      </c>
      <c r="AC7" s="168">
        <f>-'b) Proyección dem Pensionados'!C7</f>
        <v>-82.486679792588589</v>
      </c>
      <c r="AD7" s="165"/>
    </row>
    <row r="8" spans="1:30" x14ac:dyDescent="0.25">
      <c r="A8" s="34">
        <f t="shared" si="1"/>
        <v>2031</v>
      </c>
      <c r="B8" s="157" cm="1">
        <f t="array" ref="B8">ProbActivoEnAnio("Masculino", A8, Hombres!$A$1:$DW$116, Mujeres!$A$1:$DW$116, 'Empleados activos'!$A$2:$E$225)</f>
        <v>107.02012232488694</v>
      </c>
      <c r="C8" s="158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59"/>
      <c r="Y8" s="161">
        <f t="shared" si="2"/>
        <v>2031</v>
      </c>
      <c r="Z8" s="166" cm="1">
        <f t="array" ref="Z8">ProbActivoEnAnio("Masculino", Y8, Hombres!$A$1:$DW$116, Mujeres!$A$1:$DW$116, 'Empleados activos'!$A$2:$E$225)</f>
        <v>107.02012232488694</v>
      </c>
      <c r="AA8" s="167" cm="1">
        <f t="array" ref="AA8">-ProbActivoEnAnio("Femenino", Y8, Hombres!$A$1:$DW$116, Mujeres!$A$1:$DW$116, 'Empleados activos'!$A$2:$E$225)</f>
        <v>-114.50893095654163</v>
      </c>
      <c r="AB8" s="165">
        <f>'b) Proyección dem Pensionados'!B8</f>
        <v>62.604459253094575</v>
      </c>
      <c r="AC8" s="168">
        <f>-'b) Proyección dem Pensionados'!C8</f>
        <v>-81.102121352785019</v>
      </c>
      <c r="AD8" s="165"/>
    </row>
    <row r="9" spans="1:30" x14ac:dyDescent="0.25">
      <c r="A9" s="34">
        <f t="shared" si="1"/>
        <v>2032</v>
      </c>
      <c r="B9" s="157" cm="1">
        <f t="array" ref="B9">ProbActivoEnAnio("Masculino", A9, Hombres!$A$1:$DW$116, Mujeres!$A$1:$DW$116, 'Empleados activos'!$A$2:$E$225)</f>
        <v>106.79752647146773</v>
      </c>
      <c r="C9" s="158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59"/>
      <c r="Y9" s="161">
        <f t="shared" si="2"/>
        <v>2032</v>
      </c>
      <c r="Z9" s="166" cm="1">
        <f t="array" ref="Z9">ProbActivoEnAnio("Masculino", Y9, Hombres!$A$1:$DW$116, Mujeres!$A$1:$DW$116, 'Empleados activos'!$A$2:$E$225)</f>
        <v>106.79752647146773</v>
      </c>
      <c r="AA9" s="167" cm="1">
        <f t="array" ref="AA9">-ProbActivoEnAnio("Femenino", Y9, Hombres!$A$1:$DW$116, Mujeres!$A$1:$DW$116, 'Empleados activos'!$A$2:$E$225)</f>
        <v>-113.41684786807089</v>
      </c>
      <c r="AB9" s="165">
        <f>'b) Proyección dem Pensionados'!B9</f>
        <v>60.040923243984302</v>
      </c>
      <c r="AC9" s="168">
        <f>-'b) Proyección dem Pensionados'!C9</f>
        <v>-79.612130302453664</v>
      </c>
      <c r="AD9" s="165"/>
    </row>
    <row r="10" spans="1:30" x14ac:dyDescent="0.25">
      <c r="A10" s="34">
        <f t="shared" si="1"/>
        <v>2033</v>
      </c>
      <c r="B10" s="157" cm="1">
        <f t="array" ref="B10">ProbActivoEnAnio("Masculino", A10, Hombres!$A$1:$DW$116, Mujeres!$A$1:$DW$116, 'Empleados activos'!$A$2:$E$225)</f>
        <v>106.56326291523041</v>
      </c>
      <c r="C10" s="158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59"/>
      <c r="Y10" s="161">
        <f t="shared" si="2"/>
        <v>2033</v>
      </c>
      <c r="Z10" s="166" cm="1">
        <f t="array" ref="Z10">ProbActivoEnAnio("Masculino", Y10, Hombres!$A$1:$DW$116, Mujeres!$A$1:$DW$116, 'Empleados activos'!$A$2:$E$225)</f>
        <v>106.56326291523041</v>
      </c>
      <c r="AA10" s="167" cm="1">
        <f t="array" ref="AA10">-ProbActivoEnAnio("Femenino", Y10, Hombres!$A$1:$DW$116, Mujeres!$A$1:$DW$116, 'Empleados activos'!$A$2:$E$225)</f>
        <v>-112.32500778242668</v>
      </c>
      <c r="AB10" s="165">
        <f>'b) Proyección dem Pensionados'!B10</f>
        <v>57.455639539038323</v>
      </c>
      <c r="AC10" s="168">
        <f>-'b) Proyección dem Pensionados'!C10</f>
        <v>-78.021187341245238</v>
      </c>
      <c r="AD10" s="165"/>
    </row>
    <row r="11" spans="1:30" x14ac:dyDescent="0.25">
      <c r="A11" s="34">
        <f t="shared" si="1"/>
        <v>2034</v>
      </c>
      <c r="B11" s="157" cm="1">
        <f t="array" ref="B11">ProbActivoEnAnio("Masculino", A11, Hombres!$A$1:$DW$116, Mujeres!$A$1:$DW$116, 'Empleados activos'!$A$2:$E$225)</f>
        <v>106.31602037938501</v>
      </c>
      <c r="C11" s="158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59"/>
      <c r="Y11" s="161">
        <f t="shared" si="2"/>
        <v>2034</v>
      </c>
      <c r="Z11" s="166" cm="1">
        <f t="array" ref="Z11">ProbActivoEnAnio("Masculino", Y11, Hombres!$A$1:$DW$116, Mujeres!$A$1:$DW$116, 'Empleados activos'!$A$2:$E$225)</f>
        <v>106.31602037938501</v>
      </c>
      <c r="AA11" s="167" cm="1">
        <f t="array" ref="AA11">-ProbActivoEnAnio("Femenino", Y11, Hombres!$A$1:$DW$116, Mujeres!$A$1:$DW$116, 'Empleados activos'!$A$2:$E$225)</f>
        <v>-111.23262542632982</v>
      </c>
      <c r="AB11" s="165">
        <f>'b) Proyección dem Pensionados'!B11</f>
        <v>54.85414658845454</v>
      </c>
      <c r="AC11" s="168">
        <f>-'b) Proyección dem Pensionados'!C11</f>
        <v>-75.329641181092711</v>
      </c>
      <c r="AD11" s="165"/>
    </row>
    <row r="12" spans="1:30" x14ac:dyDescent="0.25">
      <c r="A12" s="34">
        <f t="shared" si="1"/>
        <v>2035</v>
      </c>
      <c r="B12" s="157" cm="1">
        <f t="array" ref="B12">ProbActivoEnAnio("Masculino", A12, Hombres!$A$1:$DW$116, Mujeres!$A$1:$DW$116, 'Empleados activos'!$A$2:$E$225)</f>
        <v>106.05499363397749</v>
      </c>
      <c r="C12" s="158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59"/>
      <c r="Y12" s="161">
        <f t="shared" si="2"/>
        <v>2035</v>
      </c>
      <c r="Z12" s="166" cm="1">
        <f t="array" ref="Z12">ProbActivoEnAnio("Masculino", Y12, Hombres!$A$1:$DW$116, Mujeres!$A$1:$DW$116, 'Empleados activos'!$A$2:$E$225)</f>
        <v>106.05499363397749</v>
      </c>
      <c r="AA12" s="167" cm="1">
        <f t="array" ref="AA12">-ProbActivoEnAnio("Femenino", Y12, Hombres!$A$1:$DW$116, Mujeres!$A$1:$DW$116, 'Empleados activos'!$A$2:$E$225)</f>
        <v>-111.10743493724472</v>
      </c>
      <c r="AB12" s="165">
        <f>'b) Proyección dem Pensionados'!B12</f>
        <v>52.239648224550905</v>
      </c>
      <c r="AC12" s="168">
        <f>-'b) Proyección dem Pensionados'!C12</f>
        <v>-73.550796579735618</v>
      </c>
      <c r="AD12" s="165"/>
    </row>
    <row r="13" spans="1:30" x14ac:dyDescent="0.25">
      <c r="A13" s="34">
        <f t="shared" si="1"/>
        <v>2036</v>
      </c>
      <c r="B13" s="157" cm="1">
        <f t="array" ref="B13">ProbActivoEnAnio("Masculino", A13, Hombres!$A$1:$DW$116, Mujeres!$A$1:$DW$116, 'Empleados activos'!$A$2:$E$225)</f>
        <v>105.7797656447635</v>
      </c>
      <c r="C13" s="158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59"/>
      <c r="Y13" s="161">
        <f t="shared" si="2"/>
        <v>2036</v>
      </c>
      <c r="Z13" s="166" cm="1">
        <f t="array" ref="Z13">ProbActivoEnAnio("Masculino", Y13, Hombres!$A$1:$DW$116, Mujeres!$A$1:$DW$116, 'Empleados activos'!$A$2:$E$225)</f>
        <v>105.7797656447635</v>
      </c>
      <c r="AA13" s="167" cm="1">
        <f t="array" ref="AA13">-ProbActivoEnAnio("Femenino", Y13, Hombres!$A$1:$DW$116, Mujeres!$A$1:$DW$116, 'Empleados activos'!$A$2:$E$225)</f>
        <v>-110.00752216290414</v>
      </c>
      <c r="AB13" s="165">
        <f>'b) Proyección dem Pensionados'!B13</f>
        <v>49.619710158960096</v>
      </c>
      <c r="AC13" s="168">
        <f>-'b) Proyección dem Pensionados'!C13</f>
        <v>-70.685086687468441</v>
      </c>
      <c r="AD13" s="165"/>
    </row>
    <row r="14" spans="1:30" x14ac:dyDescent="0.25">
      <c r="A14" s="34">
        <f t="shared" si="1"/>
        <v>2037</v>
      </c>
      <c r="B14" s="157" cm="1">
        <f t="array" ref="B14">ProbActivoEnAnio("Masculino", A14, Hombres!$A$1:$DW$116, Mujeres!$A$1:$DW$116, 'Empleados activos'!$A$2:$E$225)</f>
        <v>105.4893667956394</v>
      </c>
      <c r="C14" s="158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59"/>
      <c r="Y14" s="161">
        <f t="shared" si="2"/>
        <v>2037</v>
      </c>
      <c r="Z14" s="166" cm="1">
        <f t="array" ref="Z14">ProbActivoEnAnio("Masculino", Y14, Hombres!$A$1:$DW$116, Mujeres!$A$1:$DW$116, 'Empleados activos'!$A$2:$E$225)</f>
        <v>105.4893667956394</v>
      </c>
      <c r="AA14" s="167" cm="1">
        <f t="array" ref="AA14">-ProbActivoEnAnio("Femenino", Y14, Hombres!$A$1:$DW$116, Mujeres!$A$1:$DW$116, 'Empleados activos'!$A$2:$E$225)</f>
        <v>-109.87012259937228</v>
      </c>
      <c r="AB14" s="165">
        <f>'b) Proyección dem Pensionados'!B14</f>
        <v>47.994802447813896</v>
      </c>
      <c r="AC14" s="168">
        <f>-'b) Proyección dem Pensionados'!C14</f>
        <v>-67.743475483506359</v>
      </c>
      <c r="AD14" s="165"/>
    </row>
    <row r="15" spans="1:30" x14ac:dyDescent="0.25">
      <c r="A15" s="34">
        <f t="shared" si="1"/>
        <v>2038</v>
      </c>
      <c r="B15" s="157" cm="1">
        <f t="array" ref="B15">ProbActivoEnAnio("Masculino", A15, Hombres!$A$1:$DW$116, Mujeres!$A$1:$DW$116, 'Empleados activos'!$A$2:$E$225)</f>
        <v>104.26422976319684</v>
      </c>
      <c r="C15" s="158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59"/>
      <c r="Y15" s="161">
        <f t="shared" si="2"/>
        <v>2038</v>
      </c>
      <c r="Z15" s="166" cm="1">
        <f t="array" ref="Z15">ProbActivoEnAnio("Masculino", Y15, Hombres!$A$1:$DW$116, Mujeres!$A$1:$DW$116, 'Empleados activos'!$A$2:$E$225)</f>
        <v>104.26422976319684</v>
      </c>
      <c r="AA15" s="167" cm="1">
        <f t="array" ref="AA15">-ProbActivoEnAnio("Femenino", Y15, Hombres!$A$1:$DW$116, Mujeres!$A$1:$DW$116, 'Empleados activos'!$A$2:$E$225)</f>
        <v>-109.72307575234211</v>
      </c>
      <c r="AB15" s="165">
        <f>'b) Proyección dem Pensionados'!B15</f>
        <v>45.360321183244508</v>
      </c>
      <c r="AC15" s="168">
        <f>-'b) Proyección dem Pensionados'!C15</f>
        <v>-65.73312743155158</v>
      </c>
      <c r="AD15" s="165"/>
    </row>
    <row r="16" spans="1:30" x14ac:dyDescent="0.25">
      <c r="A16" s="34">
        <f t="shared" si="1"/>
        <v>2039</v>
      </c>
      <c r="B16" s="157" cm="1">
        <f t="array" ref="B16">ProbActivoEnAnio("Masculino", A16, Hombres!$A$1:$DW$116, Mujeres!$A$1:$DW$116, 'Empleados activos'!$A$2:$E$225)</f>
        <v>103.9481500776144</v>
      </c>
      <c r="C16" s="158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59"/>
      <c r="Y16" s="161">
        <f t="shared" si="2"/>
        <v>2039</v>
      </c>
      <c r="Z16" s="166" cm="1">
        <f t="array" ref="Z16">ProbActivoEnAnio("Masculino", Y16, Hombres!$A$1:$DW$116, Mujeres!$A$1:$DW$116, 'Empleados activos'!$A$2:$E$225)</f>
        <v>103.9481500776144</v>
      </c>
      <c r="AA16" s="167" cm="1">
        <f t="array" ref="AA16">-ProbActivoEnAnio("Femenino", Y16, Hombres!$A$1:$DW$116, Mujeres!$A$1:$DW$116, 'Empleados activos'!$A$2:$E$225)</f>
        <v>-108.6027001886456</v>
      </c>
      <c r="AB16" s="165">
        <f>'b) Proyección dem Pensionados'!B16</f>
        <v>43.729697118078811</v>
      </c>
      <c r="AC16" s="168">
        <f>-'b) Proyección dem Pensionados'!C16</f>
        <v>-64.655715458229736</v>
      </c>
      <c r="AD16" s="165"/>
    </row>
    <row r="17" spans="1:30" x14ac:dyDescent="0.25">
      <c r="A17" s="34">
        <f t="shared" si="1"/>
        <v>2040</v>
      </c>
      <c r="B17" s="157" cm="1">
        <f t="array" ref="B17">ProbActivoEnAnio("Masculino", A17, Hombres!$A$1:$DW$116, Mujeres!$A$1:$DW$116, 'Empleados activos'!$A$2:$E$225)</f>
        <v>102.69926927590124</v>
      </c>
      <c r="C17" s="158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59"/>
      <c r="Y17" s="161">
        <f t="shared" si="2"/>
        <v>2040</v>
      </c>
      <c r="Z17" s="166" cm="1">
        <f t="array" ref="Z17">ProbActivoEnAnio("Masculino", Y17, Hombres!$A$1:$DW$116, Mujeres!$A$1:$DW$116, 'Empleados activos'!$A$2:$E$225)</f>
        <v>102.69926927590124</v>
      </c>
      <c r="AA17" s="167" cm="1">
        <f t="array" ref="AA17">-ProbActivoEnAnio("Femenino", Y17, Hombres!$A$1:$DW$116, Mujeres!$A$1:$DW$116, 'Empleados activos'!$A$2:$E$225)</f>
        <v>-106.51473859772733</v>
      </c>
      <c r="AB17" s="165">
        <f>'b) Proyección dem Pensionados'!B17</f>
        <v>44.104674384175183</v>
      </c>
      <c r="AC17" s="168">
        <f>-'b) Proyección dem Pensionados'!C17</f>
        <v>-64.5211387272754</v>
      </c>
      <c r="AD17" s="165"/>
    </row>
    <row r="18" spans="1:30" x14ac:dyDescent="0.25">
      <c r="A18" s="34">
        <f t="shared" si="1"/>
        <v>2041</v>
      </c>
      <c r="B18" s="157" cm="1">
        <f t="array" ref="B18">ProbActivoEnAnio("Masculino", A18, Hombres!$A$1:$DW$116, Mujeres!$A$1:$DW$116, 'Empleados activos'!$A$2:$E$225)</f>
        <v>99.620548446278249</v>
      </c>
      <c r="C18" s="158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59"/>
      <c r="Y18" s="161">
        <f t="shared" si="2"/>
        <v>2041</v>
      </c>
      <c r="Z18" s="166" cm="1">
        <f t="array" ref="Z18">ProbActivoEnAnio("Masculino", Y18, Hombres!$A$1:$DW$116, Mujeres!$A$1:$DW$116, 'Empleados activos'!$A$2:$E$225)</f>
        <v>99.620548446278249</v>
      </c>
      <c r="AA18" s="167" cm="1">
        <f t="array" ref="AA18">-ProbActivoEnAnio("Femenino", Y18, Hombres!$A$1:$DW$116, Mujeres!$A$1:$DW$116, 'Empleados activos'!$A$2:$E$225)</f>
        <v>-103.46475690827722</v>
      </c>
      <c r="AB18" s="165">
        <f>'b) Proyección dem Pensionados'!B18</f>
        <v>45.476809018714945</v>
      </c>
      <c r="AC18" s="168">
        <f>-'b) Proyección dem Pensionados'!C18</f>
        <v>-64.33632133507011</v>
      </c>
      <c r="AD18" s="165"/>
    </row>
    <row r="19" spans="1:30" x14ac:dyDescent="0.25">
      <c r="A19" s="34">
        <f t="shared" si="1"/>
        <v>2042</v>
      </c>
      <c r="B19" s="157" cm="1">
        <f t="array" ref="B19">ProbActivoEnAnio("Masculino", A19, Hombres!$A$1:$DW$116, Mujeres!$A$1:$DW$116, 'Empleados activos'!$A$2:$E$225)</f>
        <v>95.646614336750247</v>
      </c>
      <c r="C19" s="158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59"/>
      <c r="Y19" s="161">
        <f t="shared" si="2"/>
        <v>2042</v>
      </c>
      <c r="Z19" s="166" cm="1">
        <f t="array" ref="Z19">ProbActivoEnAnio("Masculino", Y19, Hombres!$A$1:$DW$116, Mujeres!$A$1:$DW$116, 'Empleados activos'!$A$2:$E$225)</f>
        <v>95.646614336750247</v>
      </c>
      <c r="AA19" s="167" cm="1">
        <f t="array" ref="AA19">-ProbActivoEnAnio("Femenino", Y19, Hombres!$A$1:$DW$116, Mujeres!$A$1:$DW$116, 'Empleados activos'!$A$2:$E$225)</f>
        <v>-100.41796794072738</v>
      </c>
      <c r="AB19" s="165">
        <f>'b) Proyección dem Pensionados'!B19</f>
        <v>43.84428337540966</v>
      </c>
      <c r="AC19" s="168">
        <f>-'b) Proyección dem Pensionados'!C19</f>
        <v>-63.113308701850237</v>
      </c>
      <c r="AD19" s="165"/>
    </row>
    <row r="20" spans="1:30" x14ac:dyDescent="0.25">
      <c r="A20" s="34">
        <f t="shared" si="1"/>
        <v>2043</v>
      </c>
      <c r="B20" s="157" cm="1">
        <f t="array" ref="B20">ProbActivoEnAnio("Masculino", A20, Hombres!$A$1:$DW$116, Mujeres!$A$1:$DW$116, 'Empleados activos'!$A$2:$E$225)</f>
        <v>94.414945247517267</v>
      </c>
      <c r="C20" s="158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59"/>
      <c r="Y20" s="161">
        <f t="shared" si="2"/>
        <v>2043</v>
      </c>
      <c r="Z20" s="166" cm="1">
        <f t="array" ref="Z20">ProbActivoEnAnio("Masculino", Y20, Hombres!$A$1:$DW$116, Mujeres!$A$1:$DW$116, 'Empleados activos'!$A$2:$E$225)</f>
        <v>94.414945247517267</v>
      </c>
      <c r="AA20" s="167" cm="1">
        <f t="array" ref="AA20">-ProbActivoEnAnio("Femenino", Y20, Hombres!$A$1:$DW$116, Mujeres!$A$1:$DW$116, 'Empleados activos'!$A$2:$E$225)</f>
        <v>-98.333164084440497</v>
      </c>
      <c r="AB20" s="165">
        <f>'b) Proyección dem Pensionados'!B20</f>
        <v>44.241685828019719</v>
      </c>
      <c r="AC20" s="168">
        <f>-'b) Proyección dem Pensionados'!C20</f>
        <v>-63.867112803737641</v>
      </c>
      <c r="AD20" s="165"/>
    </row>
    <row r="21" spans="1:30" x14ac:dyDescent="0.25">
      <c r="A21" s="34">
        <f t="shared" si="1"/>
        <v>2044</v>
      </c>
      <c r="B21" s="157" cm="1">
        <f t="array" ref="B21">ProbActivoEnAnio("Masculino", A21, Hombres!$A$1:$DW$116, Mujeres!$A$1:$DW$116, 'Empleados activos'!$A$2:$E$225)</f>
        <v>91.364149595544717</v>
      </c>
      <c r="C21" s="158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59"/>
      <c r="Y21" s="161">
        <f t="shared" si="2"/>
        <v>2044</v>
      </c>
      <c r="Z21" s="166" cm="1">
        <f t="array" ref="Z21">ProbActivoEnAnio("Masculino", Y21, Hombres!$A$1:$DW$116, Mujeres!$A$1:$DW$116, 'Empleados activos'!$A$2:$E$225)</f>
        <v>91.364149595544717</v>
      </c>
      <c r="AA21" s="167" cm="1">
        <f t="array" ref="AA21">-ProbActivoEnAnio("Femenino", Y21, Hombres!$A$1:$DW$116, Mujeres!$A$1:$DW$116, 'Empleados activos'!$A$2:$E$225)</f>
        <v>-94.326652483286679</v>
      </c>
      <c r="AB21" s="165">
        <f>'b) Proyección dem Pensionados'!B21</f>
        <v>41.655610139243414</v>
      </c>
      <c r="AC21" s="168">
        <f>-'b) Proyección dem Pensionados'!C21</f>
        <v>-65.601492244587007</v>
      </c>
      <c r="AD21" s="165"/>
    </row>
    <row r="22" spans="1:30" x14ac:dyDescent="0.25">
      <c r="A22" s="34">
        <f t="shared" si="1"/>
        <v>2045</v>
      </c>
      <c r="B22" s="157" cm="1">
        <f t="array" ref="B22">ProbActivoEnAnio("Masculino", A22, Hombres!$A$1:$DW$116, Mujeres!$A$1:$DW$116, 'Empleados activos'!$A$2:$E$225)</f>
        <v>91.034497491073282</v>
      </c>
      <c r="C22" s="158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59"/>
      <c r="Y22" s="161">
        <f t="shared" si="2"/>
        <v>2045</v>
      </c>
      <c r="Z22" s="166" cm="1">
        <f t="array" ref="Z22">ProbActivoEnAnio("Masculino", Y22, Hombres!$A$1:$DW$116, Mujeres!$A$1:$DW$116, 'Empleados activos'!$A$2:$E$225)</f>
        <v>91.034497491073282</v>
      </c>
      <c r="AA22" s="167" cm="1">
        <f t="array" ref="AA22">-ProbActivoEnAnio("Femenino", Y22, Hombres!$A$1:$DW$116, Mujeres!$A$1:$DW$116, 'Empleados activos'!$A$2:$E$225)</f>
        <v>-89.366727799875463</v>
      </c>
      <c r="AB22" s="165">
        <f>'b) Proyección dem Pensionados'!B22</f>
        <v>42.117212545104152</v>
      </c>
      <c r="AC22" s="168">
        <f>-'b) Proyección dem Pensionados'!C22</f>
        <v>-64.32432132318894</v>
      </c>
      <c r="AD22" s="165"/>
    </row>
    <row r="23" spans="1:30" x14ac:dyDescent="0.25">
      <c r="A23" s="34">
        <f t="shared" si="1"/>
        <v>2046</v>
      </c>
      <c r="B23" s="157" cm="1">
        <f t="array" ref="B23">ProbActivoEnAnio("Masculino", A23, Hombres!$A$1:$DW$116, Mujeres!$A$1:$DW$116, 'Empleados activos'!$A$2:$E$225)</f>
        <v>87.977484166273143</v>
      </c>
      <c r="C23" s="158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59"/>
      <c r="Y23" s="161">
        <f t="shared" si="2"/>
        <v>2046</v>
      </c>
      <c r="Z23" s="166" cm="1">
        <f t="array" ref="Z23">ProbActivoEnAnio("Masculino", Y23, Hombres!$A$1:$DW$116, Mujeres!$A$1:$DW$116, 'Empleados activos'!$A$2:$E$225)</f>
        <v>87.977484166273143</v>
      </c>
      <c r="AA23" s="167" cm="1">
        <f t="array" ref="AA23">-ProbActivoEnAnio("Femenino", Y23, Hombres!$A$1:$DW$116, Mujeres!$A$1:$DW$116, 'Empleados activos'!$A$2:$E$225)</f>
        <v>-87.292801166123624</v>
      </c>
      <c r="AB23" s="165">
        <f>'b) Proyección dem Pensionados'!B23</f>
        <v>40.607687708038647</v>
      </c>
      <c r="AC23" s="168">
        <f>-'b) Proyección dem Pensionados'!C23</f>
        <v>-65.065462558793072</v>
      </c>
      <c r="AD23" s="165"/>
    </row>
    <row r="24" spans="1:30" x14ac:dyDescent="0.25">
      <c r="A24" s="34">
        <f t="shared" si="1"/>
        <v>2047</v>
      </c>
      <c r="B24" s="157" cm="1">
        <f t="array" ref="B24">ProbActivoEnAnio("Masculino", A24, Hombres!$A$1:$DW$116, Mujeres!$A$1:$DW$116, 'Empleados activos'!$A$2:$E$225)</f>
        <v>86.730524955174289</v>
      </c>
      <c r="C24" s="158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59"/>
      <c r="Y24" s="161">
        <f t="shared" si="2"/>
        <v>2047</v>
      </c>
      <c r="Z24" s="166" cm="1">
        <f t="array" ref="Z24">ProbActivoEnAnio("Masculino", Y24, Hombres!$A$1:$DW$116, Mujeres!$A$1:$DW$116, 'Empleados activos'!$A$2:$E$225)</f>
        <v>86.730524955174289</v>
      </c>
      <c r="AA24" s="167" cm="1">
        <f t="array" ref="AA24">-ProbActivoEnAnio("Femenino", Y24, Hombres!$A$1:$DW$116, Mujeres!$A$1:$DW$116, 'Empleados activos'!$A$2:$E$225)</f>
        <v>-83.298544940457788</v>
      </c>
      <c r="AB24" s="165">
        <f>'b) Proyección dem Pensionados'!B24</f>
        <v>45.153362743987699</v>
      </c>
      <c r="AC24" s="168">
        <f>-'b) Proyección dem Pensionados'!C24</f>
        <v>-64.82983019284876</v>
      </c>
      <c r="AD24" s="165"/>
    </row>
    <row r="25" spans="1:30" x14ac:dyDescent="0.25">
      <c r="A25" s="34">
        <f t="shared" si="1"/>
        <v>2048</v>
      </c>
      <c r="B25" s="157" cm="1">
        <f t="array" ref="B25">ProbActivoEnAnio("Masculino", A25, Hombres!$A$1:$DW$116, Mujeres!$A$1:$DW$116, 'Empleados activos'!$A$2:$E$225)</f>
        <v>80.067134779101622</v>
      </c>
      <c r="C25" s="158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59"/>
      <c r="Y25" s="161">
        <f t="shared" si="2"/>
        <v>2048</v>
      </c>
      <c r="Z25" s="166" cm="1">
        <f t="array" ref="Z25">ProbActivoEnAnio("Masculino", Y25, Hombres!$A$1:$DW$116, Mujeres!$A$1:$DW$116, 'Empleados activos'!$A$2:$E$225)</f>
        <v>80.067134779101622</v>
      </c>
      <c r="AA25" s="167" cm="1">
        <f t="array" ref="AA25">-ProbActivoEnAnio("Femenino", Y25, Hombres!$A$1:$DW$116, Mujeres!$A$1:$DW$116, 'Empleados activos'!$A$2:$E$225)</f>
        <v>-80.266841055079439</v>
      </c>
      <c r="AB25" s="165">
        <f>'b) Proyección dem Pensionados'!B25</f>
        <v>43.702551888515799</v>
      </c>
      <c r="AC25" s="168">
        <f>-'b) Proyección dem Pensionados'!C25</f>
        <v>-63.632799615646789</v>
      </c>
      <c r="AD25" s="165"/>
    </row>
    <row r="26" spans="1:30" x14ac:dyDescent="0.25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58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59"/>
      <c r="Y26" s="161">
        <f t="shared" si="2"/>
        <v>2049</v>
      </c>
      <c r="Z26" s="167" cm="1">
        <f t="array" ref="Z26">ProbActivoEnAnio("Masculino", Y26, Hombres!$A$1:$DW$116, Mujeres!$A$1:$DW$116, 'Empleados activos'!$A$2:$E$225)</f>
        <v>78.842813800570212</v>
      </c>
      <c r="AA26" s="167" cm="1">
        <f t="array" ref="AA26">-ProbActivoEnAnio("Femenino", Y26, Hombres!$A$1:$DW$116, Mujeres!$A$1:$DW$116, 'Empleados activos'!$A$2:$E$225)</f>
        <v>-78.193136470654437</v>
      </c>
      <c r="AB26" s="165">
        <f>'b) Proyección dem Pensionados'!B26</f>
        <v>42.310626567563588</v>
      </c>
      <c r="AC26" s="168">
        <f>-'b) Proyección dem Pensionados'!C26</f>
        <v>-67.48788279329446</v>
      </c>
      <c r="AD26" s="165"/>
    </row>
    <row r="27" spans="1:30" x14ac:dyDescent="0.25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58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59"/>
      <c r="Y27" s="161">
        <f t="shared" si="2"/>
        <v>2050</v>
      </c>
      <c r="Z27" s="167" cm="1">
        <f t="array" ref="Z27">ProbActivoEnAnio("Masculino", Y27, Hombres!$A$1:$DW$116, Mujeres!$A$1:$DW$116, 'Empleados activos'!$A$2:$E$225)</f>
        <v>77.603054034586876</v>
      </c>
      <c r="AA27" s="167" cm="1">
        <f t="array" ref="AA27">-ProbActivoEnAnio("Femenino", Y27, Hombres!$A$1:$DW$116, Mujeres!$A$1:$DW$116, 'Empleados activos'!$A$2:$E$225)</f>
        <v>-71.321541391765223</v>
      </c>
      <c r="AB27" s="165">
        <f>'b) Proyección dem Pensionados'!B27</f>
        <v>40.983426146167254</v>
      </c>
      <c r="AC27" s="168">
        <f>-'b) Proyección dem Pensionados'!C27</f>
        <v>-72.388682781978815</v>
      </c>
      <c r="AD27" s="165"/>
    </row>
    <row r="28" spans="1:30" x14ac:dyDescent="0.25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58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59"/>
      <c r="Y28" s="161">
        <f t="shared" si="2"/>
        <v>2051</v>
      </c>
      <c r="Z28" s="167" cm="1">
        <f t="array" ref="Z28">ProbActivoEnAnio("Masculino", Y28, Hombres!$A$1:$DW$116, Mujeres!$A$1:$DW$116, 'Empleados activos'!$A$2:$E$225)</f>
        <v>76.346546948710483</v>
      </c>
      <c r="AA28" s="167" cm="1">
        <f t="array" ref="AA28">-ProbActivoEnAnio("Femenino", Y28, Hombres!$A$1:$DW$116, Mujeres!$A$1:$DW$116, 'Empleados activos'!$A$2:$E$225)</f>
        <v>-63.504870321106893</v>
      </c>
      <c r="AB28" s="165">
        <f>'b) Proyección dem Pensionados'!B28</f>
        <v>40.728059622571962</v>
      </c>
      <c r="AC28" s="168">
        <f>-'b) Proyección dem Pensionados'!C28</f>
        <v>-71.34768087100872</v>
      </c>
      <c r="AD28" s="165"/>
    </row>
    <row r="29" spans="1:30" x14ac:dyDescent="0.25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58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59"/>
      <c r="Y29" s="161">
        <f t="shared" si="2"/>
        <v>2052</v>
      </c>
      <c r="Z29" s="167" cm="1">
        <f t="array" ref="Z29">ProbActivoEnAnio("Masculino", Y29, Hombres!$A$1:$DW$116, Mujeres!$A$1:$DW$116, 'Empleados activos'!$A$2:$E$225)</f>
        <v>74.174595364910132</v>
      </c>
      <c r="AA29" s="167" cm="1">
        <f t="array" ref="AA29">-ProbActivoEnAnio("Femenino", Y29, Hombres!$A$1:$DW$116, Mujeres!$A$1:$DW$116, 'Empleados activos'!$A$2:$E$225)</f>
        <v>-61.459326643933608</v>
      </c>
      <c r="AB29" s="165">
        <f>'b) Proyección dem Pensionados'!B29</f>
        <v>40.541228413551757</v>
      </c>
      <c r="AC29" s="168">
        <f>-'b) Proyección dem Pensionados'!C29</f>
        <v>-73.399228346339839</v>
      </c>
      <c r="AD29" s="165"/>
    </row>
    <row r="30" spans="1:30" x14ac:dyDescent="0.25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58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59"/>
      <c r="Y30" s="161">
        <f t="shared" si="2"/>
        <v>2053</v>
      </c>
      <c r="Z30" s="167" cm="1">
        <f t="array" ref="Z30">ProbActivoEnAnio("Masculino", Y30, Hombres!$A$1:$DW$116, Mujeres!$A$1:$DW$116, 'Empleados activos'!$A$2:$E$225)</f>
        <v>71.993271515325659</v>
      </c>
      <c r="AA30" s="167" cm="1">
        <f t="array" ref="AA30">-ProbActivoEnAnio("Femenino", Y30, Hombres!$A$1:$DW$116, Mujeres!$A$1:$DW$116, 'Empleados activos'!$A$2:$E$225)</f>
        <v>-56.533480421098638</v>
      </c>
      <c r="AB30" s="165">
        <f>'b) Proyección dem Pensionados'!B30</f>
        <v>43.424567918681177</v>
      </c>
      <c r="AC30" s="168">
        <f>-'b) Proyección dem Pensionados'!C30</f>
        <v>-74.542855954220187</v>
      </c>
      <c r="AD30" s="165"/>
    </row>
    <row r="31" spans="1:30" x14ac:dyDescent="0.25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58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59"/>
      <c r="Y31" s="161">
        <f t="shared" si="2"/>
        <v>2054</v>
      </c>
      <c r="Z31" s="167" cm="1">
        <f t="array" ref="Z31">ProbActivoEnAnio("Masculino", Y31, Hombres!$A$1:$DW$116, Mujeres!$A$1:$DW$116, 'Empleados activos'!$A$2:$E$225)</f>
        <v>67.109723688393004</v>
      </c>
      <c r="AA31" s="167" cm="1">
        <f t="array" ref="AA31">-ProbActivoEnAnio("Femenino", Y31, Hombres!$A$1:$DW$116, Mujeres!$A$1:$DW$116, 'Empleados activos'!$A$2:$E$225)</f>
        <v>-52.573374982808055</v>
      </c>
      <c r="AB31" s="165">
        <f>'b) Proyección dem Pensionados'!B31</f>
        <v>46.355134758531278</v>
      </c>
      <c r="AC31" s="168">
        <f>-'b) Proyección dem Pensionados'!C31</f>
        <v>-76.791767420222953</v>
      </c>
      <c r="AD31" s="165"/>
    </row>
    <row r="32" spans="1:30" x14ac:dyDescent="0.25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58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59"/>
      <c r="Y32" s="161">
        <f t="shared" si="2"/>
        <v>2055</v>
      </c>
      <c r="Z32" s="167" cm="1">
        <f t="array" ref="Z32">ProbActivoEnAnio("Masculino", Y32, Hombres!$A$1:$DW$116, Mujeres!$A$1:$DW$116, 'Empleados activos'!$A$2:$E$225)</f>
        <v>62.24137919361916</v>
      </c>
      <c r="AA32" s="167" cm="1">
        <f t="array" ref="AA32">-ProbActivoEnAnio("Femenino", Y32, Hombres!$A$1:$DW$116, Mujeres!$A$1:$DW$116, 'Empleados activos'!$A$2:$E$225)</f>
        <v>-47.656721538532736</v>
      </c>
      <c r="AB32" s="165">
        <f>'b) Proyección dem Pensionados'!B32</f>
        <v>52.332257621736474</v>
      </c>
      <c r="AC32" s="168">
        <f>-'b) Proyección dem Pensionados'!C32</f>
        <v>-80.1512213853471</v>
      </c>
      <c r="AD32" s="165"/>
    </row>
    <row r="33" spans="1:30" x14ac:dyDescent="0.25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58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59"/>
      <c r="Y33" s="161">
        <f t="shared" si="2"/>
        <v>2056</v>
      </c>
      <c r="Z33" s="167" cm="1">
        <f t="array" ref="Z33">ProbActivoEnAnio("Masculino", Y33, Hombres!$A$1:$DW$116, Mujeres!$A$1:$DW$116, 'Empleados activos'!$A$2:$E$225)</f>
        <v>54.697305766350937</v>
      </c>
      <c r="AA33" s="167" cm="1">
        <f t="array" ref="AA33">-ProbActivoEnAnio("Femenino", Y33, Hombres!$A$1:$DW$116, Mujeres!$A$1:$DW$116, 'Empleados activos'!$A$2:$E$225)</f>
        <v>-41.786329433074698</v>
      </c>
      <c r="AB33" s="165">
        <f>'b) Proyección dem Pensionados'!B33</f>
        <v>59.327729955400621</v>
      </c>
      <c r="AC33" s="168">
        <f>-'b) Proyección dem Pensionados'!C33</f>
        <v>-88.622990232418573</v>
      </c>
      <c r="AD33" s="165"/>
    </row>
    <row r="34" spans="1:30" x14ac:dyDescent="0.25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58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59"/>
      <c r="Y34" s="161">
        <f t="shared" si="2"/>
        <v>2057</v>
      </c>
      <c r="Z34" s="167" cm="1">
        <f t="array" ref="Z34">ProbActivoEnAnio("Masculino", Y34, Hombres!$A$1:$DW$116, Mujeres!$A$1:$DW$116, 'Empleados activos'!$A$2:$E$225)</f>
        <v>46.296359947534263</v>
      </c>
      <c r="AA34" s="167" cm="1">
        <f t="array" ref="AA34">-ProbActivoEnAnio("Femenino", Y34, Hombres!$A$1:$DW$116, Mujeres!$A$1:$DW$116, 'Empleados activos'!$A$2:$E$225)</f>
        <v>-31.123885737364724</v>
      </c>
      <c r="AB34" s="165">
        <f>'b) Proyección dem Pensionados'!B34</f>
        <v>70.327327822009806</v>
      </c>
      <c r="AC34" s="168">
        <f>-'b) Proyección dem Pensionados'!C34</f>
        <v>-89.190401146760578</v>
      </c>
      <c r="AD34" s="165"/>
    </row>
    <row r="35" spans="1:30" x14ac:dyDescent="0.25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58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59"/>
      <c r="Y35" s="161">
        <f t="shared" si="2"/>
        <v>2058</v>
      </c>
      <c r="Z35" s="167" cm="1">
        <f t="array" ref="Z35">ProbActivoEnAnio("Masculino", Y35, Hombres!$A$1:$DW$116, Mujeres!$A$1:$DW$116, 'Empleados activos'!$A$2:$E$225)</f>
        <v>34.356340587385468</v>
      </c>
      <c r="AA35" s="167" cm="1">
        <f t="array" ref="AA35">-ProbActivoEnAnio("Femenino", Y35, Hombres!$A$1:$DW$116, Mujeres!$A$1:$DW$116, 'Empleados activos'!$A$2:$E$225)</f>
        <v>-28.171520780337843</v>
      </c>
      <c r="AB35" s="165">
        <f>'b) Proyección dem Pensionados'!B35</f>
        <v>73.294272052960423</v>
      </c>
      <c r="AC35" s="168">
        <f>-'b) Proyección dem Pensionados'!C35</f>
        <v>-91.871008936250078</v>
      </c>
      <c r="AD35" s="165"/>
    </row>
    <row r="36" spans="1:30" x14ac:dyDescent="0.25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58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59"/>
      <c r="Y36" s="161">
        <f t="shared" si="2"/>
        <v>2059</v>
      </c>
      <c r="Z36" s="167" cm="1">
        <f t="array" ref="Z36">ProbActivoEnAnio("Masculino", Y36, Hombres!$A$1:$DW$116, Mujeres!$A$1:$DW$116, 'Empleados activos'!$A$2:$E$225)</f>
        <v>29.67626717551698</v>
      </c>
      <c r="AA36" s="167" cm="1">
        <f t="array" ref="AA36">-ProbActivoEnAnio("Femenino", Y36, Hombres!$A$1:$DW$116, Mujeres!$A$1:$DW$116, 'Empleados activos'!$A$2:$E$225)</f>
        <v>-23.299805490109602</v>
      </c>
      <c r="AB36" s="165">
        <f>'b) Proyección dem Pensionados'!B36</f>
        <v>75.279985219383448</v>
      </c>
      <c r="AC36" s="168">
        <f>-'b) Proyección dem Pensionados'!C36</f>
        <v>-94.648711845506952</v>
      </c>
      <c r="AD36" s="165"/>
    </row>
    <row r="37" spans="1:30" x14ac:dyDescent="0.25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58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59"/>
      <c r="Y37" s="161">
        <f t="shared" si="2"/>
        <v>2060</v>
      </c>
      <c r="Z37" s="167" cm="1">
        <f t="array" ref="Z37">ProbActivoEnAnio("Masculino", Y37, Hombres!$A$1:$DW$116, Mujeres!$A$1:$DW$116, 'Empleados activos'!$A$2:$E$225)</f>
        <v>25.918348285521578</v>
      </c>
      <c r="AA37" s="167" cm="1">
        <f t="array" ref="AA37">-ProbActivoEnAnio("Femenino", Y37, Hombres!$A$1:$DW$116, Mujeres!$A$1:$DW$116, 'Empleados activos'!$A$2:$E$225)</f>
        <v>-18.436718275343374</v>
      </c>
      <c r="AB37" s="165">
        <f>'b) Proyección dem Pensionados'!B37</f>
        <v>77.287522534317645</v>
      </c>
      <c r="AC37" s="168">
        <f>-'b) Proyección dem Pensionados'!C37</f>
        <v>-98.511748066034428</v>
      </c>
      <c r="AD37" s="165"/>
    </row>
    <row r="38" spans="1:30" x14ac:dyDescent="0.25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58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59"/>
      <c r="Y38" s="161">
        <f t="shared" si="2"/>
        <v>2061</v>
      </c>
      <c r="Z38" s="167" cm="1">
        <f t="array" ref="Z38">ProbActivoEnAnio("Masculino", Y38, Hombres!$A$1:$DW$116, Mujeres!$A$1:$DW$116, 'Empleados activos'!$A$2:$E$225)</f>
        <v>22.179213883531226</v>
      </c>
      <c r="AA38" s="167" cm="1">
        <f t="array" ref="AA38">-ProbActivoEnAnio("Femenino", Y38, Hombres!$A$1:$DW$116, Mujeres!$A$1:$DW$116, 'Empleados activos'!$A$2:$E$225)</f>
        <v>-12.621015449379508</v>
      </c>
      <c r="AB38" s="165">
        <f>'b) Proyección dem Pensionados'!B38</f>
        <v>78.302664200617627</v>
      </c>
      <c r="AC38" s="168">
        <f>-'b) Proyección dem Pensionados'!C38</f>
        <v>-97.440120051247078</v>
      </c>
      <c r="AD38" s="165"/>
    </row>
    <row r="39" spans="1:30" x14ac:dyDescent="0.25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58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59"/>
      <c r="Y39" s="161">
        <f t="shared" si="2"/>
        <v>2062</v>
      </c>
      <c r="Z39" s="167" cm="1">
        <f t="array" ref="Z39">ProbActivoEnAnio("Masculino", Y39, Hombres!$A$1:$DW$116, Mujeres!$A$1:$DW$116, 'Empleados activos'!$A$2:$E$225)</f>
        <v>19.357087100434988</v>
      </c>
      <c r="AA39" s="167" cm="1">
        <f t="array" ref="AA39">-ProbActivoEnAnio("Femenino", Y39, Hombres!$A$1:$DW$116, Mujeres!$A$1:$DW$116, 'Empleados activos'!$A$2:$E$225)</f>
        <v>-11.629254742433741</v>
      </c>
      <c r="AB39" s="165">
        <f>'b) Proyección dem Pensionados'!B39</f>
        <v>77.31999848444103</v>
      </c>
      <c r="AC39" s="168">
        <f>-'b) Proyección dem Pensionados'!C39</f>
        <v>-99.428480043582582</v>
      </c>
      <c r="AD39" s="165"/>
    </row>
    <row r="40" spans="1:30" x14ac:dyDescent="0.25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58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59"/>
      <c r="Y40" s="161">
        <f t="shared" si="2"/>
        <v>2063</v>
      </c>
      <c r="Z40" s="167" cm="1">
        <f t="array" ref="Z40">ProbActivoEnAnio("Masculino", Y40, Hombres!$A$1:$DW$116, Mujeres!$A$1:$DW$116, 'Empleados activos'!$A$2:$E$225)</f>
        <v>18.342769077924956</v>
      </c>
      <c r="AA40" s="167" cm="1">
        <f t="array" ref="AA40">-ProbActivoEnAnio("Femenino", Y40, Hombres!$A$1:$DW$116, Mujeres!$A$1:$DW$116, 'Empleados activos'!$A$2:$E$225)</f>
        <v>-7.7492903007393821</v>
      </c>
      <c r="AB40" s="165">
        <f>'b) Proyección dem Pensionados'!B40</f>
        <v>78.328135897540278</v>
      </c>
      <c r="AC40" s="168">
        <f>-'b) Proyección dem Pensionados'!C40</f>
        <v>-99.448443695039529</v>
      </c>
      <c r="AD40" s="165"/>
    </row>
    <row r="41" spans="1:30" x14ac:dyDescent="0.25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58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59"/>
      <c r="Y41" s="161">
        <f t="shared" si="2"/>
        <v>2064</v>
      </c>
      <c r="Z41" s="167" cm="1">
        <f t="array" ref="Z41">ProbActivoEnAnio("Masculino", Y41, Hombres!$A$1:$DW$116, Mujeres!$A$1:$DW$116, 'Empleados activos'!$A$2:$E$225)</f>
        <v>15.532934822174866</v>
      </c>
      <c r="AA41" s="167" cm="1">
        <f t="array" ref="AA41">-ProbActivoEnAnio("Femenino", Y41, Hombres!$A$1:$DW$116, Mujeres!$A$1:$DW$116, 'Empleados activos'!$A$2:$E$225)</f>
        <v>-5.8032940352200102</v>
      </c>
      <c r="AB41" s="165">
        <f>'b) Proyección dem Pensionados'!B41</f>
        <v>84.2997477977286</v>
      </c>
      <c r="AC41" s="168">
        <f>-'b) Proyección dem Pensionados'!C41</f>
        <v>-101.47755718434901</v>
      </c>
      <c r="AD41" s="165"/>
    </row>
    <row r="42" spans="1:30" x14ac:dyDescent="0.25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58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59"/>
      <c r="Y42" s="161">
        <f t="shared" si="2"/>
        <v>2065</v>
      </c>
      <c r="Z42" s="167" cm="1">
        <f t="array" ref="Z42">ProbActivoEnAnio("Masculino", Y42, Hombres!$A$1:$DW$116, Mujeres!$A$1:$DW$116, 'Empleados activos'!$A$2:$E$225)</f>
        <v>8.2494720291070252</v>
      </c>
      <c r="AA42" s="167" cm="1">
        <f t="array" ref="AA42">-ProbActivoEnAnio("Femenino", Y42, Hombres!$A$1:$DW$116, Mujeres!$A$1:$DW$116, 'Empleados activos'!$A$2:$E$225)</f>
        <v>-1.9333469194182362</v>
      </c>
      <c r="AB42" s="165">
        <f>'b) Proyección dem Pensionados'!B42</f>
        <v>84.180590543964641</v>
      </c>
      <c r="AC42" s="168">
        <f>-'b) Proyección dem Pensionados'!C42</f>
        <v>-101.4865052767953</v>
      </c>
      <c r="AD42" s="165"/>
    </row>
    <row r="43" spans="1:30" x14ac:dyDescent="0.25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58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59"/>
      <c r="Y43" s="161">
        <f t="shared" si="2"/>
        <v>2066</v>
      </c>
      <c r="Z43" s="167" cm="1">
        <f t="array" ref="Z43">ProbActivoEnAnio("Masculino", Y43, Hombres!$A$1:$DW$116, Mujeres!$A$1:$DW$116, 'Empleados activos'!$A$2:$E$225)</f>
        <v>6.4019351503375397</v>
      </c>
      <c r="AA43" s="167" cm="1">
        <f t="array" ref="AA43">-ProbActivoEnAnio("Femenino", Y43, Hombres!$A$1:$DW$116, Mujeres!$A$1:$DW$116, 'Empleados activos'!$A$2:$E$225)</f>
        <v>0</v>
      </c>
      <c r="AB43" s="165">
        <f>'b) Proyección dem Pensionados'!B43</f>
        <v>84.001041060535968</v>
      </c>
      <c r="AC43" s="168">
        <f>-'b) Proyección dem Pensionados'!C43</f>
        <v>-99.458795327263999</v>
      </c>
      <c r="AD43" s="165"/>
    </row>
    <row r="44" spans="1:30" x14ac:dyDescent="0.25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58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59"/>
      <c r="Y44" s="161">
        <f t="shared" si="2"/>
        <v>2067</v>
      </c>
      <c r="Z44" s="167" cm="1">
        <f t="array" ref="Z44">ProbActivoEnAnio("Masculino", Y44, Hombres!$A$1:$DW$116, Mujeres!$A$1:$DW$116, 'Empleados activos'!$A$2:$E$225)</f>
        <v>4.5650627200465639</v>
      </c>
      <c r="AA44" s="167" cm="1">
        <f t="array" ref="AA44">-ProbActivoEnAnio("Femenino", Y44, Hombres!$A$1:$DW$116, Mujeres!$A$1:$DW$116, 'Empleados activos'!$A$2:$E$225)</f>
        <v>0</v>
      </c>
      <c r="AB44" s="165">
        <f>'b) Proyección dem Pensionados'!B44</f>
        <v>82.750592268169754</v>
      </c>
      <c r="AC44" s="168">
        <f>-'b) Proyección dem Pensionados'!C44</f>
        <v>-97.374207801601756</v>
      </c>
      <c r="AD44" s="165"/>
    </row>
    <row r="45" spans="1:30" x14ac:dyDescent="0.25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58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59"/>
      <c r="Y45" s="161">
        <f t="shared" si="2"/>
        <v>2068</v>
      </c>
      <c r="Z45" s="167" cm="1">
        <f t="array" ref="Z45">ProbActivoEnAnio("Masculino", Y45, Hombres!$A$1:$DW$116, Mujeres!$A$1:$DW$116, 'Empleados activos'!$A$2:$E$225)</f>
        <v>3.637363408007551</v>
      </c>
      <c r="AA45" s="167" cm="1">
        <f t="array" ref="AA45">-ProbActivoEnAnio("Femenino", Y45, Hombres!$A$1:$DW$116, Mujeres!$A$1:$DW$116, 'Empleados activos'!$A$2:$E$225)</f>
        <v>0</v>
      </c>
      <c r="AB45" s="165">
        <f>'b) Proyección dem Pensionados'!B45</f>
        <v>81.429483038314359</v>
      </c>
      <c r="AC45" s="168">
        <f>-'b) Proyección dem Pensionados'!C45</f>
        <v>-95.213312815310601</v>
      </c>
      <c r="AD45" s="165"/>
    </row>
    <row r="46" spans="1:30" x14ac:dyDescent="0.25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58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59"/>
      <c r="Y46" s="161">
        <f t="shared" si="2"/>
        <v>2069</v>
      </c>
      <c r="Z46" s="167" cm="1">
        <f t="array" ref="Z46">ProbActivoEnAnio("Masculino", Y46, Hombres!$A$1:$DW$116, Mujeres!$A$1:$DW$116, 'Empleados activos'!$A$2:$E$225)</f>
        <v>2.7145316237052604</v>
      </c>
      <c r="AA46" s="167" cm="1">
        <f t="array" ref="AA46">-ProbActivoEnAnio("Femenino", Y46, Hombres!$A$1:$DW$116, Mujeres!$A$1:$DW$116, 'Empleados activos'!$A$2:$E$225)</f>
        <v>0</v>
      </c>
      <c r="AB46" s="165">
        <f>'b) Proyección dem Pensionados'!B46</f>
        <v>82.029063905669759</v>
      </c>
      <c r="AC46" s="168">
        <f>-'b) Proyección dem Pensionados'!C46</f>
        <v>-92.965299470015268</v>
      </c>
      <c r="AD46" s="165"/>
    </row>
    <row r="47" spans="1:30" x14ac:dyDescent="0.25">
      <c r="A47" s="161">
        <f t="shared" si="1"/>
        <v>2070</v>
      </c>
      <c r="B47" s="162">
        <f>0</f>
        <v>0</v>
      </c>
      <c r="C47" s="162">
        <f>B47</f>
        <v>0</v>
      </c>
      <c r="D47" s="162">
        <f t="shared" si="0"/>
        <v>0</v>
      </c>
      <c r="E47" s="159"/>
      <c r="Y47" s="161">
        <f t="shared" si="2"/>
        <v>2070</v>
      </c>
      <c r="Z47" s="169">
        <f>0</f>
        <v>0</v>
      </c>
      <c r="AA47" s="167" cm="1">
        <f t="array" ref="AA47">-ProbActivoEnAnio("Femenino", Y47, Hombres!$A$1:$DW$116, Mujeres!$A$1:$DW$116, 'Empleados activos'!$A$2:$E$225)</f>
        <v>0</v>
      </c>
      <c r="AB47" s="165">
        <f>'b) Proyección dem Pensionados'!B47</f>
        <v>79.532786911294068</v>
      </c>
      <c r="AC47" s="168">
        <f>-'b) Proyección dem Pensionados'!C47</f>
        <v>-90.614151322062156</v>
      </c>
      <c r="AD47" s="165"/>
    </row>
    <row r="48" spans="1:30" x14ac:dyDescent="0.25">
      <c r="A48" s="161">
        <f t="shared" si="1"/>
        <v>2071</v>
      </c>
      <c r="B48" s="162">
        <f>0</f>
        <v>0</v>
      </c>
      <c r="C48" s="162">
        <f t="shared" ref="C48:C96" si="3">B48</f>
        <v>0</v>
      </c>
      <c r="D48" s="162"/>
      <c r="E48" s="159"/>
      <c r="Y48" s="161">
        <f t="shared" si="2"/>
        <v>2071</v>
      </c>
      <c r="Z48" s="169">
        <f>0</f>
        <v>0</v>
      </c>
      <c r="AA48" s="167" cm="1">
        <f t="array" ref="AA48">-ProbActivoEnAnio("Femenino", Y48, Hombres!$A$1:$DW$116, Mujeres!$A$1:$DW$116, 'Empleados activos'!$A$2:$E$225)</f>
        <v>0</v>
      </c>
      <c r="AB48" s="165">
        <f>'b) Proyección dem Pensionados'!B48</f>
        <v>76.956373135321329</v>
      </c>
      <c r="AC48" s="168">
        <f>-'b) Proyección dem Pensionados'!C48</f>
        <v>-88.152042440805829</v>
      </c>
      <c r="AD48" s="165"/>
    </row>
    <row r="49" spans="1:30" x14ac:dyDescent="0.25">
      <c r="A49" s="161">
        <f t="shared" si="1"/>
        <v>2072</v>
      </c>
      <c r="B49" s="162">
        <f>0</f>
        <v>0</v>
      </c>
      <c r="C49" s="162">
        <f t="shared" si="3"/>
        <v>0</v>
      </c>
      <c r="D49" s="162"/>
      <c r="E49" s="159"/>
      <c r="Y49" s="161">
        <f t="shared" si="2"/>
        <v>2072</v>
      </c>
      <c r="Z49" s="169">
        <f>0</f>
        <v>0</v>
      </c>
      <c r="AA49" s="167" cm="1">
        <f t="array" ref="AA49">-ProbActivoEnAnio("Femenino", Y49, Hombres!$A$1:$DW$116, Mujeres!$A$1:$DW$116, 'Empleados activos'!$A$2:$E$225)</f>
        <v>0</v>
      </c>
      <c r="AB49" s="165">
        <f>'b) Proyección dem Pensionados'!B49</f>
        <v>74.296910345394068</v>
      </c>
      <c r="AC49" s="168">
        <f>-'b) Proyección dem Pensionados'!C49</f>
        <v>-85.570236384383335</v>
      </c>
      <c r="AD49" s="165"/>
    </row>
    <row r="50" spans="1:30" x14ac:dyDescent="0.25">
      <c r="A50" s="161">
        <f t="shared" si="1"/>
        <v>2073</v>
      </c>
      <c r="B50" s="162">
        <f>0</f>
        <v>0</v>
      </c>
      <c r="C50" s="162">
        <f t="shared" si="3"/>
        <v>0</v>
      </c>
      <c r="D50" s="163"/>
      <c r="Y50" s="161">
        <f t="shared" si="2"/>
        <v>2073</v>
      </c>
      <c r="Z50" s="169">
        <f>0</f>
        <v>0</v>
      </c>
      <c r="AA50" s="167" cm="1">
        <f t="array" ref="AA50">-ProbActivoEnAnio("Femenino", Y50, Hombres!$A$1:$DW$116, Mujeres!$A$1:$DW$116, 'Empleados activos'!$A$2:$E$225)</f>
        <v>0</v>
      </c>
      <c r="AB50" s="165">
        <f>'b) Proyección dem Pensionados'!B50</f>
        <v>71.546388818439382</v>
      </c>
      <c r="AC50" s="168">
        <f>-'b) Proyección dem Pensionados'!C50</f>
        <v>-82.860459248650756</v>
      </c>
      <c r="AD50" s="165"/>
    </row>
    <row r="51" spans="1:30" x14ac:dyDescent="0.25">
      <c r="A51" s="161">
        <f t="shared" si="1"/>
        <v>2074</v>
      </c>
      <c r="B51" s="162">
        <f>0</f>
        <v>0</v>
      </c>
      <c r="C51" s="162">
        <f t="shared" si="3"/>
        <v>0</v>
      </c>
      <c r="D51" s="163"/>
      <c r="Y51" s="161">
        <f t="shared" si="2"/>
        <v>2074</v>
      </c>
      <c r="Z51" s="169">
        <f>0</f>
        <v>0</v>
      </c>
      <c r="AA51" s="167" cm="1">
        <f t="array" ref="AA51">-ProbActivoEnAnio("Femenino", Y51, Hombres!$A$1:$DW$116, Mujeres!$A$1:$DW$116, 'Empleados activos'!$A$2:$E$225)</f>
        <v>0</v>
      </c>
      <c r="AB51" s="165">
        <f>'b) Proyección dem Pensionados'!B51</f>
        <v>68.713866479968658</v>
      </c>
      <c r="AC51" s="168">
        <f>-'b) Proyección dem Pensionados'!C51</f>
        <v>-80.013401247337939</v>
      </c>
      <c r="AD51" s="165"/>
    </row>
    <row r="52" spans="1:30" x14ac:dyDescent="0.25">
      <c r="A52" s="161">
        <f t="shared" si="1"/>
        <v>2075</v>
      </c>
      <c r="B52" s="162">
        <f>0</f>
        <v>0</v>
      </c>
      <c r="C52" s="162">
        <f t="shared" si="3"/>
        <v>0</v>
      </c>
      <c r="D52" s="163"/>
      <c r="Y52" s="161">
        <f t="shared" si="2"/>
        <v>2075</v>
      </c>
      <c r="Z52" s="169">
        <f>0</f>
        <v>0</v>
      </c>
      <c r="AA52" s="167" cm="1">
        <f t="array" ref="AA52">-ProbActivoEnAnio("Femenino", Y52, Hombres!$A$1:$DW$116, Mujeres!$A$1:$DW$116, 'Empleados activos'!$A$2:$E$225)</f>
        <v>0</v>
      </c>
      <c r="AB52" s="165">
        <f>'b) Proyección dem Pensionados'!B52</f>
        <v>65.805439108909411</v>
      </c>
      <c r="AC52" s="168">
        <f>-'b) Proyección dem Pensionados'!C52</f>
        <v>-77.038556952185047</v>
      </c>
      <c r="AD52" s="165"/>
    </row>
    <row r="53" spans="1:30" x14ac:dyDescent="0.25">
      <c r="A53" s="161">
        <f t="shared" si="1"/>
        <v>2076</v>
      </c>
      <c r="B53" s="162">
        <f>0</f>
        <v>0</v>
      </c>
      <c r="C53" s="162">
        <f t="shared" si="3"/>
        <v>0</v>
      </c>
      <c r="D53" s="163"/>
      <c r="Y53" s="161">
        <f t="shared" si="2"/>
        <v>2076</v>
      </c>
      <c r="Z53" s="169">
        <f>0</f>
        <v>0</v>
      </c>
      <c r="AA53" s="167" cm="1">
        <f t="array" ref="AA53">-ProbActivoEnAnio("Femenino", Y53, Hombres!$A$1:$DW$116, Mujeres!$A$1:$DW$116, 'Empleados activos'!$A$2:$E$225)</f>
        <v>0</v>
      </c>
      <c r="AB53" s="165">
        <f>'b) Proyección dem Pensionados'!B53</f>
        <v>62.829430582344528</v>
      </c>
      <c r="AC53" s="168">
        <f>-'b) Proyección dem Pensionados'!C53</f>
        <v>-73.939971597009048</v>
      </c>
      <c r="AD53" s="165"/>
    </row>
    <row r="54" spans="1:30" x14ac:dyDescent="0.25">
      <c r="A54" s="161">
        <f t="shared" si="1"/>
        <v>2077</v>
      </c>
      <c r="B54" s="162">
        <f>0</f>
        <v>0</v>
      </c>
      <c r="C54" s="162">
        <f t="shared" si="3"/>
        <v>0</v>
      </c>
      <c r="D54" s="163"/>
      <c r="Y54" s="161">
        <f t="shared" si="2"/>
        <v>2077</v>
      </c>
      <c r="Z54" s="169">
        <f>0</f>
        <v>0</v>
      </c>
      <c r="AA54" s="167" cm="1">
        <f t="array" ref="AA54">-ProbActivoEnAnio("Femenino", Y54, Hombres!$A$1:$DW$116, Mujeres!$A$1:$DW$116, 'Empleados activos'!$A$2:$E$225)</f>
        <v>0</v>
      </c>
      <c r="AB54" s="165">
        <f>'b) Proyección dem Pensionados'!B54</f>
        <v>59.795460960487738</v>
      </c>
      <c r="AC54" s="168">
        <f>-'b) Proyección dem Pensionados'!C54</f>
        <v>-70.725279404252277</v>
      </c>
      <c r="AD54" s="165"/>
    </row>
    <row r="55" spans="1:30" x14ac:dyDescent="0.25">
      <c r="A55" s="161">
        <f t="shared" si="1"/>
        <v>2078</v>
      </c>
      <c r="B55" s="162">
        <f>0</f>
        <v>0</v>
      </c>
      <c r="C55" s="162">
        <f t="shared" si="3"/>
        <v>0</v>
      </c>
      <c r="D55" s="163"/>
      <c r="Y55" s="161">
        <f t="shared" si="2"/>
        <v>2078</v>
      </c>
      <c r="Z55" s="169">
        <f>0</f>
        <v>0</v>
      </c>
      <c r="AA55" s="167" cm="1">
        <f t="array" ref="AA55">-ProbActivoEnAnio("Femenino", Y55, Hombres!$A$1:$DW$116, Mujeres!$A$1:$DW$116, 'Empleados activos'!$A$2:$E$225)</f>
        <v>0</v>
      </c>
      <c r="AB55" s="165">
        <f>'b) Proyección dem Pensionados'!B55</f>
        <v>56.713700487549225</v>
      </c>
      <c r="AC55" s="168">
        <f>-'b) Proyección dem Pensionados'!C55</f>
        <v>-67.401376872153236</v>
      </c>
      <c r="AD55" s="165"/>
    </row>
    <row r="56" spans="1:30" x14ac:dyDescent="0.25">
      <c r="A56" s="161">
        <f t="shared" si="1"/>
        <v>2079</v>
      </c>
      <c r="B56" s="162">
        <f>0</f>
        <v>0</v>
      </c>
      <c r="C56" s="162">
        <f t="shared" si="3"/>
        <v>0</v>
      </c>
      <c r="D56" s="163"/>
      <c r="Y56" s="161">
        <f t="shared" si="2"/>
        <v>2079</v>
      </c>
      <c r="Z56" s="169">
        <f>0</f>
        <v>0</v>
      </c>
      <c r="AA56" s="167" cm="1">
        <f t="array" ref="AA56">-ProbActivoEnAnio("Femenino", Y56, Hombres!$A$1:$DW$116, Mujeres!$A$1:$DW$116, 'Empleados activos'!$A$2:$E$225)</f>
        <v>0</v>
      </c>
      <c r="AB56" s="165">
        <f>'b) Proyección dem Pensionados'!B56</f>
        <v>53.589481280820003</v>
      </c>
      <c r="AC56" s="168">
        <f>-'b) Proyección dem Pensionados'!C56</f>
        <v>-63.982913495906878</v>
      </c>
      <c r="AD56" s="165"/>
    </row>
    <row r="57" spans="1:30" x14ac:dyDescent="0.25">
      <c r="A57" s="161">
        <f t="shared" si="1"/>
        <v>2080</v>
      </c>
      <c r="B57" s="162">
        <f>0</f>
        <v>0</v>
      </c>
      <c r="C57" s="162">
        <f t="shared" si="3"/>
        <v>0</v>
      </c>
      <c r="D57" s="163"/>
      <c r="Y57" s="161">
        <f t="shared" si="2"/>
        <v>2080</v>
      </c>
      <c r="Z57" s="169">
        <f>0</f>
        <v>0</v>
      </c>
      <c r="AA57" s="167" cm="1">
        <f t="array" ref="AA57">-ProbActivoEnAnio("Femenino", Y57, Hombres!$A$1:$DW$116, Mujeres!$A$1:$DW$116, 'Empleados activos'!$A$2:$E$225)</f>
        <v>0</v>
      </c>
      <c r="AB57" s="165">
        <f>'b) Proyección dem Pensionados'!B57</f>
        <v>50.426626746112809</v>
      </c>
      <c r="AC57" s="168">
        <f>-'b) Proyección dem Pensionados'!C57</f>
        <v>-60.481478177259184</v>
      </c>
      <c r="AD57" s="165"/>
    </row>
    <row r="58" spans="1:30" x14ac:dyDescent="0.25">
      <c r="A58" s="161">
        <f t="shared" si="1"/>
        <v>2081</v>
      </c>
      <c r="B58" s="162">
        <f>0</f>
        <v>0</v>
      </c>
      <c r="C58" s="162">
        <f t="shared" si="3"/>
        <v>0</v>
      </c>
      <c r="D58" s="163"/>
      <c r="Y58" s="161">
        <f t="shared" si="2"/>
        <v>2081</v>
      </c>
      <c r="Z58" s="169">
        <f>0</f>
        <v>0</v>
      </c>
      <c r="AA58" s="167" cm="1">
        <f t="array" ref="AA58">-ProbActivoEnAnio("Femenino", Y58, Hombres!$A$1:$DW$116, Mujeres!$A$1:$DW$116, 'Empleados activos'!$A$2:$E$225)</f>
        <v>0</v>
      </c>
      <c r="AB58" s="165">
        <f>'b) Proyección dem Pensionados'!B58</f>
        <v>47.245545794424565</v>
      </c>
      <c r="AC58" s="168">
        <f>-'b) Proyección dem Pensionados'!C58</f>
        <v>-56.917774153913939</v>
      </c>
      <c r="AD58" s="165"/>
    </row>
    <row r="59" spans="1:30" x14ac:dyDescent="0.25">
      <c r="A59" s="161">
        <f t="shared" si="1"/>
        <v>2082</v>
      </c>
      <c r="B59" s="162">
        <f>0</f>
        <v>0</v>
      </c>
      <c r="C59" s="162">
        <f t="shared" si="3"/>
        <v>0</v>
      </c>
      <c r="D59" s="163"/>
      <c r="Y59" s="161">
        <f t="shared" si="2"/>
        <v>2082</v>
      </c>
      <c r="Z59" s="169">
        <f>0</f>
        <v>0</v>
      </c>
      <c r="AA59" s="167" cm="1">
        <f t="array" ref="AA59">-ProbActivoEnAnio("Femenino", Y59, Hombres!$A$1:$DW$116, Mujeres!$A$1:$DW$116, 'Empleados activos'!$A$2:$E$225)</f>
        <v>0</v>
      </c>
      <c r="AB59" s="165">
        <f>'b) Proyección dem Pensionados'!B59</f>
        <v>44.05922575897258</v>
      </c>
      <c r="AC59" s="168">
        <f>-'b) Proyección dem Pensionados'!C59</f>
        <v>-53.308816231624249</v>
      </c>
      <c r="AD59" s="165"/>
    </row>
    <row r="60" spans="1:30" x14ac:dyDescent="0.25">
      <c r="A60" s="161">
        <f t="shared" si="1"/>
        <v>2083</v>
      </c>
      <c r="B60" s="162">
        <f>0</f>
        <v>0</v>
      </c>
      <c r="C60" s="162">
        <f t="shared" si="3"/>
        <v>0</v>
      </c>
      <c r="D60" s="163"/>
      <c r="Y60" s="161">
        <f t="shared" si="2"/>
        <v>2083</v>
      </c>
      <c r="Z60" s="169">
        <f>0</f>
        <v>0</v>
      </c>
      <c r="AA60" s="167" cm="1">
        <f t="array" ref="AA60">-ProbActivoEnAnio("Femenino", Y60, Hombres!$A$1:$DW$116, Mujeres!$A$1:$DW$116, 'Empleados activos'!$A$2:$E$225)</f>
        <v>0</v>
      </c>
      <c r="AB60" s="165">
        <f>'b) Proyección dem Pensionados'!B60</f>
        <v>40.880894464552973</v>
      </c>
      <c r="AC60" s="168">
        <f>-'b) Proyección dem Pensionados'!C60</f>
        <v>-49.674720695579722</v>
      </c>
      <c r="AD60" s="165"/>
    </row>
    <row r="61" spans="1:30" x14ac:dyDescent="0.25">
      <c r="A61" s="161">
        <f t="shared" si="1"/>
        <v>2084</v>
      </c>
      <c r="B61" s="162">
        <f>0</f>
        <v>0</v>
      </c>
      <c r="C61" s="162">
        <f t="shared" si="3"/>
        <v>0</v>
      </c>
      <c r="D61" s="163"/>
      <c r="Y61" s="161">
        <f t="shared" si="2"/>
        <v>2084</v>
      </c>
      <c r="Z61" s="169">
        <f>0</f>
        <v>0</v>
      </c>
      <c r="AA61" s="167" cm="1">
        <f t="array" ref="AA61">-ProbActivoEnAnio("Femenino", Y61, Hombres!$A$1:$DW$116, Mujeres!$A$1:$DW$116, 'Empleados activos'!$A$2:$E$225)</f>
        <v>0</v>
      </c>
      <c r="AB61" s="165">
        <f>'b) Proyección dem Pensionados'!B61</f>
        <v>37.723437296361865</v>
      </c>
      <c r="AC61" s="168">
        <f>-'b) Proyección dem Pensionados'!C61</f>
        <v>-46.035959453748802</v>
      </c>
      <c r="AD61" s="165"/>
    </row>
    <row r="62" spans="1:30" x14ac:dyDescent="0.25">
      <c r="A62" s="161">
        <f t="shared" si="1"/>
        <v>2085</v>
      </c>
      <c r="B62" s="162">
        <f>0</f>
        <v>0</v>
      </c>
      <c r="C62" s="162">
        <f t="shared" si="3"/>
        <v>0</v>
      </c>
      <c r="D62" s="163"/>
      <c r="Y62" s="161">
        <f t="shared" si="2"/>
        <v>2085</v>
      </c>
      <c r="Z62" s="169">
        <f>0</f>
        <v>0</v>
      </c>
      <c r="AA62" s="167" cm="1">
        <f t="array" ref="AA62">-ProbActivoEnAnio("Femenino", Y62, Hombres!$A$1:$DW$116, Mujeres!$A$1:$DW$116, 'Empleados activos'!$A$2:$E$225)</f>
        <v>0</v>
      </c>
      <c r="AB62" s="165">
        <f>'b) Proyección dem Pensionados'!B62</f>
        <v>34.600503133905001</v>
      </c>
      <c r="AC62" s="168">
        <f>-'b) Proyección dem Pensionados'!C62</f>
        <v>-42.413941162343633</v>
      </c>
      <c r="AD62" s="165"/>
    </row>
    <row r="63" spans="1:30" x14ac:dyDescent="0.25">
      <c r="A63" s="161">
        <f t="shared" si="1"/>
        <v>2086</v>
      </c>
      <c r="B63" s="162">
        <f>0</f>
        <v>0</v>
      </c>
      <c r="C63" s="162">
        <f t="shared" si="3"/>
        <v>0</v>
      </c>
      <c r="D63" s="163"/>
      <c r="Y63" s="161">
        <f t="shared" si="2"/>
        <v>2086</v>
      </c>
      <c r="Z63" s="169">
        <f>0</f>
        <v>0</v>
      </c>
      <c r="AA63" s="167" cm="1">
        <f t="array" ref="AA63">-ProbActivoEnAnio("Femenino", Y63, Hombres!$A$1:$DW$116, Mujeres!$A$1:$DW$116, 'Empleados activos'!$A$2:$E$225)</f>
        <v>0</v>
      </c>
      <c r="AB63" s="165">
        <f>'b) Proyección dem Pensionados'!B63</f>
        <v>31.534837364876775</v>
      </c>
      <c r="AC63" s="168">
        <f>-'b) Proyección dem Pensionados'!C63</f>
        <v>-38.831752379349474</v>
      </c>
      <c r="AD63" s="165"/>
    </row>
    <row r="64" spans="1:30" x14ac:dyDescent="0.25">
      <c r="A64" s="161">
        <f t="shared" si="1"/>
        <v>2087</v>
      </c>
      <c r="B64" s="162">
        <f>0</f>
        <v>0</v>
      </c>
      <c r="C64" s="162">
        <f t="shared" si="3"/>
        <v>0</v>
      </c>
      <c r="D64" s="163"/>
      <c r="Y64" s="161">
        <f t="shared" si="2"/>
        <v>2087</v>
      </c>
      <c r="Z64" s="169">
        <f>0</f>
        <v>0</v>
      </c>
      <c r="AA64" s="167" cm="1">
        <f t="array" ref="AA64">-ProbActivoEnAnio("Femenino", Y64, Hombres!$A$1:$DW$116, Mujeres!$A$1:$DW$116, 'Empleados activos'!$A$2:$E$225)</f>
        <v>0</v>
      </c>
      <c r="AB64" s="165">
        <f>'b) Proyección dem Pensionados'!B64</f>
        <v>28.545411671072078</v>
      </c>
      <c r="AC64" s="168">
        <f>-'b) Proyección dem Pensionados'!C64</f>
        <v>-35.311113475156887</v>
      </c>
      <c r="AD64" s="165"/>
    </row>
    <row r="65" spans="1:30" x14ac:dyDescent="0.25">
      <c r="A65" s="161">
        <f t="shared" si="1"/>
        <v>2088</v>
      </c>
      <c r="B65" s="162">
        <f>0</f>
        <v>0</v>
      </c>
      <c r="C65" s="162">
        <f t="shared" si="3"/>
        <v>0</v>
      </c>
      <c r="D65" s="163"/>
      <c r="Y65" s="161">
        <f t="shared" si="2"/>
        <v>2088</v>
      </c>
      <c r="Z65" s="169">
        <f>0</f>
        <v>0</v>
      </c>
      <c r="AA65" s="167" cm="1">
        <f t="array" ref="AA65">-ProbActivoEnAnio("Femenino", Y65, Hombres!$A$1:$DW$116, Mujeres!$A$1:$DW$116, 'Empleados activos'!$A$2:$E$225)</f>
        <v>0</v>
      </c>
      <c r="AB65" s="165">
        <f>'b) Proyección dem Pensionados'!B65</f>
        <v>25.650220166677364</v>
      </c>
      <c r="AC65" s="168">
        <f>-'b) Proyección dem Pensionados'!C65</f>
        <v>-31.87219251698658</v>
      </c>
      <c r="AD65" s="165"/>
    </row>
    <row r="66" spans="1:30" x14ac:dyDescent="0.25">
      <c r="A66" s="161">
        <f t="shared" si="1"/>
        <v>2089</v>
      </c>
      <c r="B66" s="162">
        <f>0</f>
        <v>0</v>
      </c>
      <c r="C66" s="162">
        <f t="shared" si="3"/>
        <v>0</v>
      </c>
      <c r="D66" s="163"/>
      <c r="Y66" s="161">
        <f t="shared" si="2"/>
        <v>2089</v>
      </c>
      <c r="Z66" s="169">
        <f>0</f>
        <v>0</v>
      </c>
      <c r="AA66" s="167" cm="1">
        <f t="array" ref="AA66">-ProbActivoEnAnio("Femenino", Y66, Hombres!$A$1:$DW$116, Mujeres!$A$1:$DW$116, 'Empleados activos'!$A$2:$E$225)</f>
        <v>0</v>
      </c>
      <c r="AB66" s="165">
        <f>'b) Proyección dem Pensionados'!B66</f>
        <v>22.867650066379511</v>
      </c>
      <c r="AC66" s="168">
        <f>-'b) Proyección dem Pensionados'!C66</f>
        <v>-28.535731237609237</v>
      </c>
      <c r="AD66" s="165"/>
    </row>
    <row r="67" spans="1:30" x14ac:dyDescent="0.25">
      <c r="A67" s="161">
        <f t="shared" si="1"/>
        <v>2090</v>
      </c>
      <c r="B67" s="162">
        <f>0</f>
        <v>0</v>
      </c>
      <c r="C67" s="162">
        <f t="shared" si="3"/>
        <v>0</v>
      </c>
      <c r="D67" s="163"/>
      <c r="Y67" s="161">
        <f t="shared" si="2"/>
        <v>2090</v>
      </c>
      <c r="Z67" s="169">
        <f>0</f>
        <v>0</v>
      </c>
      <c r="AA67" s="167" cm="1">
        <f t="array" ref="AA67">-ProbActivoEnAnio("Femenino", Y67, Hombres!$A$1:$DW$116, Mujeres!$A$1:$DW$116, 'Empleados activos'!$A$2:$E$225)</f>
        <v>0</v>
      </c>
      <c r="AB67" s="165">
        <f>'b) Proyección dem Pensionados'!B67</f>
        <v>20.217673832111281</v>
      </c>
      <c r="AC67" s="168">
        <f>-'b) Proyección dem Pensionados'!C67</f>
        <v>-25.324735988999251</v>
      </c>
      <c r="AD67" s="165"/>
    </row>
    <row r="68" spans="1:30" x14ac:dyDescent="0.25">
      <c r="A68" s="161">
        <f t="shared" ref="A68:A103" si="4">A67+1</f>
        <v>2091</v>
      </c>
      <c r="B68" s="162">
        <f>0</f>
        <v>0</v>
      </c>
      <c r="C68" s="162">
        <f t="shared" si="3"/>
        <v>0</v>
      </c>
      <c r="D68" s="163"/>
      <c r="Y68" s="161">
        <f t="shared" ref="Y68:Y103" si="5">Y67+1</f>
        <v>2091</v>
      </c>
      <c r="Z68" s="169">
        <f>0</f>
        <v>0</v>
      </c>
      <c r="AA68" s="167" cm="1">
        <f t="array" ref="AA68">-ProbActivoEnAnio("Femenino", Y68, Hombres!$A$1:$DW$116, Mujeres!$A$1:$DW$116, 'Empleados activos'!$A$2:$E$225)</f>
        <v>0</v>
      </c>
      <c r="AB68" s="165">
        <f>'b) Proyección dem Pensionados'!B68</f>
        <v>17.719655879352981</v>
      </c>
      <c r="AC68" s="168">
        <f>-'b) Proyección dem Pensionados'!C68</f>
        <v>-22.262593109953702</v>
      </c>
      <c r="AD68" s="165"/>
    </row>
    <row r="69" spans="1:30" x14ac:dyDescent="0.25">
      <c r="A69" s="161">
        <f t="shared" si="4"/>
        <v>2092</v>
      </c>
      <c r="B69" s="162">
        <f>0</f>
        <v>0</v>
      </c>
      <c r="C69" s="162">
        <f t="shared" si="3"/>
        <v>0</v>
      </c>
      <c r="D69" s="163"/>
      <c r="Y69" s="161">
        <f t="shared" si="5"/>
        <v>2092</v>
      </c>
      <c r="Z69" s="169">
        <f>0</f>
        <v>0</v>
      </c>
      <c r="AA69" s="167" cm="1">
        <f t="array" ref="AA69">-ProbActivoEnAnio("Femenino", Y69, Hombres!$A$1:$DW$116, Mujeres!$A$1:$DW$116, 'Empleados activos'!$A$2:$E$225)</f>
        <v>0</v>
      </c>
      <c r="AB69" s="165">
        <f>'b) Proyección dem Pensionados'!B69</f>
        <v>15.389464636654987</v>
      </c>
      <c r="AC69" s="168">
        <f>-'b) Proyección dem Pensionados'!C69</f>
        <v>-19.37011065650595</v>
      </c>
      <c r="AD69" s="165"/>
    </row>
    <row r="70" spans="1:30" x14ac:dyDescent="0.25">
      <c r="A70" s="161">
        <f t="shared" si="4"/>
        <v>2093</v>
      </c>
      <c r="B70" s="162">
        <f>0</f>
        <v>0</v>
      </c>
      <c r="C70" s="162">
        <f t="shared" si="3"/>
        <v>0</v>
      </c>
      <c r="D70" s="163"/>
      <c r="Y70" s="161">
        <f t="shared" si="5"/>
        <v>2093</v>
      </c>
      <c r="Z70" s="169">
        <f>0</f>
        <v>0</v>
      </c>
      <c r="AA70" s="167" cm="1">
        <f t="array" ref="AA70">-ProbActivoEnAnio("Femenino", Y70, Hombres!$A$1:$DW$116, Mujeres!$A$1:$DW$116, 'Empleados activos'!$A$2:$E$225)</f>
        <v>0</v>
      </c>
      <c r="AB70" s="165">
        <f>'b) Proyección dem Pensionados'!B70</f>
        <v>13.238797990451157</v>
      </c>
      <c r="AC70" s="168">
        <f>-'b) Proyección dem Pensionados'!C70</f>
        <v>-16.664964069914735</v>
      </c>
      <c r="AD70" s="165"/>
    </row>
    <row r="71" spans="1:30" x14ac:dyDescent="0.25">
      <c r="A71" s="161">
        <f t="shared" si="4"/>
        <v>2094</v>
      </c>
      <c r="B71" s="162">
        <f>0</f>
        <v>0</v>
      </c>
      <c r="C71" s="162">
        <f t="shared" si="3"/>
        <v>0</v>
      </c>
      <c r="D71" s="163"/>
      <c r="Y71" s="161">
        <f t="shared" si="5"/>
        <v>2094</v>
      </c>
      <c r="Z71" s="169">
        <f>0</f>
        <v>0</v>
      </c>
      <c r="AA71" s="167" cm="1">
        <f t="array" ref="AA71">-ProbActivoEnAnio("Femenino", Y71, Hombres!$A$1:$DW$116, Mujeres!$A$1:$DW$116, 'Empleados activos'!$A$2:$E$225)</f>
        <v>0</v>
      </c>
      <c r="AB71" s="165">
        <f>'b) Proyección dem Pensionados'!B71</f>
        <v>11.275807242036088</v>
      </c>
      <c r="AC71" s="168">
        <f>-'b) Proyección dem Pensionados'!C71</f>
        <v>-14.162569239280328</v>
      </c>
      <c r="AD71" s="165"/>
    </row>
    <row r="72" spans="1:30" x14ac:dyDescent="0.25">
      <c r="A72" s="161">
        <f t="shared" si="4"/>
        <v>2095</v>
      </c>
      <c r="B72" s="162">
        <f>0</f>
        <v>0</v>
      </c>
      <c r="C72" s="162">
        <f t="shared" si="3"/>
        <v>0</v>
      </c>
      <c r="D72" s="163"/>
      <c r="Y72" s="161">
        <f t="shared" si="5"/>
        <v>2095</v>
      </c>
      <c r="Z72" s="169">
        <f>0</f>
        <v>0</v>
      </c>
      <c r="AA72" s="167" cm="1">
        <f t="array" ref="AA72">-ProbActivoEnAnio("Femenino", Y72, Hombres!$A$1:$DW$116, Mujeres!$A$1:$DW$116, 'Empleados activos'!$A$2:$E$225)</f>
        <v>0</v>
      </c>
      <c r="AB72" s="165">
        <f>'b) Proyección dem Pensionados'!B72</f>
        <v>9.5055908539425662</v>
      </c>
      <c r="AC72" s="168">
        <f>-'b) Proyección dem Pensionados'!C72</f>
        <v>-11.876491941339943</v>
      </c>
      <c r="AD72" s="165"/>
    </row>
    <row r="73" spans="1:30" x14ac:dyDescent="0.25">
      <c r="A73" s="161">
        <f t="shared" si="4"/>
        <v>2096</v>
      </c>
      <c r="B73" s="162">
        <f>0</f>
        <v>0</v>
      </c>
      <c r="C73" s="162">
        <f t="shared" si="3"/>
        <v>0</v>
      </c>
      <c r="D73" s="163"/>
      <c r="Y73" s="161">
        <f t="shared" si="5"/>
        <v>2096</v>
      </c>
      <c r="Z73" s="169">
        <f>0</f>
        <v>0</v>
      </c>
      <c r="AA73" s="167" cm="1">
        <f t="array" ref="AA73">-ProbActivoEnAnio("Femenino", Y73, Hombres!$A$1:$DW$116, Mujeres!$A$1:$DW$116, 'Empleados activos'!$A$2:$E$225)</f>
        <v>0</v>
      </c>
      <c r="AB73" s="165">
        <f>'b) Proyección dem Pensionados'!B73</f>
        <v>7.9289592563639797</v>
      </c>
      <c r="AC73" s="168">
        <f>-'b) Proyección dem Pensionados'!C73</f>
        <v>-9.816699696650641</v>
      </c>
      <c r="AD73" s="165"/>
    </row>
    <row r="74" spans="1:30" x14ac:dyDescent="0.25">
      <c r="A74" s="161">
        <f t="shared" si="4"/>
        <v>2097</v>
      </c>
      <c r="B74" s="162">
        <f>0</f>
        <v>0</v>
      </c>
      <c r="C74" s="162">
        <f t="shared" si="3"/>
        <v>0</v>
      </c>
      <c r="D74" s="163"/>
      <c r="Y74" s="161">
        <f t="shared" si="5"/>
        <v>2097</v>
      </c>
      <c r="Z74" s="169">
        <f>0</f>
        <v>0</v>
      </c>
      <c r="AA74" s="167" cm="1">
        <f t="array" ref="AA74">-ProbActivoEnAnio("Femenino", Y74, Hombres!$A$1:$DW$116, Mujeres!$A$1:$DW$116, 'Empleados activos'!$A$2:$E$225)</f>
        <v>0</v>
      </c>
      <c r="AB74" s="165">
        <f>'b) Proyección dem Pensionados'!B74</f>
        <v>6.5415246823240869</v>
      </c>
      <c r="AC74" s="168">
        <f>-'b) Proyección dem Pensionados'!C74</f>
        <v>-7.987803281097845</v>
      </c>
      <c r="AD74" s="165"/>
    </row>
    <row r="75" spans="1:30" x14ac:dyDescent="0.25">
      <c r="A75" s="161">
        <f t="shared" si="4"/>
        <v>2098</v>
      </c>
      <c r="B75" s="162">
        <f>0</f>
        <v>0</v>
      </c>
      <c r="C75" s="162">
        <f t="shared" si="3"/>
        <v>0</v>
      </c>
      <c r="D75" s="163"/>
      <c r="Y75" s="161">
        <f t="shared" si="5"/>
        <v>2098</v>
      </c>
      <c r="Z75" s="169">
        <f>0</f>
        <v>0</v>
      </c>
      <c r="AA75" s="167" cm="1">
        <f t="array" ref="AA75">-ProbActivoEnAnio("Femenino", Y75, Hombres!$A$1:$DW$116, Mujeres!$A$1:$DW$116, 'Empleados activos'!$A$2:$E$225)</f>
        <v>0</v>
      </c>
      <c r="AB75" s="165">
        <f>'b) Proyección dem Pensionados'!B75</f>
        <v>5.3344801440537619</v>
      </c>
      <c r="AC75" s="168">
        <f>-'b) Proyección dem Pensionados'!C75</f>
        <v>-6.3890475270232514</v>
      </c>
      <c r="AD75" s="165"/>
    </row>
    <row r="76" spans="1:30" x14ac:dyDescent="0.25">
      <c r="A76" s="161">
        <f t="shared" si="4"/>
        <v>2099</v>
      </c>
      <c r="B76" s="162">
        <f>0</f>
        <v>0</v>
      </c>
      <c r="C76" s="162">
        <f t="shared" si="3"/>
        <v>0</v>
      </c>
      <c r="D76" s="163"/>
      <c r="Y76" s="161">
        <f t="shared" si="5"/>
        <v>2099</v>
      </c>
      <c r="Z76" s="169">
        <f>0</f>
        <v>0</v>
      </c>
      <c r="AA76" s="167" cm="1">
        <f t="array" ref="AA76">-ProbActivoEnAnio("Femenino", Y76, Hombres!$A$1:$DW$116, Mujeres!$A$1:$DW$116, 'Empleados activos'!$A$2:$E$225)</f>
        <v>0</v>
      </c>
      <c r="AB76" s="165">
        <f>'b) Proyección dem Pensionados'!B76</f>
        <v>4.2962474561338082</v>
      </c>
      <c r="AC76" s="168">
        <f>-'b) Proyección dem Pensionados'!C76</f>
        <v>-5.0150232245487203</v>
      </c>
      <c r="AD76" s="165"/>
    </row>
    <row r="77" spans="1:30" x14ac:dyDescent="0.25">
      <c r="A77" s="161">
        <f t="shared" si="4"/>
        <v>2100</v>
      </c>
      <c r="B77" s="162">
        <f>0</f>
        <v>0</v>
      </c>
      <c r="C77" s="162">
        <f t="shared" si="3"/>
        <v>0</v>
      </c>
      <c r="D77" s="163"/>
      <c r="Y77" s="161">
        <f t="shared" si="5"/>
        <v>2100</v>
      </c>
      <c r="Z77" s="169">
        <f>0</f>
        <v>0</v>
      </c>
      <c r="AA77" s="167" cm="1">
        <f t="array" ref="AA77">-ProbActivoEnAnio("Femenino", Y77, Hombres!$A$1:$DW$116, Mujeres!$A$1:$DW$116, 'Empleados activos'!$A$2:$E$225)</f>
        <v>0</v>
      </c>
      <c r="AB77" s="165">
        <f>'b) Proyección dem Pensionados'!B77</f>
        <v>3.4137441120899972</v>
      </c>
      <c r="AC77" s="168">
        <f>-'b) Proyección dem Pensionados'!C77</f>
        <v>-3.8561411936194903</v>
      </c>
      <c r="AD77" s="165"/>
    </row>
    <row r="78" spans="1:30" x14ac:dyDescent="0.25">
      <c r="A78" s="161">
        <f t="shared" si="4"/>
        <v>2101</v>
      </c>
      <c r="B78" s="162">
        <f>0</f>
        <v>0</v>
      </c>
      <c r="C78" s="162">
        <f t="shared" si="3"/>
        <v>0</v>
      </c>
      <c r="D78" s="163"/>
      <c r="Y78" s="161">
        <f t="shared" si="5"/>
        <v>2101</v>
      </c>
      <c r="Z78" s="169">
        <f>0</f>
        <v>0</v>
      </c>
      <c r="AA78" s="167" cm="1">
        <f t="array" ref="AA78">-ProbActivoEnAnio("Femenino", Y78, Hombres!$A$1:$DW$116, Mujeres!$A$1:$DW$116, 'Empleados activos'!$A$2:$E$225)</f>
        <v>0</v>
      </c>
      <c r="AB78" s="165">
        <f>'b) Proyección dem Pensionados'!B78</f>
        <v>2.6728720491087938</v>
      </c>
      <c r="AC78" s="168">
        <f>-'b) Proyección dem Pensionados'!C78</f>
        <v>-2.8984610119165204</v>
      </c>
      <c r="AD78" s="165"/>
    </row>
    <row r="79" spans="1:30" x14ac:dyDescent="0.25">
      <c r="A79" s="161">
        <f t="shared" si="4"/>
        <v>2102</v>
      </c>
      <c r="B79" s="162">
        <f>0</f>
        <v>0</v>
      </c>
      <c r="C79" s="162">
        <f t="shared" si="3"/>
        <v>0</v>
      </c>
      <c r="D79" s="163"/>
      <c r="Y79" s="161">
        <f t="shared" si="5"/>
        <v>2102</v>
      </c>
      <c r="Z79" s="169">
        <f>0</f>
        <v>0</v>
      </c>
      <c r="AA79" s="167" cm="1">
        <f t="array" ref="AA79">-ProbActivoEnAnio("Femenino", Y79, Hombres!$A$1:$DW$116, Mujeres!$A$1:$DW$116, 'Empleados activos'!$A$2:$E$225)</f>
        <v>0</v>
      </c>
      <c r="AB79" s="165">
        <f>'b) Proyección dem Pensionados'!B79</f>
        <v>2.0588408608757889</v>
      </c>
      <c r="AC79" s="168">
        <f>-'b) Proyección dem Pensionados'!C79</f>
        <v>-2.1240934009623973</v>
      </c>
      <c r="AD79" s="165"/>
    </row>
    <row r="80" spans="1:30" x14ac:dyDescent="0.25">
      <c r="A80" s="161">
        <f t="shared" si="4"/>
        <v>2103</v>
      </c>
      <c r="B80" s="162">
        <f>0</f>
        <v>0</v>
      </c>
      <c r="C80" s="162">
        <f t="shared" si="3"/>
        <v>0</v>
      </c>
      <c r="D80" s="163"/>
      <c r="Y80" s="161">
        <f t="shared" si="5"/>
        <v>2103</v>
      </c>
      <c r="Z80" s="169">
        <f>0</f>
        <v>0</v>
      </c>
      <c r="AA80" s="167" cm="1">
        <f t="array" ref="AA80">-ProbActivoEnAnio("Femenino", Y80, Hombres!$A$1:$DW$116, Mujeres!$A$1:$DW$116, 'Empleados activos'!$A$2:$E$225)</f>
        <v>0</v>
      </c>
      <c r="AB80" s="165">
        <f>'b) Proyección dem Pensionados'!B80</f>
        <v>1.5569442158467637</v>
      </c>
      <c r="AC80" s="168">
        <f>-'b) Proyección dem Pensionados'!C80</f>
        <v>-1.5125581705925624</v>
      </c>
      <c r="AD80" s="165"/>
    </row>
    <row r="81" spans="1:30" x14ac:dyDescent="0.25">
      <c r="A81" s="161">
        <f t="shared" si="4"/>
        <v>2104</v>
      </c>
      <c r="B81" s="162">
        <f>0</f>
        <v>0</v>
      </c>
      <c r="C81" s="162">
        <f t="shared" si="3"/>
        <v>0</v>
      </c>
      <c r="D81" s="163"/>
      <c r="Y81" s="161">
        <f t="shared" si="5"/>
        <v>2104</v>
      </c>
      <c r="Z81" s="169">
        <f>0</f>
        <v>0</v>
      </c>
      <c r="AA81" s="167" cm="1">
        <f t="array" ref="AA81">-ProbActivoEnAnio("Femenino", Y81, Hombres!$A$1:$DW$116, Mujeres!$A$1:$DW$116, 'Empleados activos'!$A$2:$E$225)</f>
        <v>0</v>
      </c>
      <c r="AB81" s="165">
        <f>'b) Proyección dem Pensionados'!B81</f>
        <v>1.1531798939704887</v>
      </c>
      <c r="AC81" s="168">
        <f>-'b) Proyección dem Pensionados'!C81</f>
        <v>-1.042239974908046</v>
      </c>
      <c r="AD81" s="165"/>
    </row>
    <row r="82" spans="1:30" x14ac:dyDescent="0.25">
      <c r="A82" s="161">
        <f t="shared" si="4"/>
        <v>2105</v>
      </c>
      <c r="B82" s="162">
        <f>0</f>
        <v>0</v>
      </c>
      <c r="C82" s="162">
        <f t="shared" si="3"/>
        <v>0</v>
      </c>
      <c r="D82" s="163"/>
      <c r="Y82" s="161">
        <f t="shared" si="5"/>
        <v>2105</v>
      </c>
      <c r="Z82" s="169">
        <f>0</f>
        <v>0</v>
      </c>
      <c r="AA82" s="167" cm="1">
        <f t="array" ref="AA82">-ProbActivoEnAnio("Femenino", Y82, Hombres!$A$1:$DW$116, Mujeres!$A$1:$DW$116, 'Empleados activos'!$A$2:$E$225)</f>
        <v>0</v>
      </c>
      <c r="AB82" s="165">
        <f>'b) Proyección dem Pensionados'!B82</f>
        <v>0.83445943879232964</v>
      </c>
      <c r="AC82" s="168">
        <f>-'b) Proyección dem Pensionados'!C82</f>
        <v>-0.69143512562294451</v>
      </c>
      <c r="AD82" s="165"/>
    </row>
    <row r="83" spans="1:30" x14ac:dyDescent="0.25">
      <c r="A83" s="161">
        <f t="shared" si="4"/>
        <v>2106</v>
      </c>
      <c r="B83" s="162">
        <f>0</f>
        <v>0</v>
      </c>
      <c r="C83" s="162">
        <f t="shared" si="3"/>
        <v>0</v>
      </c>
      <c r="D83" s="163"/>
      <c r="Y83" s="161">
        <f t="shared" si="5"/>
        <v>2106</v>
      </c>
      <c r="Z83" s="169">
        <f>0</f>
        <v>0</v>
      </c>
      <c r="AA83" s="167" cm="1">
        <f t="array" ref="AA83">-ProbActivoEnAnio("Femenino", Y83, Hombres!$A$1:$DW$116, Mujeres!$A$1:$DW$116, 'Empleados activos'!$A$2:$E$225)</f>
        <v>0</v>
      </c>
      <c r="AB83" s="165">
        <f>'b) Proyección dem Pensionados'!B83</f>
        <v>0.58834957156478085</v>
      </c>
      <c r="AC83" s="168">
        <f>-'b) Proyección dem Pensionados'!C83</f>
        <v>-0.43895117171327819</v>
      </c>
      <c r="AD83" s="165"/>
    </row>
    <row r="84" spans="1:30" x14ac:dyDescent="0.25">
      <c r="A84" s="161">
        <f t="shared" si="4"/>
        <v>2107</v>
      </c>
      <c r="B84" s="162">
        <f>0</f>
        <v>0</v>
      </c>
      <c r="C84" s="162">
        <f t="shared" si="3"/>
        <v>0</v>
      </c>
      <c r="D84" s="163"/>
      <c r="Y84" s="161">
        <f t="shared" si="5"/>
        <v>2107</v>
      </c>
      <c r="Z84" s="169">
        <f>0</f>
        <v>0</v>
      </c>
      <c r="AA84" s="167" cm="1">
        <f t="array" ref="AA84">-ProbActivoEnAnio("Femenino", Y84, Hombres!$A$1:$DW$116, Mujeres!$A$1:$DW$116, 'Empleados activos'!$A$2:$E$225)</f>
        <v>0</v>
      </c>
      <c r="AB84" s="165">
        <f>'b) Proyección dem Pensionados'!B84</f>
        <v>0.40299349361739234</v>
      </c>
      <c r="AC84" s="168">
        <f>-'b) Proyección dem Pensionados'!C84</f>
        <v>-0.26467336863777169</v>
      </c>
      <c r="AD84" s="165"/>
    </row>
    <row r="85" spans="1:30" x14ac:dyDescent="0.25">
      <c r="A85" s="161">
        <f t="shared" si="4"/>
        <v>2108</v>
      </c>
      <c r="B85" s="162">
        <f>0</f>
        <v>0</v>
      </c>
      <c r="C85" s="162">
        <f t="shared" si="3"/>
        <v>0</v>
      </c>
      <c r="D85" s="163"/>
      <c r="Y85" s="161">
        <f t="shared" si="5"/>
        <v>2108</v>
      </c>
      <c r="Z85" s="169">
        <f>0</f>
        <v>0</v>
      </c>
      <c r="AA85" s="167" cm="1">
        <f t="array" ref="AA85">-ProbActivoEnAnio("Femenino", Y85, Hombres!$A$1:$DW$116, Mujeres!$A$1:$DW$116, 'Empleados activos'!$A$2:$E$225)</f>
        <v>0</v>
      </c>
      <c r="AB85" s="165">
        <f>'b) Proyección dem Pensionados'!B85</f>
        <v>0.26724496257216235</v>
      </c>
      <c r="AC85" s="168">
        <f>-'b) Proyección dem Pensionados'!C85</f>
        <v>-0.15019064448350436</v>
      </c>
      <c r="AD85" s="165"/>
    </row>
    <row r="86" spans="1:30" x14ac:dyDescent="0.25">
      <c r="A86" s="161">
        <f t="shared" si="4"/>
        <v>2109</v>
      </c>
      <c r="B86" s="162">
        <f>0</f>
        <v>0</v>
      </c>
      <c r="C86" s="162">
        <f t="shared" si="3"/>
        <v>0</v>
      </c>
      <c r="D86" s="163"/>
      <c r="Y86" s="161">
        <f t="shared" si="5"/>
        <v>2109</v>
      </c>
      <c r="Z86" s="169">
        <f>0</f>
        <v>0</v>
      </c>
      <c r="AA86" s="167" cm="1">
        <f t="array" ref="AA86">-ProbActivoEnAnio("Femenino", Y86, Hombres!$A$1:$DW$116, Mujeres!$A$1:$DW$116, 'Empleados activos'!$A$2:$E$225)</f>
        <v>0</v>
      </c>
      <c r="AB86" s="165">
        <f>'b) Proyección dem Pensionados'!B86</f>
        <v>0.17094716762422008</v>
      </c>
      <c r="AC86" s="168">
        <f>-'b) Proyección dem Pensionados'!C86</f>
        <v>-7.9314219825830853E-2</v>
      </c>
      <c r="AD86" s="165"/>
    </row>
    <row r="87" spans="1:30" x14ac:dyDescent="0.25">
      <c r="A87" s="161">
        <f t="shared" si="4"/>
        <v>2110</v>
      </c>
      <c r="B87" s="162">
        <f>0</f>
        <v>0</v>
      </c>
      <c r="C87" s="162">
        <f t="shared" si="3"/>
        <v>0</v>
      </c>
      <c r="D87" s="163"/>
      <c r="Y87" s="161">
        <f t="shared" si="5"/>
        <v>2110</v>
      </c>
      <c r="Z87" s="169">
        <f>0</f>
        <v>0</v>
      </c>
      <c r="AA87" s="167" cm="1">
        <f t="array" ref="AA87">-ProbActivoEnAnio("Femenino", Y87, Hombres!$A$1:$DW$116, Mujeres!$A$1:$DW$116, 'Empleados activos'!$A$2:$E$225)</f>
        <v>0</v>
      </c>
      <c r="AB87" s="165">
        <f>'b) Proyección dem Pensionados'!B87</f>
        <v>0.10501352962552607</v>
      </c>
      <c r="AC87" s="168">
        <f>-'b) Proyección dem Pensionados'!C87</f>
        <v>-3.8451202384931993E-2</v>
      </c>
      <c r="AD87" s="165"/>
    </row>
    <row r="88" spans="1:30" x14ac:dyDescent="0.25">
      <c r="A88" s="161">
        <f t="shared" si="4"/>
        <v>2111</v>
      </c>
      <c r="B88" s="162">
        <f>0</f>
        <v>0</v>
      </c>
      <c r="C88" s="162">
        <f t="shared" si="3"/>
        <v>0</v>
      </c>
      <c r="D88" s="163"/>
      <c r="Y88" s="161">
        <f t="shared" si="5"/>
        <v>2111</v>
      </c>
      <c r="Z88" s="169">
        <f>0</f>
        <v>0</v>
      </c>
      <c r="AA88" s="167" cm="1">
        <f t="array" ref="AA88">-ProbActivoEnAnio("Femenino", Y88, Hombres!$A$1:$DW$116, Mujeres!$A$1:$DW$116, 'Empleados activos'!$A$2:$E$225)</f>
        <v>0</v>
      </c>
      <c r="AB88" s="165">
        <f>'b) Proyección dem Pensionados'!B88</f>
        <v>6.1638961924971265E-2</v>
      </c>
      <c r="AC88" s="168">
        <f>-'b) Proyección dem Pensionados'!C88</f>
        <v>-1.6824756588641736E-2</v>
      </c>
      <c r="AD88" s="165"/>
    </row>
    <row r="89" spans="1:30" x14ac:dyDescent="0.25">
      <c r="A89" s="161">
        <f t="shared" si="4"/>
        <v>2112</v>
      </c>
      <c r="B89" s="162">
        <f>0</f>
        <v>0</v>
      </c>
      <c r="C89" s="162">
        <f t="shared" si="3"/>
        <v>0</v>
      </c>
      <c r="D89" s="163"/>
      <c r="Y89" s="161">
        <f t="shared" si="5"/>
        <v>2112</v>
      </c>
      <c r="Z89" s="169">
        <f>0</f>
        <v>0</v>
      </c>
      <c r="AA89" s="167" cm="1">
        <f t="array" ref="AA89">-ProbActivoEnAnio("Femenino", Y89, Hombres!$A$1:$DW$116, Mujeres!$A$1:$DW$116, 'Empleados activos'!$A$2:$E$225)</f>
        <v>0</v>
      </c>
      <c r="AB89" s="165">
        <f>'b) Proyección dem Pensionados'!B89</f>
        <v>3.4351428157715552E-2</v>
      </c>
      <c r="AC89" s="168">
        <f>-'b) Proyección dem Pensionados'!C89</f>
        <v>-6.5023733588783598E-3</v>
      </c>
      <c r="AD89" s="165"/>
    </row>
    <row r="90" spans="1:30" x14ac:dyDescent="0.25">
      <c r="A90" s="161">
        <f t="shared" si="4"/>
        <v>2113</v>
      </c>
      <c r="B90" s="162">
        <f>0</f>
        <v>0</v>
      </c>
      <c r="C90" s="162">
        <f t="shared" si="3"/>
        <v>0</v>
      </c>
      <c r="D90" s="163"/>
      <c r="Y90" s="161">
        <f t="shared" si="5"/>
        <v>2113</v>
      </c>
      <c r="Z90" s="169">
        <f>0</f>
        <v>0</v>
      </c>
      <c r="AA90" s="167" cm="1">
        <f t="array" ref="AA90">-ProbActivoEnAnio("Femenino", Y90, Hombres!$A$1:$DW$116, Mujeres!$A$1:$DW$116, 'Empleados activos'!$A$2:$E$225)</f>
        <v>0</v>
      </c>
      <c r="AB90" s="165">
        <f>'b) Proyección dem Pensionados'!B90</f>
        <v>1.8032026720318305E-2</v>
      </c>
      <c r="AC90" s="168">
        <f>-'b) Proyección dem Pensionados'!C90</f>
        <v>-2.1573779556713244E-3</v>
      </c>
      <c r="AD90" s="165"/>
    </row>
    <row r="91" spans="1:30" x14ac:dyDescent="0.25">
      <c r="A91" s="161">
        <f t="shared" si="4"/>
        <v>2114</v>
      </c>
      <c r="B91" s="162">
        <f>0</f>
        <v>0</v>
      </c>
      <c r="C91" s="162">
        <f t="shared" si="3"/>
        <v>0</v>
      </c>
      <c r="D91" s="163"/>
      <c r="Y91" s="161">
        <f t="shared" si="5"/>
        <v>2114</v>
      </c>
      <c r="Z91" s="169">
        <f>0</f>
        <v>0</v>
      </c>
      <c r="AA91" s="167" cm="1">
        <f t="array" ref="AA91">-ProbActivoEnAnio("Femenino", Y91, Hombres!$A$1:$DW$116, Mujeres!$A$1:$DW$116, 'Empleados activos'!$A$2:$E$225)</f>
        <v>0</v>
      </c>
      <c r="AB91" s="165">
        <f>'b) Proyección dem Pensionados'!B91</f>
        <v>8.8176588093889906E-3</v>
      </c>
      <c r="AC91" s="168">
        <f>-'b) Proyección dem Pensionados'!C91</f>
        <v>-5.9098903616180325E-4</v>
      </c>
      <c r="AD91" s="165"/>
    </row>
    <row r="92" spans="1:30" x14ac:dyDescent="0.25">
      <c r="A92" s="161">
        <f t="shared" si="4"/>
        <v>2115</v>
      </c>
      <c r="B92" s="162">
        <f>0</f>
        <v>0</v>
      </c>
      <c r="C92" s="162">
        <f t="shared" si="3"/>
        <v>0</v>
      </c>
      <c r="D92" s="163"/>
      <c r="Y92" s="161">
        <f t="shared" si="5"/>
        <v>2115</v>
      </c>
      <c r="Z92" s="169">
        <f>0</f>
        <v>0</v>
      </c>
      <c r="AA92" s="167" cm="1">
        <f t="array" ref="AA92">-ProbActivoEnAnio("Femenino", Y92, Hombres!$A$1:$DW$116, Mujeres!$A$1:$DW$116, 'Empleados activos'!$A$2:$E$225)</f>
        <v>0</v>
      </c>
      <c r="AB92" s="165">
        <f>'b) Proyección dem Pensionados'!B92</f>
        <v>3.9539877002955992E-3</v>
      </c>
      <c r="AC92" s="168">
        <f>-'b) Proyección dem Pensionados'!C92</f>
        <v>-1.2602261208115144E-4</v>
      </c>
      <c r="AD92" s="165"/>
    </row>
    <row r="93" spans="1:30" x14ac:dyDescent="0.25">
      <c r="A93" s="161">
        <f t="shared" si="4"/>
        <v>2116</v>
      </c>
      <c r="B93" s="162">
        <f>0</f>
        <v>0</v>
      </c>
      <c r="C93" s="162">
        <f t="shared" si="3"/>
        <v>0</v>
      </c>
      <c r="D93" s="163"/>
      <c r="Y93" s="161">
        <f t="shared" si="5"/>
        <v>2116</v>
      </c>
      <c r="Z93" s="169">
        <f>0</f>
        <v>0</v>
      </c>
      <c r="AA93" s="167" cm="1">
        <f t="array" ref="AA93">-ProbActivoEnAnio("Femenino", Y93, Hombres!$A$1:$DW$116, Mujeres!$A$1:$DW$116, 'Empleados activos'!$A$2:$E$225)</f>
        <v>0</v>
      </c>
      <c r="AB93" s="165">
        <f>'b) Proyección dem Pensionados'!B93</f>
        <v>1.6148534873787032E-3</v>
      </c>
      <c r="AC93" s="168">
        <f>-'b) Proyección dem Pensionados'!C93</f>
        <v>-1.8964772468434084E-5</v>
      </c>
      <c r="AD93" s="165"/>
    </row>
    <row r="94" spans="1:30" x14ac:dyDescent="0.25">
      <c r="A94" s="161">
        <f t="shared" si="4"/>
        <v>2117</v>
      </c>
      <c r="B94" s="162">
        <f>0</f>
        <v>0</v>
      </c>
      <c r="C94" s="162">
        <f t="shared" si="3"/>
        <v>0</v>
      </c>
      <c r="D94" s="163"/>
      <c r="Y94" s="161">
        <f t="shared" si="5"/>
        <v>2117</v>
      </c>
      <c r="Z94" s="169">
        <f>0</f>
        <v>0</v>
      </c>
      <c r="AA94" s="167" cm="1">
        <f t="array" ref="AA94">-ProbActivoEnAnio("Femenino", Y94, Hombres!$A$1:$DW$116, Mujeres!$A$1:$DW$116, 'Empleados activos'!$A$2:$E$225)</f>
        <v>0</v>
      </c>
      <c r="AB94" s="165">
        <f>'b) Proyección dem Pensionados'!B94</f>
        <v>5.823308902687779E-4</v>
      </c>
      <c r="AC94" s="168">
        <f>-'b) Proyección dem Pensionados'!C94</f>
        <v>-1.5652925999087277E-6</v>
      </c>
      <c r="AD94" s="165"/>
    </row>
    <row r="95" spans="1:30" x14ac:dyDescent="0.25">
      <c r="A95" s="161">
        <f t="shared" si="4"/>
        <v>2118</v>
      </c>
      <c r="B95" s="162">
        <f>0</f>
        <v>0</v>
      </c>
      <c r="C95" s="162">
        <f t="shared" si="3"/>
        <v>0</v>
      </c>
      <c r="D95" s="163"/>
      <c r="Y95" s="161">
        <f t="shared" si="5"/>
        <v>2118</v>
      </c>
      <c r="Z95" s="169">
        <f>0</f>
        <v>0</v>
      </c>
      <c r="AA95" s="167" cm="1">
        <f t="array" ref="AA95">-ProbActivoEnAnio("Femenino", Y95, Hombres!$A$1:$DW$116, Mujeres!$A$1:$DW$116, 'Empleados activos'!$A$2:$E$225)</f>
        <v>0</v>
      </c>
      <c r="AB95" s="165">
        <f>'b) Proyección dem Pensionados'!B95</f>
        <v>1.8118422526759969E-4</v>
      </c>
      <c r="AC95" s="168">
        <f>-'b) Proyección dem Pensionados'!C95</f>
        <v>0</v>
      </c>
      <c r="AD95" s="165"/>
    </row>
    <row r="96" spans="1:30" x14ac:dyDescent="0.25">
      <c r="A96" s="161">
        <f t="shared" si="4"/>
        <v>2119</v>
      </c>
      <c r="B96" s="162">
        <f>0</f>
        <v>0</v>
      </c>
      <c r="C96" s="162">
        <f t="shared" si="3"/>
        <v>0</v>
      </c>
      <c r="D96" s="163"/>
      <c r="Y96" s="161">
        <f t="shared" si="5"/>
        <v>2119</v>
      </c>
      <c r="Z96" s="169">
        <f>0</f>
        <v>0</v>
      </c>
      <c r="AA96" s="167" cm="1">
        <f t="array" ref="AA96">-ProbActivoEnAnio("Femenino", Y96, Hombres!$A$1:$DW$116, Mujeres!$A$1:$DW$116, 'Empleados activos'!$A$2:$E$225)</f>
        <v>0</v>
      </c>
      <c r="AB96" s="165">
        <f>'b) Proyección dem Pensionados'!B96</f>
        <v>4.4998011954953464E-5</v>
      </c>
      <c r="AC96" s="168">
        <f>-'b) Proyección dem Pensionados'!C96</f>
        <v>0</v>
      </c>
      <c r="AD96" s="165"/>
    </row>
    <row r="97" spans="1:30" x14ac:dyDescent="0.25">
      <c r="A97" s="161"/>
      <c r="B97" s="163"/>
      <c r="C97" s="163"/>
      <c r="D97" s="163"/>
      <c r="Y97" s="161"/>
      <c r="Z97" s="164"/>
      <c r="AA97" s="164"/>
      <c r="AB97" s="165"/>
      <c r="AC97" s="165"/>
      <c r="AD97" s="165"/>
    </row>
    <row r="98" spans="1:30" x14ac:dyDescent="0.25">
      <c r="A98" s="161"/>
      <c r="B98" s="163"/>
      <c r="C98" s="163"/>
      <c r="D98" s="163"/>
      <c r="Y98" s="161"/>
      <c r="Z98" s="164"/>
      <c r="AA98" s="164"/>
      <c r="AB98" s="165"/>
      <c r="AC98" s="165"/>
      <c r="AD98" s="165"/>
    </row>
    <row r="99" spans="1:30" x14ac:dyDescent="0.25">
      <c r="A99" s="161"/>
      <c r="B99" s="163"/>
      <c r="C99" s="163"/>
      <c r="D99" s="163"/>
      <c r="Y99" s="161"/>
      <c r="Z99" s="164"/>
      <c r="AA99" s="164"/>
      <c r="AB99" s="165"/>
      <c r="AC99" s="165"/>
      <c r="AD99" s="165"/>
    </row>
    <row r="100" spans="1:30" x14ac:dyDescent="0.25">
      <c r="A100" s="161"/>
      <c r="B100" s="163"/>
      <c r="C100" s="163"/>
      <c r="D100" s="163"/>
      <c r="Y100" s="161"/>
      <c r="Z100" s="164"/>
      <c r="AA100" s="164"/>
      <c r="AB100" s="165"/>
      <c r="AC100" s="165"/>
      <c r="AD100" s="165"/>
    </row>
    <row r="101" spans="1:30" x14ac:dyDescent="0.25">
      <c r="A101" s="161"/>
      <c r="B101" s="163"/>
      <c r="C101" s="163"/>
      <c r="D101" s="163"/>
      <c r="Y101" s="161"/>
      <c r="Z101" s="164"/>
      <c r="AA101" s="164"/>
      <c r="AB101" s="165"/>
      <c r="AC101" s="165"/>
      <c r="AD101" s="165"/>
    </row>
    <row r="102" spans="1:30" x14ac:dyDescent="0.25">
      <c r="A102" s="161"/>
      <c r="B102" s="163"/>
      <c r="C102" s="163"/>
      <c r="D102" s="163"/>
      <c r="Y102" s="161"/>
      <c r="Z102" s="164"/>
      <c r="AA102" s="164"/>
      <c r="AB102" s="165"/>
      <c r="AC102" s="165"/>
      <c r="AD102" s="165"/>
    </row>
    <row r="103" spans="1:30" x14ac:dyDescent="0.25">
      <c r="A103" s="161"/>
      <c r="B103" s="163"/>
      <c r="C103" s="163"/>
      <c r="D103" s="163"/>
      <c r="Y103" s="161"/>
      <c r="Z103" s="164"/>
      <c r="AA103" s="164"/>
      <c r="AB103" s="165"/>
      <c r="AC103" s="165"/>
      <c r="AD103" s="165"/>
    </row>
    <row r="104" spans="1:30" x14ac:dyDescent="0.25">
      <c r="A104" s="164"/>
      <c r="B104" s="163"/>
      <c r="C104" s="163"/>
      <c r="D104" s="163"/>
      <c r="Y104" s="160"/>
      <c r="Z104" s="160"/>
      <c r="AA104" s="160"/>
    </row>
    <row r="105" spans="1:30" x14ac:dyDescent="0.25">
      <c r="B105" s="14"/>
      <c r="C105" s="14"/>
      <c r="D105" s="14"/>
      <c r="Y105" s="160"/>
      <c r="Z105" s="160"/>
      <c r="AA105" s="160"/>
    </row>
    <row r="106" spans="1:30" x14ac:dyDescent="0.25">
      <c r="B106" s="14"/>
      <c r="C106" s="14"/>
      <c r="D106" s="14"/>
      <c r="Y106" s="160"/>
      <c r="Z106" s="160"/>
      <c r="AA106" s="160"/>
    </row>
    <row r="107" spans="1:30" x14ac:dyDescent="0.25">
      <c r="B107" s="14"/>
      <c r="C107" s="14"/>
      <c r="D107" s="14"/>
    </row>
    <row r="108" spans="1:30" x14ac:dyDescent="0.25">
      <c r="B108" s="14"/>
      <c r="C108" s="14"/>
      <c r="D108" s="14"/>
    </row>
    <row r="109" spans="1:30" x14ac:dyDescent="0.25">
      <c r="B109" s="14"/>
      <c r="C109" s="14"/>
      <c r="D109" s="14"/>
    </row>
    <row r="110" spans="1:30" x14ac:dyDescent="0.25">
      <c r="B110" s="14"/>
      <c r="C110" s="14"/>
      <c r="D110" s="14"/>
    </row>
    <row r="111" spans="1:30" x14ac:dyDescent="0.25">
      <c r="B111" s="14"/>
      <c r="C111" s="14"/>
      <c r="D111" s="14"/>
    </row>
    <row r="112" spans="1:30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baseColWidth="10" defaultColWidth="11.5703125" defaultRowHeight="15" x14ac:dyDescent="0.25"/>
  <cols>
    <col min="2" max="2" width="20.28515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25">
      <c r="A2" s="11">
        <v>2025</v>
      </c>
      <c r="B2" s="37" cm="1">
        <f t="array" ref="B2">ProbPensionadoEnAnio("Masculino",A2,Hombres!$A$1:$DW$225,Mujeres!$A$1:$DW$117,Pensionados!$A$2:$G$166,'Empleados activos'!$A$2:$I$225)</f>
        <v>0</v>
      </c>
      <c r="C2" s="37" cm="1">
        <f t="array" ref="C2">ProbPensionadoEnAnio("Femenino",A2,Hombres!$A$1:$DW$225,Mujeres!$A$1:$DW$117,Pensionados!$A$2:$G$166,'Empleados activos'!$A$2:$I$225)</f>
        <v>0</v>
      </c>
      <c r="D2" s="37">
        <f>B2+C2</f>
        <v>0</v>
      </c>
    </row>
    <row r="3" spans="1:4" x14ac:dyDescent="0.25">
      <c r="A3" s="11">
        <f>A2+1</f>
        <v>2026</v>
      </c>
      <c r="B3" s="37" cm="1">
        <f t="array" ref="B3">ProbPensionadoEnAnio("Masculino",A3,Hombres!$A$1:$DW$225,Mujeres!$A$1:$DW$117,Pensionados!$A$2:$G$166,'Empleados activos'!$A$2:$I$225)</f>
        <v>74</v>
      </c>
      <c r="C3" s="37" cm="1">
        <f t="array" ref="C3">ProbPensionadoEnAnio("Femenino",A3,Hombres!$A$1:$DW$225,Mujeres!$A$1:$DW$117,Pensionados!$A$2:$G$166,'Empleados activos'!$A$2:$I$225)</f>
        <v>91</v>
      </c>
      <c r="D3" s="37">
        <f t="shared" ref="D3:D66" si="0">B3+C3</f>
        <v>165</v>
      </c>
    </row>
    <row r="4" spans="1:4" x14ac:dyDescent="0.25">
      <c r="A4" s="11">
        <f t="shared" ref="A4:A67" si="1">A3+1</f>
        <v>2027</v>
      </c>
      <c r="B4" s="37" cm="1">
        <f t="array" ref="B4">ProbPensionadoEnAnio("Masculino",A4,Hombres!$A$1:$DW$225,Mujeres!$A$1:$DW$117,Pensionados!$A$2:$G$166,'Empleados activos'!$A$2:$I$225)</f>
        <v>71.582953200000006</v>
      </c>
      <c r="C4" s="37" cm="1">
        <f t="array" ref="C4">ProbPensionadoEnAnio("Femenino",A4,Hombres!$A$1:$DW$225,Mujeres!$A$1:$DW$117,Pensionados!$A$2:$G$166,'Empleados activos'!$A$2:$I$225)</f>
        <v>89.030533799999958</v>
      </c>
      <c r="D4" s="37">
        <f t="shared" si="0"/>
        <v>160.61348699999996</v>
      </c>
    </row>
    <row r="5" spans="1:4" x14ac:dyDescent="0.25">
      <c r="A5" s="11">
        <f t="shared" si="1"/>
        <v>2028</v>
      </c>
      <c r="B5" s="37" cm="1">
        <f t="array" ref="B5">ProbPensionadoEnAnio("Masculino",A5,Hombres!$A$1:$DW$225,Mujeres!$A$1:$DW$117,Pensionados!$A$2:$G$166,'Empleados activos'!$A$2:$I$225)</f>
        <v>69.136619870190103</v>
      </c>
      <c r="C5" s="37" cm="1">
        <f t="array" ref="C5">ProbPensionadoEnAnio("Femenino",A5,Hombres!$A$1:$DW$225,Mujeres!$A$1:$DW$117,Pensionados!$A$2:$G$166,'Empleados activos'!$A$2:$I$225)</f>
        <v>86.954056295145747</v>
      </c>
      <c r="D5" s="37">
        <f t="shared" si="0"/>
        <v>156.09067616533585</v>
      </c>
    </row>
    <row r="6" spans="1:4" x14ac:dyDescent="0.25">
      <c r="A6" s="11">
        <f t="shared" si="1"/>
        <v>2029</v>
      </c>
      <c r="B6" s="37" cm="1">
        <f t="array" ref="B6">ProbPensionadoEnAnio("Masculino",A6,Hombres!$A$1:$DW$225,Mujeres!$A$1:$DW$117,Pensionados!$A$2:$G$166,'Empleados activos'!$A$2:$I$225)</f>
        <v>67.659526131357055</v>
      </c>
      <c r="C6" s="37" cm="1">
        <f t="array" ref="C6">ProbPensionadoEnAnio("Femenino",A6,Hombres!$A$1:$DW$225,Mujeres!$A$1:$DW$117,Pensionados!$A$2:$G$166,'Empleados activos'!$A$2:$I$225)</f>
        <v>84.773086551647665</v>
      </c>
      <c r="D6" s="37">
        <f t="shared" si="0"/>
        <v>152.43261268300472</v>
      </c>
    </row>
    <row r="7" spans="1:4" x14ac:dyDescent="0.25">
      <c r="A7" s="11">
        <f t="shared" si="1"/>
        <v>2030</v>
      </c>
      <c r="B7" s="37" cm="1">
        <f t="array" ref="B7">ProbPensionadoEnAnio("Masculino",A7,Hombres!$A$1:$DW$225,Mujeres!$A$1:$DW$117,Pensionados!$A$2:$G$166,'Empleados activos'!$A$2:$I$225)</f>
        <v>65.144746714235168</v>
      </c>
      <c r="C7" s="37" cm="1">
        <f t="array" ref="C7">ProbPensionadoEnAnio("Femenino",A7,Hombres!$A$1:$DW$225,Mujeres!$A$1:$DW$117,Pensionados!$A$2:$G$166,'Empleados activos'!$A$2:$I$225)</f>
        <v>82.486679792588589</v>
      </c>
      <c r="D7" s="37">
        <f t="shared" si="0"/>
        <v>147.63142650682374</v>
      </c>
    </row>
    <row r="8" spans="1:4" x14ac:dyDescent="0.25">
      <c r="A8" s="11">
        <f t="shared" si="1"/>
        <v>2031</v>
      </c>
      <c r="B8" s="37" cm="1">
        <f t="array" ref="B8">ProbPensionadoEnAnio("Masculino",A8,Hombres!$A$1:$DW$225,Mujeres!$A$1:$DW$117,Pensionados!$A$2:$G$166,'Empleados activos'!$A$2:$I$225)</f>
        <v>62.604459253094575</v>
      </c>
      <c r="C8" s="37" cm="1">
        <f t="array" ref="C8">ProbPensionadoEnAnio("Femenino",A8,Hombres!$A$1:$DW$225,Mujeres!$A$1:$DW$117,Pensionados!$A$2:$G$166,'Empleados activos'!$A$2:$I$225)</f>
        <v>81.102121352785019</v>
      </c>
      <c r="D8" s="37">
        <f t="shared" si="0"/>
        <v>143.70658060587959</v>
      </c>
    </row>
    <row r="9" spans="1:4" x14ac:dyDescent="0.25">
      <c r="A9" s="11">
        <f t="shared" si="1"/>
        <v>2032</v>
      </c>
      <c r="B9" s="37" cm="1">
        <f t="array" ref="B9">ProbPensionadoEnAnio("Masculino",A9,Hombres!$A$1:$DW$225,Mujeres!$A$1:$DW$117,Pensionados!$A$2:$G$166,'Empleados activos'!$A$2:$I$225)</f>
        <v>60.040923243984302</v>
      </c>
      <c r="C9" s="37" cm="1">
        <f t="array" ref="C9">ProbPensionadoEnAnio("Femenino",A9,Hombres!$A$1:$DW$225,Mujeres!$A$1:$DW$117,Pensionados!$A$2:$G$166,'Empleados activos'!$A$2:$I$225)</f>
        <v>79.612130302453664</v>
      </c>
      <c r="D9" s="37">
        <f t="shared" si="0"/>
        <v>139.65305354643797</v>
      </c>
    </row>
    <row r="10" spans="1:4" x14ac:dyDescent="0.25">
      <c r="A10" s="11">
        <f t="shared" si="1"/>
        <v>2033</v>
      </c>
      <c r="B10" s="37" cm="1">
        <f t="array" ref="B10">ProbPensionadoEnAnio("Masculino",A10,Hombres!$A$1:$DW$225,Mujeres!$A$1:$DW$117,Pensionados!$A$2:$G$166,'Empleados activos'!$A$2:$I$225)</f>
        <v>57.455639539038323</v>
      </c>
      <c r="C10" s="37" cm="1">
        <f t="array" ref="C10">ProbPensionadoEnAnio("Femenino",A10,Hombres!$A$1:$DW$225,Mujeres!$A$1:$DW$117,Pensionados!$A$2:$G$166,'Empleados activos'!$A$2:$I$225)</f>
        <v>78.021187341245238</v>
      </c>
      <c r="D10" s="37">
        <f t="shared" si="0"/>
        <v>135.47682688028357</v>
      </c>
    </row>
    <row r="11" spans="1:4" x14ac:dyDescent="0.25">
      <c r="A11" s="11">
        <f t="shared" si="1"/>
        <v>2034</v>
      </c>
      <c r="B11" s="37" cm="1">
        <f t="array" ref="B11">ProbPensionadoEnAnio("Masculino",A11,Hombres!$A$1:$DW$225,Mujeres!$A$1:$DW$117,Pensionados!$A$2:$G$166,'Empleados activos'!$A$2:$I$225)</f>
        <v>54.85414658845454</v>
      </c>
      <c r="C11" s="37" cm="1">
        <f t="array" ref="C11">ProbPensionadoEnAnio("Femenino",A11,Hombres!$A$1:$DW$225,Mujeres!$A$1:$DW$117,Pensionados!$A$2:$G$166,'Empleados activos'!$A$2:$I$225)</f>
        <v>75.329641181092711</v>
      </c>
      <c r="D11" s="37">
        <f t="shared" si="0"/>
        <v>130.18378776954725</v>
      </c>
    </row>
    <row r="12" spans="1:4" x14ac:dyDescent="0.25">
      <c r="A12" s="11">
        <f t="shared" si="1"/>
        <v>2035</v>
      </c>
      <c r="B12" s="37" cm="1">
        <f t="array" ref="B12">ProbPensionadoEnAnio("Masculino",A12,Hombres!$A$1:$DW$225,Mujeres!$A$1:$DW$117,Pensionados!$A$2:$G$166,'Empleados activos'!$A$2:$I$225)</f>
        <v>52.239648224550905</v>
      </c>
      <c r="C12" s="37" cm="1">
        <f t="array" ref="C12">ProbPensionadoEnAnio("Femenino",A12,Hombres!$A$1:$DW$225,Mujeres!$A$1:$DW$117,Pensionados!$A$2:$G$166,'Empleados activos'!$A$2:$I$225)</f>
        <v>73.550796579735618</v>
      </c>
      <c r="D12" s="37">
        <f t="shared" si="0"/>
        <v>125.79044480428652</v>
      </c>
    </row>
    <row r="13" spans="1:4" x14ac:dyDescent="0.25">
      <c r="A13" s="11">
        <f t="shared" si="1"/>
        <v>2036</v>
      </c>
      <c r="B13" s="37" cm="1">
        <f t="array" ref="B13">ProbPensionadoEnAnio("Masculino",A13,Hombres!$A$1:$DW$225,Mujeres!$A$1:$DW$117,Pensionados!$A$2:$G$166,'Empleados activos'!$A$2:$I$225)</f>
        <v>49.619710158960096</v>
      </c>
      <c r="C13" s="37" cm="1">
        <f t="array" ref="C13">ProbPensionadoEnAnio("Femenino",A13,Hombres!$A$1:$DW$225,Mujeres!$A$1:$DW$117,Pensionados!$A$2:$G$166,'Empleados activos'!$A$2:$I$225)</f>
        <v>70.685086687468441</v>
      </c>
      <c r="D13" s="37">
        <f t="shared" si="0"/>
        <v>120.30479684642853</v>
      </c>
    </row>
    <row r="14" spans="1:4" x14ac:dyDescent="0.25">
      <c r="A14" s="11">
        <f t="shared" si="1"/>
        <v>2037</v>
      </c>
      <c r="B14" s="37" cm="1">
        <f t="array" ref="B14">ProbPensionadoEnAnio("Masculino",A14,Hombres!$A$1:$DW$225,Mujeres!$A$1:$DW$117,Pensionados!$A$2:$G$166,'Empleados activos'!$A$2:$I$225)</f>
        <v>47.994802447813896</v>
      </c>
      <c r="C14" s="37" cm="1">
        <f t="array" ref="C14">ProbPensionadoEnAnio("Femenino",A14,Hombres!$A$1:$DW$225,Mujeres!$A$1:$DW$117,Pensionados!$A$2:$G$166,'Empleados activos'!$A$2:$I$225)</f>
        <v>67.743475483506359</v>
      </c>
      <c r="D14" s="37">
        <f t="shared" si="0"/>
        <v>115.73827793132025</v>
      </c>
    </row>
    <row r="15" spans="1:4" x14ac:dyDescent="0.25">
      <c r="A15" s="11">
        <f t="shared" si="1"/>
        <v>2038</v>
      </c>
      <c r="B15" s="37" cm="1">
        <f t="array" ref="B15">ProbPensionadoEnAnio("Masculino",A15,Hombres!$A$1:$DW$225,Mujeres!$A$1:$DW$117,Pensionados!$A$2:$G$166,'Empleados activos'!$A$2:$I$225)</f>
        <v>45.360321183244508</v>
      </c>
      <c r="C15" s="37" cm="1">
        <f t="array" ref="C15">ProbPensionadoEnAnio("Femenino",A15,Hombres!$A$1:$DW$225,Mujeres!$A$1:$DW$117,Pensionados!$A$2:$G$166,'Empleados activos'!$A$2:$I$225)</f>
        <v>65.73312743155158</v>
      </c>
      <c r="D15" s="37">
        <f t="shared" si="0"/>
        <v>111.09344861479609</v>
      </c>
    </row>
    <row r="16" spans="1:4" x14ac:dyDescent="0.25">
      <c r="A16" s="11">
        <f t="shared" si="1"/>
        <v>2039</v>
      </c>
      <c r="B16" s="37" cm="1">
        <f t="array" ref="B16">ProbPensionadoEnAnio("Masculino",A16,Hombres!$A$1:$DW$225,Mujeres!$A$1:$DW$117,Pensionados!$A$2:$G$166,'Empleados activos'!$A$2:$I$225)</f>
        <v>43.729697118078811</v>
      </c>
      <c r="C16" s="37" cm="1">
        <f t="array" ref="C16">ProbPensionadoEnAnio("Femenino",A16,Hombres!$A$1:$DW$225,Mujeres!$A$1:$DW$117,Pensionados!$A$2:$G$166,'Empleados activos'!$A$2:$I$225)</f>
        <v>64.655715458229736</v>
      </c>
      <c r="D16" s="37">
        <f t="shared" si="0"/>
        <v>108.38541257630854</v>
      </c>
    </row>
    <row r="17" spans="1:4" x14ac:dyDescent="0.25">
      <c r="A17" s="11">
        <f t="shared" si="1"/>
        <v>2040</v>
      </c>
      <c r="B17" s="37" cm="1">
        <f t="array" ref="B17">ProbPensionadoEnAnio("Masculino",A17,Hombres!$A$1:$DW$225,Mujeres!$A$1:$DW$117,Pensionados!$A$2:$G$166,'Empleados activos'!$A$2:$I$225)</f>
        <v>44.104674384175183</v>
      </c>
      <c r="C17" s="37" cm="1">
        <f t="array" ref="C17">ProbPensionadoEnAnio("Femenino",A17,Hombres!$A$1:$DW$225,Mujeres!$A$1:$DW$117,Pensionados!$A$2:$G$166,'Empleados activos'!$A$2:$I$225)</f>
        <v>64.5211387272754</v>
      </c>
      <c r="D17" s="37">
        <f t="shared" si="0"/>
        <v>108.62581311145058</v>
      </c>
    </row>
    <row r="18" spans="1:4" x14ac:dyDescent="0.25">
      <c r="A18" s="11">
        <f t="shared" si="1"/>
        <v>2041</v>
      </c>
      <c r="B18" s="37" cm="1">
        <f t="array" ref="B18">ProbPensionadoEnAnio("Masculino",A18,Hombres!$A$1:$DW$225,Mujeres!$A$1:$DW$117,Pensionados!$A$2:$G$166,'Empleados activos'!$A$2:$I$225)</f>
        <v>45.476809018714945</v>
      </c>
      <c r="C18" s="37" cm="1">
        <f t="array" ref="C18">ProbPensionadoEnAnio("Femenino",A18,Hombres!$A$1:$DW$225,Mujeres!$A$1:$DW$117,Pensionados!$A$2:$G$166,'Empleados activos'!$A$2:$I$225)</f>
        <v>64.33632133507011</v>
      </c>
      <c r="D18" s="37">
        <f t="shared" si="0"/>
        <v>109.81313035378506</v>
      </c>
    </row>
    <row r="19" spans="1:4" x14ac:dyDescent="0.25">
      <c r="A19" s="11">
        <f t="shared" si="1"/>
        <v>2042</v>
      </c>
      <c r="B19" s="37" cm="1">
        <f t="array" ref="B19">ProbPensionadoEnAnio("Masculino",A19,Hombres!$A$1:$DW$225,Mujeres!$A$1:$DW$117,Pensionados!$A$2:$G$166,'Empleados activos'!$A$2:$I$225)</f>
        <v>43.84428337540966</v>
      </c>
      <c r="C19" s="37" cm="1">
        <f t="array" ref="C19">ProbPensionadoEnAnio("Femenino",A19,Hombres!$A$1:$DW$225,Mujeres!$A$1:$DW$117,Pensionados!$A$2:$G$166,'Empleados activos'!$A$2:$I$225)</f>
        <v>63.113308701850237</v>
      </c>
      <c r="D19" s="37">
        <f t="shared" si="0"/>
        <v>106.9575920772599</v>
      </c>
    </row>
    <row r="20" spans="1:4" x14ac:dyDescent="0.25">
      <c r="A20" s="11">
        <f t="shared" si="1"/>
        <v>2043</v>
      </c>
      <c r="B20" s="37" cm="1">
        <f t="array" ref="B20">ProbPensionadoEnAnio("Masculino",A20,Hombres!$A$1:$DW$225,Mujeres!$A$1:$DW$117,Pensionados!$A$2:$G$166,'Empleados activos'!$A$2:$I$225)</f>
        <v>44.241685828019719</v>
      </c>
      <c r="C20" s="37" cm="1">
        <f t="array" ref="C20">ProbPensionadoEnAnio("Femenino",A20,Hombres!$A$1:$DW$225,Mujeres!$A$1:$DW$117,Pensionados!$A$2:$G$166,'Empleados activos'!$A$2:$I$225)</f>
        <v>63.867112803737641</v>
      </c>
      <c r="D20" s="37">
        <f t="shared" si="0"/>
        <v>108.10879863175737</v>
      </c>
    </row>
    <row r="21" spans="1:4" x14ac:dyDescent="0.25">
      <c r="A21" s="11">
        <f t="shared" si="1"/>
        <v>2044</v>
      </c>
      <c r="B21" s="37" cm="1">
        <f t="array" ref="B21">ProbPensionadoEnAnio("Masculino",A21,Hombres!$A$1:$DW$225,Mujeres!$A$1:$DW$117,Pensionados!$A$2:$G$166,'Empleados activos'!$A$2:$I$225)</f>
        <v>41.655610139243414</v>
      </c>
      <c r="C21" s="37" cm="1">
        <f t="array" ref="C21">ProbPensionadoEnAnio("Femenino",A21,Hombres!$A$1:$DW$225,Mujeres!$A$1:$DW$117,Pensionados!$A$2:$G$166,'Empleados activos'!$A$2:$I$225)</f>
        <v>65.601492244587007</v>
      </c>
      <c r="D21" s="37">
        <f t="shared" si="0"/>
        <v>107.25710238383041</v>
      </c>
    </row>
    <row r="22" spans="1:4" x14ac:dyDescent="0.25">
      <c r="A22" s="11">
        <f t="shared" si="1"/>
        <v>2045</v>
      </c>
      <c r="B22" s="37" cm="1">
        <f t="array" ref="B22">ProbPensionadoEnAnio("Masculino",A22,Hombres!$A$1:$DW$225,Mujeres!$A$1:$DW$117,Pensionados!$A$2:$G$166,'Empleados activos'!$A$2:$I$225)</f>
        <v>42.117212545104152</v>
      </c>
      <c r="C22" s="37" cm="1">
        <f t="array" ref="C22">ProbPensionadoEnAnio("Femenino",A22,Hombres!$A$1:$DW$225,Mujeres!$A$1:$DW$117,Pensionados!$A$2:$G$166,'Empleados activos'!$A$2:$I$225)</f>
        <v>64.32432132318894</v>
      </c>
      <c r="D22" s="37">
        <f t="shared" si="0"/>
        <v>106.44153386829309</v>
      </c>
    </row>
    <row r="23" spans="1:4" x14ac:dyDescent="0.25">
      <c r="A23" s="11">
        <f t="shared" si="1"/>
        <v>2046</v>
      </c>
      <c r="B23" s="37" cm="1">
        <f t="array" ref="B23">ProbPensionadoEnAnio("Masculino",A23,Hombres!$A$1:$DW$225,Mujeres!$A$1:$DW$117,Pensionados!$A$2:$G$166,'Empleados activos'!$A$2:$I$225)</f>
        <v>40.607687708038647</v>
      </c>
      <c r="C23" s="37" cm="1">
        <f t="array" ref="C23">ProbPensionadoEnAnio("Femenino",A23,Hombres!$A$1:$DW$225,Mujeres!$A$1:$DW$117,Pensionados!$A$2:$G$166,'Empleados activos'!$A$2:$I$225)</f>
        <v>65.065462558793072</v>
      </c>
      <c r="D23" s="37">
        <f t="shared" si="0"/>
        <v>105.67315026683173</v>
      </c>
    </row>
    <row r="24" spans="1:4" x14ac:dyDescent="0.25">
      <c r="A24" s="11">
        <f t="shared" si="1"/>
        <v>2047</v>
      </c>
      <c r="B24" s="37" cm="1">
        <f t="array" ref="B24">ProbPensionadoEnAnio("Masculino",A24,Hombres!$A$1:$DW$225,Mujeres!$A$1:$DW$117,Pensionados!$A$2:$G$166,'Empleados activos'!$A$2:$I$225)</f>
        <v>45.153362743987699</v>
      </c>
      <c r="C24" s="37" cm="1">
        <f t="array" ref="C24">ProbPensionadoEnAnio("Femenino",A24,Hombres!$A$1:$DW$225,Mujeres!$A$1:$DW$117,Pensionados!$A$2:$G$166,'Empleados activos'!$A$2:$I$225)</f>
        <v>64.82983019284876</v>
      </c>
      <c r="D24" s="37">
        <f t="shared" si="0"/>
        <v>109.98319293683646</v>
      </c>
    </row>
    <row r="25" spans="1:4" x14ac:dyDescent="0.25">
      <c r="A25" s="11">
        <f t="shared" si="1"/>
        <v>2048</v>
      </c>
      <c r="B25" s="37" cm="1">
        <f t="array" ref="B25">ProbPensionadoEnAnio("Masculino",A25,Hombres!$A$1:$DW$225,Mujeres!$A$1:$DW$117,Pensionados!$A$2:$G$166,'Empleados activos'!$A$2:$I$225)</f>
        <v>43.702551888515799</v>
      </c>
      <c r="C25" s="37" cm="1">
        <f t="array" ref="C25">ProbPensionadoEnAnio("Femenino",A25,Hombres!$A$1:$DW$225,Mujeres!$A$1:$DW$117,Pensionados!$A$2:$G$166,'Empleados activos'!$A$2:$I$225)</f>
        <v>63.632799615646789</v>
      </c>
      <c r="D25" s="37">
        <f t="shared" si="0"/>
        <v>107.33535150416259</v>
      </c>
    </row>
    <row r="26" spans="1:4" x14ac:dyDescent="0.25">
      <c r="A26" s="11">
        <f t="shared" si="1"/>
        <v>2049</v>
      </c>
      <c r="B26" s="37" cm="1">
        <f t="array" ref="B26">ProbPensionadoEnAnio("Masculino",A26,Hombres!$A$1:$DW$225,Mujeres!$A$1:$DW$117,Pensionados!$A$2:$G$166,'Empleados activos'!$A$2:$I$225)</f>
        <v>42.310626567563588</v>
      </c>
      <c r="C26" s="37" cm="1">
        <f t="array" ref="C26">ProbPensionadoEnAnio("Femenino",A26,Hombres!$A$1:$DW$225,Mujeres!$A$1:$DW$117,Pensionados!$A$2:$G$166,'Empleados activos'!$A$2:$I$225)</f>
        <v>67.48788279329446</v>
      </c>
      <c r="D26" s="37">
        <f t="shared" si="0"/>
        <v>109.79850936085805</v>
      </c>
    </row>
    <row r="27" spans="1:4" x14ac:dyDescent="0.25">
      <c r="A27" s="11">
        <f t="shared" si="1"/>
        <v>2050</v>
      </c>
      <c r="B27" s="37" cm="1">
        <f t="array" ref="B27">ProbPensionadoEnAnio("Masculino",A27,Hombres!$A$1:$DW$225,Mujeres!$A$1:$DW$117,Pensionados!$A$2:$G$166,'Empleados activos'!$A$2:$I$225)</f>
        <v>40.983426146167254</v>
      </c>
      <c r="C27" s="37" cm="1">
        <f t="array" ref="C27">ProbPensionadoEnAnio("Femenino",A27,Hombres!$A$1:$DW$225,Mujeres!$A$1:$DW$117,Pensionados!$A$2:$G$166,'Empleados activos'!$A$2:$I$225)</f>
        <v>72.388682781978815</v>
      </c>
      <c r="D27" s="37">
        <f t="shared" si="0"/>
        <v>113.37210892814608</v>
      </c>
    </row>
    <row r="28" spans="1:4" x14ac:dyDescent="0.25">
      <c r="A28" s="11">
        <f t="shared" si="1"/>
        <v>2051</v>
      </c>
      <c r="B28" s="37" cm="1">
        <f t="array" ref="B28">ProbPensionadoEnAnio("Masculino",A28,Hombres!$A$1:$DW$225,Mujeres!$A$1:$DW$117,Pensionados!$A$2:$G$166,'Empleados activos'!$A$2:$I$225)</f>
        <v>40.728059622571962</v>
      </c>
      <c r="C28" s="37" cm="1">
        <f t="array" ref="C28">ProbPensionadoEnAnio("Femenino",A28,Hombres!$A$1:$DW$225,Mujeres!$A$1:$DW$117,Pensionados!$A$2:$G$166,'Empleados activos'!$A$2:$I$225)</f>
        <v>71.34768087100872</v>
      </c>
      <c r="D28" s="37">
        <f t="shared" si="0"/>
        <v>112.07574049358068</v>
      </c>
    </row>
    <row r="29" spans="1:4" x14ac:dyDescent="0.25">
      <c r="A29" s="11">
        <f t="shared" si="1"/>
        <v>2052</v>
      </c>
      <c r="B29" s="37" cm="1">
        <f t="array" ref="B29">ProbPensionadoEnAnio("Masculino",A29,Hombres!$A$1:$DW$225,Mujeres!$A$1:$DW$117,Pensionados!$A$2:$G$166,'Empleados activos'!$A$2:$I$225)</f>
        <v>40.541228413551757</v>
      </c>
      <c r="C29" s="37" cm="1">
        <f t="array" ref="C29">ProbPensionadoEnAnio("Femenino",A29,Hombres!$A$1:$DW$225,Mujeres!$A$1:$DW$117,Pensionados!$A$2:$G$166,'Empleados activos'!$A$2:$I$225)</f>
        <v>73.399228346339839</v>
      </c>
      <c r="D29" s="37">
        <f t="shared" si="0"/>
        <v>113.94045675989159</v>
      </c>
    </row>
    <row r="30" spans="1:4" x14ac:dyDescent="0.25">
      <c r="A30" s="11">
        <f t="shared" si="1"/>
        <v>2053</v>
      </c>
      <c r="B30" s="37" cm="1">
        <f t="array" ref="B30">ProbPensionadoEnAnio("Masculino",A30,Hombres!$A$1:$DW$225,Mujeres!$A$1:$DW$117,Pensionados!$A$2:$G$166,'Empleados activos'!$A$2:$I$225)</f>
        <v>43.424567918681177</v>
      </c>
      <c r="C30" s="37" cm="1">
        <f t="array" ref="C30">ProbPensionadoEnAnio("Femenino",A30,Hombres!$A$1:$DW$225,Mujeres!$A$1:$DW$117,Pensionados!$A$2:$G$166,'Empleados activos'!$A$2:$I$225)</f>
        <v>74.542855954220187</v>
      </c>
      <c r="D30" s="37">
        <f t="shared" si="0"/>
        <v>117.96742387290136</v>
      </c>
    </row>
    <row r="31" spans="1:4" x14ac:dyDescent="0.25">
      <c r="A31" s="11">
        <f t="shared" si="1"/>
        <v>2054</v>
      </c>
      <c r="B31" s="37" cm="1">
        <f t="array" ref="B31">ProbPensionadoEnAnio("Masculino",A31,Hombres!$A$1:$DW$225,Mujeres!$A$1:$DW$117,Pensionados!$A$2:$G$166,'Empleados activos'!$A$2:$I$225)</f>
        <v>46.355134758531278</v>
      </c>
      <c r="C31" s="37" cm="1">
        <f t="array" ref="C31">ProbPensionadoEnAnio("Femenino",A31,Hombres!$A$1:$DW$225,Mujeres!$A$1:$DW$117,Pensionados!$A$2:$G$166,'Empleados activos'!$A$2:$I$225)</f>
        <v>76.791767420222953</v>
      </c>
      <c r="D31" s="37">
        <f t="shared" si="0"/>
        <v>123.14690217875423</v>
      </c>
    </row>
    <row r="32" spans="1:4" x14ac:dyDescent="0.25">
      <c r="A32" s="11">
        <f t="shared" si="1"/>
        <v>2055</v>
      </c>
      <c r="B32" s="37" cm="1">
        <f t="array" ref="B32">ProbPensionadoEnAnio("Masculino",A32,Hombres!$A$1:$DW$225,Mujeres!$A$1:$DW$117,Pensionados!$A$2:$G$166,'Empleados activos'!$A$2:$I$225)</f>
        <v>52.332257621736474</v>
      </c>
      <c r="C32" s="37" cm="1">
        <f t="array" ref="C32">ProbPensionadoEnAnio("Femenino",A32,Hombres!$A$1:$DW$225,Mujeres!$A$1:$DW$117,Pensionados!$A$2:$G$166,'Empleados activos'!$A$2:$I$225)</f>
        <v>80.1512213853471</v>
      </c>
      <c r="D32" s="37">
        <f t="shared" si="0"/>
        <v>132.48347900708359</v>
      </c>
    </row>
    <row r="33" spans="1:4" x14ac:dyDescent="0.25">
      <c r="A33" s="11">
        <f t="shared" si="1"/>
        <v>2056</v>
      </c>
      <c r="B33" s="37" cm="1">
        <f t="array" ref="B33">ProbPensionadoEnAnio("Masculino",A33,Hombres!$A$1:$DW$225,Mujeres!$A$1:$DW$117,Pensionados!$A$2:$G$166,'Empleados activos'!$A$2:$I$225)</f>
        <v>59.327729955400621</v>
      </c>
      <c r="C33" s="37" cm="1">
        <f t="array" ref="C33">ProbPensionadoEnAnio("Femenino",A33,Hombres!$A$1:$DW$225,Mujeres!$A$1:$DW$117,Pensionados!$A$2:$G$166,'Empleados activos'!$A$2:$I$225)</f>
        <v>88.622990232418573</v>
      </c>
      <c r="D33" s="37">
        <f t="shared" si="0"/>
        <v>147.9507201878192</v>
      </c>
    </row>
    <row r="34" spans="1:4" x14ac:dyDescent="0.25">
      <c r="A34" s="11">
        <f t="shared" si="1"/>
        <v>2057</v>
      </c>
      <c r="B34" s="37" cm="1">
        <f t="array" ref="B34">ProbPensionadoEnAnio("Masculino",A34,Hombres!$A$1:$DW$225,Mujeres!$A$1:$DW$117,Pensionados!$A$2:$G$166,'Empleados activos'!$A$2:$I$225)</f>
        <v>70.327327822009806</v>
      </c>
      <c r="C34" s="37" cm="1">
        <f t="array" ref="C34">ProbPensionadoEnAnio("Femenino",A34,Hombres!$A$1:$DW$225,Mujeres!$A$1:$DW$117,Pensionados!$A$2:$G$166,'Empleados activos'!$A$2:$I$225)</f>
        <v>89.190401146760578</v>
      </c>
      <c r="D34" s="37">
        <f t="shared" si="0"/>
        <v>159.51772896877037</v>
      </c>
    </row>
    <row r="35" spans="1:4" x14ac:dyDescent="0.25">
      <c r="A35" s="11">
        <f t="shared" si="1"/>
        <v>2058</v>
      </c>
      <c r="B35" s="37" cm="1">
        <f t="array" ref="B35">ProbPensionadoEnAnio("Masculino",A35,Hombres!$A$1:$DW$225,Mujeres!$A$1:$DW$117,Pensionados!$A$2:$G$166,'Empleados activos'!$A$2:$I$225)</f>
        <v>73.294272052960423</v>
      </c>
      <c r="C35" s="37" cm="1">
        <f t="array" ref="C35">ProbPensionadoEnAnio("Femenino",A35,Hombres!$A$1:$DW$225,Mujeres!$A$1:$DW$117,Pensionados!$A$2:$G$166,'Empleados activos'!$A$2:$I$225)</f>
        <v>91.871008936250078</v>
      </c>
      <c r="D35" s="37">
        <f t="shared" si="0"/>
        <v>165.16528098921049</v>
      </c>
    </row>
    <row r="36" spans="1:4" x14ac:dyDescent="0.25">
      <c r="A36" s="11">
        <f t="shared" si="1"/>
        <v>2059</v>
      </c>
      <c r="B36" s="37" cm="1">
        <f t="array" ref="B36">ProbPensionadoEnAnio("Masculino",A36,Hombres!$A$1:$DW$225,Mujeres!$A$1:$DW$117,Pensionados!$A$2:$G$166,'Empleados activos'!$A$2:$I$225)</f>
        <v>75.279985219383448</v>
      </c>
      <c r="C36" s="37" cm="1">
        <f t="array" ref="C36">ProbPensionadoEnAnio("Femenino",A36,Hombres!$A$1:$DW$225,Mujeres!$A$1:$DW$117,Pensionados!$A$2:$G$166,'Empleados activos'!$A$2:$I$225)</f>
        <v>94.648711845506952</v>
      </c>
      <c r="D36" s="37">
        <f t="shared" si="0"/>
        <v>169.9286970648904</v>
      </c>
    </row>
    <row r="37" spans="1:4" x14ac:dyDescent="0.25">
      <c r="A37" s="11">
        <f t="shared" si="1"/>
        <v>2060</v>
      </c>
      <c r="B37" s="37" cm="1">
        <f t="array" ref="B37">ProbPensionadoEnAnio("Masculino",A37,Hombres!$A$1:$DW$225,Mujeres!$A$1:$DW$117,Pensionados!$A$2:$G$166,'Empleados activos'!$A$2:$I$225)</f>
        <v>77.287522534317645</v>
      </c>
      <c r="C37" s="37" cm="1">
        <f t="array" ref="C37">ProbPensionadoEnAnio("Femenino",A37,Hombres!$A$1:$DW$225,Mujeres!$A$1:$DW$117,Pensionados!$A$2:$G$166,'Empleados activos'!$A$2:$I$225)</f>
        <v>98.511748066034428</v>
      </c>
      <c r="D37" s="37">
        <f t="shared" si="0"/>
        <v>175.79927060035209</v>
      </c>
    </row>
    <row r="38" spans="1:4" x14ac:dyDescent="0.25">
      <c r="A38" s="11">
        <f t="shared" si="1"/>
        <v>2061</v>
      </c>
      <c r="B38" s="37" cm="1">
        <f t="array" ref="B38">ProbPensionadoEnAnio("Masculino",A38,Hombres!$A$1:$DW$225,Mujeres!$A$1:$DW$117,Pensionados!$A$2:$G$166,'Empleados activos'!$A$2:$I$225)</f>
        <v>78.302664200617627</v>
      </c>
      <c r="C38" s="37" cm="1">
        <f t="array" ref="C38">ProbPensionadoEnAnio("Femenino",A38,Hombres!$A$1:$DW$225,Mujeres!$A$1:$DW$117,Pensionados!$A$2:$G$166,'Empleados activos'!$A$2:$I$225)</f>
        <v>97.440120051247078</v>
      </c>
      <c r="D38" s="37">
        <f t="shared" si="0"/>
        <v>175.74278425186469</v>
      </c>
    </row>
    <row r="39" spans="1:4" x14ac:dyDescent="0.25">
      <c r="A39" s="11">
        <f t="shared" si="1"/>
        <v>2062</v>
      </c>
      <c r="B39" s="37" cm="1">
        <f t="array" ref="B39">ProbPensionadoEnAnio("Masculino",A39,Hombres!$A$1:$DW$225,Mujeres!$A$1:$DW$117,Pensionados!$A$2:$G$166,'Empleados activos'!$A$2:$I$225)</f>
        <v>77.31999848444103</v>
      </c>
      <c r="C39" s="37" cm="1">
        <f t="array" ref="C39">ProbPensionadoEnAnio("Femenino",A39,Hombres!$A$1:$DW$225,Mujeres!$A$1:$DW$117,Pensionados!$A$2:$G$166,'Empleados activos'!$A$2:$I$225)</f>
        <v>99.428480043582582</v>
      </c>
      <c r="D39" s="37">
        <f t="shared" si="0"/>
        <v>176.74847852802361</v>
      </c>
    </row>
    <row r="40" spans="1:4" x14ac:dyDescent="0.25">
      <c r="A40" s="11">
        <f t="shared" si="1"/>
        <v>2063</v>
      </c>
      <c r="B40" s="37" cm="1">
        <f t="array" ref="B40">ProbPensionadoEnAnio("Masculino",A40,Hombres!$A$1:$DW$225,Mujeres!$A$1:$DW$117,Pensionados!$A$2:$G$166,'Empleados activos'!$A$2:$I$225)</f>
        <v>78.328135897540278</v>
      </c>
      <c r="C40" s="37" cm="1">
        <f t="array" ref="C40">ProbPensionadoEnAnio("Femenino",A40,Hombres!$A$1:$DW$225,Mujeres!$A$1:$DW$117,Pensionados!$A$2:$G$166,'Empleados activos'!$A$2:$I$225)</f>
        <v>99.448443695039529</v>
      </c>
      <c r="D40" s="37">
        <f t="shared" si="0"/>
        <v>177.77657959257982</v>
      </c>
    </row>
    <row r="41" spans="1:4" x14ac:dyDescent="0.25">
      <c r="A41" s="11">
        <f t="shared" si="1"/>
        <v>2064</v>
      </c>
      <c r="B41" s="37" cm="1">
        <f t="array" ref="B41">ProbPensionadoEnAnio("Masculino",A41,Hombres!$A$1:$DW$225,Mujeres!$A$1:$DW$117,Pensionados!$A$2:$G$166,'Empleados activos'!$A$2:$I$225)</f>
        <v>84.2997477977286</v>
      </c>
      <c r="C41" s="37" cm="1">
        <f t="array" ref="C41">ProbPensionadoEnAnio("Femenino",A41,Hombres!$A$1:$DW$225,Mujeres!$A$1:$DW$117,Pensionados!$A$2:$G$166,'Empleados activos'!$A$2:$I$225)</f>
        <v>101.47755718434901</v>
      </c>
      <c r="D41" s="37">
        <f t="shared" si="0"/>
        <v>185.77730498207762</v>
      </c>
    </row>
    <row r="42" spans="1:4" x14ac:dyDescent="0.25">
      <c r="A42" s="11">
        <f t="shared" si="1"/>
        <v>2065</v>
      </c>
      <c r="B42" s="37" cm="1">
        <f t="array" ref="B42">ProbPensionadoEnAnio("Masculino",A42,Hombres!$A$1:$DW$225,Mujeres!$A$1:$DW$117,Pensionados!$A$2:$G$166,'Empleados activos'!$A$2:$I$225)</f>
        <v>84.180590543964641</v>
      </c>
      <c r="C42" s="37" cm="1">
        <f t="array" ref="C42">ProbPensionadoEnAnio("Femenino",A42,Hombres!$A$1:$DW$225,Mujeres!$A$1:$DW$117,Pensionados!$A$2:$G$166,'Empleados activos'!$A$2:$I$225)</f>
        <v>101.4865052767953</v>
      </c>
      <c r="D42" s="37">
        <f t="shared" si="0"/>
        <v>185.66709582075993</v>
      </c>
    </row>
    <row r="43" spans="1:4" x14ac:dyDescent="0.25">
      <c r="A43" s="11">
        <f t="shared" si="1"/>
        <v>2066</v>
      </c>
      <c r="B43" s="37" cm="1">
        <f t="array" ref="B43">ProbPensionadoEnAnio("Masculino",A43,Hombres!$A$1:$DW$225,Mujeres!$A$1:$DW$117,Pensionados!$A$2:$G$166,'Empleados activos'!$A$2:$I$225)</f>
        <v>84.001041060535968</v>
      </c>
      <c r="C43" s="37" cm="1">
        <f t="array" ref="C43">ProbPensionadoEnAnio("Femenino",A43,Hombres!$A$1:$DW$225,Mujeres!$A$1:$DW$117,Pensionados!$A$2:$G$166,'Empleados activos'!$A$2:$I$225)</f>
        <v>99.458795327263999</v>
      </c>
      <c r="D43" s="37">
        <f t="shared" si="0"/>
        <v>183.45983638779995</v>
      </c>
    </row>
    <row r="44" spans="1:4" x14ac:dyDescent="0.25">
      <c r="A44" s="11">
        <f t="shared" si="1"/>
        <v>2067</v>
      </c>
      <c r="B44" s="37" cm="1">
        <f t="array" ref="B44">ProbPensionadoEnAnio("Masculino",A44,Hombres!$A$1:$DW$225,Mujeres!$A$1:$DW$117,Pensionados!$A$2:$G$166,'Empleados activos'!$A$2:$I$225)</f>
        <v>82.750592268169754</v>
      </c>
      <c r="C44" s="37" cm="1">
        <f t="array" ref="C44">ProbPensionadoEnAnio("Femenino",A44,Hombres!$A$1:$DW$225,Mujeres!$A$1:$DW$117,Pensionados!$A$2:$G$166,'Empleados activos'!$A$2:$I$225)</f>
        <v>97.374207801601756</v>
      </c>
      <c r="D44" s="37">
        <f t="shared" si="0"/>
        <v>180.12480006977151</v>
      </c>
    </row>
    <row r="45" spans="1:4" x14ac:dyDescent="0.25">
      <c r="A45" s="11">
        <f t="shared" si="1"/>
        <v>2068</v>
      </c>
      <c r="B45" s="37" cm="1">
        <f t="array" ref="B45">ProbPensionadoEnAnio("Masculino",A45,Hombres!$A$1:$DW$225,Mujeres!$A$1:$DW$117,Pensionados!$A$2:$G$166,'Empleados activos'!$A$2:$I$225)</f>
        <v>81.429483038314359</v>
      </c>
      <c r="C45" s="37" cm="1">
        <f t="array" ref="C45">ProbPensionadoEnAnio("Femenino",A45,Hombres!$A$1:$DW$225,Mujeres!$A$1:$DW$117,Pensionados!$A$2:$G$166,'Empleados activos'!$A$2:$I$225)</f>
        <v>95.213312815310601</v>
      </c>
      <c r="D45" s="37">
        <f t="shared" si="0"/>
        <v>176.64279585362496</v>
      </c>
    </row>
    <row r="46" spans="1:4" x14ac:dyDescent="0.25">
      <c r="A46" s="11">
        <f t="shared" si="1"/>
        <v>2069</v>
      </c>
      <c r="B46" s="37" cm="1">
        <f t="array" ref="B46">ProbPensionadoEnAnio("Masculino",A46,Hombres!$A$1:$DW$225,Mujeres!$A$1:$DW$117,Pensionados!$A$2:$G$166,'Empleados activos'!$A$2:$I$225)</f>
        <v>82.029063905669759</v>
      </c>
      <c r="C46" s="37" cm="1">
        <f t="array" ref="C46">ProbPensionadoEnAnio("Femenino",A46,Hombres!$A$1:$DW$225,Mujeres!$A$1:$DW$117,Pensionados!$A$2:$G$166,'Empleados activos'!$A$2:$I$225)</f>
        <v>92.965299470015268</v>
      </c>
      <c r="D46" s="37">
        <f t="shared" si="0"/>
        <v>174.99436337568503</v>
      </c>
    </row>
    <row r="47" spans="1:4" x14ac:dyDescent="0.25">
      <c r="A47" s="11">
        <f t="shared" si="1"/>
        <v>2070</v>
      </c>
      <c r="B47" s="37" cm="1">
        <f t="array" ref="B47">ProbPensionadoEnAnio("Masculino",A47,Hombres!$A$1:$DW$225,Mujeres!$A$1:$DW$117,Pensionados!$A$2:$G$166,'Empleados activos'!$A$2:$I$225)</f>
        <v>79.532786911294068</v>
      </c>
      <c r="C47" s="37" cm="1">
        <f t="array" ref="C47">ProbPensionadoEnAnio("Femenino",A47,Hombres!$A$1:$DW$225,Mujeres!$A$1:$DW$117,Pensionados!$A$2:$G$166,'Empleados activos'!$A$2:$I$225)</f>
        <v>90.614151322062156</v>
      </c>
      <c r="D47" s="37">
        <f t="shared" si="0"/>
        <v>170.14693823335622</v>
      </c>
    </row>
    <row r="48" spans="1:4" x14ac:dyDescent="0.25">
      <c r="A48" s="11">
        <f t="shared" si="1"/>
        <v>2071</v>
      </c>
      <c r="B48" s="37" cm="1">
        <f t="array" ref="B48">ProbPensionadoEnAnio("Masculino",A48,Hombres!$A$1:$DW$225,Mujeres!$A$1:$DW$117,Pensionados!$A$2:$G$166,'Empleados activos'!$A$2:$I$225)</f>
        <v>76.956373135321329</v>
      </c>
      <c r="C48" s="37" cm="1">
        <f t="array" ref="C48">ProbPensionadoEnAnio("Femenino",A48,Hombres!$A$1:$DW$225,Mujeres!$A$1:$DW$117,Pensionados!$A$2:$G$166,'Empleados activos'!$A$2:$I$225)</f>
        <v>88.152042440805829</v>
      </c>
      <c r="D48" s="37">
        <f t="shared" si="0"/>
        <v>165.10841557612716</v>
      </c>
    </row>
    <row r="49" spans="1:4" x14ac:dyDescent="0.25">
      <c r="A49" s="11">
        <f t="shared" si="1"/>
        <v>2072</v>
      </c>
      <c r="B49" s="37" cm="1">
        <f t="array" ref="B49">ProbPensionadoEnAnio("Masculino",A49,Hombres!$A$1:$DW$225,Mujeres!$A$1:$DW$117,Pensionados!$A$2:$G$166,'Empleados activos'!$A$2:$I$225)</f>
        <v>74.296910345394068</v>
      </c>
      <c r="C49" s="37" cm="1">
        <f t="array" ref="C49">ProbPensionadoEnAnio("Femenino",A49,Hombres!$A$1:$DW$225,Mujeres!$A$1:$DW$117,Pensionados!$A$2:$G$166,'Empleados activos'!$A$2:$I$225)</f>
        <v>85.570236384383335</v>
      </c>
      <c r="D49" s="37">
        <f t="shared" si="0"/>
        <v>159.8671467297774</v>
      </c>
    </row>
    <row r="50" spans="1:4" x14ac:dyDescent="0.25">
      <c r="A50" s="11">
        <f t="shared" si="1"/>
        <v>2073</v>
      </c>
      <c r="B50" s="37" cm="1">
        <f t="array" ref="B50">ProbPensionadoEnAnio("Masculino",A50,Hombres!$A$1:$DW$225,Mujeres!$A$1:$DW$117,Pensionados!$A$2:$G$166,'Empleados activos'!$A$2:$I$225)</f>
        <v>71.546388818439382</v>
      </c>
      <c r="C50" s="37" cm="1">
        <f t="array" ref="C50">ProbPensionadoEnAnio("Femenino",A50,Hombres!$A$1:$DW$225,Mujeres!$A$1:$DW$117,Pensionados!$A$2:$G$166,'Empleados activos'!$A$2:$I$225)</f>
        <v>82.860459248650756</v>
      </c>
      <c r="D50" s="37">
        <f t="shared" si="0"/>
        <v>154.40684806709015</v>
      </c>
    </row>
    <row r="51" spans="1:4" x14ac:dyDescent="0.25">
      <c r="A51" s="11">
        <f t="shared" si="1"/>
        <v>2074</v>
      </c>
      <c r="B51" s="37" cm="1">
        <f t="array" ref="B51">ProbPensionadoEnAnio("Masculino",A51,Hombres!$A$1:$DW$225,Mujeres!$A$1:$DW$117,Pensionados!$A$2:$G$166,'Empleados activos'!$A$2:$I$225)</f>
        <v>68.713866479968658</v>
      </c>
      <c r="C51" s="37" cm="1">
        <f t="array" ref="C51">ProbPensionadoEnAnio("Femenino",A51,Hombres!$A$1:$DW$225,Mujeres!$A$1:$DW$117,Pensionados!$A$2:$G$166,'Empleados activos'!$A$2:$I$225)</f>
        <v>80.013401247337939</v>
      </c>
      <c r="D51" s="37">
        <f t="shared" si="0"/>
        <v>148.72726772730658</v>
      </c>
    </row>
    <row r="52" spans="1:4" x14ac:dyDescent="0.25">
      <c r="A52" s="11">
        <f t="shared" si="1"/>
        <v>2075</v>
      </c>
      <c r="B52" s="37" cm="1">
        <f t="array" ref="B52">ProbPensionadoEnAnio("Masculino",A52,Hombres!$A$1:$DW$225,Mujeres!$A$1:$DW$117,Pensionados!$A$2:$G$166,'Empleados activos'!$A$2:$I$225)</f>
        <v>65.805439108909411</v>
      </c>
      <c r="C52" s="37" cm="1">
        <f t="array" ref="C52">ProbPensionadoEnAnio("Femenino",A52,Hombres!$A$1:$DW$225,Mujeres!$A$1:$DW$117,Pensionados!$A$2:$G$166,'Empleados activos'!$A$2:$I$225)</f>
        <v>77.038556952185047</v>
      </c>
      <c r="D52" s="37">
        <f t="shared" si="0"/>
        <v>142.84399606109446</v>
      </c>
    </row>
    <row r="53" spans="1:4" x14ac:dyDescent="0.25">
      <c r="A53" s="11">
        <f t="shared" si="1"/>
        <v>2076</v>
      </c>
      <c r="B53" s="37" cm="1">
        <f t="array" ref="B53">ProbPensionadoEnAnio("Masculino",A53,Hombres!$A$1:$DW$225,Mujeres!$A$1:$DW$117,Pensionados!$A$2:$G$166,'Empleados activos'!$A$2:$I$225)</f>
        <v>62.829430582344528</v>
      </c>
      <c r="C53" s="37" cm="1">
        <f t="array" ref="C53">ProbPensionadoEnAnio("Femenino",A53,Hombres!$A$1:$DW$225,Mujeres!$A$1:$DW$117,Pensionados!$A$2:$G$166,'Empleados activos'!$A$2:$I$225)</f>
        <v>73.939971597009048</v>
      </c>
      <c r="D53" s="37">
        <f t="shared" si="0"/>
        <v>136.76940217935356</v>
      </c>
    </row>
    <row r="54" spans="1:4" x14ac:dyDescent="0.25">
      <c r="A54" s="11">
        <f t="shared" si="1"/>
        <v>2077</v>
      </c>
      <c r="B54" s="37" cm="1">
        <f t="array" ref="B54">ProbPensionadoEnAnio("Masculino",A54,Hombres!$A$1:$DW$225,Mujeres!$A$1:$DW$117,Pensionados!$A$2:$G$166,'Empleados activos'!$A$2:$I$225)</f>
        <v>59.795460960487738</v>
      </c>
      <c r="C54" s="37" cm="1">
        <f t="array" ref="C54">ProbPensionadoEnAnio("Femenino",A54,Hombres!$A$1:$DW$225,Mujeres!$A$1:$DW$117,Pensionados!$A$2:$G$166,'Empleados activos'!$A$2:$I$225)</f>
        <v>70.725279404252277</v>
      </c>
      <c r="D54" s="37">
        <f t="shared" si="0"/>
        <v>130.52074036474002</v>
      </c>
    </row>
    <row r="55" spans="1:4" x14ac:dyDescent="0.25">
      <c r="A55" s="11">
        <f t="shared" si="1"/>
        <v>2078</v>
      </c>
      <c r="B55" s="37" cm="1">
        <f t="array" ref="B55">ProbPensionadoEnAnio("Masculino",A55,Hombres!$A$1:$DW$225,Mujeres!$A$1:$DW$117,Pensionados!$A$2:$G$166,'Empleados activos'!$A$2:$I$225)</f>
        <v>56.713700487549225</v>
      </c>
      <c r="C55" s="37" cm="1">
        <f t="array" ref="C55">ProbPensionadoEnAnio("Femenino",A55,Hombres!$A$1:$DW$225,Mujeres!$A$1:$DW$117,Pensionados!$A$2:$G$166,'Empleados activos'!$A$2:$I$225)</f>
        <v>67.401376872153236</v>
      </c>
      <c r="D55" s="37">
        <f t="shared" si="0"/>
        <v>124.11507735970247</v>
      </c>
    </row>
    <row r="56" spans="1:4" x14ac:dyDescent="0.25">
      <c r="A56" s="11">
        <f t="shared" si="1"/>
        <v>2079</v>
      </c>
      <c r="B56" s="37" cm="1">
        <f t="array" ref="B56">ProbPensionadoEnAnio("Masculino",A56,Hombres!$A$1:$DW$225,Mujeres!$A$1:$DW$117,Pensionados!$A$2:$G$166,'Empleados activos'!$A$2:$I$225)</f>
        <v>53.589481280820003</v>
      </c>
      <c r="C56" s="37" cm="1">
        <f t="array" ref="C56">ProbPensionadoEnAnio("Femenino",A56,Hombres!$A$1:$DW$225,Mujeres!$A$1:$DW$117,Pensionados!$A$2:$G$166,'Empleados activos'!$A$2:$I$225)</f>
        <v>63.982913495906878</v>
      </c>
      <c r="D56" s="37">
        <f t="shared" si="0"/>
        <v>117.57239477672688</v>
      </c>
    </row>
    <row r="57" spans="1:4" x14ac:dyDescent="0.25">
      <c r="A57" s="11">
        <f t="shared" si="1"/>
        <v>2080</v>
      </c>
      <c r="B57" s="37" cm="1">
        <f t="array" ref="B57">ProbPensionadoEnAnio("Masculino",A57,Hombres!$A$1:$DW$225,Mujeres!$A$1:$DW$117,Pensionados!$A$2:$G$166,'Empleados activos'!$A$2:$I$225)</f>
        <v>50.426626746112809</v>
      </c>
      <c r="C57" s="37" cm="1">
        <f t="array" ref="C57">ProbPensionadoEnAnio("Femenino",A57,Hombres!$A$1:$DW$225,Mujeres!$A$1:$DW$117,Pensionados!$A$2:$G$166,'Empleados activos'!$A$2:$I$225)</f>
        <v>60.481478177259184</v>
      </c>
      <c r="D57" s="37">
        <f t="shared" si="0"/>
        <v>110.90810492337199</v>
      </c>
    </row>
    <row r="58" spans="1:4" x14ac:dyDescent="0.25">
      <c r="A58" s="11">
        <f t="shared" si="1"/>
        <v>2081</v>
      </c>
      <c r="B58" s="37" cm="1">
        <f t="array" ref="B58">ProbPensionadoEnAnio("Masculino",A58,Hombres!$A$1:$DW$225,Mujeres!$A$1:$DW$117,Pensionados!$A$2:$G$166,'Empleados activos'!$A$2:$I$225)</f>
        <v>47.245545794424565</v>
      </c>
      <c r="C58" s="37" cm="1">
        <f t="array" ref="C58">ProbPensionadoEnAnio("Femenino",A58,Hombres!$A$1:$DW$225,Mujeres!$A$1:$DW$117,Pensionados!$A$2:$G$166,'Empleados activos'!$A$2:$I$225)</f>
        <v>56.917774153913939</v>
      </c>
      <c r="D58" s="37">
        <f t="shared" si="0"/>
        <v>104.16331994833851</v>
      </c>
    </row>
    <row r="59" spans="1:4" x14ac:dyDescent="0.25">
      <c r="A59" s="11">
        <f t="shared" si="1"/>
        <v>2082</v>
      </c>
      <c r="B59" s="37" cm="1">
        <f t="array" ref="B59">ProbPensionadoEnAnio("Masculino",A59,Hombres!$A$1:$DW$225,Mujeres!$A$1:$DW$117,Pensionados!$A$2:$G$166,'Empleados activos'!$A$2:$I$225)</f>
        <v>44.05922575897258</v>
      </c>
      <c r="C59" s="37" cm="1">
        <f t="array" ref="C59">ProbPensionadoEnAnio("Femenino",A59,Hombres!$A$1:$DW$225,Mujeres!$A$1:$DW$117,Pensionados!$A$2:$G$166,'Empleados activos'!$A$2:$I$225)</f>
        <v>53.308816231624249</v>
      </c>
      <c r="D59" s="37">
        <f t="shared" si="0"/>
        <v>97.368041990596822</v>
      </c>
    </row>
    <row r="60" spans="1:4" x14ac:dyDescent="0.25">
      <c r="A60" s="11">
        <f t="shared" si="1"/>
        <v>2083</v>
      </c>
      <c r="B60" s="37" cm="1">
        <f t="array" ref="B60">ProbPensionadoEnAnio("Masculino",A60,Hombres!$A$1:$DW$225,Mujeres!$A$1:$DW$117,Pensionados!$A$2:$G$166,'Empleados activos'!$A$2:$I$225)</f>
        <v>40.880894464552973</v>
      </c>
      <c r="C60" s="37" cm="1">
        <f t="array" ref="C60">ProbPensionadoEnAnio("Femenino",A60,Hombres!$A$1:$DW$225,Mujeres!$A$1:$DW$117,Pensionados!$A$2:$G$166,'Empleados activos'!$A$2:$I$225)</f>
        <v>49.674720695579722</v>
      </c>
      <c r="D60" s="37">
        <f t="shared" si="0"/>
        <v>90.555615160132703</v>
      </c>
    </row>
    <row r="61" spans="1:4" x14ac:dyDescent="0.25">
      <c r="A61" s="11">
        <f t="shared" si="1"/>
        <v>2084</v>
      </c>
      <c r="B61" s="37" cm="1">
        <f t="array" ref="B61">ProbPensionadoEnAnio("Masculino",A61,Hombres!$A$1:$DW$225,Mujeres!$A$1:$DW$117,Pensionados!$A$2:$G$166,'Empleados activos'!$A$2:$I$225)</f>
        <v>37.723437296361865</v>
      </c>
      <c r="C61" s="37" cm="1">
        <f t="array" ref="C61">ProbPensionadoEnAnio("Femenino",A61,Hombres!$A$1:$DW$225,Mujeres!$A$1:$DW$117,Pensionados!$A$2:$G$166,'Empleados activos'!$A$2:$I$225)</f>
        <v>46.035959453748802</v>
      </c>
      <c r="D61" s="37">
        <f t="shared" si="0"/>
        <v>83.759396750110668</v>
      </c>
    </row>
    <row r="62" spans="1:4" x14ac:dyDescent="0.25">
      <c r="A62" s="11">
        <f t="shared" si="1"/>
        <v>2085</v>
      </c>
      <c r="B62" s="37" cm="1">
        <f t="array" ref="B62">ProbPensionadoEnAnio("Masculino",A62,Hombres!$A$1:$DW$225,Mujeres!$A$1:$DW$117,Pensionados!$A$2:$G$166,'Empleados activos'!$A$2:$I$225)</f>
        <v>34.600503133905001</v>
      </c>
      <c r="C62" s="37" cm="1">
        <f t="array" ref="C62">ProbPensionadoEnAnio("Femenino",A62,Hombres!$A$1:$DW$225,Mujeres!$A$1:$DW$117,Pensionados!$A$2:$G$166,'Empleados activos'!$A$2:$I$225)</f>
        <v>42.413941162343633</v>
      </c>
      <c r="D62" s="37">
        <f t="shared" si="0"/>
        <v>77.014444296248627</v>
      </c>
    </row>
    <row r="63" spans="1:4" x14ac:dyDescent="0.25">
      <c r="A63" s="11">
        <f t="shared" si="1"/>
        <v>2086</v>
      </c>
      <c r="B63" s="37" cm="1">
        <f t="array" ref="B63">ProbPensionadoEnAnio("Masculino",A63,Hombres!$A$1:$DW$225,Mujeres!$A$1:$DW$117,Pensionados!$A$2:$G$166,'Empleados activos'!$A$2:$I$225)</f>
        <v>31.534837364876775</v>
      </c>
      <c r="C63" s="37" cm="1">
        <f t="array" ref="C63">ProbPensionadoEnAnio("Femenino",A63,Hombres!$A$1:$DW$225,Mujeres!$A$1:$DW$117,Pensionados!$A$2:$G$166,'Empleados activos'!$A$2:$I$225)</f>
        <v>38.831752379349474</v>
      </c>
      <c r="D63" s="37">
        <f t="shared" si="0"/>
        <v>70.366589744226246</v>
      </c>
    </row>
    <row r="64" spans="1:4" x14ac:dyDescent="0.25">
      <c r="A64" s="11">
        <f t="shared" si="1"/>
        <v>2087</v>
      </c>
      <c r="B64" s="37" cm="1">
        <f t="array" ref="B64">ProbPensionadoEnAnio("Masculino",A64,Hombres!$A$1:$DW$225,Mujeres!$A$1:$DW$117,Pensionados!$A$2:$G$166,'Empleados activos'!$A$2:$I$225)</f>
        <v>28.545411671072078</v>
      </c>
      <c r="C64" s="37" cm="1">
        <f t="array" ref="C64">ProbPensionadoEnAnio("Femenino",A64,Hombres!$A$1:$DW$225,Mujeres!$A$1:$DW$117,Pensionados!$A$2:$G$166,'Empleados activos'!$A$2:$I$225)</f>
        <v>35.311113475156887</v>
      </c>
      <c r="D64" s="37">
        <f t="shared" si="0"/>
        <v>63.856525146228961</v>
      </c>
    </row>
    <row r="65" spans="1:4" x14ac:dyDescent="0.25">
      <c r="A65" s="11">
        <f t="shared" si="1"/>
        <v>2088</v>
      </c>
      <c r="B65" s="37" cm="1">
        <f t="array" ref="B65">ProbPensionadoEnAnio("Masculino",A65,Hombres!$A$1:$DW$225,Mujeres!$A$1:$DW$117,Pensionados!$A$2:$G$166,'Empleados activos'!$A$2:$I$225)</f>
        <v>25.650220166677364</v>
      </c>
      <c r="C65" s="37" cm="1">
        <f t="array" ref="C65">ProbPensionadoEnAnio("Femenino",A65,Hombres!$A$1:$DW$225,Mujeres!$A$1:$DW$117,Pensionados!$A$2:$G$166,'Empleados activos'!$A$2:$I$225)</f>
        <v>31.87219251698658</v>
      </c>
      <c r="D65" s="37">
        <f t="shared" si="0"/>
        <v>57.522412683663944</v>
      </c>
    </row>
    <row r="66" spans="1:4" x14ac:dyDescent="0.25">
      <c r="A66" s="11">
        <f t="shared" si="1"/>
        <v>2089</v>
      </c>
      <c r="B66" s="37" cm="1">
        <f t="array" ref="B66">ProbPensionadoEnAnio("Masculino",A66,Hombres!$A$1:$DW$225,Mujeres!$A$1:$DW$117,Pensionados!$A$2:$G$166,'Empleados activos'!$A$2:$I$225)</f>
        <v>22.867650066379511</v>
      </c>
      <c r="C66" s="37" cm="1">
        <f t="array" ref="C66">ProbPensionadoEnAnio("Femenino",A66,Hombres!$A$1:$DW$225,Mujeres!$A$1:$DW$117,Pensionados!$A$2:$G$166,'Empleados activos'!$A$2:$I$225)</f>
        <v>28.535731237609237</v>
      </c>
      <c r="D66" s="37">
        <f t="shared" si="0"/>
        <v>51.403381303988752</v>
      </c>
    </row>
    <row r="67" spans="1:4" x14ac:dyDescent="0.25">
      <c r="A67" s="11">
        <f t="shared" si="1"/>
        <v>2090</v>
      </c>
      <c r="B67" s="37" cm="1">
        <f t="array" ref="B67">ProbPensionadoEnAnio("Masculino",A67,Hombres!$A$1:$DW$225,Mujeres!$A$1:$DW$117,Pensionados!$A$2:$G$166,'Empleados activos'!$A$2:$I$225)</f>
        <v>20.217673832111281</v>
      </c>
      <c r="C67" s="37" cm="1">
        <f t="array" ref="C67">ProbPensionadoEnAnio("Femenino",A67,Hombres!$A$1:$DW$225,Mujeres!$A$1:$DW$117,Pensionados!$A$2:$G$166,'Empleados activos'!$A$2:$I$225)</f>
        <v>25.324735988999251</v>
      </c>
      <c r="D67" s="37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7" cm="1">
        <f t="array" ref="B68">ProbPensionadoEnAnio("Masculino",A68,Hombres!$A$1:$DW$225,Mujeres!$A$1:$DW$117,Pensionados!$A$2:$G$166,'Empleados activos'!$A$2:$I$225)</f>
        <v>17.719655879352981</v>
      </c>
      <c r="C68" s="37" cm="1">
        <f t="array" ref="C68">ProbPensionadoEnAnio("Femenino",A68,Hombres!$A$1:$DW$225,Mujeres!$A$1:$DW$117,Pensionados!$A$2:$G$166,'Empleados activos'!$A$2:$I$225)</f>
        <v>22.262593109953702</v>
      </c>
      <c r="D68" s="37">
        <f t="shared" si="2"/>
        <v>39.982248989306683</v>
      </c>
    </row>
    <row r="69" spans="1:4" x14ac:dyDescent="0.25">
      <c r="A69" s="11">
        <f t="shared" si="3"/>
        <v>2092</v>
      </c>
      <c r="B69" s="37" cm="1">
        <f t="array" ref="B69">ProbPensionadoEnAnio("Masculino",A69,Hombres!$A$1:$DW$225,Mujeres!$A$1:$DW$117,Pensionados!$A$2:$G$166,'Empleados activos'!$A$2:$I$225)</f>
        <v>15.389464636654987</v>
      </c>
      <c r="C69" s="37" cm="1">
        <f t="array" ref="C69">ProbPensionadoEnAnio("Femenino",A69,Hombres!$A$1:$DW$225,Mujeres!$A$1:$DW$117,Pensionados!$A$2:$G$166,'Empleados activos'!$A$2:$I$225)</f>
        <v>19.37011065650595</v>
      </c>
      <c r="D69" s="37">
        <f t="shared" si="2"/>
        <v>34.759575293160935</v>
      </c>
    </row>
    <row r="70" spans="1:4" x14ac:dyDescent="0.25">
      <c r="A70" s="11">
        <f t="shared" si="3"/>
        <v>2093</v>
      </c>
      <c r="B70" s="37" cm="1">
        <f t="array" ref="B70">ProbPensionadoEnAnio("Masculino",A70,Hombres!$A$1:$DW$225,Mujeres!$A$1:$DW$117,Pensionados!$A$2:$G$166,'Empleados activos'!$A$2:$I$225)</f>
        <v>13.238797990451157</v>
      </c>
      <c r="C70" s="37" cm="1">
        <f t="array" ref="C70">ProbPensionadoEnAnio("Femenino",A70,Hombres!$A$1:$DW$225,Mujeres!$A$1:$DW$117,Pensionados!$A$2:$G$166,'Empleados activos'!$A$2:$I$225)</f>
        <v>16.664964069914735</v>
      </c>
      <c r="D70" s="37">
        <f t="shared" si="2"/>
        <v>29.903762060365892</v>
      </c>
    </row>
    <row r="71" spans="1:4" x14ac:dyDescent="0.25">
      <c r="A71" s="11">
        <f t="shared" si="3"/>
        <v>2094</v>
      </c>
      <c r="B71" s="37" cm="1">
        <f t="array" ref="B71">ProbPensionadoEnAnio("Masculino",A71,Hombres!$A$1:$DW$225,Mujeres!$A$1:$DW$117,Pensionados!$A$2:$G$166,'Empleados activos'!$A$2:$I$225)</f>
        <v>11.275807242036088</v>
      </c>
      <c r="C71" s="37" cm="1">
        <f t="array" ref="C71">ProbPensionadoEnAnio("Femenino",A71,Hombres!$A$1:$DW$225,Mujeres!$A$1:$DW$117,Pensionados!$A$2:$G$166,'Empleados activos'!$A$2:$I$225)</f>
        <v>14.162569239280328</v>
      </c>
      <c r="D71" s="37">
        <f t="shared" si="2"/>
        <v>25.438376481316418</v>
      </c>
    </row>
    <row r="72" spans="1:4" x14ac:dyDescent="0.25">
      <c r="A72" s="11">
        <f t="shared" si="3"/>
        <v>2095</v>
      </c>
      <c r="B72" s="37" cm="1">
        <f t="array" ref="B72">ProbPensionadoEnAnio("Masculino",A72,Hombres!$A$1:$DW$225,Mujeres!$A$1:$DW$117,Pensionados!$A$2:$G$166,'Empleados activos'!$A$2:$I$225)</f>
        <v>9.5055908539425662</v>
      </c>
      <c r="C72" s="37" cm="1">
        <f t="array" ref="C72">ProbPensionadoEnAnio("Femenino",A72,Hombres!$A$1:$DW$225,Mujeres!$A$1:$DW$117,Pensionados!$A$2:$G$166,'Empleados activos'!$A$2:$I$225)</f>
        <v>11.876491941339943</v>
      </c>
      <c r="D72" s="37">
        <f t="shared" si="2"/>
        <v>21.382082795282507</v>
      </c>
    </row>
    <row r="73" spans="1:4" x14ac:dyDescent="0.25">
      <c r="A73" s="11">
        <f t="shared" si="3"/>
        <v>2096</v>
      </c>
      <c r="B73" s="37" cm="1">
        <f t="array" ref="B73">ProbPensionadoEnAnio("Masculino",A73,Hombres!$A$1:$DW$225,Mujeres!$A$1:$DW$117,Pensionados!$A$2:$G$166,'Empleados activos'!$A$2:$I$225)</f>
        <v>7.9289592563639797</v>
      </c>
      <c r="C73" s="37" cm="1">
        <f t="array" ref="C73">ProbPensionadoEnAnio("Femenino",A73,Hombres!$A$1:$DW$225,Mujeres!$A$1:$DW$117,Pensionados!$A$2:$G$166,'Empleados activos'!$A$2:$I$225)</f>
        <v>9.816699696650641</v>
      </c>
      <c r="D73" s="37">
        <f t="shared" si="2"/>
        <v>17.745658953014619</v>
      </c>
    </row>
    <row r="74" spans="1:4" x14ac:dyDescent="0.25">
      <c r="A74" s="11">
        <f t="shared" si="3"/>
        <v>2097</v>
      </c>
      <c r="B74" s="37" cm="1">
        <f t="array" ref="B74">ProbPensionadoEnAnio("Masculino",A74,Hombres!$A$1:$DW$225,Mujeres!$A$1:$DW$117,Pensionados!$A$2:$G$166,'Empleados activos'!$A$2:$I$225)</f>
        <v>6.5415246823240869</v>
      </c>
      <c r="C74" s="37" cm="1">
        <f t="array" ref="C74">ProbPensionadoEnAnio("Femenino",A74,Hombres!$A$1:$DW$225,Mujeres!$A$1:$DW$117,Pensionados!$A$2:$G$166,'Empleados activos'!$A$2:$I$225)</f>
        <v>7.987803281097845</v>
      </c>
      <c r="D74" s="37">
        <f t="shared" si="2"/>
        <v>14.529327963421931</v>
      </c>
    </row>
    <row r="75" spans="1:4" x14ac:dyDescent="0.25">
      <c r="A75" s="11">
        <f t="shared" si="3"/>
        <v>2098</v>
      </c>
      <c r="B75" s="37" cm="1">
        <f t="array" ref="B75">ProbPensionadoEnAnio("Masculino",A75,Hombres!$A$1:$DW$225,Mujeres!$A$1:$DW$117,Pensionados!$A$2:$G$166,'Empleados activos'!$A$2:$I$225)</f>
        <v>5.3344801440537619</v>
      </c>
      <c r="C75" s="37" cm="1">
        <f t="array" ref="C75">ProbPensionadoEnAnio("Femenino",A75,Hombres!$A$1:$DW$225,Mujeres!$A$1:$DW$117,Pensionados!$A$2:$G$166,'Empleados activos'!$A$2:$I$225)</f>
        <v>6.3890475270232514</v>
      </c>
      <c r="D75" s="37">
        <f t="shared" si="2"/>
        <v>11.723527671077013</v>
      </c>
    </row>
    <row r="76" spans="1:4" x14ac:dyDescent="0.25">
      <c r="A76" s="11">
        <f t="shared" si="3"/>
        <v>2099</v>
      </c>
      <c r="B76" s="37" cm="1">
        <f t="array" ref="B76">ProbPensionadoEnAnio("Masculino",A76,Hombres!$A$1:$DW$225,Mujeres!$A$1:$DW$117,Pensionados!$A$2:$G$166,'Empleados activos'!$A$2:$I$225)</f>
        <v>4.2962474561338082</v>
      </c>
      <c r="C76" s="37" cm="1">
        <f t="array" ref="C76">ProbPensionadoEnAnio("Femenino",A76,Hombres!$A$1:$DW$225,Mujeres!$A$1:$DW$117,Pensionados!$A$2:$G$166,'Empleados activos'!$A$2:$I$225)</f>
        <v>5.0150232245487203</v>
      </c>
      <c r="D76" s="37">
        <f t="shared" si="2"/>
        <v>9.3112706806825294</v>
      </c>
    </row>
    <row r="77" spans="1:4" x14ac:dyDescent="0.25">
      <c r="A77" s="11">
        <f t="shared" si="3"/>
        <v>2100</v>
      </c>
      <c r="B77" s="37" cm="1">
        <f t="array" ref="B77">ProbPensionadoEnAnio("Masculino",A77,Hombres!$A$1:$DW$225,Mujeres!$A$1:$DW$117,Pensionados!$A$2:$G$166,'Empleados activos'!$A$2:$I$225)</f>
        <v>3.4137441120899972</v>
      </c>
      <c r="C77" s="37" cm="1">
        <f t="array" ref="C77">ProbPensionadoEnAnio("Femenino",A77,Hombres!$A$1:$DW$225,Mujeres!$A$1:$DW$117,Pensionados!$A$2:$G$166,'Empleados activos'!$A$2:$I$225)</f>
        <v>3.8561411936194903</v>
      </c>
      <c r="D77" s="37">
        <f t="shared" si="2"/>
        <v>7.2698853057094874</v>
      </c>
    </row>
    <row r="78" spans="1:4" x14ac:dyDescent="0.25">
      <c r="A78" s="11">
        <f t="shared" si="3"/>
        <v>2101</v>
      </c>
      <c r="B78" s="37" cm="1">
        <f t="array" ref="B78">ProbPensionadoEnAnio("Masculino",A78,Hombres!$A$1:$DW$225,Mujeres!$A$1:$DW$117,Pensionados!$A$2:$G$166,'Empleados activos'!$A$2:$I$225)</f>
        <v>2.6728720491087938</v>
      </c>
      <c r="C78" s="37" cm="1">
        <f t="array" ref="C78">ProbPensionadoEnAnio("Femenino",A78,Hombres!$A$1:$DW$225,Mujeres!$A$1:$DW$117,Pensionados!$A$2:$G$166,'Empleados activos'!$A$2:$I$225)</f>
        <v>2.8984610119165204</v>
      </c>
      <c r="D78" s="37">
        <f t="shared" si="2"/>
        <v>5.5713330610253138</v>
      </c>
    </row>
    <row r="79" spans="1:4" x14ac:dyDescent="0.25">
      <c r="A79" s="11">
        <f t="shared" si="3"/>
        <v>2102</v>
      </c>
      <c r="B79" s="37" cm="1">
        <f t="array" ref="B79">ProbPensionadoEnAnio("Masculino",A79,Hombres!$A$1:$DW$225,Mujeres!$A$1:$DW$117,Pensionados!$A$2:$G$166,'Empleados activos'!$A$2:$I$225)</f>
        <v>2.0588408608757889</v>
      </c>
      <c r="C79" s="37" cm="1">
        <f t="array" ref="C79">ProbPensionadoEnAnio("Femenino",A79,Hombres!$A$1:$DW$225,Mujeres!$A$1:$DW$117,Pensionados!$A$2:$G$166,'Empleados activos'!$A$2:$I$225)</f>
        <v>2.1240934009623973</v>
      </c>
      <c r="D79" s="37">
        <f t="shared" si="2"/>
        <v>4.1829342618381862</v>
      </c>
    </row>
    <row r="80" spans="1:4" x14ac:dyDescent="0.25">
      <c r="A80" s="11">
        <f t="shared" si="3"/>
        <v>2103</v>
      </c>
      <c r="B80" s="37" cm="1">
        <f t="array" ref="B80">ProbPensionadoEnAnio("Masculino",A80,Hombres!$A$1:$DW$225,Mujeres!$A$1:$DW$117,Pensionados!$A$2:$G$166,'Empleados activos'!$A$2:$I$225)</f>
        <v>1.5569442158467637</v>
      </c>
      <c r="C80" s="37" cm="1">
        <f t="array" ref="C80">ProbPensionadoEnAnio("Femenino",A80,Hombres!$A$1:$DW$225,Mujeres!$A$1:$DW$117,Pensionados!$A$2:$G$166,'Empleados activos'!$A$2:$I$225)</f>
        <v>1.5125581705925624</v>
      </c>
      <c r="D80" s="37">
        <f t="shared" si="2"/>
        <v>3.0695023864393258</v>
      </c>
    </row>
    <row r="81" spans="1:4" x14ac:dyDescent="0.25">
      <c r="A81" s="11">
        <f t="shared" si="3"/>
        <v>2104</v>
      </c>
      <c r="B81" s="37" cm="1">
        <f t="array" ref="B81">ProbPensionadoEnAnio("Masculino",A81,Hombres!$A$1:$DW$225,Mujeres!$A$1:$DW$117,Pensionados!$A$2:$G$166,'Empleados activos'!$A$2:$I$225)</f>
        <v>1.1531798939704887</v>
      </c>
      <c r="C81" s="37" cm="1">
        <f t="array" ref="C81">ProbPensionadoEnAnio("Femenino",A81,Hombres!$A$1:$DW$225,Mujeres!$A$1:$DW$117,Pensionados!$A$2:$G$166,'Empleados activos'!$A$2:$I$225)</f>
        <v>1.042239974908046</v>
      </c>
      <c r="D81" s="37">
        <f t="shared" si="2"/>
        <v>2.1954198688785347</v>
      </c>
    </row>
    <row r="82" spans="1:4" x14ac:dyDescent="0.25">
      <c r="A82" s="11">
        <f t="shared" si="3"/>
        <v>2105</v>
      </c>
      <c r="B82" s="37" cm="1">
        <f t="array" ref="B82">ProbPensionadoEnAnio("Masculino",A82,Hombres!$A$1:$DW$225,Mujeres!$A$1:$DW$117,Pensionados!$A$2:$G$166,'Empleados activos'!$A$2:$I$225)</f>
        <v>0.83445943879232964</v>
      </c>
      <c r="C82" s="37" cm="1">
        <f t="array" ref="C82">ProbPensionadoEnAnio("Femenino",A82,Hombres!$A$1:$DW$225,Mujeres!$A$1:$DW$117,Pensionados!$A$2:$G$166,'Empleados activos'!$A$2:$I$225)</f>
        <v>0.69143512562294451</v>
      </c>
      <c r="D82" s="37">
        <f t="shared" si="2"/>
        <v>1.5258945644152742</v>
      </c>
    </row>
    <row r="83" spans="1:4" x14ac:dyDescent="0.25">
      <c r="A83" s="11">
        <f t="shared" si="3"/>
        <v>2106</v>
      </c>
      <c r="B83" s="37" cm="1">
        <f t="array" ref="B83">ProbPensionadoEnAnio("Masculino",A83,Hombres!$A$1:$DW$225,Mujeres!$A$1:$DW$117,Pensionados!$A$2:$G$166,'Empleados activos'!$A$2:$I$225)</f>
        <v>0.58834957156478085</v>
      </c>
      <c r="C83" s="37" cm="1">
        <f t="array" ref="C83">ProbPensionadoEnAnio("Femenino",A83,Hombres!$A$1:$DW$225,Mujeres!$A$1:$DW$117,Pensionados!$A$2:$G$166,'Empleados activos'!$A$2:$I$225)</f>
        <v>0.43895117171327819</v>
      </c>
      <c r="D83" s="37">
        <f t="shared" si="2"/>
        <v>1.027300743278059</v>
      </c>
    </row>
    <row r="84" spans="1:4" x14ac:dyDescent="0.25">
      <c r="A84" s="11">
        <f t="shared" si="3"/>
        <v>2107</v>
      </c>
      <c r="B84" s="37" cm="1">
        <f t="array" ref="B84">ProbPensionadoEnAnio("Masculino",A84,Hombres!$A$1:$DW$225,Mujeres!$A$1:$DW$117,Pensionados!$A$2:$G$166,'Empleados activos'!$A$2:$I$225)</f>
        <v>0.40299349361739234</v>
      </c>
      <c r="C84" s="37" cm="1">
        <f t="array" ref="C84">ProbPensionadoEnAnio("Femenino",A84,Hombres!$A$1:$DW$225,Mujeres!$A$1:$DW$117,Pensionados!$A$2:$G$166,'Empleados activos'!$A$2:$I$225)</f>
        <v>0.26467336863777169</v>
      </c>
      <c r="D84" s="37">
        <f t="shared" si="2"/>
        <v>0.66766686225516403</v>
      </c>
    </row>
    <row r="85" spans="1:4" x14ac:dyDescent="0.25">
      <c r="A85" s="11">
        <f t="shared" si="3"/>
        <v>2108</v>
      </c>
      <c r="B85" s="37" cm="1">
        <f t="array" ref="B85">ProbPensionadoEnAnio("Masculino",A85,Hombres!$A$1:$DW$225,Mujeres!$A$1:$DW$117,Pensionados!$A$2:$G$166,'Empleados activos'!$A$2:$I$225)</f>
        <v>0.26724496257216235</v>
      </c>
      <c r="C85" s="37" cm="1">
        <f t="array" ref="C85">ProbPensionadoEnAnio("Femenino",A85,Hombres!$A$1:$DW$225,Mujeres!$A$1:$DW$117,Pensionados!$A$2:$G$166,'Empleados activos'!$A$2:$I$225)</f>
        <v>0.15019064448350436</v>
      </c>
      <c r="D85" s="37">
        <f t="shared" si="2"/>
        <v>0.41743560705566674</v>
      </c>
    </row>
    <row r="86" spans="1:4" x14ac:dyDescent="0.25">
      <c r="A86" s="11">
        <f t="shared" si="3"/>
        <v>2109</v>
      </c>
      <c r="B86" s="37" cm="1">
        <f t="array" ref="B86">ProbPensionadoEnAnio("Masculino",A86,Hombres!$A$1:$DW$225,Mujeres!$A$1:$DW$117,Pensionados!$A$2:$G$166,'Empleados activos'!$A$2:$I$225)</f>
        <v>0.17094716762422008</v>
      </c>
      <c r="C86" s="37" cm="1">
        <f t="array" ref="C86">ProbPensionadoEnAnio("Femenino",A86,Hombres!$A$1:$DW$225,Mujeres!$A$1:$DW$117,Pensionados!$A$2:$G$166,'Empleados activos'!$A$2:$I$225)</f>
        <v>7.9314219825830853E-2</v>
      </c>
      <c r="D86" s="37">
        <f t="shared" si="2"/>
        <v>0.25026138745005094</v>
      </c>
    </row>
    <row r="87" spans="1:4" x14ac:dyDescent="0.25">
      <c r="A87" s="11">
        <f t="shared" si="3"/>
        <v>2110</v>
      </c>
      <c r="B87" s="37" cm="1">
        <f t="array" ref="B87">ProbPensionadoEnAnio("Masculino",A87,Hombres!$A$1:$DW$225,Mujeres!$A$1:$DW$117,Pensionados!$A$2:$G$166,'Empleados activos'!$A$2:$I$225)</f>
        <v>0.10501352962552607</v>
      </c>
      <c r="C87" s="37" cm="1">
        <f t="array" ref="C87">ProbPensionadoEnAnio("Femenino",A87,Hombres!$A$1:$DW$225,Mujeres!$A$1:$DW$117,Pensionados!$A$2:$G$166,'Empleados activos'!$A$2:$I$225)</f>
        <v>3.8451202384931993E-2</v>
      </c>
      <c r="D87" s="37">
        <f t="shared" si="2"/>
        <v>0.14346473201045806</v>
      </c>
    </row>
    <row r="88" spans="1:4" x14ac:dyDescent="0.25">
      <c r="A88" s="11">
        <f t="shared" si="3"/>
        <v>2111</v>
      </c>
      <c r="B88" s="37" cm="1">
        <f t="array" ref="B88">ProbPensionadoEnAnio("Masculino",A88,Hombres!$A$1:$DW$225,Mujeres!$A$1:$DW$117,Pensionados!$A$2:$G$166,'Empleados activos'!$A$2:$I$225)</f>
        <v>6.1638961924971265E-2</v>
      </c>
      <c r="C88" s="37" cm="1">
        <f t="array" ref="C88">ProbPensionadoEnAnio("Femenino",A88,Hombres!$A$1:$DW$225,Mujeres!$A$1:$DW$117,Pensionados!$A$2:$G$166,'Empleados activos'!$A$2:$I$225)</f>
        <v>1.6824756588641736E-2</v>
      </c>
      <c r="D88" s="37">
        <f t="shared" si="2"/>
        <v>7.8463718513613001E-2</v>
      </c>
    </row>
    <row r="89" spans="1:4" x14ac:dyDescent="0.25">
      <c r="A89" s="11">
        <f t="shared" si="3"/>
        <v>2112</v>
      </c>
      <c r="B89" s="37" cm="1">
        <f t="array" ref="B89">ProbPensionadoEnAnio("Masculino",A89,Hombres!$A$1:$DW$225,Mujeres!$A$1:$DW$117,Pensionados!$A$2:$G$166,'Empleados activos'!$A$2:$I$225)</f>
        <v>3.4351428157715552E-2</v>
      </c>
      <c r="C89" s="37" cm="1">
        <f t="array" ref="C89">ProbPensionadoEnAnio("Femenino",A89,Hombres!$A$1:$DW$225,Mujeres!$A$1:$DW$117,Pensionados!$A$2:$G$166,'Empleados activos'!$A$2:$I$225)</f>
        <v>6.5023733588783598E-3</v>
      </c>
      <c r="D89" s="37">
        <f t="shared" si="2"/>
        <v>4.0853801516593916E-2</v>
      </c>
    </row>
    <row r="90" spans="1:4" x14ac:dyDescent="0.25">
      <c r="A90" s="11">
        <f t="shared" si="3"/>
        <v>2113</v>
      </c>
      <c r="B90" s="37" cm="1">
        <f t="array" ref="B90">ProbPensionadoEnAnio("Masculino",A90,Hombres!$A$1:$DW$225,Mujeres!$A$1:$DW$117,Pensionados!$A$2:$G$166,'Empleados activos'!$A$2:$I$225)</f>
        <v>1.8032026720318305E-2</v>
      </c>
      <c r="C90" s="37" cm="1">
        <f t="array" ref="C90">ProbPensionadoEnAnio("Femenino",A90,Hombres!$A$1:$DW$225,Mujeres!$A$1:$DW$117,Pensionados!$A$2:$G$166,'Empleados activos'!$A$2:$I$225)</f>
        <v>2.1573779556713244E-3</v>
      </c>
      <c r="D90" s="37">
        <f t="shared" si="2"/>
        <v>2.018940467598963E-2</v>
      </c>
    </row>
    <row r="91" spans="1:4" x14ac:dyDescent="0.25">
      <c r="A91" s="11">
        <f t="shared" si="3"/>
        <v>2114</v>
      </c>
      <c r="B91" s="37" cm="1">
        <f t="array" ref="B91">ProbPensionadoEnAnio("Masculino",A91,Hombres!$A$1:$DW$225,Mujeres!$A$1:$DW$117,Pensionados!$A$2:$G$166,'Empleados activos'!$A$2:$I$225)</f>
        <v>8.8176588093889906E-3</v>
      </c>
      <c r="C91" s="37" cm="1">
        <f t="array" ref="C91">ProbPensionadoEnAnio("Femenino",A91,Hombres!$A$1:$DW$225,Mujeres!$A$1:$DW$117,Pensionados!$A$2:$G$166,'Empleados activos'!$A$2:$I$225)</f>
        <v>5.9098903616180325E-4</v>
      </c>
      <c r="D91" s="37">
        <f t="shared" si="2"/>
        <v>9.4086478455507935E-3</v>
      </c>
    </row>
    <row r="92" spans="1:4" x14ac:dyDescent="0.25">
      <c r="A92" s="11">
        <f t="shared" si="3"/>
        <v>2115</v>
      </c>
      <c r="B92" s="37" cm="1">
        <f t="array" ref="B92">ProbPensionadoEnAnio("Masculino",A92,Hombres!$A$1:$DW$225,Mujeres!$A$1:$DW$117,Pensionados!$A$2:$G$166,'Empleados activos'!$A$2:$I$225)</f>
        <v>3.9539877002955992E-3</v>
      </c>
      <c r="C92" s="37" cm="1">
        <f t="array" ref="C92">ProbPensionadoEnAnio("Femenino",A92,Hombres!$A$1:$DW$225,Mujeres!$A$1:$DW$117,Pensionados!$A$2:$G$166,'Empleados activos'!$A$2:$I$225)</f>
        <v>1.2602261208115144E-4</v>
      </c>
      <c r="D92" s="37">
        <f t="shared" si="2"/>
        <v>4.0800103123767506E-3</v>
      </c>
    </row>
    <row r="93" spans="1:4" x14ac:dyDescent="0.25">
      <c r="A93" s="11">
        <f t="shared" si="3"/>
        <v>2116</v>
      </c>
      <c r="B93" s="37" cm="1">
        <f t="array" ref="B93">ProbPensionadoEnAnio("Masculino",A93,Hombres!$A$1:$DW$225,Mujeres!$A$1:$DW$117,Pensionados!$A$2:$G$166,'Empleados activos'!$A$2:$I$225)</f>
        <v>1.6148534873787032E-3</v>
      </c>
      <c r="C93" s="37" cm="1">
        <f t="array" ref="C93">ProbPensionadoEnAnio("Femenino",A93,Hombres!$A$1:$DW$225,Mujeres!$A$1:$DW$117,Pensionados!$A$2:$G$166,'Empleados activos'!$A$2:$I$225)</f>
        <v>1.8964772468434084E-5</v>
      </c>
      <c r="D93" s="37">
        <f t="shared" si="2"/>
        <v>1.6338182598471373E-3</v>
      </c>
    </row>
    <row r="94" spans="1:4" x14ac:dyDescent="0.25">
      <c r="A94" s="11">
        <f t="shared" si="3"/>
        <v>2117</v>
      </c>
      <c r="B94" s="37" cm="1">
        <f t="array" ref="B94">ProbPensionadoEnAnio("Masculino",A94,Hombres!$A$1:$DW$225,Mujeres!$A$1:$DW$117,Pensionados!$A$2:$G$166,'Empleados activos'!$A$2:$I$225)</f>
        <v>5.823308902687779E-4</v>
      </c>
      <c r="C94" s="37" cm="1">
        <f t="array" ref="C94">ProbPensionadoEnAnio("Femenino",A94,Hombres!$A$1:$DW$225,Mujeres!$A$1:$DW$117,Pensionados!$A$2:$G$166,'Empleados activos'!$A$2:$I$225)</f>
        <v>1.5652925999087277E-6</v>
      </c>
      <c r="D94" s="37">
        <f t="shared" si="2"/>
        <v>5.8389618286868665E-4</v>
      </c>
    </row>
    <row r="95" spans="1:4" x14ac:dyDescent="0.25">
      <c r="A95" s="11">
        <f t="shared" si="3"/>
        <v>2118</v>
      </c>
      <c r="B95" s="37" cm="1">
        <f t="array" ref="B95">ProbPensionadoEnAnio("Masculino",A95,Hombres!$A$1:$DW$225,Mujeres!$A$1:$DW$117,Pensionados!$A$2:$G$166,'Empleados activos'!$A$2:$I$225)</f>
        <v>1.8118422526759969E-4</v>
      </c>
      <c r="C95" s="37" cm="1">
        <f t="array" ref="C95">ProbPensionadoEnAnio("Femenino",A95,Hombres!$A$1:$DW$225,Mujeres!$A$1:$DW$117,Pensionados!$A$2:$G$166,'Empleados activos'!$A$2:$I$225)</f>
        <v>0</v>
      </c>
      <c r="D95" s="37">
        <f t="shared" si="2"/>
        <v>1.8118422526759969E-4</v>
      </c>
    </row>
    <row r="96" spans="1:4" x14ac:dyDescent="0.25">
      <c r="A96" s="11">
        <f t="shared" si="3"/>
        <v>2119</v>
      </c>
      <c r="B96" s="37" cm="1">
        <f t="array" ref="B96">ProbPensionadoEnAnio("Masculino",A96,Hombres!$A$1:$DW$225,Mujeres!$A$1:$DW$117,Pensionados!$A$2:$G$166,'Empleados activos'!$A$2:$I$225)</f>
        <v>4.4998011954953464E-5</v>
      </c>
      <c r="C96" s="37" cm="1">
        <f t="array" ref="C96">ProbPensionadoEnAnio("Femenino",A96,Hombres!$A$1:$DW$225,Mujeres!$A$1:$DW$117,Pensionados!$A$2:$G$166,'Empleados activos'!$A$2:$I$225)</f>
        <v>0</v>
      </c>
      <c r="D96" s="37">
        <f t="shared" si="2"/>
        <v>4.4998011954953464E-5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baseColWidth="10" defaultColWidth="11.5703125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6" cm="1">
        <f t="array" ref="B2">MuertesEnAnio3("Masculino", $A2, "ACTIVOS", Hombres!$A$1:$DW$117, Mujeres!$A$1:$DW$117, Pensionados!$A$2:$G$166,'Empleados activos'!$A$2:$I$225)</f>
        <v>0</v>
      </c>
      <c r="C2" s="36" cm="1">
        <f t="array" ref="C2">MuertesEnAnio3("Femenino", $A2, "ACTIVOS", Hombres!$A$1:$DW$117, Mujeres!$A$1:$DW$117, Pensionados!$A$2:$G$166,'Empleados activos'!$A$2:$I$225)</f>
        <v>0</v>
      </c>
      <c r="D2" s="36">
        <f>C2+B2</f>
        <v>0</v>
      </c>
      <c r="E2" s="41"/>
    </row>
    <row r="3" spans="1:10" x14ac:dyDescent="0.25">
      <c r="A3" s="25">
        <f>A2+1</f>
        <v>2026</v>
      </c>
      <c r="B3" s="94" cm="1">
        <f t="array" ref="B3">MuertesEnAnio3("Masculino", $A3, "ACTIVOS", Hombres!$A$1:$DW$117, Mujeres!$A$1:$DW$117, 'Pensiones pensionados'!$A$1:$E$166,'Pensiones activos'!$A$2:$G$226)</f>
        <v>0.19080750000000002</v>
      </c>
      <c r="C3" s="36" cm="1">
        <f t="array" ref="C3">MuertesEnAnio3("Femenino", $A3, "ACTIVOS", Hombres!$A$1:$DW$117, Mujeres!$A$1:$DW$117, Pensionados!$A$2:$G$166,'Empleados activos'!$A$2:$I$225)</f>
        <v>8.6222399999999963E-2</v>
      </c>
      <c r="D3" s="35">
        <f>B3+C3</f>
        <v>0.2770299</v>
      </c>
      <c r="E3" s="41"/>
    </row>
    <row r="4" spans="1:10" x14ac:dyDescent="0.25">
      <c r="A4" s="25">
        <f t="shared" ref="A4:A46" si="0">A3+1</f>
        <v>2027</v>
      </c>
      <c r="B4" s="94" cm="1">
        <f t="array" ref="B4">MuertesEnAnio3("Masculino", $A4, "ACTIVOS", Hombres!$A$1:$DW$117, Mujeres!$A$1:$DW$117, 'Pensiones pensionados'!$A$1:$E$166,'Pensiones activos'!$A$2:$G$226)</f>
        <v>0.19749994231764992</v>
      </c>
      <c r="C4" s="36" cm="1">
        <f t="array" ref="C4">MuertesEnAnio3("Femenino", $A4, "ACTIVOS", Hombres!$A$1:$DW$117, Mujeres!$A$1:$DW$117, Pensionados!$A$2:$G$166,'Empleados activos'!$A$2:$I$225)</f>
        <v>9.09963995705E-2</v>
      </c>
      <c r="D4" s="36">
        <f t="shared" ref="D4:D44" si="1">B4+C4</f>
        <v>0.28849634188814993</v>
      </c>
      <c r="E4" s="41"/>
    </row>
    <row r="5" spans="1:10" x14ac:dyDescent="0.25">
      <c r="A5" s="25">
        <f t="shared" si="0"/>
        <v>2028</v>
      </c>
      <c r="B5" s="94" cm="1">
        <f t="array" ref="B5">MuertesEnAnio3("Masculino", $A5, "ACTIVOS", Hombres!$A$1:$DW$117, Mujeres!$A$1:$DW$117, 'Pensiones pensionados'!$A$1:$E$166,'Pensiones activos'!$A$2:$G$226)</f>
        <v>0.20539178842674327</v>
      </c>
      <c r="C5" s="36" cm="1">
        <f t="array" ref="C5">MuertesEnAnio3("Femenino", $A5, "ACTIVOS", Hombres!$A$1:$DW$117, Mujeres!$A$1:$DW$117, Pensionados!$A$2:$G$166,'Empleados activos'!$A$2:$I$225)</f>
        <v>9.6353410251359087E-2</v>
      </c>
      <c r="D5" s="36">
        <f t="shared" si="1"/>
        <v>0.30174519867810234</v>
      </c>
      <c r="E5" s="41"/>
    </row>
    <row r="6" spans="1:10" x14ac:dyDescent="0.25">
      <c r="A6" s="25">
        <f t="shared" si="0"/>
        <v>2029</v>
      </c>
      <c r="B6" s="94" cm="1">
        <f t="array" ref="B6">MuertesEnAnio3("Masculino", $A6, "ACTIVOS", Hombres!$A$1:$DW$117, Mujeres!$A$1:$DW$117, 'Pensiones pensionados'!$A$1:$E$166,'Pensiones activos'!$A$2:$G$226)</f>
        <v>0.20323136905554445</v>
      </c>
      <c r="C6" s="36" cm="1">
        <f t="array" ref="C6">MuertesEnAnio3("Femenino", $A6, "ACTIVOS", Hombres!$A$1:$DW$117, Mujeres!$A$1:$DW$117, Pensionados!$A$2:$G$166,'Empleados activos'!$A$2:$I$225)</f>
        <v>0.10217963242268534</v>
      </c>
      <c r="D6" s="36">
        <f t="shared" si="1"/>
        <v>0.3054110014782298</v>
      </c>
      <c r="E6" s="41"/>
    </row>
    <row r="7" spans="1:10" x14ac:dyDescent="0.25">
      <c r="A7" s="25">
        <f t="shared" si="0"/>
        <v>2030</v>
      </c>
      <c r="B7" s="94" cm="1">
        <f t="array" ref="B7">MuertesEnAnio3("Masculino", $A7, "ACTIVOS", Hombres!$A$1:$DW$117, Mujeres!$A$1:$DW$117, 'Pensiones pensionados'!$A$1:$E$166,'Pensiones activos'!$A$2:$G$226)</f>
        <v>0.21236389716356824</v>
      </c>
      <c r="C7" s="36" cm="1">
        <f t="array" ref="C7">MuertesEnAnio3("Femenino", $A7, "ACTIVOS", Hombres!$A$1:$DW$117, Mujeres!$A$1:$DW$117, Pensionados!$A$2:$G$166,'Empleados activos'!$A$2:$I$225)</f>
        <v>0.10841788144730473</v>
      </c>
      <c r="D7" s="36">
        <f t="shared" si="1"/>
        <v>0.32078177861087298</v>
      </c>
      <c r="E7" s="41"/>
    </row>
    <row r="8" spans="1:10" x14ac:dyDescent="0.25">
      <c r="A8" s="25">
        <f t="shared" si="0"/>
        <v>2031</v>
      </c>
      <c r="B8" s="94" cm="1">
        <f t="array" ref="B8">MuertesEnAnio3("Masculino", $A8, "ACTIVOS", Hombres!$A$1:$DW$117, Mujeres!$A$1:$DW$117, 'Pensiones pensionados'!$A$1:$E$166,'Pensiones activos'!$A$2:$G$226)</f>
        <v>0.22259585341905161</v>
      </c>
      <c r="C8" s="36" cm="1">
        <f t="array" ref="C8">MuertesEnAnio3("Femenino", $A8, "ACTIVOS", Hombres!$A$1:$DW$117, Mujeres!$A$1:$DW$117, Pensionados!$A$2:$G$166,'Empleados activos'!$A$2:$I$225)</f>
        <v>0.11027425822094816</v>
      </c>
      <c r="D8" s="36">
        <f t="shared" si="1"/>
        <v>0.3328701116399998</v>
      </c>
      <c r="E8" s="41"/>
    </row>
    <row r="9" spans="1:10" x14ac:dyDescent="0.25">
      <c r="A9" s="25">
        <f t="shared" si="0"/>
        <v>2032</v>
      </c>
      <c r="B9" s="94" cm="1">
        <f t="array" ref="B9">MuertesEnAnio3("Masculino", $A9, "ACTIVOS", Hombres!$A$1:$DW$117, Mujeres!$A$1:$DW$117, 'Pensiones pensionados'!$A$1:$E$166,'Pensiones activos'!$A$2:$G$226)</f>
        <v>0.23426355623736428</v>
      </c>
      <c r="C9" s="36" cm="1">
        <f t="array" ref="C9">MuertesEnAnio3("Femenino", $A9, "ACTIVOS", Hombres!$A$1:$DW$117, Mujeres!$A$1:$DW$117, Pensionados!$A$2:$G$166,'Empleados activos'!$A$2:$I$225)</f>
        <v>0.11263906022249436</v>
      </c>
      <c r="D9" s="36">
        <f t="shared" si="1"/>
        <v>0.34690261645985865</v>
      </c>
      <c r="E9" s="41"/>
      <c r="J9" s="95"/>
    </row>
    <row r="10" spans="1:10" x14ac:dyDescent="0.25">
      <c r="A10" s="25">
        <f t="shared" si="0"/>
        <v>2033</v>
      </c>
      <c r="B10" s="94" cm="1">
        <f t="array" ref="B10">MuertesEnAnio3("Masculino", $A10, "ACTIVOS", Hombres!$A$1:$DW$117, Mujeres!$A$1:$DW$117, 'Pensiones pensionados'!$A$1:$E$166,'Pensiones activos'!$A$2:$G$226)</f>
        <v>0.24724253584536787</v>
      </c>
      <c r="C10" s="36" cm="1">
        <f t="array" ref="C10">MuertesEnAnio3("Femenino", $A10, "ACTIVOS", Hombres!$A$1:$DW$117, Mujeres!$A$1:$DW$117, Pensionados!$A$2:$G$166,'Empleados activos'!$A$2:$I$225)</f>
        <v>0.11546480092066791</v>
      </c>
      <c r="D10" s="36">
        <f t="shared" si="1"/>
        <v>0.36270733676603578</v>
      </c>
      <c r="E10" s="41"/>
    </row>
    <row r="11" spans="1:10" x14ac:dyDescent="0.25">
      <c r="A11" s="25">
        <f t="shared" si="0"/>
        <v>2034</v>
      </c>
      <c r="B11" s="94" cm="1">
        <f t="array" ref="B11">MuertesEnAnio3("Masculino", $A11, "ACTIVOS", Hombres!$A$1:$DW$117, Mujeres!$A$1:$DW$117, 'Pensiones pensionados'!$A$1:$E$166,'Pensiones activos'!$A$2:$G$226)</f>
        <v>0.26102674540763182</v>
      </c>
      <c r="C11" s="36" cm="1">
        <f t="array" ref="C11">MuertesEnAnio3("Femenino", $A11, "ACTIVOS", Hombres!$A$1:$DW$117, Mujeres!$A$1:$DW$117, Pensionados!$A$2:$G$166,'Empleados activos'!$A$2:$I$225)</f>
        <v>0.12315933471894268</v>
      </c>
      <c r="D11" s="36">
        <f t="shared" si="1"/>
        <v>0.38418608012657451</v>
      </c>
      <c r="E11" s="41"/>
    </row>
    <row r="12" spans="1:10" x14ac:dyDescent="0.25">
      <c r="A12" s="25">
        <f t="shared" si="0"/>
        <v>2035</v>
      </c>
      <c r="B12" s="94" cm="1">
        <f t="array" ref="B12">MuertesEnAnio3("Masculino", $A12, "ACTIVOS", Hombres!$A$1:$DW$117, Mujeres!$A$1:$DW$117, 'Pensiones pensionados'!$A$1:$E$166,'Pensiones activos'!$A$2:$G$226)</f>
        <v>0.27522798921394359</v>
      </c>
      <c r="C12" s="36" cm="1">
        <f t="array" ref="C12">MuertesEnAnio3("Femenino", $A12, "ACTIVOS", Hombres!$A$1:$DW$117, Mujeres!$A$1:$DW$117, Pensionados!$A$2:$G$166,'Empleados activos'!$A$2:$I$225)</f>
        <v>0.12664129590308082</v>
      </c>
      <c r="D12" s="36">
        <f t="shared" si="1"/>
        <v>0.40186928511702441</v>
      </c>
      <c r="E12" s="41"/>
    </row>
    <row r="13" spans="1:10" x14ac:dyDescent="0.25">
      <c r="A13" s="25">
        <f t="shared" si="0"/>
        <v>2036</v>
      </c>
      <c r="B13" s="94" cm="1">
        <f t="array" ref="B13">MuertesEnAnio3("Masculino", $A13, "ACTIVOS", Hombres!$A$1:$DW$117, Mujeres!$A$1:$DW$117, 'Pensiones pensionados'!$A$1:$E$166,'Pensiones activos'!$A$2:$G$226)</f>
        <v>0.29039884912411207</v>
      </c>
      <c r="C13" s="36" cm="1">
        <f t="array" ref="C13">MuertesEnAnio3("Femenino", $A13, "ACTIVOS", Hombres!$A$1:$DW$117, Mujeres!$A$1:$DW$117, Pensionados!$A$2:$G$166,'Empleados activos'!$A$2:$I$225)</f>
        <v>0.13504837960379337</v>
      </c>
      <c r="D13" s="36">
        <f t="shared" si="1"/>
        <v>0.42544722872790541</v>
      </c>
      <c r="E13" s="41"/>
    </row>
    <row r="14" spans="1:10" x14ac:dyDescent="0.25">
      <c r="A14" s="25">
        <f t="shared" si="0"/>
        <v>2037</v>
      </c>
      <c r="B14" s="94" cm="1">
        <f t="array" ref="B14">MuertesEnAnio3("Masculino", $A14, "ACTIVOS", Hombres!$A$1:$DW$117, Mujeres!$A$1:$DW$117, 'Pensiones pensionados'!$A$1:$E$166,'Pensiones activos'!$A$2:$G$226)</f>
        <v>0.29761614605343456</v>
      </c>
      <c r="C14" s="36" cm="1">
        <f t="array" ref="C14">MuertesEnAnio3("Femenino", $A14, "ACTIVOS", Hombres!$A$1:$DW$117, Mujeres!$A$1:$DW$117, Pensionados!$A$2:$G$166,'Empleados activos'!$A$2:$I$225)</f>
        <v>0.14453820783201426</v>
      </c>
      <c r="D14" s="36">
        <f t="shared" si="1"/>
        <v>0.44215435388544883</v>
      </c>
      <c r="E14" s="41"/>
    </row>
    <row r="15" spans="1:10" x14ac:dyDescent="0.25">
      <c r="A15" s="25">
        <f t="shared" si="0"/>
        <v>2038</v>
      </c>
      <c r="B15" s="94" cm="1">
        <f t="array" ref="B15">MuertesEnAnio3("Masculino", $A15, "ACTIVOS", Hombres!$A$1:$DW$117, Mujeres!$A$1:$DW$117, 'Pensiones pensionados'!$A$1:$E$166,'Pensiones activos'!$A$2:$G$226)</f>
        <v>0.31607968558255878</v>
      </c>
      <c r="C15" s="36" cm="1">
        <f t="array" ref="C15">MuertesEnAnio3("Femenino", $A15, "ACTIVOS", Hombres!$A$1:$DW$117, Mujeres!$A$1:$DW$117, Pensionados!$A$2:$G$166,'Empleados activos'!$A$2:$I$225)</f>
        <v>0.15078880359645822</v>
      </c>
      <c r="D15" s="36">
        <f t="shared" si="1"/>
        <v>0.46686848917901702</v>
      </c>
      <c r="E15" s="41"/>
    </row>
    <row r="16" spans="1:10" x14ac:dyDescent="0.25">
      <c r="A16" s="25">
        <f t="shared" si="0"/>
        <v>2039</v>
      </c>
      <c r="B16" s="94" cm="1">
        <f t="array" ref="B16">MuertesEnAnio3("Masculino", $A16, "ACTIVOS", Hombres!$A$1:$DW$117, Mujeres!$A$1:$DW$117, 'Pensiones pensionados'!$A$1:$E$166,'Pensiones activos'!$A$2:$G$226)</f>
        <v>0.32718388611548876</v>
      </c>
      <c r="C16" s="36" cm="1">
        <f t="array" ref="C16">MuertesEnAnio3("Femenino", $A16, "ACTIVOS", Hombres!$A$1:$DW$117, Mujeres!$A$1:$DW$117, Pensionados!$A$2:$G$166,'Empleados activos'!$A$2:$I$225)</f>
        <v>0.15332335656790291</v>
      </c>
      <c r="D16" s="36">
        <f t="shared" si="1"/>
        <v>0.48050724268339168</v>
      </c>
      <c r="E16" s="41"/>
    </row>
    <row r="17" spans="1:5" x14ac:dyDescent="0.25">
      <c r="A17" s="25">
        <f t="shared" si="0"/>
        <v>2040</v>
      </c>
      <c r="B17" s="94" cm="1">
        <f t="array" ref="B17">MuertesEnAnio3("Masculino", $A17, "ACTIVOS", Hombres!$A$1:$DW$117, Mujeres!$A$1:$DW$117, 'Pensiones pensionados'!$A$1:$E$166,'Pensiones activos'!$A$2:$G$226)</f>
        <v>0.32102872931183407</v>
      </c>
      <c r="C17" s="36" cm="1">
        <f t="array" ref="C17">MuertesEnAnio3("Femenino", $A17, "ACTIVOS", Hombres!$A$1:$DW$117, Mujeres!$A$1:$DW$117, Pensionados!$A$2:$G$166,'Empleados activos'!$A$2:$I$225)</f>
        <v>0.15184608639221805</v>
      </c>
      <c r="D17" s="36">
        <f t="shared" si="1"/>
        <v>0.4728748157040521</v>
      </c>
      <c r="E17" s="41"/>
    </row>
    <row r="18" spans="1:5" x14ac:dyDescent="0.25">
      <c r="A18" s="25">
        <f t="shared" si="0"/>
        <v>2041</v>
      </c>
      <c r="B18" s="94" cm="1">
        <f t="array" ref="B18">MuertesEnAnio3("Masculino", $A18, "ACTIVOS", Hombres!$A$1:$DW$117, Mujeres!$A$1:$DW$117, 'Pensiones pensionados'!$A$1:$E$166,'Pensiones activos'!$A$2:$G$226)</f>
        <v>0.3056825760227736</v>
      </c>
      <c r="C18" s="36" cm="1">
        <f t="array" ref="C18">MuertesEnAnio3("Femenino", $A18, "ACTIVOS", Hombres!$A$1:$DW$117, Mujeres!$A$1:$DW$117, Pensionados!$A$2:$G$166,'Empleados activos'!$A$2:$I$225)</f>
        <v>0.15059443436728082</v>
      </c>
      <c r="D18" s="36">
        <f t="shared" si="1"/>
        <v>0.45627701039005442</v>
      </c>
      <c r="E18" s="41"/>
    </row>
    <row r="19" spans="1:5" x14ac:dyDescent="0.25">
      <c r="A19" s="25">
        <f t="shared" si="0"/>
        <v>2042</v>
      </c>
      <c r="B19" s="94" cm="1">
        <f t="array" ref="B19">MuertesEnAnio3("Masculino", $A19, "ACTIVOS", Hombres!$A$1:$DW$117, Mujeres!$A$1:$DW$117, 'Pensiones pensionados'!$A$1:$E$166,'Pensiones activos'!$A$2:$G$226)</f>
        <v>0.31649651012783914</v>
      </c>
      <c r="C19" s="36" cm="1">
        <f t="array" ref="C19">MuertesEnAnio3("Femenino", $A19, "ACTIVOS", Hombres!$A$1:$DW$117, Mujeres!$A$1:$DW$117, Pensionados!$A$2:$G$166,'Empleados activos'!$A$2:$I$225)</f>
        <v>0.15381248043013374</v>
      </c>
      <c r="D19" s="36">
        <f t="shared" si="1"/>
        <v>0.47030899055797287</v>
      </c>
      <c r="E19" s="41"/>
    </row>
    <row r="20" spans="1:5" x14ac:dyDescent="0.25">
      <c r="A20" s="25">
        <f t="shared" si="0"/>
        <v>2043</v>
      </c>
      <c r="B20" s="94" cm="1">
        <f t="array" ref="B20">MuertesEnAnio3("Masculino", $A20, "ACTIVOS", Hombres!$A$1:$DW$117, Mujeres!$A$1:$DW$117, 'Pensiones pensionados'!$A$1:$E$166,'Pensiones activos'!$A$2:$G$226)</f>
        <v>0.31021407930826383</v>
      </c>
      <c r="C20" s="36" cm="1">
        <f t="array" ref="C20">MuertesEnAnio3("Femenino", $A20, "ACTIVOS", Hombres!$A$1:$DW$117, Mujeres!$A$1:$DW$117, Pensionados!$A$2:$G$166,'Empleados activos'!$A$2:$I$225)</f>
        <v>0.15373689892166514</v>
      </c>
      <c r="D20" s="36">
        <f t="shared" si="1"/>
        <v>0.46395097822992898</v>
      </c>
      <c r="E20" s="41"/>
    </row>
    <row r="21" spans="1:5" x14ac:dyDescent="0.25">
      <c r="A21" s="25">
        <f t="shared" si="0"/>
        <v>2044</v>
      </c>
      <c r="B21" s="94" cm="1">
        <f t="array" ref="B21">MuertesEnAnio3("Masculino", $A21, "ACTIVOS", Hombres!$A$1:$DW$117, Mujeres!$A$1:$DW$117, 'Pensiones pensionados'!$A$1:$E$166,'Pensiones activos'!$A$2:$G$226)</f>
        <v>0.32965210447151316</v>
      </c>
      <c r="C21" s="36" cm="1">
        <f t="array" ref="C21">MuertesEnAnio3("Femenino", $A21, "ACTIVOS", Hombres!$A$1:$DW$117, Mujeres!$A$1:$DW$117, Pensionados!$A$2:$G$166,'Empleados activos'!$A$2:$I$225)</f>
        <v>0.14588037530495057</v>
      </c>
      <c r="D21" s="36">
        <f t="shared" si="1"/>
        <v>0.47553247977646373</v>
      </c>
      <c r="E21" s="41"/>
    </row>
    <row r="22" spans="1:5" x14ac:dyDescent="0.25">
      <c r="A22" s="25">
        <f t="shared" si="0"/>
        <v>2045</v>
      </c>
      <c r="B22" s="94" cm="1">
        <f t="array" ref="B22">MuertesEnAnio3("Masculino", $A22, "ACTIVOS", Hombres!$A$1:$DW$117, Mujeres!$A$1:$DW$117, 'Pensiones pensionados'!$A$1:$E$166,'Pensiones activos'!$A$2:$G$226)</f>
        <v>0.32447626545346114</v>
      </c>
      <c r="C22" s="36" cm="1">
        <f t="array" ref="C22">MuertesEnAnio3("Femenino", $A22, "ACTIVOS", Hombres!$A$1:$DW$117, Mujeres!$A$1:$DW$117, Pensionados!$A$2:$G$166,'Empleados activos'!$A$2:$I$225)</f>
        <v>0.14887735550464032</v>
      </c>
      <c r="D22" s="36">
        <f t="shared" si="1"/>
        <v>0.47335362095810146</v>
      </c>
      <c r="E22" s="41"/>
    </row>
    <row r="23" spans="1:5" x14ac:dyDescent="0.25">
      <c r="A23" s="25">
        <f t="shared" si="0"/>
        <v>2046</v>
      </c>
      <c r="B23" s="94" cm="1">
        <f t="array" ref="B23">MuertesEnAnio3("Masculino", $A23, "ACTIVOS", Hombres!$A$1:$DW$117, Mujeres!$A$1:$DW$117, 'Pensiones pensionados'!$A$1:$E$166,'Pensiones activos'!$A$2:$G$226)</f>
        <v>0.33721142180071861</v>
      </c>
      <c r="C23" s="36" cm="1">
        <f t="array" ref="C23">MuertesEnAnio3("Femenino", $A23, "ACTIVOS", Hombres!$A$1:$DW$117, Mujeres!$A$1:$DW$117, Pensionados!$A$2:$G$166,'Empleados activos'!$A$2:$I$225)</f>
        <v>0.14492450489310599</v>
      </c>
      <c r="D23" s="36">
        <f t="shared" si="1"/>
        <v>0.4821359266938246</v>
      </c>
      <c r="E23" s="41"/>
    </row>
    <row r="24" spans="1:5" x14ac:dyDescent="0.25">
      <c r="A24" s="25">
        <f t="shared" si="0"/>
        <v>2047</v>
      </c>
      <c r="B24" s="94" cm="1">
        <f t="array" ref="B24">MuertesEnAnio3("Masculino", $A24, "ACTIVOS", Hombres!$A$1:$DW$117, Mujeres!$A$1:$DW$117, 'Pensiones pensionados'!$A$1:$E$166,'Pensiones activos'!$A$2:$G$226)</f>
        <v>0.30204543775615944</v>
      </c>
      <c r="C24" s="36" cm="1">
        <f t="array" ref="C24">MuertesEnAnio3("Femenino", $A24, "ACTIVOS", Hombres!$A$1:$DW$117, Mujeres!$A$1:$DW$117, Pensionados!$A$2:$G$166,'Empleados activos'!$A$2:$I$225)</f>
        <v>0.14504735542180891</v>
      </c>
      <c r="D24" s="36">
        <f t="shared" si="1"/>
        <v>0.44709279317796835</v>
      </c>
      <c r="E24" s="41"/>
    </row>
    <row r="25" spans="1:5" x14ac:dyDescent="0.25">
      <c r="A25" s="25">
        <f t="shared" si="0"/>
        <v>2048</v>
      </c>
      <c r="B25" s="94" cm="1">
        <f t="array" ref="B25">MuertesEnAnio3("Masculino", $A25, "ACTIVOS", Hombres!$A$1:$DW$117, Mujeres!$A$1:$DW$117, 'Pensiones pensionados'!$A$1:$E$166,'Pensiones activos'!$A$2:$G$226)</f>
        <v>0.31643802993368825</v>
      </c>
      <c r="C25" s="36" cm="1">
        <f t="array" ref="C25">MuertesEnAnio3("Femenino", $A25, "ACTIVOS", Hombres!$A$1:$DW$117, Mujeres!$A$1:$DW$117, Pensionados!$A$2:$G$166,'Empleados activos'!$A$2:$I$225)</f>
        <v>0.14936899899067649</v>
      </c>
      <c r="D25" s="36">
        <f t="shared" si="1"/>
        <v>0.46580702892436476</v>
      </c>
      <c r="E25" s="41"/>
    </row>
    <row r="26" spans="1:5" x14ac:dyDescent="0.25">
      <c r="A26" s="25">
        <f t="shared" si="0"/>
        <v>2049</v>
      </c>
      <c r="B26" s="94" cm="1">
        <f t="array" ref="B26">MuertesEnAnio3("Masculino", $A26, "ACTIVOS", Hombres!$A$1:$DW$117, Mujeres!$A$1:$DW$117, 'Pensiones pensionados'!$A$1:$E$166,'Pensiones activos'!$A$2:$G$226)</f>
        <v>0.33264599143811302</v>
      </c>
      <c r="C26" s="36" cm="1">
        <f t="array" ref="C26">MuertesEnAnio3("Femenino", $A26, "ACTIVOS", Hombres!$A$1:$DW$117, Mujeres!$A$1:$DW$117, Pensionados!$A$2:$G$166,'Empleados activos'!$A$2:$I$225)</f>
        <v>0.13640958486025945</v>
      </c>
      <c r="D26" s="36">
        <f t="shared" si="1"/>
        <v>0.46905557629837247</v>
      </c>
      <c r="E26" s="41"/>
    </row>
    <row r="27" spans="1:5" x14ac:dyDescent="0.25">
      <c r="A27" s="25">
        <f t="shared" si="0"/>
        <v>2050</v>
      </c>
      <c r="B27" s="94" cm="1">
        <f t="array" ref="B27">MuertesEnAnio3("Masculino", $A27, "ACTIVOS", Hombres!$A$1:$DW$117, Mujeres!$A$1:$DW$117, 'Pensiones pensionados'!$A$1:$E$166,'Pensiones activos'!$A$2:$G$226)</f>
        <v>0.35003799640440986</v>
      </c>
      <c r="C27" s="36" cm="1">
        <f t="array" ref="C27">MuertesEnAnio3("Femenino", $A27, "ACTIVOS", Hombres!$A$1:$DW$117, Mujeres!$A$1:$DW$117, Pensionados!$A$2:$G$166,'Empleados activos'!$A$2:$I$225)</f>
        <v>0.11891586844851966</v>
      </c>
      <c r="D27" s="36">
        <f t="shared" si="1"/>
        <v>0.4689538648529295</v>
      </c>
      <c r="E27" s="41"/>
    </row>
    <row r="28" spans="1:5" x14ac:dyDescent="0.25">
      <c r="A28" s="25">
        <f t="shared" si="0"/>
        <v>2051</v>
      </c>
      <c r="B28" s="94" cm="1">
        <f t="array" ref="B28">MuertesEnAnio3("Masculino", $A28, "ACTIVOS", Hombres!$A$1:$DW$117, Mujeres!$A$1:$DW$117, 'Pensiones pensionados'!$A$1:$E$166,'Pensiones activos'!$A$2:$G$226)</f>
        <v>0.36004825612254004</v>
      </c>
      <c r="C28" s="36" cm="1">
        <f t="array" ref="C28">MuertesEnAnio3("Femenino", $A28, "ACTIVOS", Hombres!$A$1:$DW$117, Mujeres!$A$1:$DW$117, Pensionados!$A$2:$G$166,'Empleados activos'!$A$2:$I$225)</f>
        <v>0.1209072099605346</v>
      </c>
      <c r="D28" s="36">
        <f t="shared" si="1"/>
        <v>0.48095546608307466</v>
      </c>
      <c r="E28" s="41"/>
    </row>
    <row r="29" spans="1:5" x14ac:dyDescent="0.25">
      <c r="A29" s="25">
        <f t="shared" si="0"/>
        <v>2052</v>
      </c>
      <c r="B29" s="94" cm="1">
        <f t="array" ref="B29">MuertesEnAnio3("Masculino", $A29, "ACTIVOS", Hombres!$A$1:$DW$117, Mujeres!$A$1:$DW$117, 'Pensiones pensionados'!$A$1:$E$166,'Pensiones activos'!$A$2:$G$226)</f>
        <v>0.37023160243847586</v>
      </c>
      <c r="C29" s="36" cm="1">
        <f t="array" ref="C29">MuertesEnAnio3("Femenino", $A29, "ACTIVOS", Hombres!$A$1:$DW$117, Mujeres!$A$1:$DW$117, Pensionados!$A$2:$G$166,'Empleados activos'!$A$2:$I$225)</f>
        <v>0.1135245708744571</v>
      </c>
      <c r="D29" s="36">
        <f t="shared" si="1"/>
        <v>0.48375617331293297</v>
      </c>
      <c r="E29" s="41"/>
    </row>
    <row r="30" spans="1:5" x14ac:dyDescent="0.25">
      <c r="A30" s="25">
        <f t="shared" si="0"/>
        <v>2053</v>
      </c>
      <c r="B30" s="94" cm="1">
        <f t="array" ref="B30">MuertesEnAnio3("Masculino", $A30, "ACTIVOS", Hombres!$A$1:$DW$117, Mujeres!$A$1:$DW$117, 'Pensiones pensionados'!$A$1:$E$166,'Pensiones activos'!$A$2:$G$226)</f>
        <v>0.35739346532093169</v>
      </c>
      <c r="C30" s="36" cm="1">
        <f t="array" ref="C30">MuertesEnAnio3("Femenino", $A30, "ACTIVOS", Hombres!$A$1:$DW$117, Mujeres!$A$1:$DW$117, Pensionados!$A$2:$G$166,'Empleados activos'!$A$2:$I$225)</f>
        <v>0.10949583110653159</v>
      </c>
      <c r="D30" s="36">
        <f t="shared" si="1"/>
        <v>0.4668892964274633</v>
      </c>
      <c r="E30" s="41"/>
    </row>
    <row r="31" spans="1:5" x14ac:dyDescent="0.25">
      <c r="A31" s="25">
        <f t="shared" si="0"/>
        <v>2054</v>
      </c>
      <c r="B31" s="94" cm="1">
        <f t="array" ref="B31">MuertesEnAnio3("Masculino", $A31, "ACTIVOS", Hombres!$A$1:$DW$117, Mujeres!$A$1:$DW$117, 'Pensiones pensionados'!$A$1:$E$166,'Pensiones activos'!$A$2:$G$226)</f>
        <v>0.34341895654867693</v>
      </c>
      <c r="C31" s="36" cm="1">
        <f t="array" ref="C31">MuertesEnAnio3("Femenino", $A31, "ACTIVOS", Hombres!$A$1:$DW$117, Mujeres!$A$1:$DW$117, Pensionados!$A$2:$G$166,'Empleados activos'!$A$2:$I$225)</f>
        <v>0.10227870466750465</v>
      </c>
      <c r="D31" s="36">
        <f t="shared" si="1"/>
        <v>0.4456976612161816</v>
      </c>
      <c r="E31" s="41"/>
    </row>
    <row r="32" spans="1:5" x14ac:dyDescent="0.25">
      <c r="A32" s="25">
        <f t="shared" si="0"/>
        <v>2055</v>
      </c>
      <c r="B32" s="94" cm="1">
        <f t="array" ref="B32">MuertesEnAnio3("Masculino", $A32, "ACTIVOS", Hombres!$A$1:$DW$117, Mujeres!$A$1:$DW$117, 'Pensiones pensionados'!$A$1:$E$166,'Pensiones activos'!$A$2:$G$226)</f>
        <v>0.30571467770656213</v>
      </c>
      <c r="C32" s="36" cm="1">
        <f t="array" ref="C32">MuertesEnAnio3("Femenino", $A32, "ACTIVOS", Hombres!$A$1:$DW$117, Mujeres!$A$1:$DW$117, Pensionados!$A$2:$G$166,'Empleados activos'!$A$2:$I$225)</f>
        <v>9.1634799417445206E-2</v>
      </c>
      <c r="D32" s="36">
        <f t="shared" si="1"/>
        <v>0.39734947712400737</v>
      </c>
      <c r="E32" s="41"/>
    </row>
    <row r="33" spans="1:5" x14ac:dyDescent="0.25">
      <c r="A33" s="25">
        <f t="shared" si="0"/>
        <v>2056</v>
      </c>
      <c r="B33" s="94" cm="1">
        <f t="array" ref="B33">MuertesEnAnio3("Masculino", $A33, "ACTIVOS", Hombres!$A$1:$DW$117, Mujeres!$A$1:$DW$117, 'Pensiones pensionados'!$A$1:$E$166,'Pensiones activos'!$A$2:$G$226)</f>
        <v>0.25910933011998355</v>
      </c>
      <c r="C33" s="36" cm="1">
        <f t="array" ref="C33">MuertesEnAnio3("Femenino", $A33, "ACTIVOS", Hombres!$A$1:$DW$117, Mujeres!$A$1:$DW$117, Pensionados!$A$2:$G$166,'Empleados activos'!$A$2:$I$225)</f>
        <v>6.496438676466619E-2</v>
      </c>
      <c r="D33" s="36">
        <f t="shared" si="1"/>
        <v>0.32407371688464975</v>
      </c>
      <c r="E33" s="41"/>
    </row>
    <row r="34" spans="1:5" x14ac:dyDescent="0.25">
      <c r="A34" s="25">
        <f t="shared" si="0"/>
        <v>2057</v>
      </c>
      <c r="B34" s="94" cm="1">
        <f t="array" ref="B34">MuertesEnAnio3("Masculino", $A34, "ACTIVOS", Hombres!$A$1:$DW$117, Mujeres!$A$1:$DW$117, 'Pensiones pensionados'!$A$1:$E$166,'Pensiones activos'!$A$2:$G$226)</f>
        <v>0.18112785623864616</v>
      </c>
      <c r="C34" s="36" cm="1">
        <f t="array" ref="C34">MuertesEnAnio3("Femenino", $A34, "ACTIVOS", Hombres!$A$1:$DW$117, Mujeres!$A$1:$DW$117, Pensionados!$A$2:$G$166,'Empleados activos'!$A$2:$I$225)</f>
        <v>6.1208496236400442E-2</v>
      </c>
      <c r="D34" s="36">
        <f t="shared" si="1"/>
        <v>0.24233635247504659</v>
      </c>
      <c r="E34" s="41"/>
    </row>
    <row r="35" spans="1:5" x14ac:dyDescent="0.25">
      <c r="A35" s="25">
        <f t="shared" si="0"/>
        <v>2058</v>
      </c>
      <c r="B35" s="94" cm="1">
        <f t="array" ref="B35">MuertesEnAnio3("Masculino", $A35, "ACTIVOS", Hombres!$A$1:$DW$117, Mujeres!$A$1:$DW$117, 'Pensiones pensionados'!$A$1:$E$166,'Pensiones activos'!$A$2:$G$226)</f>
        <v>0.15791821471630987</v>
      </c>
      <c r="C35" s="36" cm="1">
        <f t="array" ref="C35">MuertesEnAnio3("Femenino", $A35, "ACTIVOS", Hombres!$A$1:$DW$117, Mujeres!$A$1:$DW$117, Pensionados!$A$2:$G$166,'Empleados activos'!$A$2:$I$225)</f>
        <v>5.1450465476204396E-2</v>
      </c>
      <c r="D35" s="36">
        <f t="shared" si="1"/>
        <v>0.20936868019251426</v>
      </c>
      <c r="E35" s="41"/>
    </row>
    <row r="36" spans="1:5" x14ac:dyDescent="0.25">
      <c r="A36" s="25">
        <f t="shared" si="0"/>
        <v>2059</v>
      </c>
      <c r="B36" s="94" cm="1">
        <f t="array" ref="B36">MuertesEnAnio3("Masculino", $A36, "ACTIVOS", Hombres!$A$1:$DW$117, Mujeres!$A$1:$DW$117, 'Pensiones pensionados'!$A$1:$E$166,'Pensiones activos'!$A$2:$G$226)</f>
        <v>0.14052412611056797</v>
      </c>
      <c r="C36" s="36" cm="1">
        <f t="array" ref="C36">MuertesEnAnio3("Femenino", $A36, "ACTIVOS", Hombres!$A$1:$DW$117, Mujeres!$A$1:$DW$117, Pensionados!$A$2:$G$166,'Empleados activos'!$A$2:$I$225)</f>
        <v>4.107992195817594E-2</v>
      </c>
      <c r="D36" s="36">
        <f t="shared" si="1"/>
        <v>0.18160404806874392</v>
      </c>
      <c r="E36" s="41"/>
    </row>
    <row r="37" spans="1:5" x14ac:dyDescent="0.25">
      <c r="A37" s="25">
        <f t="shared" si="0"/>
        <v>2060</v>
      </c>
      <c r="B37" s="94" cm="1">
        <f t="array" ref="B37">MuertesEnAnio3("Masculino", $A37, "ACTIVOS", Hombres!$A$1:$DW$117, Mujeres!$A$1:$DW$117, 'Pensiones pensionados'!$A$1:$E$166,'Pensiones activos'!$A$2:$G$226)</f>
        <v>0.12199409836450198</v>
      </c>
      <c r="C37" s="36" cm="1">
        <f t="array" ref="C37">MuertesEnAnio3("Femenino", $A37, "ACTIVOS", Hombres!$A$1:$DW$117, Mujeres!$A$1:$DW$117, Pensionados!$A$2:$G$166,'Empleados activos'!$A$2:$I$225)</f>
        <v>2.7141211790388371E-2</v>
      </c>
      <c r="D37" s="36">
        <f t="shared" si="1"/>
        <v>0.14913531015489034</v>
      </c>
      <c r="E37" s="41"/>
    </row>
    <row r="38" spans="1:5" x14ac:dyDescent="0.25">
      <c r="A38" s="25">
        <f t="shared" si="0"/>
        <v>2061</v>
      </c>
      <c r="B38" s="94" cm="1">
        <f t="array" ref="B38">MuertesEnAnio3("Masculino", $A38, "ACTIVOS", Hombres!$A$1:$DW$117, Mujeres!$A$1:$DW$117, 'Pensiones pensionados'!$A$1:$E$166,'Pensiones activos'!$A$2:$G$226)</f>
        <v>0.10939141132342579</v>
      </c>
      <c r="C38" s="36" cm="1">
        <f t="array" ref="C38">MuertesEnAnio3("Femenino", $A38, "ACTIVOS", Hombres!$A$1:$DW$117, Mujeres!$A$1:$DW$117, Pensionados!$A$2:$G$166,'Empleados activos'!$A$2:$I$225)</f>
        <v>2.6632155732672018E-2</v>
      </c>
      <c r="D38" s="36">
        <f t="shared" si="1"/>
        <v>0.1360235670560978</v>
      </c>
      <c r="E38" s="41"/>
    </row>
    <row r="39" spans="1:5" x14ac:dyDescent="0.25">
      <c r="A39" s="25">
        <f t="shared" si="0"/>
        <v>2062</v>
      </c>
      <c r="B39" s="94" cm="1">
        <f t="array" ref="B39">MuertesEnAnio3("Masculino", $A39, "ACTIVOS", Hombres!$A$1:$DW$117, Mujeres!$A$1:$DW$117, 'Pensiones pensionados'!$A$1:$E$166,'Pensiones activos'!$A$2:$G$226)</f>
        <v>0.11008320774731038</v>
      </c>
      <c r="C39" s="36" cm="1">
        <f t="array" ref="C39">MuertesEnAnio3("Femenino", $A39, "ACTIVOS", Hombres!$A$1:$DW$117, Mujeres!$A$1:$DW$117, Pensionados!$A$2:$G$166,'Empleados activos'!$A$2:$I$225)</f>
        <v>1.794033060013624E-2</v>
      </c>
      <c r="D39" s="36">
        <f t="shared" si="1"/>
        <v>0.12802353834744662</v>
      </c>
      <c r="E39" s="41"/>
    </row>
    <row r="40" spans="1:5" x14ac:dyDescent="0.25">
      <c r="A40" s="25">
        <f t="shared" si="0"/>
        <v>2063</v>
      </c>
      <c r="B40" s="94" cm="1">
        <f t="array" ref="B40">MuertesEnAnio3("Masculino", $A40, "ACTIVOS", Hombres!$A$1:$DW$117, Mujeres!$A$1:$DW$117, 'Pensiones pensionados'!$A$1:$E$166,'Pensiones activos'!$A$2:$G$226)</f>
        <v>9.7062954338666629E-2</v>
      </c>
      <c r="C40" s="36" cm="1">
        <f t="array" ref="C40">MuertesEnAnio3("Femenino", $A40, "ACTIVOS", Hombres!$A$1:$DW$117, Mujeres!$A$1:$DW$117, Pensionados!$A$2:$G$166,'Empleados activos'!$A$2:$I$225)</f>
        <v>1.4215887319358475E-2</v>
      </c>
      <c r="D40" s="36">
        <f t="shared" si="1"/>
        <v>0.11127884165802511</v>
      </c>
      <c r="E40" s="41"/>
    </row>
    <row r="41" spans="1:5" x14ac:dyDescent="0.25">
      <c r="A41" s="25">
        <f t="shared" si="0"/>
        <v>2064</v>
      </c>
      <c r="B41" s="94" cm="1">
        <f t="array" ref="B41">MuertesEnAnio3("Masculino", $A41, "ACTIVOS", Hombres!$A$1:$DW$117, Mujeres!$A$1:$DW$117, 'Pensiones pensionados'!$A$1:$E$166,'Pensiones activos'!$A$2:$G$226)</f>
        <v>4.9012084744078151E-2</v>
      </c>
      <c r="C41" s="36" cm="1">
        <f t="array" ref="C41">MuertesEnAnio3("Femenino", $A41, "ACTIVOS", Hombres!$A$1:$DW$117, Mujeres!$A$1:$DW$117, Pensionados!$A$2:$G$166,'Empleados activos'!$A$2:$I$225)</f>
        <v>4.8283823116695409E-3</v>
      </c>
      <c r="D41" s="36">
        <f t="shared" si="1"/>
        <v>5.3840467055747694E-2</v>
      </c>
      <c r="E41" s="41"/>
    </row>
    <row r="42" spans="1:5" x14ac:dyDescent="0.25">
      <c r="A42" s="25">
        <f t="shared" si="0"/>
        <v>2065</v>
      </c>
      <c r="B42" s="94" cm="1">
        <f t="array" ref="B42">MuertesEnAnio3("Masculino", $A42, "ACTIVOS", Hombres!$A$1:$DW$117, Mujeres!$A$1:$DW$117, 'Pensiones pensionados'!$A$1:$E$166,'Pensiones activos'!$A$2:$G$226)</f>
        <v>3.8790792508134983E-2</v>
      </c>
      <c r="C42" s="36" cm="1">
        <f t="array" ref="C42">MuertesEnAnio3("Femenino", $A42, "ACTIVOS", Hombres!$A$1:$DW$117, Mujeres!$A$1:$DW$117, Pensionados!$A$2:$G$166,'Empleados activos'!$A$2:$I$225)</f>
        <v>0</v>
      </c>
      <c r="D42" s="36">
        <f t="shared" si="1"/>
        <v>3.8790792508134983E-2</v>
      </c>
      <c r="E42" s="41"/>
    </row>
    <row r="43" spans="1:5" x14ac:dyDescent="0.25">
      <c r="A43" s="25">
        <f t="shared" si="0"/>
        <v>2066</v>
      </c>
      <c r="B43" s="94" cm="1">
        <f t="array" ref="B43">MuertesEnAnio3("Masculino", $A43, "ACTIVOS", Hombres!$A$1:$DW$117, Mujeres!$A$1:$DW$117, 'Pensiones pensionados'!$A$1:$E$166,'Pensiones activos'!$A$2:$G$226)</f>
        <v>2.7956818082311076E-2</v>
      </c>
      <c r="C43" s="36" cm="1">
        <f t="array" ref="C43">MuertesEnAnio3("Femenino", $A43, "ACTIVOS", Hombres!$A$1:$DW$117, Mujeres!$A$1:$DW$117, Pensionados!$A$2:$G$166,'Empleados activos'!$A$2:$I$225)</f>
        <v>0</v>
      </c>
      <c r="D43" s="36">
        <f t="shared" si="1"/>
        <v>2.7956818082311076E-2</v>
      </c>
      <c r="E43" s="41"/>
    </row>
    <row r="44" spans="1:5" x14ac:dyDescent="0.25">
      <c r="A44" s="25">
        <f t="shared" si="0"/>
        <v>2067</v>
      </c>
      <c r="B44" s="94" cm="1">
        <f t="array" ref="B44">MuertesEnAnio3("Masculino", $A44, "ACTIVOS", Hombres!$A$1:$DW$117, Mujeres!$A$1:$DW$117, 'Pensiones pensionados'!$A$1:$E$166,'Pensiones activos'!$A$2:$G$226)</f>
        <v>2.3136683208558384E-2</v>
      </c>
      <c r="C44" s="36" cm="1">
        <f t="array" ref="C44">MuertesEnAnio3("Femenino", $A44, "ACTIVOS", Hombres!$A$1:$DW$117, Mujeres!$A$1:$DW$117, Pensionados!$A$2:$G$166,'Empleados activos'!$A$2:$I$225)</f>
        <v>0</v>
      </c>
      <c r="D44" s="36">
        <f t="shared" si="1"/>
        <v>2.3136683208558384E-2</v>
      </c>
      <c r="E44" s="41"/>
    </row>
    <row r="45" spans="1:5" x14ac:dyDescent="0.25">
      <c r="A45" s="25">
        <f t="shared" si="0"/>
        <v>2068</v>
      </c>
      <c r="B45" s="94" cm="1">
        <f t="array" ref="B45">MuertesEnAnio3("Masculino", $A45, "ACTIVOS", Hombres!$A$1:$DW$117, Mujeres!$A$1:$DW$117, 'Pensiones pensionados'!$A$1:$E$166,'Pensiones activos'!$A$2:$G$226)</f>
        <v>1.814139637842959E-2</v>
      </c>
      <c r="C45" s="36" cm="1">
        <f t="array" ref="C45">MuertesEnAnio3("Femenino", $A45, "ACTIVOS", Hombres!$A$1:$DW$117, Mujeres!$A$1:$DW$117, Pensionados!$A$2:$G$166,'Empleados activos'!$A$2:$I$225)</f>
        <v>0</v>
      </c>
      <c r="D45" s="36">
        <f>B45+C45</f>
        <v>1.814139637842959E-2</v>
      </c>
      <c r="E45" s="41"/>
    </row>
    <row r="46" spans="1:5" x14ac:dyDescent="0.25">
      <c r="A46" s="25">
        <f t="shared" si="0"/>
        <v>2069</v>
      </c>
      <c r="B46" s="94" cm="1">
        <f t="array" ref="B46">MuertesEnAnio3("Masculino", $A46, "ACTIVOS", Hombres!$A$1:$DW$117, Mujeres!$A$1:$DW$117, 'Pensiones pensionados'!$A$1:$E$166,'Pensiones activos'!$A$2:$G$226)</f>
        <v>0</v>
      </c>
      <c r="C46" s="36" cm="1">
        <f t="array" ref="C46">MuertesEnAnio3("Femenino", $A46, "ACTIVOS", Hombres!$A$1:$DW$117, Mujeres!$A$1:$DW$117, Pensionados!$A$2:$G$166,'Empleados activos'!$A$2:$I$225)</f>
        <v>0</v>
      </c>
      <c r="D46" s="36">
        <f t="shared" ref="D46" si="2">B46+C46</f>
        <v>0</v>
      </c>
      <c r="E46" s="4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baseColWidth="10" defaultColWidth="11.5703125" defaultRowHeight="15" x14ac:dyDescent="0.25"/>
  <cols>
    <col min="1" max="1" width="12.5703125" bestFit="1" customWidth="1"/>
    <col min="2" max="2" width="11.28515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0">
        <v>2025</v>
      </c>
      <c r="B2" s="101" cm="1">
        <f t="array" ref="B2">MuertesEnAnio3("Masculino", A2, "PENSIONADOS", Hombres!$A$1:$DW$117, Mujeres!$A$1:$DW$117, Pensionados!$A$2:$G$166,'Empleados activos'!$A$2:$I$225)</f>
        <v>0</v>
      </c>
      <c r="C2" s="101" cm="1">
        <f t="array" ref="C2">MuertesEnAnio3("Femenino", A2, "PENSIONADOS", Hombres!$A$1:$DW$117, Mujeres!$A$1:$DW$117, Pensionados!$A$2:$G$166,'Empleados activos'!$A$2:$I$225)</f>
        <v>0</v>
      </c>
      <c r="D2" s="101">
        <f>B2+C2</f>
        <v>0</v>
      </c>
    </row>
    <row r="3" spans="1:4" x14ac:dyDescent="0.25">
      <c r="A3" s="40">
        <f>A2+1</f>
        <v>2026</v>
      </c>
      <c r="B3" s="38" cm="1">
        <f t="array" ref="B3">MuertesEnAnio3("Masculino", A3, "PENSIONADOS", Hombres!$A$1:$DW$117, Mujeres!$A$1:$DW$117, Pensionados!$A$2:$G$166,'Empleados activos'!$A$2:$I$225)</f>
        <v>2.3649765999999994</v>
      </c>
      <c r="C3" s="38" cm="1">
        <f t="array" ref="C3">MuertesEnAnio3("Femenino", A3, "PENSIONADOS", Hombres!$A$1:$DW$117, Mujeres!$A$1:$DW$117, Pensionados!$A$2:$G$166,'Empleados activos'!$A$2:$I$225)</f>
        <v>1.9694662000000001</v>
      </c>
      <c r="D3" s="38">
        <f>B3+C3</f>
        <v>4.3344427999999997</v>
      </c>
    </row>
    <row r="4" spans="1:4" x14ac:dyDescent="0.25">
      <c r="A4" s="40">
        <f t="shared" ref="A4:A67" si="0">A3+1</f>
        <v>2027</v>
      </c>
      <c r="B4" s="38" cm="1">
        <f t="array" ref="B4">MuertesEnAnio3("Masculino", A4, "PENSIONADOS", Hombres!$A$1:$DW$117, Mujeres!$A$1:$DW$117, Pensionados!$A$2:$G$166,'Empleados activos'!$A$2:$I$225)</f>
        <v>2.3926735832423693</v>
      </c>
      <c r="C4" s="38" cm="1">
        <f t="array" ref="C4">MuertesEnAnio3("Femenino", A4, "PENSIONADOS", Hombres!$A$1:$DW$117, Mujeres!$A$1:$DW$117, Pensionados!$A$2:$G$166,'Empleados activos'!$A$2:$I$225)</f>
        <v>2.0764775048542199</v>
      </c>
      <c r="D4" s="38">
        <f>B4+C4</f>
        <v>4.4691510880965897</v>
      </c>
    </row>
    <row r="5" spans="1:4" x14ac:dyDescent="0.25">
      <c r="A5" s="40">
        <f t="shared" si="0"/>
        <v>2028</v>
      </c>
      <c r="B5" s="38" cm="1">
        <f t="array" ref="B5">MuertesEnAnio3("Masculino", A5, "PENSIONADOS", Hombres!$A$1:$DW$117, Mujeres!$A$1:$DW$117, Pensionados!$A$2:$G$166,'Empleados activos'!$A$2:$I$225)</f>
        <v>2.4220099229137944</v>
      </c>
      <c r="C5" s="38" cm="1">
        <f t="array" ref="C5">MuertesEnAnio3("Femenino", A5, "PENSIONADOS", Hombres!$A$1:$DW$117, Mujeres!$A$1:$DW$117, Pensionados!$A$2:$G$166,'Empleados activos'!$A$2:$I$225)</f>
        <v>2.1809697434981268</v>
      </c>
      <c r="D5" s="38">
        <f t="shared" ref="D5:D66" si="1">B5+C5</f>
        <v>4.6029796664119207</v>
      </c>
    </row>
    <row r="6" spans="1:4" x14ac:dyDescent="0.25">
      <c r="A6" s="40">
        <f t="shared" si="0"/>
        <v>2029</v>
      </c>
      <c r="B6" s="38" cm="1">
        <f t="array" ref="B6">MuertesEnAnio3("Masculino", A6, "PENSIONADOS", Hombres!$A$1:$DW$117, Mujeres!$A$1:$DW$117, Pensionados!$A$2:$G$166,'Empleados activos'!$A$2:$I$225)</f>
        <v>2.4581803781517935</v>
      </c>
      <c r="C6" s="38" cm="1">
        <f t="array" ref="C6">MuertesEnAnio3("Femenino", A6, "PENSIONADOS", Hombres!$A$1:$DW$117, Mujeres!$A$1:$DW$117, Pensionados!$A$2:$G$166,'Empleados activos'!$A$2:$I$225)</f>
        <v>2.2864067590590489</v>
      </c>
      <c r="D6" s="38">
        <f t="shared" si="1"/>
        <v>4.7445871372108428</v>
      </c>
    </row>
    <row r="7" spans="1:4" x14ac:dyDescent="0.25">
      <c r="A7" s="40">
        <f t="shared" si="0"/>
        <v>2030</v>
      </c>
      <c r="B7" s="38" cm="1">
        <f t="array" ref="B7">MuertesEnAnio3("Masculino", A7, "PENSIONADOS", Hombres!$A$1:$DW$117, Mujeres!$A$1:$DW$117, Pensionados!$A$2:$G$166,'Empleados activos'!$A$2:$I$225)</f>
        <v>2.4828145623816713</v>
      </c>
      <c r="C7" s="38" cm="1">
        <f t="array" ref="C7">MuertesEnAnio3("Femenino", A7, "PENSIONADOS", Hombres!$A$1:$DW$117, Mujeres!$A$1:$DW$117, Pensionados!$A$2:$G$166,'Empleados activos'!$A$2:$I$225)</f>
        <v>2.3845584398035884</v>
      </c>
      <c r="D7" s="38">
        <f t="shared" si="1"/>
        <v>4.8673730021852597</v>
      </c>
    </row>
    <row r="8" spans="1:4" x14ac:dyDescent="0.25">
      <c r="A8" s="40">
        <f t="shared" si="0"/>
        <v>2031</v>
      </c>
      <c r="B8" s="38" cm="1">
        <f t="array" ref="B8">MuertesEnAnio3("Masculino", A8, "PENSIONADOS", Hombres!$A$1:$DW$117, Mujeres!$A$1:$DW$117, Pensionados!$A$2:$G$166,'Empleados activos'!$A$2:$I$225)</f>
        <v>2.505531612933205</v>
      </c>
      <c r="C8" s="38" cm="1">
        <f t="array" ref="C8">MuertesEnAnio3("Femenino", A8, "PENSIONADOS", Hombres!$A$1:$DW$117, Mujeres!$A$1:$DW$117, Pensionados!$A$2:$G$166,'Empleados activos'!$A$2:$I$225)</f>
        <v>2.4898895078359913</v>
      </c>
      <c r="D8" s="38">
        <f t="shared" si="1"/>
        <v>4.9954211207691959</v>
      </c>
    </row>
    <row r="9" spans="1:4" x14ac:dyDescent="0.25">
      <c r="A9" s="40">
        <f t="shared" si="0"/>
        <v>2032</v>
      </c>
      <c r="B9" s="38" cm="1">
        <f t="array" ref="B9">MuertesEnAnio3("Masculino", A9, "PENSIONADOS", Hombres!$A$1:$DW$117, Mujeres!$A$1:$DW$117, Pensionados!$A$2:$G$166,'Empleados activos'!$A$2:$I$225)</f>
        <v>2.5270958132805674</v>
      </c>
      <c r="C9" s="38" cm="1">
        <f t="array" ref="C9">MuertesEnAnio3("Femenino", A9, "PENSIONADOS", Hombres!$A$1:$DW$117, Mujeres!$A$1:$DW$117, Pensionados!$A$2:$G$166,'Empleados activos'!$A$2:$I$225)</f>
        <v>2.5907195554734614</v>
      </c>
      <c r="D9" s="38">
        <f t="shared" si="1"/>
        <v>5.1178153687540284</v>
      </c>
    </row>
    <row r="10" spans="1:4" x14ac:dyDescent="0.25">
      <c r="A10" s="40">
        <f t="shared" si="0"/>
        <v>2033</v>
      </c>
      <c r="B10" s="38" cm="1">
        <f t="array" ref="B10">MuertesEnAnio3("Masculino", A10, "PENSIONADOS", Hombres!$A$1:$DW$117, Mujeres!$A$1:$DW$117, Pensionados!$A$2:$G$166,'Empleados activos'!$A$2:$I$225)</f>
        <v>2.5435115228344451</v>
      </c>
      <c r="C10" s="38" cm="1">
        <f t="array" ref="C10">MuertesEnAnio3("Femenino", A10, "PENSIONADOS", Hombres!$A$1:$DW$117, Mujeres!$A$1:$DW$117, Pensionados!$A$2:$G$166,'Empleados activos'!$A$2:$I$225)</f>
        <v>2.6911813266290507</v>
      </c>
      <c r="D10" s="38">
        <f t="shared" si="1"/>
        <v>5.2346928494634959</v>
      </c>
    </row>
    <row r="11" spans="1:4" x14ac:dyDescent="0.25">
      <c r="A11" s="40">
        <f t="shared" si="0"/>
        <v>2034</v>
      </c>
      <c r="B11" s="38" cm="1">
        <f t="array" ref="B11">MuertesEnAnio3("Masculino", A11, "PENSIONADOS", Hombres!$A$1:$DW$117, Mujeres!$A$1:$DW$117, Pensionados!$A$2:$G$166,'Empleados activos'!$A$2:$I$225)</f>
        <v>2.5572021333899664</v>
      </c>
      <c r="C11" s="38" cm="1">
        <f t="array" ref="C11">MuertesEnAnio3("Femenino", A11, "PENSIONADOS", Hombres!$A$1:$DW$117, Mujeres!$A$1:$DW$117, Pensionados!$A$2:$G$166,'Empleados activos'!$A$2:$I$225)</f>
        <v>2.7784518097832462</v>
      </c>
      <c r="D11" s="38">
        <f t="shared" si="1"/>
        <v>5.3356539431732131</v>
      </c>
    </row>
    <row r="12" spans="1:4" x14ac:dyDescent="0.25">
      <c r="A12" s="40">
        <f t="shared" si="0"/>
        <v>2035</v>
      </c>
      <c r="B12" s="38" cm="1">
        <f t="array" ref="B12">MuertesEnAnio3("Masculino", A12, "PENSIONADOS", Hombres!$A$1:$DW$117, Mujeres!$A$1:$DW$117, Pensionados!$A$2:$G$166,'Empleados activos'!$A$2:$I$225)</f>
        <v>2.5638678035015761</v>
      </c>
      <c r="C12" s="38" cm="1">
        <f t="array" ref="C12">MuertesEnAnio3("Femenino", A12, "PENSIONADOS", Hombres!$A$1:$DW$117, Mujeres!$A$1:$DW$117, Pensionados!$A$2:$G$166,'Empleados activos'!$A$2:$I$225)</f>
        <v>2.8651528271003386</v>
      </c>
      <c r="D12" s="38">
        <f t="shared" si="1"/>
        <v>5.4290206306019151</v>
      </c>
    </row>
    <row r="13" spans="1:4" x14ac:dyDescent="0.25">
      <c r="A13" s="40">
        <f t="shared" si="0"/>
        <v>2036</v>
      </c>
      <c r="B13" s="38" cm="1">
        <f t="array" ref="B13">MuertesEnAnio3("Masculino", A13, "PENSIONADOS", Hombres!$A$1:$DW$117, Mujeres!$A$1:$DW$117, Pensionados!$A$2:$G$166,'Empleados activos'!$A$2:$I$225)</f>
        <v>2.5705955729091832</v>
      </c>
      <c r="C13" s="38" cm="1">
        <f t="array" ref="C13">MuertesEnAnio3("Femenino", A13, "PENSIONADOS", Hombres!$A$1:$DW$117, Mujeres!$A$1:$DW$117, Pensionados!$A$2:$G$166,'Empleados activos'!$A$2:$I$225)</f>
        <v>2.9410153846023901</v>
      </c>
      <c r="D13" s="38">
        <f t="shared" si="1"/>
        <v>5.5116109575115733</v>
      </c>
    </row>
    <row r="14" spans="1:4" x14ac:dyDescent="0.25">
      <c r="A14" s="40">
        <f t="shared" si="0"/>
        <v>2037</v>
      </c>
      <c r="B14" s="38" cm="1">
        <f t="array" ref="B14">MuertesEnAnio3("Masculino", A14, "PENSIONADOS", Hombres!$A$1:$DW$117, Mujeres!$A$1:$DW$117, Pensionados!$A$2:$G$166,'Empleados activos'!$A$2:$I$225)</f>
        <v>2.5816806944133197</v>
      </c>
      <c r="C14" s="38" cm="1">
        <f t="array" ref="C14">MuertesEnAnio3("Femenino", A14, "PENSIONADOS", Hombres!$A$1:$DW$117, Mujeres!$A$1:$DW$117, Pensionados!$A$2:$G$166,'Empleados activos'!$A$2:$I$225)</f>
        <v>3.0097103167694281</v>
      </c>
      <c r="D14" s="38">
        <f t="shared" si="1"/>
        <v>5.5913910111827478</v>
      </c>
    </row>
    <row r="15" spans="1:4" x14ac:dyDescent="0.25">
      <c r="A15" s="40">
        <f t="shared" si="0"/>
        <v>2038</v>
      </c>
      <c r="B15" s="38" cm="1">
        <f t="array" ref="B15">MuertesEnAnio3("Masculino", A15, "PENSIONADOS", Hombres!$A$1:$DW$117, Mujeres!$A$1:$DW$117, Pensionados!$A$2:$G$166,'Empleados activos'!$A$2:$I$225)</f>
        <v>2.5805367524326495</v>
      </c>
      <c r="C15" s="38" cm="1">
        <f t="array" ref="C15">MuertesEnAnio3("Femenino", A15, "PENSIONADOS", Hombres!$A$1:$DW$117, Mujeres!$A$1:$DW$117, Pensionados!$A$2:$G$166,'Empleados activos'!$A$2:$I$225)</f>
        <v>3.0765774864389028</v>
      </c>
      <c r="D15" s="38">
        <f t="shared" si="1"/>
        <v>5.6571142388715518</v>
      </c>
    </row>
    <row r="16" spans="1:4" x14ac:dyDescent="0.25">
      <c r="A16" s="40">
        <f t="shared" si="0"/>
        <v>2039</v>
      </c>
      <c r="B16" s="38" cm="1">
        <f t="array" ref="B16">MuertesEnAnio3("Masculino", A16, "PENSIONADOS", Hombres!$A$1:$DW$117, Mujeres!$A$1:$DW$117, Pensionados!$A$2:$G$166,'Empleados activos'!$A$2:$I$225)</f>
        <v>2.5773620500101648</v>
      </c>
      <c r="C16" s="38" cm="1">
        <f t="array" ref="C16">MuertesEnAnio3("Femenino", A16, "PENSIONADOS", Hombres!$A$1:$DW$117, Mujeres!$A$1:$DW$117, Pensionados!$A$2:$G$166,'Empleados activos'!$A$2:$I$225)</f>
        <v>3.1333709817247448</v>
      </c>
      <c r="D16" s="38">
        <f t="shared" si="1"/>
        <v>5.7107330317349092</v>
      </c>
    </row>
    <row r="17" spans="1:4" x14ac:dyDescent="0.25">
      <c r="A17" s="40">
        <f t="shared" si="0"/>
        <v>2040</v>
      </c>
      <c r="B17" s="38" cm="1">
        <f t="array" ref="B17">MuertesEnAnio3("Masculino", A17, "PENSIONADOS", Hombres!$A$1:$DW$117, Mujeres!$A$1:$DW$117, Pensionados!$A$2:$G$166,'Empleados activos'!$A$2:$I$225)</f>
        <v>2.5814088002131861</v>
      </c>
      <c r="C17" s="38" cm="1">
        <f t="array" ref="C17">MuertesEnAnio3("Femenino", A17, "PENSIONADOS", Hombres!$A$1:$DW$117, Mujeres!$A$1:$DW$117, Pensionados!$A$2:$G$166,'Empleados activos'!$A$2:$I$225)</f>
        <v>3.1830500034500999</v>
      </c>
      <c r="D17" s="38">
        <f t="shared" si="1"/>
        <v>5.7644588036632864</v>
      </c>
    </row>
    <row r="18" spans="1:4" x14ac:dyDescent="0.25">
      <c r="A18" s="40">
        <f t="shared" si="0"/>
        <v>2041</v>
      </c>
      <c r="B18" s="38" cm="1">
        <f t="array" ref="B18">MuertesEnAnio3("Masculino", A18, "PENSIONADOS", Hombres!$A$1:$DW$117, Mujeres!$A$1:$DW$117, Pensionados!$A$2:$G$166,'Empleados activos'!$A$2:$I$225)</f>
        <v>2.5866137416636747</v>
      </c>
      <c r="C18" s="38" cm="1">
        <f t="array" ref="C18">MuertesEnAnio3("Femenino", A18, "PENSIONADOS", Hombres!$A$1:$DW$117, Mujeres!$A$1:$DW$117, Pensionados!$A$2:$G$166,'Empleados activos'!$A$2:$I$225)</f>
        <v>3.2206342609958774</v>
      </c>
      <c r="D18" s="38">
        <f t="shared" si="1"/>
        <v>5.8072480026595521</v>
      </c>
    </row>
    <row r="19" spans="1:4" x14ac:dyDescent="0.25">
      <c r="A19" s="40">
        <f t="shared" si="0"/>
        <v>2042</v>
      </c>
      <c r="B19" s="38" cm="1">
        <f t="array" ref="B19">MuertesEnAnio3("Masculino", A19, "PENSIONADOS", Hombres!$A$1:$DW$117, Mujeres!$A$1:$DW$117, Pensionados!$A$2:$G$166,'Empleados activos'!$A$2:$I$225)</f>
        <v>2.5597012662273904</v>
      </c>
      <c r="C19" s="38" cm="1">
        <f t="array" ref="C19">MuertesEnAnio3("Femenino", A19, "PENSIONADOS", Hombres!$A$1:$DW$117, Mujeres!$A$1:$DW$117, Pensionados!$A$2:$G$166,'Empleados activos'!$A$2:$I$225)</f>
        <v>3.2433129558934759</v>
      </c>
      <c r="D19" s="38">
        <f t="shared" si="1"/>
        <v>5.8030142221208667</v>
      </c>
    </row>
    <row r="20" spans="1:4" x14ac:dyDescent="0.25">
      <c r="A20" s="40">
        <f t="shared" si="0"/>
        <v>2043</v>
      </c>
      <c r="B20" s="38" cm="1">
        <f t="array" ref="B20">MuertesEnAnio3("Masculino", A20, "PENSIONADOS", Hombres!$A$1:$DW$117, Mujeres!$A$1:$DW$117, Pensionados!$A$2:$G$166,'Empleados activos'!$A$2:$I$225)</f>
        <v>2.5445695168762668</v>
      </c>
      <c r="C20" s="38" cm="1">
        <f t="array" ref="C20">MuertesEnAnio3("Femenino", A20, "PENSIONADOS", Hombres!$A$1:$DW$117, Mujeres!$A$1:$DW$117, Pensionados!$A$2:$G$166,'Empleados activos'!$A$2:$I$225)</f>
        <v>3.2579345664918993</v>
      </c>
      <c r="D20" s="38">
        <f t="shared" si="1"/>
        <v>5.8025040833681665</v>
      </c>
    </row>
    <row r="21" spans="1:4" x14ac:dyDescent="0.25">
      <c r="A21" s="40">
        <f t="shared" si="0"/>
        <v>2044</v>
      </c>
      <c r="B21" s="38" cm="1">
        <f t="array" ref="B21">MuertesEnAnio3("Masculino", A21, "PENSIONADOS", Hombres!$A$1:$DW$117, Mujeres!$A$1:$DW$117, Pensionados!$A$2:$G$166,'Empleados activos'!$A$2:$I$225)</f>
        <v>2.5005673999585896</v>
      </c>
      <c r="C21" s="38" cm="1">
        <f t="array" ref="C21">MuertesEnAnio3("Femenino", A21, "PENSIONADOS", Hombres!$A$1:$DW$117, Mujeres!$A$1:$DW$117, Pensionados!$A$2:$G$166,'Empleados activos'!$A$2:$I$225)</f>
        <v>3.2680789863147881</v>
      </c>
      <c r="D21" s="38">
        <f t="shared" si="1"/>
        <v>5.7686463862733781</v>
      </c>
    </row>
    <row r="22" spans="1:4" x14ac:dyDescent="0.25">
      <c r="A22" s="40">
        <f t="shared" si="0"/>
        <v>2045</v>
      </c>
      <c r="B22" s="38" cm="1">
        <f t="array" ref="B22">MuertesEnAnio3("Masculino", A22, "PENSIONADOS", Hombres!$A$1:$DW$117, Mujeres!$A$1:$DW$117, Pensionados!$A$2:$G$166,'Empleados activos'!$A$2:$I$225)</f>
        <v>2.4726684196972331</v>
      </c>
      <c r="C22" s="38" cm="1">
        <f t="array" ref="C22">MuertesEnAnio3("Femenino", A22, "PENSIONADOS", Hombres!$A$1:$DW$117, Mujeres!$A$1:$DW$117, Pensionados!$A$2:$G$166,'Empleados activos'!$A$2:$I$225)</f>
        <v>3.2487602401637021</v>
      </c>
      <c r="D22" s="38">
        <f t="shared" si="1"/>
        <v>5.7214286598609352</v>
      </c>
    </row>
    <row r="23" spans="1:4" x14ac:dyDescent="0.25">
      <c r="A23" s="40">
        <f t="shared" si="0"/>
        <v>2046</v>
      </c>
      <c r="B23" s="38" cm="1">
        <f t="array" ref="B23">MuertesEnAnio3("Masculino", A23, "PENSIONADOS", Hombres!$A$1:$DW$117, Mujeres!$A$1:$DW$117, Pensionados!$A$2:$G$166,'Empleados activos'!$A$2:$I$225)</f>
        <v>2.4195572782445254</v>
      </c>
      <c r="C23" s="38" cm="1">
        <f t="array" ref="C23">MuertesEnAnio3("Femenino", A23, "PENSIONADOS", Hombres!$A$1:$DW$117, Mujeres!$A$1:$DW$117, Pensionados!$A$2:$G$166,'Empleados activos'!$A$2:$I$225)</f>
        <v>3.2242082026408561</v>
      </c>
      <c r="D23" s="38">
        <f t="shared" si="1"/>
        <v>5.6437654808853814</v>
      </c>
    </row>
    <row r="24" spans="1:4" x14ac:dyDescent="0.25">
      <c r="A24" s="40">
        <f t="shared" si="0"/>
        <v>2047</v>
      </c>
      <c r="B24" s="38" cm="1">
        <f t="array" ref="B24">MuertesEnAnio3("Masculino", A24, "PENSIONADOS", Hombres!$A$1:$DW$117, Mujeres!$A$1:$DW$117, Pensionados!$A$2:$G$166,'Empleados activos'!$A$2:$I$225)</f>
        <v>2.4124418932776468</v>
      </c>
      <c r="C24" s="38" cm="1">
        <f t="array" ref="C24">MuertesEnAnio3("Femenino", A24, "PENSIONADOS", Hombres!$A$1:$DW$117, Mujeres!$A$1:$DW$117, Pensionados!$A$2:$G$166,'Empleados activos'!$A$2:$I$225)</f>
        <v>3.1843136186441834</v>
      </c>
      <c r="D24" s="38">
        <f t="shared" si="1"/>
        <v>5.5967555119218302</v>
      </c>
    </row>
    <row r="25" spans="1:4" x14ac:dyDescent="0.25">
      <c r="A25" s="40">
        <f t="shared" si="0"/>
        <v>2048</v>
      </c>
      <c r="B25" s="38" cm="1">
        <f t="array" ref="B25">MuertesEnAnio3("Masculino", A25, "PENSIONADOS", Hombres!$A$1:$DW$117, Mujeres!$A$1:$DW$117, Pensionados!$A$2:$G$166,'Empleados activos'!$A$2:$I$225)</f>
        <v>2.3539513504553322</v>
      </c>
      <c r="C25" s="38" cm="1">
        <f t="array" ref="C25">MuertesEnAnio3("Femenino", A25, "PENSIONADOS", Hombres!$A$1:$DW$117, Mujeres!$A$1:$DW$117, Pensionados!$A$2:$G$166,'Empleados activos'!$A$2:$I$225)</f>
        <v>3.130863626498614</v>
      </c>
      <c r="D25" s="38">
        <f t="shared" si="1"/>
        <v>5.4848149769539463</v>
      </c>
    </row>
    <row r="26" spans="1:4" x14ac:dyDescent="0.25">
      <c r="A26" s="40">
        <f t="shared" si="0"/>
        <v>2049</v>
      </c>
      <c r="B26" s="38" cm="1">
        <f t="array" ref="B26">MuertesEnAnio3("Masculino", A26, "PENSIONADOS", Hombres!$A$1:$DW$117, Mujeres!$A$1:$DW$117, Pensionados!$A$2:$G$166,'Empleados activos'!$A$2:$I$225)</f>
        <v>2.2889144800439971</v>
      </c>
      <c r="C26" s="38" cm="1">
        <f t="array" ref="C26">MuertesEnAnio3("Femenino", A26, "PENSIONADOS", Hombres!$A$1:$DW$117, Mujeres!$A$1:$DW$117, Pensionados!$A$2:$G$166,'Empleados activos'!$A$2:$I$225)</f>
        <v>3.0829443456901569</v>
      </c>
      <c r="D26" s="38">
        <f t="shared" si="1"/>
        <v>5.3718588257341544</v>
      </c>
    </row>
    <row r="27" spans="1:4" x14ac:dyDescent="0.25">
      <c r="A27" s="40">
        <f t="shared" si="0"/>
        <v>2050</v>
      </c>
      <c r="B27" s="38" cm="1">
        <f t="array" ref="B27">MuertesEnAnio3("Masculino", A27, "PENSIONADOS", Hombres!$A$1:$DW$117, Mujeres!$A$1:$DW$117, Pensionados!$A$2:$G$166,'Empleados activos'!$A$2:$I$225)</f>
        <v>2.2161200779479371</v>
      </c>
      <c r="C27" s="38" cm="1">
        <f t="array" ref="C27">MuertesEnAnio3("Femenino", A27, "PENSIONADOS", Hombres!$A$1:$DW$117, Mujeres!$A$1:$DW$117, Pensionados!$A$2:$G$166,'Empleados activos'!$A$2:$I$225)</f>
        <v>3.0221799151773023</v>
      </c>
      <c r="D27" s="38">
        <f t="shared" si="1"/>
        <v>5.2382999931252394</v>
      </c>
    </row>
    <row r="28" spans="1:4" x14ac:dyDescent="0.25">
      <c r="A28" s="40">
        <f t="shared" si="0"/>
        <v>2051</v>
      </c>
      <c r="B28" s="38" cm="1">
        <f t="array" ref="B28">MuertesEnAnio3("Masculino", A28, "PENSIONADOS", Hombres!$A$1:$DW$117, Mujeres!$A$1:$DW$117, Pensionados!$A$2:$G$166,'Empleados activos'!$A$2:$I$225)</f>
        <v>2.1451485429240287</v>
      </c>
      <c r="C28" s="38" cm="1">
        <f t="array" ref="C28">MuertesEnAnio3("Femenino", A28, "PENSIONADOS", Hombres!$A$1:$DW$117, Mujeres!$A$1:$DW$117, Pensionados!$A$2:$G$166,'Empleados activos'!$A$2:$I$225)</f>
        <v>2.9275860374710927</v>
      </c>
      <c r="D28" s="38">
        <f t="shared" si="1"/>
        <v>5.0727345803951209</v>
      </c>
    </row>
    <row r="29" spans="1:4" x14ac:dyDescent="0.25">
      <c r="A29" s="40">
        <f t="shared" si="0"/>
        <v>2052</v>
      </c>
      <c r="B29" s="38" cm="1">
        <f t="array" ref="B29">MuertesEnAnio3("Masculino", A29, "PENSIONADOS", Hombres!$A$1:$DW$117, Mujeres!$A$1:$DW$117, Pensionados!$A$2:$G$166,'Empleados activos'!$A$2:$I$225)</f>
        <v>2.0717568789888454</v>
      </c>
      <c r="C29" s="38" cm="1">
        <f t="array" ref="C29">MuertesEnAnio3("Femenino", A29, "PENSIONADOS", Hombres!$A$1:$DW$117, Mujeres!$A$1:$DW$117, Pensionados!$A$2:$G$166,'Empleados activos'!$A$2:$I$225)</f>
        <v>2.8327572018489815</v>
      </c>
      <c r="D29" s="38">
        <f t="shared" si="1"/>
        <v>4.9045140808378269</v>
      </c>
    </row>
    <row r="30" spans="1:4" x14ac:dyDescent="0.25">
      <c r="A30" s="40">
        <f t="shared" si="0"/>
        <v>2053</v>
      </c>
      <c r="B30" s="38" cm="1">
        <f t="array" ref="B30">MuertesEnAnio3("Masculino", A30, "PENSIONADOS", Hombres!$A$1:$DW$117, Mujeres!$A$1:$DW$117, Pensionados!$A$2:$G$166,'Empleados activos'!$A$2:$I$225)</f>
        <v>2.0182920049757964</v>
      </c>
      <c r="C30" s="38" cm="1">
        <f t="array" ref="C30">MuertesEnAnio3("Femenino", A30, "PENSIONADOS", Hombres!$A$1:$DW$117, Mujeres!$A$1:$DW$117, Pensionados!$A$2:$G$166,'Empleados activos'!$A$2:$I$225)</f>
        <v>2.724669235952387</v>
      </c>
      <c r="D30" s="38">
        <f t="shared" si="1"/>
        <v>4.7429612409281834</v>
      </c>
    </row>
    <row r="31" spans="1:4" x14ac:dyDescent="0.25">
      <c r="A31" s="40">
        <f t="shared" si="0"/>
        <v>2054</v>
      </c>
      <c r="B31" s="38" cm="1">
        <f t="array" ref="B31">MuertesEnAnio3("Masculino", A31, "PENSIONADOS", Hombres!$A$1:$DW$117, Mujeres!$A$1:$DW$117, Pensionados!$A$2:$G$166,'Empleados activos'!$A$2:$I$225)</f>
        <v>1.9647417990579157</v>
      </c>
      <c r="C31" s="38" cm="1">
        <f t="array" ref="C31">MuertesEnAnio3("Femenino", A31, "PENSIONADOS", Hombres!$A$1:$DW$117, Mujeres!$A$1:$DW$117, Pensionados!$A$2:$G$166,'Empleados activos'!$A$2:$I$225)</f>
        <v>2.611122484780068</v>
      </c>
      <c r="D31" s="38">
        <f t="shared" si="1"/>
        <v>4.5758642838379835</v>
      </c>
    </row>
    <row r="32" spans="1:4" x14ac:dyDescent="0.25">
      <c r="A32" s="40">
        <f t="shared" si="0"/>
        <v>2055</v>
      </c>
      <c r="B32" s="38" cm="1">
        <f t="array" ref="B32">MuertesEnAnio3("Masculino", A32, "PENSIONADOS", Hombres!$A$1:$DW$117, Mujeres!$A$1:$DW$117, Pensionados!$A$2:$G$166,'Empleados activos'!$A$2:$I$225)</f>
        <v>1.9362616585700316</v>
      </c>
      <c r="C32" s="38" cm="1">
        <f t="array" ref="C32">MuertesEnAnio3("Femenino", A32, "PENSIONADOS", Hombres!$A$1:$DW$117, Mujeres!$A$1:$DW$117, Pensionados!$A$2:$G$166,'Empleados activos'!$A$2:$I$225)</f>
        <v>2.4955582315200857</v>
      </c>
      <c r="D32" s="38">
        <f t="shared" si="1"/>
        <v>4.4318198900901171</v>
      </c>
    </row>
    <row r="33" spans="1:4" x14ac:dyDescent="0.25">
      <c r="A33" s="40">
        <f t="shared" si="0"/>
        <v>2056</v>
      </c>
      <c r="B33" s="38" cm="1">
        <f t="array" ref="B33">MuertesEnAnio3("Masculino", A33, "PENSIONADOS", Hombres!$A$1:$DW$117, Mujeres!$A$1:$DW$117, Pensionados!$A$2:$G$166,'Empleados activos'!$A$2:$I$225)</f>
        <v>1.9205063986657516</v>
      </c>
      <c r="C33" s="38" cm="1">
        <f t="array" ref="C33">MuertesEnAnio3("Femenino", A33, "PENSIONADOS", Hombres!$A$1:$DW$117, Mujeres!$A$1:$DW$117, Pensionados!$A$2:$G$166,'Empleados activos'!$A$2:$I$225)</f>
        <v>2.3957527364783364</v>
      </c>
      <c r="D33" s="38">
        <f t="shared" si="1"/>
        <v>4.3162591351440884</v>
      </c>
    </row>
    <row r="34" spans="1:4" x14ac:dyDescent="0.25">
      <c r="A34" s="40">
        <f t="shared" si="0"/>
        <v>2057</v>
      </c>
      <c r="B34" s="38" cm="1">
        <f t="array" ref="B34">MuertesEnAnio3("Masculino", A34, "PENSIONADOS", Hombres!$A$1:$DW$117, Mujeres!$A$1:$DW$117, Pensionados!$A$2:$G$166,'Empleados activos'!$A$2:$I$225)</f>
        <v>1.9381215303444332</v>
      </c>
      <c r="C34" s="38" cm="1">
        <f t="array" ref="C34">MuertesEnAnio3("Femenino", A34, "PENSIONADOS", Hombres!$A$1:$DW$117, Mujeres!$A$1:$DW$117, Pensionados!$A$2:$G$166,'Empleados activos'!$A$2:$I$225)</f>
        <v>2.2787485061374095</v>
      </c>
      <c r="D34" s="38">
        <f t="shared" si="1"/>
        <v>4.2168700364818426</v>
      </c>
    </row>
    <row r="35" spans="1:4" x14ac:dyDescent="0.25">
      <c r="A35" s="40">
        <f t="shared" si="0"/>
        <v>2058</v>
      </c>
      <c r="B35" s="38" cm="1">
        <f t="array" ref="B35">MuertesEnAnio3("Masculino", A35, "PENSIONADOS", Hombres!$A$1:$DW$117, Mujeres!$A$1:$DW$117, Pensionados!$A$2:$G$166,'Empleados activos'!$A$2:$I$225)</f>
        <v>1.9096114625891307</v>
      </c>
      <c r="C35" s="38" cm="1">
        <f t="array" ref="C35">MuertesEnAnio3("Femenino", A35, "PENSIONADOS", Hombres!$A$1:$DW$117, Mujeres!$A$1:$DW$117, Pensionados!$A$2:$G$166,'Empleados activos'!$A$2:$I$225)</f>
        <v>2.1770539880827653</v>
      </c>
      <c r="D35" s="38">
        <f t="shared" si="1"/>
        <v>4.0866654506718962</v>
      </c>
    </row>
    <row r="36" spans="1:4" x14ac:dyDescent="0.25">
      <c r="A36" s="40">
        <f t="shared" si="0"/>
        <v>2059</v>
      </c>
      <c r="B36" s="38" cm="1">
        <f t="array" ref="B36">MuertesEnAnio3("Masculino", A36, "PENSIONADOS", Hombres!$A$1:$DW$117, Mujeres!$A$1:$DW$117, Pensionados!$A$2:$G$166,'Empleados activos'!$A$2:$I$225)</f>
        <v>1.8788248268259746</v>
      </c>
      <c r="C36" s="38" cm="1">
        <f t="array" ref="C36">MuertesEnAnio3("Femenino", A36, "PENSIONADOS", Hombres!$A$1:$DW$117, Mujeres!$A$1:$DW$117, Pensionados!$A$2:$G$166,'Empleados activos'!$A$2:$I$225)</f>
        <v>2.086649781031416</v>
      </c>
      <c r="D36" s="38">
        <f t="shared" si="1"/>
        <v>3.9654746078573906</v>
      </c>
    </row>
    <row r="37" spans="1:4" x14ac:dyDescent="0.25">
      <c r="A37" s="40">
        <f t="shared" si="0"/>
        <v>2060</v>
      </c>
      <c r="B37" s="38" cm="1">
        <f t="array" ref="B37">MuertesEnAnio3("Masculino", A37, "PENSIONADOS", Hombres!$A$1:$DW$117, Mujeres!$A$1:$DW$117, Pensionados!$A$2:$G$166,'Empleados activos'!$A$2:$I$225)</f>
        <v>1.8616036337207447</v>
      </c>
      <c r="C37" s="38" cm="1">
        <f t="array" ref="C37">MuertesEnAnio3("Femenino", A37, "PENSIONADOS", Hombres!$A$1:$DW$117, Mujeres!$A$1:$DW$117, Pensionados!$A$2:$G$166,'Empleados activos'!$A$2:$I$225)</f>
        <v>2.014802147034028</v>
      </c>
      <c r="D37" s="38">
        <f t="shared" si="1"/>
        <v>3.8764057807547729</v>
      </c>
    </row>
    <row r="38" spans="1:4" x14ac:dyDescent="0.25">
      <c r="A38" s="40">
        <f t="shared" si="0"/>
        <v>2061</v>
      </c>
      <c r="B38" s="38" cm="1">
        <f t="array" ref="B38">MuertesEnAnio3("Masculino", A38, "PENSIONADOS", Hombres!$A$1:$DW$117, Mujeres!$A$1:$DW$117, Pensionados!$A$2:$G$166,'Empleados activos'!$A$2:$I$225)</f>
        <v>1.8501156035879189</v>
      </c>
      <c r="C38" s="38" cm="1">
        <f t="array" ref="C38">MuertesEnAnio3("Femenino", A38, "PENSIONADOS", Hombres!$A$1:$DW$117, Mujeres!$A$1:$DW$117, Pensionados!$A$2:$G$166,'Empleados activos'!$A$2:$I$225)</f>
        <v>1.9494904370813655</v>
      </c>
      <c r="D38" s="38">
        <f t="shared" si="1"/>
        <v>3.7996060406692846</v>
      </c>
    </row>
    <row r="39" spans="1:4" x14ac:dyDescent="0.25">
      <c r="A39" s="40">
        <f t="shared" si="0"/>
        <v>2062</v>
      </c>
      <c r="B39" s="38" cm="1">
        <f t="array" ref="B39">MuertesEnAnio3("Masculino", A39, "PENSIONADOS", Hombres!$A$1:$DW$117, Mujeres!$A$1:$DW$117, Pensionados!$A$2:$G$166,'Empleados activos'!$A$2:$I$225)</f>
        <v>1.8499272059105543</v>
      </c>
      <c r="C39" s="38" cm="1">
        <f t="array" ref="C39">MuertesEnAnio3("Femenino", A39, "PENSIONADOS", Hombres!$A$1:$DW$117, Mujeres!$A$1:$DW$117, Pensionados!$A$2:$G$166,'Empleados activos'!$A$2:$I$225)</f>
        <v>1.9119901013010883</v>
      </c>
      <c r="D39" s="38">
        <f t="shared" si="1"/>
        <v>3.7619173072116423</v>
      </c>
    </row>
    <row r="40" spans="1:4" x14ac:dyDescent="0.25">
      <c r="A40" s="40">
        <f t="shared" si="0"/>
        <v>2063</v>
      </c>
      <c r="B40" s="38" cm="1">
        <f t="array" ref="B40">MuertesEnAnio3("Masculino", A40, "PENSIONADOS", Hombres!$A$1:$DW$117, Mujeres!$A$1:$DW$117, Pensionados!$A$2:$G$166,'Empleados activos'!$A$2:$I$225)</f>
        <v>1.8754181229800191</v>
      </c>
      <c r="C40" s="38" cm="1">
        <f t="array" ref="C40">MuertesEnAnio3("Femenino", A40, "PENSIONADOS", Hombres!$A$1:$DW$117, Mujeres!$A$1:$DW$117, Pensionados!$A$2:$G$166,'Empleados activos'!$A$2:$I$225)</f>
        <v>1.8966012299370421</v>
      </c>
      <c r="D40" s="38">
        <f t="shared" si="1"/>
        <v>3.7720193529170611</v>
      </c>
    </row>
    <row r="41" spans="1:4" x14ac:dyDescent="0.25">
      <c r="A41" s="40">
        <f t="shared" si="0"/>
        <v>2064</v>
      </c>
      <c r="B41" s="38" cm="1">
        <f t="array" ref="B41">MuertesEnAnio3("Masculino", A41, "PENSIONADOS", Hombres!$A$1:$DW$117, Mujeres!$A$1:$DW$117, Pensionados!$A$2:$G$166,'Empleados activos'!$A$2:$I$225)</f>
        <v>1.950934758716685</v>
      </c>
      <c r="C41" s="38" cm="1">
        <f t="array" ref="C41">MuertesEnAnio3("Femenino", A41, "PENSIONADOS", Hombres!$A$1:$DW$117, Mujeres!$A$1:$DW$117, Pensionados!$A$2:$G$166,'Empleados activos'!$A$2:$I$225)</f>
        <v>1.9100070801383227</v>
      </c>
      <c r="D41" s="38">
        <f t="shared" si="1"/>
        <v>3.8609418388550076</v>
      </c>
    </row>
    <row r="42" spans="1:4" x14ac:dyDescent="0.25">
      <c r="A42" s="40">
        <f t="shared" si="0"/>
        <v>2065</v>
      </c>
      <c r="B42" s="38" cm="1">
        <f t="array" ref="B42">MuertesEnAnio3("Masculino", A42, "PENSIONADOS", Hombres!$A$1:$DW$117, Mujeres!$A$1:$DW$117, Pensionados!$A$2:$G$166,'Empleados activos'!$A$2:$I$225)</f>
        <v>1.9999207920618716</v>
      </c>
      <c r="C42" s="38" cm="1">
        <f t="array" ref="C42">MuertesEnAnio3("Femenino", A42, "PENSIONADOS", Hombres!$A$1:$DW$117, Mujeres!$A$1:$DW$117, Pensionados!$A$2:$G$166,'Empleados activos'!$A$2:$I$225)</f>
        <v>1.9398215283660074</v>
      </c>
      <c r="D42" s="38">
        <f t="shared" si="1"/>
        <v>3.9397423204278788</v>
      </c>
    </row>
    <row r="43" spans="1:4" x14ac:dyDescent="0.25">
      <c r="A43" s="40">
        <f t="shared" si="0"/>
        <v>2066</v>
      </c>
      <c r="B43" s="38" cm="1">
        <f t="array" ref="B43">MuertesEnAnio3("Masculino", A43, "PENSIONADOS", Hombres!$A$1:$DW$117, Mujeres!$A$1:$DW$117, Pensionados!$A$2:$G$166,'Empleados activos'!$A$2:$I$225)</f>
        <v>2.0593096830239115</v>
      </c>
      <c r="C43" s="38" cm="1">
        <f t="array" ref="C43">MuertesEnAnio3("Femenino", A43, "PENSIONADOS", Hombres!$A$1:$DW$117, Mujeres!$A$1:$DW$117, Pensionados!$A$2:$G$166,'Empleados activos'!$A$2:$I$225)</f>
        <v>1.9895789441934204</v>
      </c>
      <c r="D43" s="38">
        <f t="shared" si="1"/>
        <v>4.0488886272173321</v>
      </c>
    </row>
    <row r="44" spans="1:4" x14ac:dyDescent="0.25">
      <c r="A44" s="40">
        <f t="shared" si="0"/>
        <v>2067</v>
      </c>
      <c r="B44" s="38" cm="1">
        <f t="array" ref="B44">MuertesEnAnio3("Masculino", A44, "PENSIONADOS", Hombres!$A$1:$DW$117, Mujeres!$A$1:$DW$117, Pensionados!$A$2:$G$166,'Empleados activos'!$A$2:$I$225)</f>
        <v>2.1193121620058935</v>
      </c>
      <c r="C44" s="38" cm="1">
        <f t="array" ref="C44">MuertesEnAnio3("Femenino", A44, "PENSIONADOS", Hombres!$A$1:$DW$117, Mujeres!$A$1:$DW$117, Pensionados!$A$2:$G$166,'Empleados activos'!$A$2:$I$225)</f>
        <v>2.058498620641747</v>
      </c>
      <c r="D44" s="38">
        <f t="shared" si="1"/>
        <v>4.1778107826476401</v>
      </c>
    </row>
    <row r="45" spans="1:4" x14ac:dyDescent="0.25">
      <c r="A45" s="40">
        <f t="shared" si="0"/>
        <v>2068</v>
      </c>
      <c r="B45" s="38" cm="1">
        <f t="array" ref="B45">MuertesEnAnio3("Masculino", A45, "PENSIONADOS", Hombres!$A$1:$DW$117, Mujeres!$A$1:$DW$117, Pensionados!$A$2:$G$166,'Empleados activos'!$A$2:$I$225)</f>
        <v>2.1878767189835755</v>
      </c>
      <c r="C45" s="38" cm="1">
        <f t="array" ref="C45">MuertesEnAnio3("Femenino", A45, "PENSIONADOS", Hombres!$A$1:$DW$117, Mujeres!$A$1:$DW$117, Pensionados!$A$2:$G$166,'Empleados activos'!$A$2:$I$225)</f>
        <v>2.1382678557622579</v>
      </c>
      <c r="D45" s="38">
        <f t="shared" si="1"/>
        <v>4.3261445747458334</v>
      </c>
    </row>
    <row r="46" spans="1:4" x14ac:dyDescent="0.25">
      <c r="A46" s="40">
        <f t="shared" si="0"/>
        <v>2069</v>
      </c>
      <c r="B46" s="38" cm="1">
        <f t="array" ref="B46">MuertesEnAnio3("Masculino", A46, "PENSIONADOS", Hombres!$A$1:$DW$117, Mujeres!$A$1:$DW$117, Pensionados!$A$2:$G$166,'Empleados activos'!$A$2:$I$225)</f>
        <v>2.2720417778285413</v>
      </c>
      <c r="C46" s="38" cm="1">
        <f t="array" ref="C46">MuertesEnAnio3("Femenino", A46, "PENSIONADOS", Hombres!$A$1:$DW$117, Mujeres!$A$1:$DW$117, Pensionados!$A$2:$G$166,'Empleados activos'!$A$2:$I$225)</f>
        <v>2.2339161931392253</v>
      </c>
      <c r="D46" s="38">
        <f t="shared" si="1"/>
        <v>4.5059579709677671</v>
      </c>
    </row>
    <row r="47" spans="1:4" x14ac:dyDescent="0.25">
      <c r="A47" s="40">
        <f t="shared" si="0"/>
        <v>2070</v>
      </c>
      <c r="B47" s="38" cm="1">
        <f t="array" ref="B47">MuertesEnAnio3("Masculino", A47, "PENSIONADOS", Hombres!$A$1:$DW$117, Mujeres!$A$1:$DW$117, Pensionados!$A$2:$G$166,'Empleados activos'!$A$2:$I$225)</f>
        <v>2.3425051603685527</v>
      </c>
      <c r="C47" s="38" cm="1">
        <f t="array" ref="C47">MuertesEnAnio3("Femenino", A47, "PENSIONADOS", Hombres!$A$1:$DW$117, Mujeres!$A$1:$DW$117, Pensionados!$A$2:$G$166,'Empleados activos'!$A$2:$I$225)</f>
        <v>2.3375673283567591</v>
      </c>
      <c r="D47" s="38">
        <f t="shared" si="1"/>
        <v>4.6800724887253118</v>
      </c>
    </row>
    <row r="48" spans="1:4" x14ac:dyDescent="0.25">
      <c r="A48" s="40">
        <f t="shared" si="0"/>
        <v>2071</v>
      </c>
      <c r="B48" s="38" cm="1">
        <f t="array" ref="B48">MuertesEnAnio3("Masculino", A48, "PENSIONADOS", Hombres!$A$1:$DW$117, Mujeres!$A$1:$DW$117, Pensionados!$A$2:$G$166,'Empleados activos'!$A$2:$I$225)</f>
        <v>2.4160315767280309</v>
      </c>
      <c r="C48" s="38" cm="1">
        <f t="array" ref="C48">MuertesEnAnio3("Femenino", A48, "PENSIONADOS", Hombres!$A$1:$DW$117, Mujeres!$A$1:$DW$117, Pensionados!$A$2:$G$166,'Empleados activos'!$A$2:$I$225)</f>
        <v>2.4500972322455445</v>
      </c>
      <c r="D48" s="38">
        <f t="shared" si="1"/>
        <v>4.8661288089735759</v>
      </c>
    </row>
    <row r="49" spans="1:4" x14ac:dyDescent="0.25">
      <c r="A49" s="40">
        <f t="shared" si="0"/>
        <v>2072</v>
      </c>
      <c r="B49" s="38" cm="1">
        <f t="array" ref="B49">MuertesEnAnio3("Masculino", A49, "PENSIONADOS", Hombres!$A$1:$DW$117, Mujeres!$A$1:$DW$117, Pensionados!$A$2:$G$166,'Empleados activos'!$A$2:$I$225)</f>
        <v>2.4971368395784155</v>
      </c>
      <c r="C49" s="38" cm="1">
        <f t="array" ref="C49">MuertesEnAnio3("Femenino", A49, "PENSIONADOS", Hombres!$A$1:$DW$117, Mujeres!$A$1:$DW$117, Pensionados!$A$2:$G$166,'Empleados activos'!$A$2:$I$225)</f>
        <v>2.5710837012918306</v>
      </c>
      <c r="D49" s="38">
        <f t="shared" si="1"/>
        <v>5.0682205408702465</v>
      </c>
    </row>
    <row r="50" spans="1:4" x14ac:dyDescent="0.25">
      <c r="A50" s="40">
        <f t="shared" si="0"/>
        <v>2073</v>
      </c>
      <c r="B50" s="38" cm="1">
        <f t="array" ref="B50">MuertesEnAnio3("Masculino", A50, "PENSIONADOS", Hombres!$A$1:$DW$117, Mujeres!$A$1:$DW$117, Pensionados!$A$2:$G$166,'Empleados activos'!$A$2:$I$225)</f>
        <v>2.5702921934995477</v>
      </c>
      <c r="C50" s="38" cm="1">
        <f t="array" ref="C50">MuertesEnAnio3("Femenino", A50, "PENSIONADOS", Hombres!$A$1:$DW$117, Mujeres!$A$1:$DW$117, Pensionados!$A$2:$G$166,'Empleados activos'!$A$2:$I$225)</f>
        <v>2.7015896319402604</v>
      </c>
      <c r="D50" s="38">
        <f t="shared" si="1"/>
        <v>5.2718818254398077</v>
      </c>
    </row>
    <row r="51" spans="1:4" x14ac:dyDescent="0.25">
      <c r="A51" s="40">
        <f t="shared" si="0"/>
        <v>2074</v>
      </c>
      <c r="B51" s="38" cm="1">
        <f t="array" ref="B51">MuertesEnAnio3("Masculino", A51, "PENSIONADOS", Hombres!$A$1:$DW$117, Mujeres!$A$1:$DW$117, Pensionados!$A$2:$G$166,'Empleados activos'!$A$2:$I$225)</f>
        <v>2.6380935920051747</v>
      </c>
      <c r="C51" s="38" cm="1">
        <f t="array" ref="C51">MuertesEnAnio3("Femenino", A51, "PENSIONADOS", Hombres!$A$1:$DW$117, Mujeres!$A$1:$DW$117, Pensionados!$A$2:$G$166,'Empleados activos'!$A$2:$I$225)</f>
        <v>2.823603275723495</v>
      </c>
      <c r="D51" s="38">
        <f t="shared" si="1"/>
        <v>5.4616968677286692</v>
      </c>
    </row>
    <row r="52" spans="1:4" x14ac:dyDescent="0.25">
      <c r="A52" s="40">
        <f t="shared" si="0"/>
        <v>2075</v>
      </c>
      <c r="B52" s="38" cm="1">
        <f t="array" ref="B52">MuertesEnAnio3("Masculino", A52, "PENSIONADOS", Hombres!$A$1:$DW$117, Mujeres!$A$1:$DW$117, Pensionados!$A$2:$G$166,'Empleados activos'!$A$2:$I$225)</f>
        <v>2.6984627127646821</v>
      </c>
      <c r="C52" s="38" cm="1">
        <f t="array" ref="C52">MuertesEnAnio3("Femenino", A52, "PENSIONADOS", Hombres!$A$1:$DW$117, Mujeres!$A$1:$DW$117, Pensionados!$A$2:$G$166,'Empleados activos'!$A$2:$I$225)</f>
        <v>2.9424655947891263</v>
      </c>
      <c r="D52" s="38">
        <f t="shared" si="1"/>
        <v>5.6409283075538088</v>
      </c>
    </row>
    <row r="53" spans="1:4" x14ac:dyDescent="0.25">
      <c r="A53" s="40">
        <f t="shared" si="0"/>
        <v>2076</v>
      </c>
      <c r="B53" s="38" cm="1">
        <f t="array" ref="B53">MuertesEnAnio3("Masculino", A53, "PENSIONADOS", Hombres!$A$1:$DW$117, Mujeres!$A$1:$DW$117, Pensionados!$A$2:$G$166,'Empleados activos'!$A$2:$I$225)</f>
        <v>2.7501874667130073</v>
      </c>
      <c r="C53" s="38" cm="1">
        <f t="array" ref="C53">MuertesEnAnio3("Femenino", A53, "PENSIONADOS", Hombres!$A$1:$DW$117, Mujeres!$A$1:$DW$117, Pensionados!$A$2:$G$166,'Empleados activos'!$A$2:$I$225)</f>
        <v>3.0547622001560111</v>
      </c>
      <c r="D53" s="38">
        <f t="shared" si="1"/>
        <v>5.8049496668690184</v>
      </c>
    </row>
    <row r="54" spans="1:4" x14ac:dyDescent="0.25">
      <c r="A54" s="40">
        <f t="shared" si="0"/>
        <v>2077</v>
      </c>
      <c r="B54" s="38" cm="1">
        <f t="array" ref="B54">MuertesEnAnio3("Masculino", A54, "PENSIONADOS", Hombres!$A$1:$DW$117, Mujeres!$A$1:$DW$117, Pensionados!$A$2:$G$166,'Empleados activos'!$A$2:$I$225)</f>
        <v>2.792748016780509</v>
      </c>
      <c r="C54" s="38" cm="1">
        <f t="array" ref="C54">MuertesEnAnio3("Femenino", A54, "PENSIONADOS", Hombres!$A$1:$DW$117, Mujeres!$A$1:$DW$117, Pensionados!$A$2:$G$166,'Empleados activos'!$A$2:$I$225)</f>
        <v>3.1612277085609124</v>
      </c>
      <c r="D54" s="38">
        <f t="shared" si="1"/>
        <v>5.9539757253414214</v>
      </c>
    </row>
    <row r="55" spans="1:4" x14ac:dyDescent="0.25">
      <c r="A55" s="40">
        <f t="shared" si="0"/>
        <v>2078</v>
      </c>
      <c r="B55" s="38" cm="1">
        <f t="array" ref="B55">MuertesEnAnio3("Masculino", A55, "PENSIONADOS", Hombres!$A$1:$DW$117, Mujeres!$A$1:$DW$117, Pensionados!$A$2:$G$166,'Empleados activos'!$A$2:$I$225)</f>
        <v>2.8305083000226077</v>
      </c>
      <c r="C55" s="38" cm="1">
        <f t="array" ref="C55">MuertesEnAnio3("Femenino", A55, "PENSIONADOS", Hombres!$A$1:$DW$117, Mujeres!$A$1:$DW$117, Pensionados!$A$2:$G$166,'Empleados activos'!$A$2:$I$225)</f>
        <v>3.254396997633473</v>
      </c>
      <c r="D55" s="38">
        <f t="shared" si="1"/>
        <v>6.0849052976560802</v>
      </c>
    </row>
    <row r="56" spans="1:4" x14ac:dyDescent="0.25">
      <c r="A56" s="40">
        <f t="shared" si="0"/>
        <v>2079</v>
      </c>
      <c r="B56" s="38" cm="1">
        <f t="array" ref="B56">MuertesEnAnio3("Masculino", A56, "PENSIONADOS", Hombres!$A$1:$DW$117, Mujeres!$A$1:$DW$117, Pensionados!$A$2:$G$166,'Empleados activos'!$A$2:$I$225)</f>
        <v>2.8648307715364711</v>
      </c>
      <c r="C56" s="38" cm="1">
        <f t="array" ref="C56">MuertesEnAnio3("Femenino", A56, "PENSIONADOS", Hombres!$A$1:$DW$117, Mujeres!$A$1:$DW$117, Pensionados!$A$2:$G$166,'Empleados activos'!$A$2:$I$225)</f>
        <v>3.3372172476886197</v>
      </c>
      <c r="D56" s="38">
        <f t="shared" si="1"/>
        <v>6.2020480192250904</v>
      </c>
    </row>
    <row r="57" spans="1:4" x14ac:dyDescent="0.25">
      <c r="A57" s="40">
        <f t="shared" si="0"/>
        <v>2080</v>
      </c>
      <c r="B57" s="38" cm="1">
        <f t="array" ref="B57">MuertesEnAnio3("Masculino", A57, "PENSIONADOS", Hombres!$A$1:$DW$117, Mujeres!$A$1:$DW$117, Pensionados!$A$2:$G$166,'Empleados activos'!$A$2:$I$225)</f>
        <v>2.8807235365892492</v>
      </c>
      <c r="C57" s="38" cm="1">
        <f t="array" ref="C57">MuertesEnAnio3("Femenino", A57, "PENSIONADOS", Hombres!$A$1:$DW$117, Mujeres!$A$1:$DW$117, Pensionados!$A$2:$G$166,'Empleados activos'!$A$2:$I$225)</f>
        <v>3.400809179659364</v>
      </c>
      <c r="D57" s="38">
        <f t="shared" si="1"/>
        <v>6.2815327162486128</v>
      </c>
    </row>
    <row r="58" spans="1:4" x14ac:dyDescent="0.25">
      <c r="A58" s="40">
        <f t="shared" si="0"/>
        <v>2081</v>
      </c>
      <c r="B58" s="38" cm="1">
        <f t="array" ref="B58">MuertesEnAnio3("Masculino", A58, "PENSIONADOS", Hombres!$A$1:$DW$117, Mujeres!$A$1:$DW$117, Pensionados!$A$2:$G$166,'Empleados activos'!$A$2:$I$225)</f>
        <v>2.884910194141038</v>
      </c>
      <c r="C58" s="38" cm="1">
        <f t="array" ref="C58">MuertesEnAnio3("Femenino", A58, "PENSIONADOS", Hombres!$A$1:$DW$117, Mujeres!$A$1:$DW$117, Pensionados!$A$2:$G$166,'Empleados activos'!$A$2:$I$225)</f>
        <v>3.4485707437387947</v>
      </c>
      <c r="D58" s="38">
        <f t="shared" si="1"/>
        <v>6.3334809378798322</v>
      </c>
    </row>
    <row r="59" spans="1:4" x14ac:dyDescent="0.25">
      <c r="A59" s="40">
        <f t="shared" si="0"/>
        <v>2082</v>
      </c>
      <c r="B59" s="38" cm="1">
        <f t="array" ref="B59">MuertesEnAnio3("Masculino", A59, "PENSIONADOS", Hombres!$A$1:$DW$117, Mujeres!$A$1:$DW$117, Pensionados!$A$2:$G$166,'Empleados activos'!$A$2:$I$225)</f>
        <v>2.8771828146068392</v>
      </c>
      <c r="C59" s="38" cm="1">
        <f t="array" ref="C59">MuertesEnAnio3("Femenino", A59, "PENSIONADOS", Hombres!$A$1:$DW$117, Mujeres!$A$1:$DW$117, Pensionados!$A$2:$G$166,'Empleados activos'!$A$2:$I$225)</f>
        <v>3.4772931557107674</v>
      </c>
      <c r="D59" s="38">
        <f t="shared" si="1"/>
        <v>6.3544759703176066</v>
      </c>
    </row>
    <row r="60" spans="1:4" x14ac:dyDescent="0.25">
      <c r="A60" s="40">
        <f t="shared" si="0"/>
        <v>2083</v>
      </c>
      <c r="B60" s="38" cm="1">
        <f t="array" ref="B60">MuertesEnAnio3("Masculino", A60, "PENSIONADOS", Hombres!$A$1:$DW$117, Mujeres!$A$1:$DW$117, Pensionados!$A$2:$G$166,'Empleados activos'!$A$2:$I$225)</f>
        <v>2.857855825574775</v>
      </c>
      <c r="C60" s="38" cm="1">
        <f t="array" ref="C60">MuertesEnAnio3("Femenino", A60, "PENSIONADOS", Hombres!$A$1:$DW$117, Mujeres!$A$1:$DW$117, Pensionados!$A$2:$G$166,'Empleados activos'!$A$2:$I$225)</f>
        <v>3.4863996581563561</v>
      </c>
      <c r="D60" s="38">
        <f t="shared" si="1"/>
        <v>6.3442554837311311</v>
      </c>
    </row>
    <row r="61" spans="1:4" x14ac:dyDescent="0.25">
      <c r="A61" s="40">
        <f t="shared" si="0"/>
        <v>2084</v>
      </c>
      <c r="B61" s="38" cm="1">
        <f t="array" ref="B61">MuertesEnAnio3("Masculino", A61, "PENSIONADOS", Hombres!$A$1:$DW$117, Mujeres!$A$1:$DW$117, Pensionados!$A$2:$G$166,'Empleados activos'!$A$2:$I$225)</f>
        <v>2.8262409840496394</v>
      </c>
      <c r="C61" s="38" cm="1">
        <f t="array" ref="C61">MuertesEnAnio3("Femenino", A61, "PENSIONADOS", Hombres!$A$1:$DW$117, Mujeres!$A$1:$DW$117, Pensionados!$A$2:$G$166,'Empleados activos'!$A$2:$I$225)</f>
        <v>3.4747480466893563</v>
      </c>
      <c r="D61" s="38">
        <f t="shared" si="1"/>
        <v>6.3009890307389957</v>
      </c>
    </row>
    <row r="62" spans="1:4" x14ac:dyDescent="0.25">
      <c r="A62" s="40">
        <f t="shared" si="0"/>
        <v>2085</v>
      </c>
      <c r="B62" s="38" cm="1">
        <f t="array" ref="B62">MuertesEnAnio3("Masculino", A62, "PENSIONADOS", Hombres!$A$1:$DW$117, Mujeres!$A$1:$DW$117, Pensionados!$A$2:$G$166,'Empleados activos'!$A$2:$I$225)</f>
        <v>2.7741072382165042</v>
      </c>
      <c r="C62" s="38" cm="1">
        <f t="array" ref="C62">MuertesEnAnio3("Femenino", A62, "PENSIONADOS", Hombres!$A$1:$DW$117, Mujeres!$A$1:$DW$117, Pensionados!$A$2:$G$166,'Empleados activos'!$A$2:$I$225)</f>
        <v>3.4404807156327308</v>
      </c>
      <c r="D62" s="38">
        <f t="shared" si="1"/>
        <v>6.214587953849235</v>
      </c>
    </row>
    <row r="63" spans="1:4" x14ac:dyDescent="0.25">
      <c r="A63" s="40">
        <f t="shared" si="0"/>
        <v>2086</v>
      </c>
      <c r="B63" s="38" cm="1">
        <f t="array" ref="B63">MuertesEnAnio3("Masculino", A63, "PENSIONADOS", Hombres!$A$1:$DW$117, Mujeres!$A$1:$DW$117, Pensionados!$A$2:$G$166,'Empleados activos'!$A$2:$I$225)</f>
        <v>2.7048665570590473</v>
      </c>
      <c r="C63" s="38" cm="1">
        <f t="array" ref="C63">MuertesEnAnio3("Femenino", A63, "PENSIONADOS", Hombres!$A$1:$DW$117, Mujeres!$A$1:$DW$117, Pensionados!$A$2:$G$166,'Empleados activos'!$A$2:$I$225)</f>
        <v>3.384720234193483</v>
      </c>
      <c r="D63" s="38">
        <f t="shared" si="1"/>
        <v>6.0895867912525308</v>
      </c>
    </row>
    <row r="64" spans="1:4" x14ac:dyDescent="0.25">
      <c r="A64" s="40">
        <f t="shared" si="0"/>
        <v>2087</v>
      </c>
      <c r="B64" s="38" cm="1">
        <f t="array" ref="B64">MuertesEnAnio3("Masculino", A64, "PENSIONADOS", Hombres!$A$1:$DW$117, Mujeres!$A$1:$DW$117, Pensionados!$A$2:$G$166,'Empleados activos'!$A$2:$I$225)</f>
        <v>2.6193987306893893</v>
      </c>
      <c r="C64" s="38" cm="1">
        <f t="array" ref="C64">MuertesEnAnio3("Femenino", A64, "PENSIONADOS", Hombres!$A$1:$DW$117, Mujeres!$A$1:$DW$117, Pensionados!$A$2:$G$166,'Empleados activos'!$A$2:$I$225)</f>
        <v>3.3088514694839879</v>
      </c>
      <c r="D64" s="38">
        <f t="shared" si="1"/>
        <v>5.9282502001733768</v>
      </c>
    </row>
    <row r="65" spans="1:6" x14ac:dyDescent="0.25">
      <c r="A65" s="40">
        <f t="shared" si="0"/>
        <v>2088</v>
      </c>
      <c r="B65" s="38" cm="1">
        <f t="array" ref="B65">MuertesEnAnio3("Masculino", A65, "PENSIONADOS", Hombres!$A$1:$DW$117, Mujeres!$A$1:$DW$117, Pensionados!$A$2:$G$166,'Empleados activos'!$A$2:$I$225)</f>
        <v>2.5173425461845751</v>
      </c>
      <c r="C65" s="38" cm="1">
        <f t="array" ref="C65">MuertesEnAnio3("Femenino", A65, "PENSIONADOS", Hombres!$A$1:$DW$117, Mujeres!$A$1:$DW$117, Pensionados!$A$2:$G$166,'Empleados activos'!$A$2:$I$225)</f>
        <v>3.2123033437841202</v>
      </c>
      <c r="D65" s="38">
        <f t="shared" si="1"/>
        <v>5.7296458899686957</v>
      </c>
    </row>
    <row r="66" spans="1:6" x14ac:dyDescent="0.25">
      <c r="A66" s="40">
        <f t="shared" si="0"/>
        <v>2089</v>
      </c>
      <c r="B66" s="38" cm="1">
        <f t="array" ref="B66">MuertesEnAnio3("Masculino", A66, "PENSIONADOS", Hombres!$A$1:$DW$117, Mujeres!$A$1:$DW$117, Pensionados!$A$2:$G$166,'Empleados activos'!$A$2:$I$225)</f>
        <v>2.3972585568062517</v>
      </c>
      <c r="C66" s="38" cm="1">
        <f t="array" ref="C66">MuertesEnAnio3("Femenino", A66, "PENSIONADOS", Hombres!$A$1:$DW$117, Mujeres!$A$1:$DW$117, Pensionados!$A$2:$G$166,'Empleados activos'!$A$2:$I$225)</f>
        <v>3.0929573241895603</v>
      </c>
      <c r="D66" s="38">
        <f t="shared" si="1"/>
        <v>5.4902158809958124</v>
      </c>
    </row>
    <row r="67" spans="1:6" x14ac:dyDescent="0.25">
      <c r="A67" s="40">
        <f t="shared" si="0"/>
        <v>2090</v>
      </c>
      <c r="B67" s="38" cm="1">
        <f t="array" ref="B67">MuertesEnAnio3("Masculino", A67, "PENSIONADOS", Hombres!$A$1:$DW$117, Mujeres!$A$1:$DW$117, Pensionados!$A$2:$G$166,'Empleados activos'!$A$2:$I$225)</f>
        <v>2.2596915398149657</v>
      </c>
      <c r="C67" s="38" cm="1">
        <f t="array" ref="C67">MuertesEnAnio3("Femenino", A67, "PENSIONADOS", Hombres!$A$1:$DW$117, Mujeres!$A$1:$DW$117, Pensionados!$A$2:$G$166,'Empleados activos'!$A$2:$I$225)</f>
        <v>2.9505676509898855</v>
      </c>
      <c r="D67" s="38">
        <f t="shared" ref="D67:D95" si="2">B67+C67</f>
        <v>5.2102591908048517</v>
      </c>
    </row>
    <row r="68" spans="1:6" x14ac:dyDescent="0.25">
      <c r="A68" s="40">
        <f t="shared" ref="A68:A97" si="3">A67+1</f>
        <v>2091</v>
      </c>
      <c r="B68" s="38" cm="1">
        <f t="array" ref="B68">MuertesEnAnio3("Masculino", A68, "PENSIONADOS", Hombres!$A$1:$DW$117, Mujeres!$A$1:$DW$117, Pensionados!$A$2:$G$166,'Empleados activos'!$A$2:$I$225)</f>
        <v>2.1077989252039937</v>
      </c>
      <c r="C68" s="38" cm="1">
        <f t="array" ref="C68">MuertesEnAnio3("Femenino", A68, "PENSIONADOS", Hombres!$A$1:$DW$117, Mujeres!$A$1:$DW$117, Pensionados!$A$2:$G$166,'Empleados activos'!$A$2:$I$225)</f>
        <v>2.7877615703905838</v>
      </c>
      <c r="D68" s="38">
        <f t="shared" si="2"/>
        <v>4.8955604955945775</v>
      </c>
    </row>
    <row r="69" spans="1:6" x14ac:dyDescent="0.25">
      <c r="A69" s="40">
        <f t="shared" si="3"/>
        <v>2092</v>
      </c>
      <c r="B69" s="38" cm="1">
        <f t="array" ref="B69">MuertesEnAnio3("Masculino", A69, "PENSIONADOS", Hombres!$A$1:$DW$117, Mujeres!$A$1:$DW$117, Pensionados!$A$2:$G$166,'Empleados activos'!$A$2:$I$225)</f>
        <v>1.9453486203703185</v>
      </c>
      <c r="C69" s="38" cm="1">
        <f t="array" ref="C69">MuertesEnAnio3("Femenino", A69, "PENSIONADOS", Hombres!$A$1:$DW$117, Mujeres!$A$1:$DW$117, Pensionados!$A$2:$G$166,'Empleados activos'!$A$2:$I$225)</f>
        <v>2.6076871344137915</v>
      </c>
      <c r="D69" s="38">
        <f t="shared" si="2"/>
        <v>4.5530357547841103</v>
      </c>
    </row>
    <row r="70" spans="1:6" x14ac:dyDescent="0.25">
      <c r="A70" s="40">
        <f t="shared" si="3"/>
        <v>2093</v>
      </c>
      <c r="B70" s="38" cm="1">
        <f t="array" ref="B70">MuertesEnAnio3("Masculino", A70, "PENSIONADOS", Hombres!$A$1:$DW$117, Mujeres!$A$1:$DW$117, Pensionados!$A$2:$G$166,'Empleados activos'!$A$2:$I$225)</f>
        <v>1.775544755112116</v>
      </c>
      <c r="C70" s="38" cm="1">
        <f t="array" ref="C70">MuertesEnAnio3("Femenino", A70, "PENSIONADOS", Hombres!$A$1:$DW$117, Mujeres!$A$1:$DW$117, Pensionados!$A$2:$G$166,'Empleados activos'!$A$2:$I$225)</f>
        <v>2.4126144440550399</v>
      </c>
      <c r="D70" s="38">
        <f t="shared" si="2"/>
        <v>4.1881591991671563</v>
      </c>
    </row>
    <row r="71" spans="1:6" x14ac:dyDescent="0.25">
      <c r="A71" s="40">
        <f t="shared" si="3"/>
        <v>2094</v>
      </c>
      <c r="B71" s="38" cm="1">
        <f t="array" ref="B71">MuertesEnAnio3("Masculino", A71, "PENSIONADOS", Hombres!$A$1:$DW$117, Mujeres!$A$1:$DW$117, Pensionados!$A$2:$G$166,'Empleados activos'!$A$2:$I$225)</f>
        <v>1.6011451366883644</v>
      </c>
      <c r="C71" s="38" cm="1">
        <f t="array" ref="C71">MuertesEnAnio3("Femenino", A71, "PENSIONADOS", Hombres!$A$1:$DW$117, Mujeres!$A$1:$DW$117, Pensionados!$A$2:$G$166,'Empleados activos'!$A$2:$I$225)</f>
        <v>2.2043781754287646</v>
      </c>
      <c r="D71" s="38">
        <f t="shared" si="2"/>
        <v>3.805523312117129</v>
      </c>
    </row>
    <row r="72" spans="1:6" x14ac:dyDescent="0.25">
      <c r="A72" s="40">
        <f t="shared" si="3"/>
        <v>2095</v>
      </c>
      <c r="B72" s="38" cm="1">
        <f t="array" ref="B72">MuertesEnAnio3("Masculino", A72, "PENSIONADOS", Hombres!$A$1:$DW$117, Mujeres!$A$1:$DW$117, Pensionados!$A$2:$G$166,'Empleados activos'!$A$2:$I$225)</f>
        <v>1.4260256545675076</v>
      </c>
      <c r="C72" s="38" cm="1">
        <f t="array" ref="C72">MuertesEnAnio3("Femenino", A72, "PENSIONADOS", Hombres!$A$1:$DW$117, Mujeres!$A$1:$DW$117, Pensionados!$A$2:$G$166,'Empleados activos'!$A$2:$I$225)</f>
        <v>1.9864680521221452</v>
      </c>
      <c r="D72" s="38">
        <f t="shared" si="2"/>
        <v>3.412493706689653</v>
      </c>
    </row>
    <row r="73" spans="1:6" x14ac:dyDescent="0.25">
      <c r="A73" s="40">
        <f t="shared" si="3"/>
        <v>2096</v>
      </c>
      <c r="B73" s="38" cm="1">
        <f t="array" ref="B73">MuertesEnAnio3("Masculino", A73, "PENSIONADOS", Hombres!$A$1:$DW$117, Mujeres!$A$1:$DW$117, Pensionados!$A$2:$G$166,'Empleados activos'!$A$2:$I$225)</f>
        <v>1.2548854331684152</v>
      </c>
      <c r="C73" s="38" cm="1">
        <f t="array" ref="C73">MuertesEnAnio3("Femenino", A73, "PENSIONADOS", Hombres!$A$1:$DW$117, Mujeres!$A$1:$DW$117, Pensionados!$A$2:$G$166,'Empleados activos'!$A$2:$I$225)</f>
        <v>1.7640538711461173</v>
      </c>
      <c r="D73" s="38">
        <f t="shared" si="2"/>
        <v>3.0189393043145323</v>
      </c>
      <c r="F73" s="95"/>
    </row>
    <row r="74" spans="1:6" x14ac:dyDescent="0.25">
      <c r="A74" s="40">
        <f t="shared" si="3"/>
        <v>2097</v>
      </c>
      <c r="B74" s="38" cm="1">
        <f t="array" ref="B74">MuertesEnAnio3("Masculino", A74, "PENSIONADOS", Hombres!$A$1:$DW$117, Mujeres!$A$1:$DW$117, Pensionados!$A$2:$G$166,'Empleados activos'!$A$2:$I$225)</f>
        <v>1.0917195446360854</v>
      </c>
      <c r="C74" s="38" cm="1">
        <f t="array" ref="C74">MuertesEnAnio3("Femenino", A74, "PENSIONADOS", Hombres!$A$1:$DW$117, Mujeres!$A$1:$DW$117, Pensionados!$A$2:$G$166,'Empleados activos'!$A$2:$I$225)</f>
        <v>1.5423091465304566</v>
      </c>
      <c r="D74" s="38">
        <f t="shared" si="2"/>
        <v>2.634028691166542</v>
      </c>
    </row>
    <row r="75" spans="1:6" x14ac:dyDescent="0.25">
      <c r="A75" s="40">
        <f t="shared" si="3"/>
        <v>2098</v>
      </c>
      <c r="B75" s="38" cm="1">
        <f t="array" ref="B75">MuertesEnAnio3("Masculino", A75, "PENSIONADOS", Hombres!$A$1:$DW$117, Mujeres!$A$1:$DW$117, Pensionados!$A$2:$G$166,'Empleados activos'!$A$2:$I$225)</f>
        <v>0.93903229395612309</v>
      </c>
      <c r="C75" s="38" cm="1">
        <f t="array" ref="C75">MuertesEnAnio3("Femenino", A75, "PENSIONADOS", Hombres!$A$1:$DW$117, Mujeres!$A$1:$DW$117, Pensionados!$A$2:$G$166,'Empleados activos'!$A$2:$I$225)</f>
        <v>1.3257212462371077</v>
      </c>
      <c r="D75" s="38">
        <f t="shared" si="2"/>
        <v>2.2647535401932308</v>
      </c>
    </row>
    <row r="76" spans="1:6" x14ac:dyDescent="0.25">
      <c r="A76" s="40">
        <f t="shared" si="3"/>
        <v>2099</v>
      </c>
      <c r="B76" s="38" cm="1">
        <f t="array" ref="B76">MuertesEnAnio3("Masculino", A76, "PENSIONADOS", Hombres!$A$1:$DW$117, Mujeres!$A$1:$DW$117, Pensionados!$A$2:$G$166,'Empleados activos'!$A$2:$I$225)</f>
        <v>0.79818257466213549</v>
      </c>
      <c r="C76" s="38" cm="1">
        <f t="array" ref="C76">MuertesEnAnio3("Femenino", A76, "PENSIONADOS", Hombres!$A$1:$DW$117, Mujeres!$A$1:$DW$117, Pensionados!$A$2:$G$166,'Empleados activos'!$A$2:$I$225)</f>
        <v>1.1183221908457108</v>
      </c>
      <c r="D76" s="38">
        <f t="shared" si="2"/>
        <v>1.9165047655078462</v>
      </c>
    </row>
    <row r="77" spans="1:6" x14ac:dyDescent="0.25">
      <c r="A77" s="40">
        <f t="shared" si="3"/>
        <v>2100</v>
      </c>
      <c r="B77" s="38" cm="1">
        <f t="array" ref="B77">MuertesEnAnio3("Masculino", A77, "PENSIONADOS", Hombres!$A$1:$DW$117, Mujeres!$A$1:$DW$117, Pensionados!$A$2:$G$166,'Empleados activos'!$A$2:$I$225)</f>
        <v>0.67008701674014604</v>
      </c>
      <c r="C77" s="38" cm="1">
        <f t="array" ref="C77">MuertesEnAnio3("Femenino", A77, "PENSIONADOS", Hombres!$A$1:$DW$117, Mujeres!$A$1:$DW$117, Pensionados!$A$2:$G$166,'Empleados activos'!$A$2:$I$225)</f>
        <v>0.92431241348228732</v>
      </c>
      <c r="D77" s="38">
        <f t="shared" si="2"/>
        <v>1.5943994302224334</v>
      </c>
    </row>
    <row r="78" spans="1:6" x14ac:dyDescent="0.25">
      <c r="A78" s="40">
        <f t="shared" si="3"/>
        <v>2101</v>
      </c>
      <c r="B78" s="38" cm="1">
        <f t="array" ref="B78">MuertesEnAnio3("Masculino", A78, "PENSIONADOS", Hombres!$A$1:$DW$117, Mujeres!$A$1:$DW$117, Pensionados!$A$2:$G$166,'Empleados activos'!$A$2:$I$225)</f>
        <v>0.55537021570363365</v>
      </c>
      <c r="C78" s="38" cm="1">
        <f t="array" ref="C78">MuertesEnAnio3("Femenino", A78, "PENSIONADOS", Hombres!$A$1:$DW$117, Mujeres!$A$1:$DW$117, Pensionados!$A$2:$G$166,'Empleados activos'!$A$2:$I$225)</f>
        <v>0.74750769139545736</v>
      </c>
      <c r="D78" s="38">
        <f t="shared" si="2"/>
        <v>1.302877907099091</v>
      </c>
    </row>
    <row r="79" spans="1:6" x14ac:dyDescent="0.25">
      <c r="A79" s="40">
        <f t="shared" si="3"/>
        <v>2102</v>
      </c>
      <c r="B79" s="38" cm="1">
        <f t="array" ref="B79">MuertesEnAnio3("Masculino", A79, "PENSIONADOS", Hombres!$A$1:$DW$117, Mujeres!$A$1:$DW$117, Pensionados!$A$2:$G$166,'Empleados activos'!$A$2:$I$225)</f>
        <v>0.45395479425990493</v>
      </c>
      <c r="C79" s="38" cm="1">
        <f t="array" ref="C79">MuertesEnAnio3("Femenino", A79, "PENSIONADOS", Hombres!$A$1:$DW$117, Mujeres!$A$1:$DW$117, Pensionados!$A$2:$G$166,'Empleados activos'!$A$2:$I$225)</f>
        <v>0.59041653580629538</v>
      </c>
      <c r="D79" s="38">
        <f t="shared" si="2"/>
        <v>1.0443713300662003</v>
      </c>
    </row>
    <row r="80" spans="1:6" x14ac:dyDescent="0.25">
      <c r="A80" s="40">
        <f t="shared" si="3"/>
        <v>2103</v>
      </c>
      <c r="B80" s="38" cm="1">
        <f t="array" ref="B80">MuertesEnAnio3("Masculino", A80, "PENSIONADOS", Hombres!$A$1:$DW$117, Mujeres!$A$1:$DW$117, Pensionados!$A$2:$G$166,'Empleados activos'!$A$2:$I$225)</f>
        <v>0.36520293919088792</v>
      </c>
      <c r="C80" s="38" cm="1">
        <f t="array" ref="C80">MuertesEnAnio3("Femenino", A80, "PENSIONADOS", Hombres!$A$1:$DW$117, Mujeres!$A$1:$DW$117, Pensionados!$A$2:$G$166,'Empleados activos'!$A$2:$I$225)</f>
        <v>0.45414476366426343</v>
      </c>
      <c r="D80" s="38">
        <f t="shared" si="2"/>
        <v>0.81934770285515135</v>
      </c>
    </row>
    <row r="81" spans="1:5" x14ac:dyDescent="0.25">
      <c r="A81" s="40">
        <f t="shared" si="3"/>
        <v>2104</v>
      </c>
      <c r="B81" s="38" cm="1">
        <f t="array" ref="B81">MuertesEnAnio3("Masculino", A81, "PENSIONADOS", Hombres!$A$1:$DW$117, Mujeres!$A$1:$DW$117, Pensionados!$A$2:$G$166,'Empleados activos'!$A$2:$I$225)</f>
        <v>0.28828755550048352</v>
      </c>
      <c r="C81" s="38" cm="1">
        <f t="array" ref="C81">MuertesEnAnio3("Femenino", A81, "PENSIONADOS", Hombres!$A$1:$DW$117, Mujeres!$A$1:$DW$117, Pensionados!$A$2:$G$166,'Empleados activos'!$A$2:$I$225)</f>
        <v>0.33878901776914261</v>
      </c>
      <c r="D81" s="38">
        <f t="shared" si="2"/>
        <v>0.62707657326962618</v>
      </c>
    </row>
    <row r="82" spans="1:5" x14ac:dyDescent="0.25">
      <c r="A82" s="40">
        <f t="shared" si="3"/>
        <v>2105</v>
      </c>
      <c r="B82" s="38" cm="1">
        <f t="array" ref="B82">MuertesEnAnio3("Masculino", A82, "PENSIONADOS", Hombres!$A$1:$DW$117, Mujeres!$A$1:$DW$117, Pensionados!$A$2:$G$166,'Empleados activos'!$A$2:$I$225)</f>
        <v>0.22261582390829215</v>
      </c>
      <c r="C82" s="38" cm="1">
        <f t="array" ref="C82">MuertesEnAnio3("Femenino", A82, "PENSIONADOS", Hombres!$A$1:$DW$117, Mujeres!$A$1:$DW$117, Pensionados!$A$2:$G$166,'Empleados activos'!$A$2:$I$225)</f>
        <v>0.24386729838533097</v>
      </c>
      <c r="D82" s="38">
        <f t="shared" si="2"/>
        <v>0.4664831222936231</v>
      </c>
    </row>
    <row r="83" spans="1:5" x14ac:dyDescent="0.25">
      <c r="A83" s="40">
        <f t="shared" si="3"/>
        <v>2106</v>
      </c>
      <c r="B83" s="38" cm="1">
        <f t="array" ref="B83">MuertesEnAnio3("Masculino", A83, "PENSIONADOS", Hombres!$A$1:$DW$117, Mujeres!$A$1:$DW$117, Pensionados!$A$2:$G$166,'Empleados activos'!$A$2:$I$225)</f>
        <v>0.16766640600364566</v>
      </c>
      <c r="C83" s="38" cm="1">
        <f t="array" ref="C83">MuertesEnAnio3("Femenino", A83, "PENSIONADOS", Hombres!$A$1:$DW$117, Mujeres!$A$1:$DW$117, Pensionados!$A$2:$G$166,'Empleados activos'!$A$2:$I$225)</f>
        <v>0.16834969046495854</v>
      </c>
      <c r="D83" s="38">
        <f t="shared" si="2"/>
        <v>0.3360160964686042</v>
      </c>
    </row>
    <row r="84" spans="1:5" x14ac:dyDescent="0.25">
      <c r="A84" s="40">
        <f t="shared" si="3"/>
        <v>2107</v>
      </c>
      <c r="B84" s="38" cm="1">
        <f t="array" ref="B84">MuertesEnAnio3("Masculino", A84, "PENSIONADOS", Hombres!$A$1:$DW$117, Mujeres!$A$1:$DW$117, Pensionados!$A$2:$G$166,'Empleados activos'!$A$2:$I$225)</f>
        <v>0.12279693361803437</v>
      </c>
      <c r="C84" s="38" cm="1">
        <f t="array" ref="C84">MuertesEnAnio3("Femenino", A84, "PENSIONADOS", Hombres!$A$1:$DW$117, Mujeres!$A$1:$DW$117, Pensionados!$A$2:$G$166,'Empleados activos'!$A$2:$I$225)</f>
        <v>0.11059996334256669</v>
      </c>
      <c r="D84" s="38">
        <f t="shared" si="2"/>
        <v>0.23339689696060106</v>
      </c>
    </row>
    <row r="85" spans="1:5" x14ac:dyDescent="0.25">
      <c r="A85" s="40">
        <f t="shared" si="3"/>
        <v>2108</v>
      </c>
      <c r="B85" s="38" cm="1">
        <f t="array" ref="B85">MuertesEnAnio3("Masculino", A85, "PENSIONADOS", Hombres!$A$1:$DW$117, Mujeres!$A$1:$DW$117, Pensionados!$A$2:$G$166,'Empleados activos'!$A$2:$I$225)</f>
        <v>8.7112919631084126E-2</v>
      </c>
      <c r="C85" s="38" cm="1">
        <f t="array" ref="C85">MuertesEnAnio3("Femenino", A85, "PENSIONADOS", Hombres!$A$1:$DW$117, Mujeres!$A$1:$DW$117, Pensionados!$A$2:$G$166,'Empleados activos'!$A$2:$I$225)</f>
        <v>6.8478791034891781E-2</v>
      </c>
      <c r="D85" s="38">
        <f t="shared" si="2"/>
        <v>0.15559171066597591</v>
      </c>
    </row>
    <row r="86" spans="1:5" x14ac:dyDescent="0.25">
      <c r="A86" s="40">
        <f t="shared" si="3"/>
        <v>2109</v>
      </c>
      <c r="B86" s="38" cm="1">
        <f t="array" ref="B86">MuertesEnAnio3("Masculino", A86, "PENSIONADOS", Hombres!$A$1:$DW$117, Mujeres!$A$1:$DW$117, Pensionados!$A$2:$G$166,'Empleados activos'!$A$2:$I$225)</f>
        <v>5.9646838687241716E-2</v>
      </c>
      <c r="C86" s="38" cm="1">
        <f t="array" ref="C86">MuertesEnAnio3("Femenino", A86, "PENSIONADOS", Hombres!$A$1:$DW$117, Mujeres!$A$1:$DW$117, Pensionados!$A$2:$G$166,'Empleados activos'!$A$2:$I$225)</f>
        <v>3.9483789675302576E-2</v>
      </c>
      <c r="D86" s="38">
        <f t="shared" si="2"/>
        <v>9.9130628362544299E-2</v>
      </c>
    </row>
    <row r="87" spans="1:5" x14ac:dyDescent="0.25">
      <c r="A87" s="40">
        <f t="shared" si="3"/>
        <v>2110</v>
      </c>
      <c r="B87" s="38" cm="1">
        <f t="array" ref="B87">MuertesEnAnio3("Masculino", A87, "PENSIONADOS", Hombres!$A$1:$DW$117, Mujeres!$A$1:$DW$117, Pensionados!$A$2:$G$166,'Empleados activos'!$A$2:$I$225)</f>
        <v>3.9240057413755122E-2</v>
      </c>
      <c r="C87" s="38" cm="1">
        <f t="array" ref="C87">MuertesEnAnio3("Femenino", A87, "PENSIONADOS", Hombres!$A$1:$DW$117, Mujeres!$A$1:$DW$117, Pensionados!$A$2:$G$166,'Empleados activos'!$A$2:$I$225)</f>
        <v>2.0897922583520145E-2</v>
      </c>
      <c r="D87" s="38">
        <f t="shared" si="2"/>
        <v>6.013797999727527E-2</v>
      </c>
    </row>
    <row r="88" spans="1:5" x14ac:dyDescent="0.25">
      <c r="A88" s="40">
        <f t="shared" si="3"/>
        <v>2111</v>
      </c>
      <c r="B88" s="38" cm="1">
        <f t="array" ref="B88">MuertesEnAnio3("Masculino", A88, "PENSIONADOS", Hombres!$A$1:$DW$117, Mujeres!$A$1:$DW$117, Pensionados!$A$2:$G$166,'Empleados activos'!$A$2:$I$225)</f>
        <v>2.4687228059421258E-2</v>
      </c>
      <c r="C88" s="38" cm="1">
        <f t="array" ref="C88">MuertesEnAnio3("Femenino", A88, "PENSIONADOS", Hombres!$A$1:$DW$117, Mujeres!$A$1:$DW$117, Pensionados!$A$2:$G$166,'Empleados activos'!$A$2:$I$225)</f>
        <v>9.9752508843905501E-3</v>
      </c>
      <c r="D88" s="38">
        <f t="shared" si="2"/>
        <v>3.466247894381181E-2</v>
      </c>
    </row>
    <row r="89" spans="1:5" x14ac:dyDescent="0.25">
      <c r="A89" s="40">
        <f t="shared" si="3"/>
        <v>2112</v>
      </c>
      <c r="B89" s="38" cm="1">
        <f t="array" ref="B89">MuertesEnAnio3("Masculino", A89, "PENSIONADOS", Hombres!$A$1:$DW$117, Mujeres!$A$1:$DW$117, Pensionados!$A$2:$G$166,'Empleados activos'!$A$2:$I$225)</f>
        <v>1.476470851968653E-2</v>
      </c>
      <c r="C89" s="38" cm="1">
        <f t="array" ref="C89">MuertesEnAnio3("Femenino", A89, "PENSIONADOS", Hombres!$A$1:$DW$117, Mujeres!$A$1:$DW$117, Pensionados!$A$2:$G$166,'Empleados activos'!$A$2:$I$225)</f>
        <v>4.1991006912368012E-3</v>
      </c>
      <c r="D89" s="38">
        <f t="shared" si="2"/>
        <v>1.8963809210923332E-2</v>
      </c>
    </row>
    <row r="90" spans="1:5" x14ac:dyDescent="0.25">
      <c r="A90" s="40">
        <f t="shared" si="3"/>
        <v>2113</v>
      </c>
      <c r="B90" s="38" cm="1">
        <f t="array" ref="B90">MuertesEnAnio3("Masculino", A90, "PENSIONADOS", Hombres!$A$1:$DW$117, Mujeres!$A$1:$DW$117, Pensionados!$A$2:$G$166,'Empleados activos'!$A$2:$I$225)</f>
        <v>8.336757575211573E-3</v>
      </c>
      <c r="C90" s="38" cm="1">
        <f t="array" ref="C90">MuertesEnAnio3("Femenino", A90, "PENSIONADOS", Hombres!$A$1:$DW$117, Mujeres!$A$1:$DW$117, Pensionados!$A$2:$G$166,'Empleados activos'!$A$2:$I$225)</f>
        <v>1.5138675681725913E-3</v>
      </c>
      <c r="D90" s="38">
        <f t="shared" si="2"/>
        <v>9.8506251433841639E-3</v>
      </c>
    </row>
    <row r="91" spans="1:5" x14ac:dyDescent="0.25">
      <c r="A91" s="40">
        <f t="shared" si="3"/>
        <v>2114</v>
      </c>
      <c r="B91" s="38" cm="1">
        <f t="array" ref="B91">MuertesEnAnio3("Masculino", A91, "PENSIONADOS", Hombres!$A$1:$DW$117, Mujeres!$A$1:$DW$117, Pensionados!$A$2:$G$166,'Empleados activos'!$A$2:$I$225)</f>
        <v>4.4005282332217534E-3</v>
      </c>
      <c r="C91" s="38" cm="1">
        <f t="array" ref="C91">MuertesEnAnio3("Femenino", A91, "PENSIONADOS", Hombres!$A$1:$DW$117, Mujeres!$A$1:$DW$117, Pensionados!$A$2:$G$166,'Empleados activos'!$A$2:$I$225)</f>
        <v>4.4939674865810721E-4</v>
      </c>
      <c r="D91" s="38">
        <f t="shared" si="2"/>
        <v>4.8499249818798607E-3</v>
      </c>
    </row>
    <row r="92" spans="1:5" x14ac:dyDescent="0.25">
      <c r="A92" s="40">
        <f t="shared" si="3"/>
        <v>2115</v>
      </c>
      <c r="B92" s="38" cm="1">
        <f t="array" ref="B92">MuertesEnAnio3("Masculino", A92, "PENSIONADOS", Hombres!$A$1:$DW$117, Mujeres!$A$1:$DW$117, Pensionados!$A$2:$G$166,'Empleados activos'!$A$2:$I$225)</f>
        <v>2.1164380828539537E-3</v>
      </c>
      <c r="C92" s="38" cm="1">
        <f t="array" ref="C92">MuertesEnAnio3("Femenino", A92, "PENSIONADOS", Hombres!$A$1:$DW$117, Mujeres!$A$1:$DW$117, Pensionados!$A$2:$G$166,'Empleados activos'!$A$2:$I$225)</f>
        <v>1.03477733410721E-4</v>
      </c>
      <c r="D92" s="38">
        <f t="shared" si="2"/>
        <v>2.2199158162646746E-3</v>
      </c>
    </row>
    <row r="93" spans="1:5" x14ac:dyDescent="0.25">
      <c r="A93" s="40">
        <f t="shared" si="3"/>
        <v>2116</v>
      </c>
      <c r="B93" s="38" cm="1">
        <f t="array" ref="B93">MuertesEnAnio3("Masculino", A93, "PENSIONADOS", Hombres!$A$1:$DW$117, Mujeres!$A$1:$DW$117, Pensionados!$A$2:$G$166,'Empleados activos'!$A$2:$I$225)</f>
        <v>9.3423359607082272E-4</v>
      </c>
      <c r="C93" s="38" cm="1">
        <f t="array" ref="C93">MuertesEnAnio3("Femenino", A93, "PENSIONADOS", Hombres!$A$1:$DW$117, Mujeres!$A$1:$DW$117, Pensionados!$A$2:$G$166,'Empleados activos'!$A$2:$I$225)</f>
        <v>1.6818399058943954E-5</v>
      </c>
      <c r="D93" s="38">
        <f t="shared" si="2"/>
        <v>9.5105199512976663E-4</v>
      </c>
    </row>
    <row r="94" spans="1:5" x14ac:dyDescent="0.25">
      <c r="A94" s="40">
        <f t="shared" si="3"/>
        <v>2117</v>
      </c>
      <c r="B94" s="38" cm="1">
        <f t="array" ref="B94">MuertesEnAnio3("Masculino", A94, "PENSIONADOS", Hombres!$A$1:$DW$117, Mujeres!$A$1:$DW$117, Pensionados!$A$2:$G$166,'Empleados activos'!$A$2:$I$225)</f>
        <v>3.6296518922237272E-4</v>
      </c>
      <c r="C94" s="38" cm="1">
        <f t="array" ref="C94">MuertesEnAnio3("Femenino", A94, "PENSIONADOS", Hombres!$A$1:$DW$117, Mujeres!$A$1:$DW$117, Pensionados!$A$2:$G$166,'Empleados activos'!$A$2:$I$225)</f>
        <v>1.5131268130108504E-6</v>
      </c>
      <c r="D94" s="102">
        <f t="shared" si="2"/>
        <v>3.6447831603538358E-4</v>
      </c>
    </row>
    <row r="95" spans="1:5" x14ac:dyDescent="0.25">
      <c r="A95" s="40">
        <f t="shared" si="3"/>
        <v>2118</v>
      </c>
      <c r="B95" s="38" cm="1">
        <f t="array" ref="B95">MuertesEnAnio3("Masculino", A95, "PENSIONADOS", Hombres!$A$1:$DW$117, Mujeres!$A$1:$DW$117, Pensionados!$A$2:$G$166,'Empleados activos'!$A$2:$I$225)</f>
        <v>1.2322504592483913E-4</v>
      </c>
      <c r="C95" s="38" cm="1">
        <f t="array" ref="C95">MuertesEnAnio3("Femenino", A95, "PENSIONADOS", Hombres!$A$1:$DW$117, Mujeres!$A$1:$DW$117, Pensionados!$A$2:$G$166,'Empleados activos'!$A$2:$I$225)</f>
        <v>0</v>
      </c>
      <c r="D95" s="102">
        <f t="shared" si="2"/>
        <v>1.2322504592483913E-4</v>
      </c>
    </row>
    <row r="96" spans="1:5" x14ac:dyDescent="0.25">
      <c r="A96" s="40">
        <f t="shared" si="3"/>
        <v>2119</v>
      </c>
      <c r="B96" s="38" cm="1">
        <f t="array" ref="B96">MuertesEnAnio3("Masculino", A96, "PENSIONADOS", Hombres!$A$1:$DW$117, Mujeres!$A$1:$DW$117, Pensionados!$A$2:$G$166,'Empleados activos'!$A$2:$I$225)</f>
        <v>4.0716175485196179E-5</v>
      </c>
      <c r="C96" s="38" cm="1">
        <f t="array" ref="C96">MuertesEnAnio3("Femenino", A96, "PENSIONADOS", Hombres!$A$1:$DW$117, Mujeres!$A$1:$DW$117, Pensionados!$A$2:$G$166,'Empleados activos'!$A$2:$I$225)</f>
        <v>0</v>
      </c>
      <c r="D96" s="102">
        <f>B96+C96</f>
        <v>4.0716175485196179E-5</v>
      </c>
      <c r="E96" s="95">
        <f>1/D96</f>
        <v>24560.263533680507</v>
      </c>
    </row>
    <row r="97" spans="1:5" x14ac:dyDescent="0.25">
      <c r="A97" s="40">
        <f t="shared" si="3"/>
        <v>2120</v>
      </c>
      <c r="B97" s="38" cm="1">
        <f t="array" ref="B97">MuertesEnAnio3("Masculino", A97, "PENSIONADOS", Hombres!$A$1:$DW$117, Mujeres!$A$1:$DW$117, Pensionados!$A$2:$G$166,'Empleados activos'!$A$2:$I$225)</f>
        <v>0</v>
      </c>
      <c r="C97" s="38" cm="1">
        <f t="array" ref="C97">MuertesEnAnio3("Femenino", A97, "PENSIONADOS", Hombres!$A$1:$DW$117, Mujeres!$A$1:$DW$117, Pensionados!$A$2:$G$166,'Empleados activos'!$A$2:$I$225)</f>
        <v>0</v>
      </c>
      <c r="D97" s="102">
        <f t="shared" ref="D97" si="4">B97+C97</f>
        <v>0</v>
      </c>
      <c r="E97" t="e">
        <f>1/D97</f>
        <v>#DIV/0!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baseColWidth="10" defaultColWidth="11.5703125" defaultRowHeight="15" x14ac:dyDescent="0.25"/>
  <cols>
    <col min="1" max="1" width="11.7109375" bestFit="1" customWidth="1"/>
    <col min="2" max="2" width="12.7109375" bestFit="1" customWidth="1"/>
    <col min="3" max="3" width="12.42578125" bestFit="1" customWidth="1"/>
    <col min="4" max="4" width="13.85546875" bestFit="1" customWidth="1"/>
    <col min="5" max="5" width="12" bestFit="1" customWidth="1"/>
    <col min="6" max="6" width="14.85546875" bestFit="1" customWidth="1"/>
    <col min="7" max="7" width="13.85546875" bestFit="1" customWidth="1"/>
    <col min="8" max="8" width="12.5703125" style="11" bestFit="1" customWidth="1"/>
    <col min="9" max="9" width="26.42578125" bestFit="1" customWidth="1"/>
  </cols>
  <sheetData>
    <row r="1" spans="1:9" x14ac:dyDescent="0.25">
      <c r="A1" s="145" t="s">
        <v>29</v>
      </c>
      <c r="B1" s="146"/>
      <c r="C1" s="146"/>
      <c r="D1" s="146"/>
      <c r="E1" s="146"/>
      <c r="F1" s="146"/>
      <c r="G1" s="146"/>
      <c r="H1"/>
    </row>
    <row r="2" spans="1:9" x14ac:dyDescent="0.25">
      <c r="A2" s="143" t="s">
        <v>33</v>
      </c>
      <c r="B2" s="143" t="s">
        <v>30</v>
      </c>
      <c r="C2" s="143"/>
      <c r="D2" s="143" t="s">
        <v>31</v>
      </c>
      <c r="E2" s="143"/>
      <c r="F2" s="142" t="s">
        <v>41</v>
      </c>
      <c r="G2" s="142" t="s">
        <v>40</v>
      </c>
      <c r="H2" s="142" t="s">
        <v>52</v>
      </c>
      <c r="I2" s="142" t="s">
        <v>55</v>
      </c>
    </row>
    <row r="3" spans="1:9" x14ac:dyDescent="0.25">
      <c r="A3" s="144"/>
      <c r="B3" s="32" t="s">
        <v>5</v>
      </c>
      <c r="C3" s="32" t="s">
        <v>6</v>
      </c>
      <c r="D3" s="32" t="s">
        <v>5</v>
      </c>
      <c r="E3" s="32" t="s">
        <v>6</v>
      </c>
      <c r="F3" s="147"/>
      <c r="G3" s="142"/>
      <c r="H3" s="142"/>
      <c r="I3" s="142"/>
    </row>
    <row r="4" spans="1:9" x14ac:dyDescent="0.25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8">
        <f>SUM(H4:H99)</f>
        <v>259829473.81128144</v>
      </c>
    </row>
    <row r="5" spans="1:9" x14ac:dyDescent="0.25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25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25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25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25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25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25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25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25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25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25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25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25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25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25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25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25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25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25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25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25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25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25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25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25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25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25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25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25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25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25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25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25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25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25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25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25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25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25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25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25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25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25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25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25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25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25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25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25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25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25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25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25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25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25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25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25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25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25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25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25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25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25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25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25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25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25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25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25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25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25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25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25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25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25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25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25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25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25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25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25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25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25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25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25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25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25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25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25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25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25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25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25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25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25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B4" zoomScale="60" zoomScaleNormal="85" workbookViewId="0">
      <selection activeCell="Q49" sqref="Q49"/>
    </sheetView>
  </sheetViews>
  <sheetFormatPr baseColWidth="10" defaultColWidth="11.5703125" defaultRowHeight="15" x14ac:dyDescent="0.25"/>
  <cols>
    <col min="2" max="5" width="17.28515625" customWidth="1"/>
    <col min="6" max="6" width="18.85546875" bestFit="1" customWidth="1"/>
    <col min="7" max="7" width="16.140625" bestFit="1" customWidth="1"/>
    <col min="8" max="9" width="17.7109375" bestFit="1" customWidth="1"/>
    <col min="10" max="10" width="18.85546875" bestFit="1" customWidth="1"/>
    <col min="11" max="11" width="13.7109375" bestFit="1" customWidth="1"/>
    <col min="12" max="12" width="20.7109375" bestFit="1" customWidth="1"/>
  </cols>
  <sheetData>
    <row r="2" spans="1:12" ht="14.65" customHeight="1" x14ac:dyDescent="0.25">
      <c r="A2" s="147" t="s">
        <v>33</v>
      </c>
      <c r="B2" s="150" t="s">
        <v>39</v>
      </c>
      <c r="C2" s="150"/>
      <c r="D2" s="150"/>
      <c r="E2" s="150"/>
      <c r="F2" s="144" t="s">
        <v>40</v>
      </c>
      <c r="G2" s="147" t="s">
        <v>41</v>
      </c>
      <c r="H2" s="147" t="s">
        <v>42</v>
      </c>
      <c r="I2" s="147" t="s">
        <v>43</v>
      </c>
      <c r="J2" s="147" t="s">
        <v>32</v>
      </c>
      <c r="K2" s="147" t="s">
        <v>52</v>
      </c>
      <c r="L2" s="147" t="s">
        <v>54</v>
      </c>
    </row>
    <row r="3" spans="1:12" x14ac:dyDescent="0.25">
      <c r="A3" s="148"/>
      <c r="B3" s="153" t="s">
        <v>30</v>
      </c>
      <c r="C3" s="154"/>
      <c r="D3" s="155" t="s">
        <v>31</v>
      </c>
      <c r="E3" s="156"/>
      <c r="F3" s="151"/>
      <c r="G3" s="148"/>
      <c r="H3" s="148"/>
      <c r="I3" s="148"/>
      <c r="J3" s="148"/>
      <c r="K3" s="148"/>
      <c r="L3" s="148"/>
    </row>
    <row r="4" spans="1:12" x14ac:dyDescent="0.25">
      <c r="A4" s="149"/>
      <c r="B4" s="30" t="s">
        <v>6</v>
      </c>
      <c r="C4" s="30" t="s">
        <v>5</v>
      </c>
      <c r="D4" s="30" t="s">
        <v>6</v>
      </c>
      <c r="E4" s="30" t="s">
        <v>5</v>
      </c>
      <c r="F4" s="152"/>
      <c r="G4" s="149"/>
      <c r="H4" s="149"/>
      <c r="I4" s="149"/>
      <c r="J4" s="149"/>
      <c r="K4" s="149"/>
      <c r="L4" s="149"/>
    </row>
    <row r="5" spans="1:12" x14ac:dyDescent="0.25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8">
        <f>SUM(K5:K100)</f>
        <v>28570389544.169888</v>
      </c>
    </row>
    <row r="6" spans="1:12" x14ac:dyDescent="0.25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7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25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25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25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25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25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25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25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25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25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25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25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25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25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25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25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25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25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25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25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25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25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25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25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25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25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25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25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25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25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25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25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25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25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25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25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25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25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25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25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25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25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25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25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25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25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25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25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25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25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25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25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25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25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25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25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25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25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25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25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25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25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25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25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25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25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25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25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25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25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25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25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25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25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25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25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25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25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25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25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25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25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25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25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25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25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25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25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25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25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25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25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25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25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25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2"/>
  <sheetViews>
    <sheetView zoomScale="70" workbookViewId="0">
      <selection activeCell="H8" sqref="H8"/>
    </sheetView>
  </sheetViews>
  <sheetFormatPr baseColWidth="10" defaultColWidth="11.5703125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32" t="s">
        <v>66</v>
      </c>
      <c r="H2" s="132" t="s">
        <v>67</v>
      </c>
      <c r="I2" s="132" t="s">
        <v>68</v>
      </c>
    </row>
    <row r="3" spans="2:9" x14ac:dyDescent="0.25">
      <c r="B3" s="11" t="s">
        <v>47</v>
      </c>
      <c r="C3" s="46" cm="1">
        <f t="array" ref="C3">costoActuarialBeneficio($B3, C$2,'Pensiones pensionados'!$A$1:$E$166, 'Pensiones activos'!$A$2:$G$226, Hombres!$A$1:$DW$117, Mujeres!$A$1:$DW$117)</f>
        <v>121420044.29877086</v>
      </c>
      <c r="D3" s="46" cm="1">
        <f t="array" ref="D3">costoActuarialBeneficio($B3, D$2,'Pensiones pensionados'!$A$1:$E$166, 'Pensiones activos'!$A$2:$G$226, Hombres!$A$1:$DW$117, Mujeres!$A$1:$DW$117)</f>
        <v>112116783.9361736</v>
      </c>
      <c r="E3" s="46">
        <f>C3+D3</f>
        <v>233536828.23494446</v>
      </c>
      <c r="G3" s="132"/>
      <c r="H3" s="132"/>
      <c r="I3" s="132"/>
    </row>
    <row r="4" spans="2:9" x14ac:dyDescent="0.25">
      <c r="B4" s="11" t="s">
        <v>48</v>
      </c>
      <c r="C4" s="46" cm="1">
        <f t="array" ref="C4">costoActuarialBeneficio(B4, C2,'Pensiones pensionados'!$A$1:$E$166, 'Pensiones activos'!$A$2:$G$226, Hombres!$A$1:$DW$117, Mujeres!$A$1:$DW$117)</f>
        <v>8192027.3098490266</v>
      </c>
      <c r="D4" s="46" cm="1">
        <f t="array" ref="D4">costoActuarialBeneficio($B4, D$2,'Pensiones pensionados'!$A$1:$E$166, 'Pensiones activos'!$A$2:$G$226, Hombres!$A$1:$DW$117, Mujeres!$A$1:$DW$117)</f>
        <v>18100618.266488023</v>
      </c>
      <c r="E4" s="46">
        <f t="shared" ref="E4:E6" si="0">C4+D4</f>
        <v>26292645.576337051</v>
      </c>
      <c r="G4" s="46">
        <f>E3+E4</f>
        <v>259829473.8112815</v>
      </c>
      <c r="H4" s="46">
        <f>E5</f>
        <v>28570389544.169884</v>
      </c>
      <c r="I4" s="46">
        <f>E6</f>
        <v>524514137.9169426</v>
      </c>
    </row>
    <row r="5" spans="2:9" x14ac:dyDescent="0.25">
      <c r="B5" s="11" t="s">
        <v>49</v>
      </c>
      <c r="C5" s="46" cm="1">
        <f t="array" ref="C5">costoActuarialBeneficio(B5, C2,'Pensiones pensionados'!$A$1:$E$166, 'Pensiones activos'!$A$2:$G$226, Hombres!$A$1:$DW$117, Mujeres!$A$1:$DW$117)</f>
        <v>16476650382.804052</v>
      </c>
      <c r="D5" s="46" cm="1">
        <f t="array" ref="D5">costoActuarialBeneficio($B5, D$2,'Pensiones pensionados'!$A$1:$E$166, 'Pensiones activos'!$A$2:$G$226, Hombres!$A$1:$DW$117, Mujeres!$A$1:$DW$117)</f>
        <v>12093739161.365831</v>
      </c>
      <c r="E5" s="46">
        <f t="shared" si="0"/>
        <v>28570389544.169884</v>
      </c>
      <c r="G5" s="43"/>
    </row>
    <row r="6" spans="2:9" x14ac:dyDescent="0.25">
      <c r="B6" s="11" t="s">
        <v>50</v>
      </c>
      <c r="C6" s="46" cm="1">
        <f t="array" ref="C6">costoActuarialBeneficio(B6, C2,'Pensiones pensionados'!$A$1:$E$166, 'Pensiones activos'!$A$2:$G$226, Hombres!$A$1:$DW$117, Mujeres!$A$1:$DW$117)</f>
        <v>298144882.18725729</v>
      </c>
      <c r="D6" s="46" cm="1">
        <f t="array" ref="D6">costoActuarialBeneficio($B6, D$2,'Pensiones pensionados'!$A$1:$E$166, 'Pensiones activos'!$A$2:$G$226, Hombres!$A$1:$DW$117, Mujeres!$A$1:$DW$117)</f>
        <v>226369255.72968534</v>
      </c>
      <c r="E6" s="46">
        <f t="shared" si="0"/>
        <v>524514137.9169426</v>
      </c>
      <c r="G6" s="132" t="s">
        <v>51</v>
      </c>
    </row>
    <row r="7" spans="2:9" x14ac:dyDescent="0.25">
      <c r="D7" s="86" t="s">
        <v>51</v>
      </c>
      <c r="E7" s="85">
        <f>SUM(E3:E6)</f>
        <v>29354733155.898109</v>
      </c>
      <c r="G7" s="132"/>
    </row>
    <row r="8" spans="2:9" x14ac:dyDescent="0.25">
      <c r="E8" s="43">
        <f>'Proyección lump sum'!N4+'e,f) Proyección BenMuerte '!I4+'g) Proyección pensiones'!L5-'i) Costo actuarial de beneficio'!E7</f>
        <v>0</v>
      </c>
      <c r="G8" s="85">
        <f>SUM(G4:I4)</f>
        <v>29354733155.898109</v>
      </c>
    </row>
    <row r="11" spans="2:9" x14ac:dyDescent="0.25">
      <c r="H11" s="103">
        <v>24108</v>
      </c>
    </row>
    <row r="12" spans="2:9" x14ac:dyDescent="0.25">
      <c r="H12" cm="1">
        <f t="array" ref="H12">edadCalc(H11)</f>
        <v>59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baseColWidth="10" defaultColWidth="11.5703125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3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2026-06-28T06:15:37Z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