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8D240379-06FE-47E0-80B7-31B0A75BF366}" xr6:coauthVersionLast="47" xr6:coauthVersionMax="47" xr10:uidLastSave="{00000000-0000-0000-0000-000000000000}"/>
  <bookViews>
    <workbookView xWindow="-120" yWindow="-120" windowWidth="29040" windowHeight="15720" tabRatio="999" firstSheet="7" activeTab="12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a) Proyección dem Activos " sheetId="16" r:id="rId10"/>
    <sheet name="b) Proyección dem Pensionados" sheetId="18" r:id="rId11"/>
    <sheet name="c)Proyección muertes Activos" sheetId="17" r:id="rId12"/>
    <sheet name="Proyección lump sum" sheetId="25" r:id="rId13"/>
    <sheet name="d) Proyección muert Pensionados" sheetId="19" r:id="rId14"/>
    <sheet name="e,f) Proyección BenMuerte " sheetId="21" r:id="rId15"/>
    <sheet name="g) Proyección pensiones" sheetId="23" r:id="rId16"/>
    <sheet name="i) Costo actuarial de beneficio" sheetId="26" r:id="rId17"/>
    <sheet name="k.l) Primas" sheetId="27" r:id="rId18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8" l="1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O5" i="25" l="1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2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H12" i="26" l="1"/>
  <c r="P173" i="25"/>
  <c r="P141" i="25"/>
  <c r="P109" i="25"/>
  <c r="P77" i="25"/>
  <c r="P45" i="25"/>
  <c r="P160" i="25"/>
  <c r="P149" i="25"/>
  <c r="P128" i="25"/>
  <c r="P117" i="25"/>
  <c r="P96" i="25"/>
  <c r="P85" i="25"/>
  <c r="P64" i="25"/>
  <c r="P53" i="25"/>
  <c r="P168" i="25"/>
  <c r="P157" i="25"/>
  <c r="P136" i="25"/>
  <c r="P125" i="25"/>
  <c r="P104" i="25"/>
  <c r="P93" i="25"/>
  <c r="P72" i="25"/>
  <c r="P61" i="25"/>
  <c r="P152" i="25"/>
  <c r="P120" i="25"/>
  <c r="P88" i="25"/>
  <c r="P56" i="25"/>
  <c r="P223" i="25"/>
  <c r="P165" i="25"/>
  <c r="P144" i="25"/>
  <c r="P133" i="25"/>
  <c r="P112" i="25"/>
  <c r="P101" i="25"/>
  <c r="P80" i="25"/>
  <c r="P69" i="25"/>
  <c r="P48" i="25"/>
  <c r="P225" i="25"/>
  <c r="P219" i="25"/>
  <c r="P215" i="25"/>
  <c r="P211" i="25"/>
  <c r="P207" i="25"/>
  <c r="P205" i="25"/>
  <c r="P201" i="25"/>
  <c r="P197" i="25"/>
  <c r="P191" i="25"/>
  <c r="P187" i="25"/>
  <c r="P185" i="25"/>
  <c r="P181" i="25"/>
  <c r="P177" i="25"/>
  <c r="P167" i="25"/>
  <c r="P162" i="25"/>
  <c r="P151" i="25"/>
  <c r="P146" i="25"/>
  <c r="P138" i="25"/>
  <c r="P127" i="25"/>
  <c r="P122" i="25"/>
  <c r="P111" i="25"/>
  <c r="P106" i="25"/>
  <c r="P95" i="25"/>
  <c r="P87" i="25"/>
  <c r="P79" i="25"/>
  <c r="P74" i="25"/>
  <c r="P71" i="25"/>
  <c r="P66" i="25"/>
  <c r="P63" i="25"/>
  <c r="P58" i="25"/>
  <c r="P55" i="25"/>
  <c r="P47" i="25"/>
  <c r="P172" i="25"/>
  <c r="P169" i="25"/>
  <c r="P164" i="25"/>
  <c r="P161" i="25"/>
  <c r="P156" i="25"/>
  <c r="P153" i="25"/>
  <c r="P148" i="25"/>
  <c r="P145" i="25"/>
  <c r="P140" i="25"/>
  <c r="P137" i="25"/>
  <c r="P132" i="25"/>
  <c r="P129" i="25"/>
  <c r="P124" i="25"/>
  <c r="P121" i="25"/>
  <c r="P116" i="25"/>
  <c r="P113" i="25"/>
  <c r="P108" i="25"/>
  <c r="P105" i="25"/>
  <c r="P100" i="25"/>
  <c r="P97" i="25"/>
  <c r="P92" i="25"/>
  <c r="P89" i="25"/>
  <c r="P84" i="25"/>
  <c r="P81" i="25"/>
  <c r="P76" i="25"/>
  <c r="P73" i="25"/>
  <c r="P68" i="25"/>
  <c r="P65" i="25"/>
  <c r="P60" i="25"/>
  <c r="P57" i="25"/>
  <c r="P52" i="25"/>
  <c r="P49" i="25"/>
  <c r="P44" i="25"/>
  <c r="P221" i="25"/>
  <c r="P217" i="25"/>
  <c r="P213" i="25"/>
  <c r="P209" i="25"/>
  <c r="P203" i="25"/>
  <c r="P199" i="25"/>
  <c r="P195" i="25"/>
  <c r="P193" i="25"/>
  <c r="P189" i="25"/>
  <c r="P183" i="25"/>
  <c r="P179" i="25"/>
  <c r="P175" i="25"/>
  <c r="P170" i="25"/>
  <c r="P159" i="25"/>
  <c r="P154" i="25"/>
  <c r="P143" i="25"/>
  <c r="P135" i="25"/>
  <c r="P130" i="25"/>
  <c r="P119" i="25"/>
  <c r="P114" i="25"/>
  <c r="P103" i="25"/>
  <c r="P98" i="25"/>
  <c r="P90" i="25"/>
  <c r="P82" i="25"/>
  <c r="P50" i="25"/>
  <c r="P224" i="25"/>
  <c r="P222" i="25"/>
  <c r="P220" i="25"/>
  <c r="P218" i="25"/>
  <c r="P216" i="25"/>
  <c r="P214" i="25"/>
  <c r="P212" i="25"/>
  <c r="P210" i="25"/>
  <c r="P208" i="25"/>
  <c r="P206" i="25"/>
  <c r="P204" i="25"/>
  <c r="P202" i="25"/>
  <c r="P200" i="25"/>
  <c r="P198" i="25"/>
  <c r="P196" i="25"/>
  <c r="P194" i="25"/>
  <c r="P192" i="25"/>
  <c r="P190" i="25"/>
  <c r="P188" i="25"/>
  <c r="P186" i="25"/>
  <c r="P184" i="25"/>
  <c r="P182" i="25"/>
  <c r="P180" i="25"/>
  <c r="P178" i="25"/>
  <c r="P176" i="25"/>
  <c r="P174" i="25"/>
  <c r="P171" i="25"/>
  <c r="P166" i="25"/>
  <c r="P163" i="25"/>
  <c r="P158" i="25"/>
  <c r="P155" i="25"/>
  <c r="P150" i="25"/>
  <c r="P147" i="25"/>
  <c r="P142" i="25"/>
  <c r="P139" i="25"/>
  <c r="P134" i="25"/>
  <c r="P131" i="25"/>
  <c r="P126" i="25"/>
  <c r="P123" i="25"/>
  <c r="P118" i="25"/>
  <c r="P115" i="25"/>
  <c r="P110" i="25"/>
  <c r="P107" i="25"/>
  <c r="P102" i="25"/>
  <c r="P99" i="25"/>
  <c r="P94" i="25"/>
  <c r="P91" i="25"/>
  <c r="P86" i="25"/>
  <c r="P83" i="25"/>
  <c r="P78" i="25"/>
  <c r="P75" i="25"/>
  <c r="P70" i="25"/>
  <c r="P67" i="25"/>
  <c r="P62" i="25"/>
  <c r="P59" i="25"/>
  <c r="P54" i="25"/>
  <c r="P51" i="25"/>
  <c r="P46" i="25"/>
  <c r="P43" i="25"/>
  <c r="P11" i="25"/>
  <c r="P9" i="25"/>
  <c r="P5" i="25"/>
  <c r="P4" i="25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3" i="26" a="1"/>
  <c r="C4" i="26" a="1"/>
  <c r="C3" i="26" a="1"/>
  <c r="D4" i="26" a="1"/>
  <c r="D6" i="26" a="1"/>
  <c r="D5" i="26" a="1"/>
  <c r="B2" i="17" a="1"/>
  <c r="B2" i="19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D76" i="21"/>
  <c r="F76" i="21" s="1"/>
  <c r="G33" i="12"/>
  <c r="E7" i="21"/>
  <c r="G52" i="12"/>
  <c r="D57" i="21"/>
  <c r="D85" i="21"/>
  <c r="D18" i="15"/>
  <c r="D40" i="21"/>
  <c r="G26" i="12"/>
  <c r="D23" i="21"/>
  <c r="E55" i="21"/>
  <c r="B56" i="21"/>
  <c r="K6" i="25"/>
  <c r="G37" i="12"/>
  <c r="G200" i="12"/>
  <c r="B92" i="21"/>
  <c r="G132" i="12"/>
  <c r="D65" i="2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E8" i="21"/>
  <c r="E74" i="21"/>
  <c r="B5" i="21"/>
  <c r="B32" i="21"/>
  <c r="D37" i="21"/>
  <c r="D5" i="26"/>
  <c r="E83" i="21"/>
  <c r="D81" i="2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D35" i="2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D75" i="2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B69" i="21"/>
  <c r="B20" i="21"/>
  <c r="D11" i="15"/>
  <c r="E92" i="21"/>
  <c r="E25" i="21"/>
  <c r="E48" i="21"/>
  <c r="D92" i="21"/>
  <c r="D99" i="2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D36" i="15"/>
  <c r="D13" i="21"/>
  <c r="D7" i="21"/>
  <c r="G187" i="12"/>
  <c r="C85" i="21"/>
  <c r="C9" i="15"/>
  <c r="G11" i="12"/>
  <c r="G123" i="12"/>
  <c r="D21" i="21"/>
  <c r="G190" i="12"/>
  <c r="E96" i="21"/>
  <c r="E27" i="21"/>
  <c r="D45" i="21"/>
  <c r="C6" i="21"/>
  <c r="C44" i="15"/>
  <c r="D28" i="15"/>
  <c r="B29" i="21"/>
  <c r="C88" i="21"/>
  <c r="C7" i="21"/>
  <c r="E68" i="21"/>
  <c r="E61" i="21"/>
  <c r="C32" i="15"/>
  <c r="B30" i="21"/>
  <c r="E37" i="21"/>
  <c r="D87" i="21"/>
  <c r="D37" i="15"/>
  <c r="D22" i="21"/>
  <c r="F22" i="21" s="1"/>
  <c r="E63" i="21"/>
  <c r="G79" i="12"/>
  <c r="G43" i="12"/>
  <c r="G113" i="12"/>
  <c r="D51" i="21"/>
  <c r="E5" i="21"/>
  <c r="B66" i="21"/>
  <c r="G148" i="12"/>
  <c r="C45" i="21"/>
  <c r="G38" i="12"/>
  <c r="C46" i="21"/>
  <c r="D24" i="15"/>
  <c r="D54" i="2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E19" i="21"/>
  <c r="C25" i="15"/>
  <c r="B62" i="21"/>
  <c r="E94" i="21"/>
  <c r="D25" i="2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F90" i="21" l="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L218" i="12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C3" i="17" a="1"/>
  <c r="B4" i="19" a="1"/>
  <c r="C3" i="19" a="1"/>
  <c r="C4" i="17" a="1"/>
  <c r="C4" i="19" a="1"/>
  <c r="B3" i="19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B5" i="17" a="1"/>
  <c r="B5" i="19" a="1"/>
  <c r="C5" i="19" a="1"/>
  <c r="C5" i="17" a="1"/>
  <c r="D3" i="17" l="1"/>
  <c r="D4" i="19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A6" i="16"/>
  <c r="D5" i="19"/>
  <c r="A33" i="18"/>
  <c r="A7" i="19"/>
  <c r="A7" i="17"/>
  <c r="B7" i="17" a="1"/>
  <c r="C7" i="19" a="1"/>
  <c r="B7" i="19" a="1"/>
  <c r="C7" i="17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B8" i="19" a="1"/>
  <c r="C8" i="17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5" i="26" a="1"/>
  <c r="C6" i="26" a="1"/>
  <c r="C27" i="18" a="1"/>
  <c r="C22" i="18" a="1"/>
  <c r="C29" i="18" a="1"/>
  <c r="B17" i="18" a="1"/>
  <c r="C2" i="19" a="1"/>
  <c r="B28" i="18" a="1"/>
  <c r="B12" i="18" a="1"/>
  <c r="C2" i="17" a="1"/>
  <c r="C6" i="18" a="1"/>
  <c r="B14" i="18" a="1"/>
  <c r="C12" i="18" a="1"/>
  <c r="B19" i="18" a="1"/>
  <c r="C31" i="18" a="1"/>
  <c r="B2" i="18" a="1"/>
  <c r="C28" i="18" a="1"/>
  <c r="C18" i="18" a="1"/>
  <c r="C9" i="18" a="1"/>
  <c r="B9" i="18" a="1"/>
  <c r="B26" i="18" a="1"/>
  <c r="B10" i="18" a="1"/>
  <c r="C8" i="18" a="1"/>
  <c r="B31" i="18" a="1"/>
  <c r="C16" i="18" a="1"/>
  <c r="C10" i="18" a="1"/>
  <c r="C23" i="18" a="1"/>
  <c r="B23" i="18" a="1"/>
  <c r="C3" i="18" a="1"/>
  <c r="C26" i="18" a="1"/>
  <c r="B11" i="18" a="1"/>
  <c r="B8" i="18" a="1"/>
  <c r="C17" i="18" a="1"/>
  <c r="B4" i="18" a="1"/>
  <c r="C2" i="18" a="1"/>
  <c r="B27" i="18" a="1"/>
  <c r="B13" i="18" a="1"/>
  <c r="B32" i="18" a="1"/>
  <c r="C19" i="18" a="1"/>
  <c r="C20" i="18" a="1"/>
  <c r="C15" i="18" a="1"/>
  <c r="B22" i="18" a="1"/>
  <c r="B20" i="18" a="1"/>
  <c r="B29" i="18" a="1"/>
  <c r="C30" i="18" a="1"/>
  <c r="B5" i="18" a="1"/>
  <c r="B16" i="18" a="1"/>
  <c r="B9" i="19" a="1"/>
  <c r="C9" i="19" a="1"/>
  <c r="C24" i="18" a="1"/>
  <c r="C11" i="18" a="1"/>
  <c r="B25" i="18" a="1"/>
  <c r="B15" i="18" a="1"/>
  <c r="C14" i="18" a="1"/>
  <c r="C32" i="18" a="1"/>
  <c r="C21" i="18" a="1"/>
  <c r="C25" i="18" a="1"/>
  <c r="B30" i="18" a="1"/>
  <c r="C4" i="18" a="1"/>
  <c r="B6" i="18" a="1"/>
  <c r="B24" i="18" a="1"/>
  <c r="B3" i="18" a="1"/>
  <c r="C13" i="18" a="1"/>
  <c r="C9" i="17" a="1"/>
  <c r="B7" i="18" a="1"/>
  <c r="B18" i="18" a="1"/>
  <c r="C7" i="18" a="1"/>
  <c r="C5" i="18" a="1"/>
  <c r="B21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H26" i="23" s="1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H24" i="23" s="1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I36" i="23" s="1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H29" i="23" s="1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I32" i="23" s="1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H64" i="23" s="1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H34" i="23" s="1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I97" i="23" s="1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I63" i="23" s="1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H79" i="23" s="1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I82" i="23" s="1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H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I59" i="23" s="1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I69" i="23" s="1"/>
  <c r="AT94" i="22"/>
  <c r="CO21" i="22"/>
  <c r="BF154" i="22"/>
  <c r="BN126" i="22"/>
  <c r="V25" i="22"/>
  <c r="AV38" i="22"/>
  <c r="BI22" i="22"/>
  <c r="E68" i="23"/>
  <c r="I68" i="23" s="1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E55" i="23"/>
  <c r="I55" i="23" s="1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H61" i="23" s="1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I89" i="23" s="1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I84" i="23" s="1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I45" i="23" s="1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I48" i="23" s="1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I56" i="23" s="1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O41" i="25" s="1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I90" i="23" s="1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G7" i="23" s="1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I62" i="23" s="1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I22" i="23" s="1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H18" i="23" s="1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I74" i="23" s="1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I87" i="23" s="1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O10" i="25" s="1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I66" i="23" s="1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I65" i="23" s="1"/>
  <c r="DA127" i="22"/>
  <c r="AQ65" i="22"/>
  <c r="E42" i="23"/>
  <c r="I42" i="23" s="1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O6" i="25" s="1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I67" i="23" s="1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H49" i="23" s="1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W94" i="22"/>
  <c r="BK60" i="22"/>
  <c r="BZ46" i="22"/>
  <c r="BE42" i="22"/>
  <c r="J70" i="22"/>
  <c r="Q30" i="22"/>
  <c r="AJ5" i="22"/>
  <c r="E29" i="23"/>
  <c r="G29" i="23" s="1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I94" i="23" s="1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I71" i="23" s="1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J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H31" i="23" s="1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H85" i="23" s="1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O12" i="25" s="1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H96" i="23" s="1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O8" i="25" s="1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I95" i="23" s="1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I86" i="23" s="1"/>
  <c r="E27" i="23"/>
  <c r="I27" i="23" s="1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I91" i="23" s="1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I88" i="23" s="1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I96" i="23" s="1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H46" i="23" s="1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AP72" i="22"/>
  <c r="CS80" i="22"/>
  <c r="AE98" i="22"/>
  <c r="BN13" i="22"/>
  <c r="AF95" i="22"/>
  <c r="CT101" i="22"/>
  <c r="G36" i="25"/>
  <c r="O15" i="25" s="1"/>
  <c r="CH88" i="22"/>
  <c r="AO12" i="22"/>
  <c r="C2" i="19"/>
  <c r="D2" i="19" s="1"/>
  <c r="CA25" i="22"/>
  <c r="E10" i="23"/>
  <c r="U23" i="22"/>
  <c r="BF118" i="22"/>
  <c r="K34" i="25"/>
  <c r="P37" i="22"/>
  <c r="D48" i="23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I19" i="23" s="1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H14" i="23" s="1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O20" i="25" s="1"/>
  <c r="CJ67" i="22"/>
  <c r="Q169" i="22"/>
  <c r="AW90" i="22"/>
  <c r="CO113" i="22"/>
  <c r="BS225" i="22"/>
  <c r="BS171" i="22"/>
  <c r="DA88" i="22"/>
  <c r="CC59" i="22"/>
  <c r="BP132" i="22"/>
  <c r="E9" i="23"/>
  <c r="I9" i="23" s="1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O7" i="25" s="1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I72" i="23" s="1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I80" i="23" s="1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I39" i="23" s="1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F77" i="23"/>
  <c r="F72" i="23"/>
  <c r="F36" i="23"/>
  <c r="F62" i="23"/>
  <c r="F87" i="23"/>
  <c r="F56" i="23"/>
  <c r="F30" i="23"/>
  <c r="I98" i="23"/>
  <c r="H66" i="21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C10" i="19" a="1"/>
  <c r="B10" i="19" a="1"/>
  <c r="C10" i="17" a="1"/>
  <c r="D13" i="18" l="1"/>
  <c r="D16" i="18"/>
  <c r="D23" i="18"/>
  <c r="D8" i="18"/>
  <c r="E4" i="15"/>
  <c r="G38" i="23"/>
  <c r="J84" i="23"/>
  <c r="H13" i="23"/>
  <c r="G63" i="23"/>
  <c r="O25" i="25"/>
  <c r="O21" i="25"/>
  <c r="O36" i="25"/>
  <c r="O32" i="25"/>
  <c r="O23" i="25"/>
  <c r="O42" i="25"/>
  <c r="P41" i="25"/>
  <c r="P7" i="25"/>
  <c r="P15" i="25"/>
  <c r="P8" i="25"/>
  <c r="P6" i="25"/>
  <c r="P20" i="25"/>
  <c r="P12" i="25"/>
  <c r="P10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D30" i="18"/>
  <c r="G11" i="23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G4" i="15"/>
  <c r="E5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D9" i="17"/>
  <c r="D9" i="19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C11" i="17" a="1"/>
  <c r="C37" i="18" a="1"/>
  <c r="C35" i="18" a="1"/>
  <c r="B33" i="18" a="1"/>
  <c r="B34" i="18" a="1"/>
  <c r="C34" i="18" a="1"/>
  <c r="C33" i="18" a="1"/>
  <c r="C11" i="19" a="1"/>
  <c r="B37" i="18" a="1"/>
  <c r="B11" i="19" a="1"/>
  <c r="B35" i="18" a="1"/>
  <c r="C36" i="18" a="1"/>
  <c r="B36" i="18" a="1"/>
  <c r="P36" i="25" l="1"/>
  <c r="P42" i="25"/>
  <c r="P21" i="25"/>
  <c r="P32" i="25"/>
  <c r="P23" i="25"/>
  <c r="P25" i="25"/>
  <c r="P27" i="25"/>
  <c r="P33" i="25"/>
  <c r="P39" i="25"/>
  <c r="P17" i="25"/>
  <c r="P34" i="25"/>
  <c r="P16" i="25"/>
  <c r="P28" i="25"/>
  <c r="P30" i="25"/>
  <c r="P35" i="25"/>
  <c r="P29" i="25"/>
  <c r="P26" i="25"/>
  <c r="P40" i="25"/>
  <c r="P22" i="25"/>
  <c r="P38" i="25"/>
  <c r="P18" i="25"/>
  <c r="P14" i="25"/>
  <c r="P31" i="25"/>
  <c r="P24" i="25"/>
  <c r="P37" i="25"/>
  <c r="P19" i="25"/>
  <c r="P13" i="25"/>
  <c r="M44" i="25"/>
  <c r="M97" i="25"/>
  <c r="B11" i="19"/>
  <c r="C11" i="19"/>
  <c r="C11" i="17"/>
  <c r="B11" i="17"/>
  <c r="K5" i="23"/>
  <c r="I4" i="26"/>
  <c r="G8" i="26" s="1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A12" i="19"/>
  <c r="D10" i="17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C12" i="19" a="1"/>
  <c r="C38" i="18" a="1"/>
  <c r="C12" i="17" a="1"/>
  <c r="B12" i="19" a="1"/>
  <c r="B38" i="18" a="1"/>
  <c r="DB227" i="22" l="1"/>
  <c r="Q4" i="25"/>
  <c r="D9" i="16"/>
  <c r="M12" i="15"/>
  <c r="B12" i="17"/>
  <c r="C12" i="17"/>
  <c r="C12" i="19"/>
  <c r="B12" i="19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B39" i="18" a="1"/>
  <c r="C39" i="18" a="1"/>
  <c r="C13" i="17" a="1"/>
  <c r="C13" i="19" a="1"/>
  <c r="B13" i="19" a="1"/>
  <c r="M231" i="12" l="1"/>
  <c r="D12" i="19"/>
  <c r="B13" i="17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D13" i="19" l="1"/>
  <c r="B14" i="17"/>
  <c r="C14" i="17"/>
  <c r="C14" i="19"/>
  <c r="B14" i="19"/>
  <c r="CZ168" i="24"/>
  <c r="DC228" i="22" s="1"/>
  <c r="GU168" i="24"/>
  <c r="GW227" i="22"/>
  <c r="D12" i="16"/>
  <c r="D13" i="17"/>
  <c r="B13" i="16"/>
  <c r="C13" i="16"/>
  <c r="B40" i="18"/>
  <c r="C40" i="18"/>
  <c r="A15" i="17"/>
  <c r="A14" i="16"/>
  <c r="D39" i="18"/>
  <c r="A15" i="19"/>
  <c r="A41" i="18"/>
  <c r="B15" i="17" a="1"/>
  <c r="C14" i="16" a="1"/>
  <c r="B14" i="16" a="1"/>
  <c r="B15" i="19" a="1"/>
  <c r="C41" i="18" a="1"/>
  <c r="B41" i="18" a="1"/>
  <c r="C15" i="17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B16" i="19" a="1"/>
  <c r="C16" i="17" a="1"/>
  <c r="C42" i="18" a="1"/>
  <c r="C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B17" i="17" a="1"/>
  <c r="B16" i="16" a="1"/>
  <c r="C16" i="16" a="1"/>
  <c r="B43" i="18" a="1"/>
  <c r="B17" i="19" a="1"/>
  <c r="C17" i="17" a="1"/>
  <c r="C17" i="19" a="1"/>
  <c r="C43" i="18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B18" i="17" a="1"/>
  <c r="B17" i="16" a="1"/>
  <c r="C17" i="16" a="1"/>
  <c r="B44" i="18" a="1"/>
  <c r="C18" i="17" a="1"/>
  <c r="C44" i="18" a="1"/>
  <c r="C18" i="19" a="1"/>
  <c r="B18" i="19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19" i="17" a="1"/>
  <c r="C19" i="19" a="1"/>
  <c r="C19" i="17" a="1"/>
  <c r="B19" i="19" a="1"/>
  <c r="B45" i="18" a="1"/>
  <c r="C45" i="18" a="1"/>
  <c r="B19" i="19" l="1"/>
  <c r="C19" i="19"/>
  <c r="C19" i="17"/>
  <c r="B19" i="17"/>
  <c r="D17" i="16"/>
  <c r="D18" i="19"/>
  <c r="C45" i="18"/>
  <c r="B45" i="18"/>
  <c r="C18" i="16"/>
  <c r="B18" i="16"/>
  <c r="A46" i="18"/>
  <c r="D44" i="18"/>
  <c r="A19" i="16"/>
  <c r="A20" i="17"/>
  <c r="A20" i="19"/>
  <c r="B19" i="16" a="1"/>
  <c r="B20" i="17" a="1"/>
  <c r="C19" i="16" a="1"/>
  <c r="C20" i="19" a="1"/>
  <c r="B46" i="18" a="1"/>
  <c r="C46" i="18" a="1"/>
  <c r="C20" i="17" a="1"/>
  <c r="B20" i="19" a="1"/>
  <c r="D19" i="17" l="1"/>
  <c r="C20" i="19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C20" i="16" a="1"/>
  <c r="B21" i="17" a="1"/>
  <c r="B20" i="16" a="1"/>
  <c r="B47" i="18" a="1"/>
  <c r="C21" i="19" a="1"/>
  <c r="C47" i="18" a="1"/>
  <c r="C21" i="17" a="1"/>
  <c r="B21" i="19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B22" i="17" a="1"/>
  <c r="C21" i="16" a="1"/>
  <c r="B21" i="16" a="1"/>
  <c r="C22" i="19" a="1"/>
  <c r="B48" i="18" a="1"/>
  <c r="B22" i="19" a="1"/>
  <c r="C22" i="17" a="1"/>
  <c r="C48" i="18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B22" i="16" a="1"/>
  <c r="B23" i="17" a="1"/>
  <c r="C22" i="16" a="1"/>
  <c r="C23" i="17" a="1"/>
  <c r="B23" i="19" a="1"/>
  <c r="C23" i="19" a="1"/>
  <c r="C49" i="18" a="1"/>
  <c r="B49" i="18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3" i="16" a="1"/>
  <c r="B23" i="16" a="1"/>
  <c r="B24" i="17" a="1"/>
  <c r="C24" i="19" a="1"/>
  <c r="B50" i="18" a="1"/>
  <c r="C24" i="17" a="1"/>
  <c r="C50" i="18" a="1"/>
  <c r="B24" i="19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C24" i="16" a="1"/>
  <c r="B25" i="17" a="1"/>
  <c r="B24" i="16" a="1"/>
  <c r="C51" i="18" a="1"/>
  <c r="B25" i="19" a="1"/>
  <c r="B51" i="18" a="1"/>
  <c r="C25" i="17" a="1"/>
  <c r="C25" i="19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B26" i="17" a="1"/>
  <c r="C25" i="16" a="1"/>
  <c r="B25" i="16" a="1"/>
  <c r="C26" i="17" a="1"/>
  <c r="B52" i="18" a="1"/>
  <c r="C26" i="19" a="1"/>
  <c r="C52" i="18" a="1"/>
  <c r="B26" i="19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B27" i="17" a="1"/>
  <c r="C27" i="17" a="1"/>
  <c r="B27" i="19" a="1"/>
  <c r="B53" i="18" a="1"/>
  <c r="C53" i="18" a="1"/>
  <c r="C27" i="19" a="1"/>
  <c r="C27" i="17" l="1"/>
  <c r="B27" i="17"/>
  <c r="B27" i="19"/>
  <c r="C27" i="19"/>
  <c r="D25" i="16"/>
  <c r="C26" i="16"/>
  <c r="B26" i="16"/>
  <c r="B53" i="18"/>
  <c r="C53" i="18"/>
  <c r="A27" i="16"/>
  <c r="D26" i="19"/>
  <c r="D52" i="18"/>
  <c r="A28" i="19"/>
  <c r="A28" i="17"/>
  <c r="A54" i="18"/>
  <c r="C27" i="16" a="1"/>
  <c r="B27" i="16" a="1"/>
  <c r="B28" i="17" a="1"/>
  <c r="B54" i="18" a="1"/>
  <c r="C54" i="18" a="1"/>
  <c r="C28" i="19" a="1"/>
  <c r="B28" i="19" a="1"/>
  <c r="C28" i="17" a="1"/>
  <c r="D27" i="19" l="1"/>
  <c r="C28" i="17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C28" i="16" a="1"/>
  <c r="B29" i="17" a="1"/>
  <c r="B28" i="16" a="1"/>
  <c r="B29" i="19" a="1"/>
  <c r="C29" i="19" a="1"/>
  <c r="C55" i="18" a="1"/>
  <c r="C29" i="17" a="1"/>
  <c r="B55" i="18" a="1"/>
  <c r="D28" i="19" l="1"/>
  <c r="B29" i="17"/>
  <c r="C29" i="17"/>
  <c r="B29" i="19"/>
  <c r="C29" i="19"/>
  <c r="D27" i="16"/>
  <c r="D54" i="18"/>
  <c r="D28" i="17"/>
  <c r="C55" i="18"/>
  <c r="B55" i="18"/>
  <c r="C28" i="16"/>
  <c r="B28" i="16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B31" i="17" a="1"/>
  <c r="C30" i="16" a="1"/>
  <c r="B30" i="16" a="1"/>
  <c r="C31" i="17" a="1"/>
  <c r="C57" i="18" a="1"/>
  <c r="B57" i="18" a="1"/>
  <c r="C31" i="19" a="1"/>
  <c r="B31" i="19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B31" i="16" a="1"/>
  <c r="C31" i="16" a="1"/>
  <c r="B32" i="17" a="1"/>
  <c r="C32" i="17" a="1"/>
  <c r="C32" i="19" a="1"/>
  <c r="B32" i="19" a="1"/>
  <c r="B58" i="18" a="1"/>
  <c r="C58" i="18" a="1"/>
  <c r="C32" i="17" l="1"/>
  <c r="B32" i="17"/>
  <c r="B32" i="19"/>
  <c r="C32" i="19"/>
  <c r="D31" i="19"/>
  <c r="D57" i="18"/>
  <c r="B58" i="18"/>
  <c r="C58" i="18"/>
  <c r="C31" i="16"/>
  <c r="B31" i="16"/>
  <c r="A59" i="18"/>
  <c r="D31" i="17"/>
  <c r="A32" i="16"/>
  <c r="A33" i="17"/>
  <c r="D30" i="16"/>
  <c r="A33" i="19"/>
  <c r="C32" i="16" a="1"/>
  <c r="B32" i="16" a="1"/>
  <c r="B33" i="17" a="1"/>
  <c r="B33" i="19" a="1"/>
  <c r="C59" i="18" a="1"/>
  <c r="B59" i="18" a="1"/>
  <c r="C33" i="17" a="1"/>
  <c r="C33" i="19" a="1"/>
  <c r="D32" i="19" l="1"/>
  <c r="C33" i="19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C33" i="16" a="1"/>
  <c r="B33" i="16" a="1"/>
  <c r="B34" i="17" a="1"/>
  <c r="C60" i="18" a="1"/>
  <c r="C34" i="19" a="1"/>
  <c r="B60" i="18" a="1"/>
  <c r="B34" i="19" a="1"/>
  <c r="C34" i="17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34" i="16" a="1"/>
  <c r="B35" i="17" a="1"/>
  <c r="B34" i="16" a="1"/>
  <c r="B35" i="19" a="1"/>
  <c r="C35" i="19" a="1"/>
  <c r="C35" i="17" a="1"/>
  <c r="B61" i="18" a="1"/>
  <c r="C61" i="18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C36" i="16" a="1"/>
  <c r="B36" i="16" a="1"/>
  <c r="B37" i="17" a="1"/>
  <c r="C37" i="17" a="1"/>
  <c r="B37" i="19" a="1"/>
  <c r="C63" i="18" a="1"/>
  <c r="C37" i="19" a="1"/>
  <c r="B63" i="18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C37" i="16" a="1"/>
  <c r="B37" i="16" a="1"/>
  <c r="B38" i="17" a="1"/>
  <c r="B38" i="19" a="1"/>
  <c r="C38" i="17" a="1"/>
  <c r="C64" i="18" a="1"/>
  <c r="B64" i="18" a="1"/>
  <c r="C38" i="19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B39" i="17" a="1"/>
  <c r="C38" i="16" a="1"/>
  <c r="B38" i="16" a="1"/>
  <c r="B39" i="19" a="1"/>
  <c r="C39" i="19" a="1"/>
  <c r="B65" i="18" a="1"/>
  <c r="C65" i="18" a="1"/>
  <c r="C39" i="17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B40" i="17" a="1"/>
  <c r="B39" i="16" a="1"/>
  <c r="C39" i="16" a="1"/>
  <c r="B40" i="19" a="1"/>
  <c r="C40" i="17" a="1"/>
  <c r="C40" i="19" a="1"/>
  <c r="B66" i="18" a="1"/>
  <c r="C66" i="18" a="1"/>
  <c r="C40" i="17" l="1"/>
  <c r="B40" i="17"/>
  <c r="C40" i="19"/>
  <c r="B40" i="19"/>
  <c r="D65" i="18"/>
  <c r="D39" i="17"/>
  <c r="D38" i="16"/>
  <c r="C39" i="16"/>
  <c r="B39" i="16"/>
  <c r="B66" i="18"/>
  <c r="C66" i="18"/>
  <c r="A40" i="16"/>
  <c r="A41" i="17"/>
  <c r="A67" i="18"/>
  <c r="A41" i="19"/>
  <c r="D39" i="19"/>
  <c r="B41" i="17" a="1"/>
  <c r="C40" i="16" a="1"/>
  <c r="B40" i="16" a="1"/>
  <c r="B41" i="19" a="1"/>
  <c r="C41" i="19" a="1"/>
  <c r="B67" i="18" a="1"/>
  <c r="C41" i="17" a="1"/>
  <c r="C67" i="18" a="1"/>
  <c r="D40" i="17" l="1"/>
  <c r="B41" i="17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B41" i="16" a="1"/>
  <c r="C41" i="16" a="1"/>
  <c r="B42" i="17" a="1"/>
  <c r="C42" i="19" a="1"/>
  <c r="B68" i="18" a="1"/>
  <c r="B42" i="19" a="1"/>
  <c r="C42" i="17" a="1"/>
  <c r="C68" i="18" a="1"/>
  <c r="B42" i="17" l="1"/>
  <c r="C42" i="17"/>
  <c r="C42" i="19"/>
  <c r="B42" i="19"/>
  <c r="D67" i="18"/>
  <c r="D41" i="19"/>
  <c r="D40" i="16"/>
  <c r="C68" i="18"/>
  <c r="B68" i="18"/>
  <c r="B41" i="16"/>
  <c r="C41" i="16"/>
  <c r="A69" i="18"/>
  <c r="A43" i="17"/>
  <c r="D41" i="17"/>
  <c r="A42" i="16"/>
  <c r="A43" i="19"/>
  <c r="B42" i="16" a="1"/>
  <c r="C42" i="16" a="1"/>
  <c r="B43" i="17" a="1"/>
  <c r="B43" i="19" a="1"/>
  <c r="C43" i="19" a="1"/>
  <c r="C69" i="18" a="1"/>
  <c r="B69" i="18" a="1"/>
  <c r="C43" i="17" a="1"/>
  <c r="D42" i="19" l="1"/>
  <c r="C43" i="19"/>
  <c r="B43" i="19"/>
  <c r="C43" i="17"/>
  <c r="B43" i="17"/>
  <c r="D41" i="16"/>
  <c r="C42" i="16"/>
  <c r="B42" i="16"/>
  <c r="C69" i="18"/>
  <c r="B69" i="18"/>
  <c r="A44" i="19"/>
  <c r="A43" i="16"/>
  <c r="D42" i="17"/>
  <c r="A44" i="17"/>
  <c r="D68" i="18"/>
  <c r="A70" i="18"/>
  <c r="B44" i="17" a="1"/>
  <c r="B43" i="16" a="1"/>
  <c r="C43" i="16" a="1"/>
  <c r="B70" i="18" a="1"/>
  <c r="C70" i="18" a="1"/>
  <c r="C44" i="19" a="1"/>
  <c r="B44" i="19" a="1"/>
  <c r="C44" i="17" a="1"/>
  <c r="D43" i="19" l="1"/>
  <c r="D42" i="16"/>
  <c r="D43" i="17"/>
  <c r="B44" i="17"/>
  <c r="C44" i="17"/>
  <c r="B44" i="19"/>
  <c r="C44" i="19"/>
  <c r="D69" i="18"/>
  <c r="B70" i="18"/>
  <c r="C70" i="18"/>
  <c r="C43" i="16"/>
  <c r="B43" i="16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4" i="19" l="1"/>
  <c r="B45" i="19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A45" i="16"/>
  <c r="A72" i="18"/>
  <c r="A46" i="17"/>
  <c r="A46" i="19"/>
  <c r="D70" i="18"/>
  <c r="C45" i="16" a="1"/>
  <c r="B46" i="17" a="1"/>
  <c r="B45" i="16" a="1"/>
  <c r="B46" i="19" a="1"/>
  <c r="C46" i="17" a="1"/>
  <c r="C72" i="18" a="1"/>
  <c r="B72" i="18" a="1"/>
  <c r="C46" i="19" a="1"/>
  <c r="D45" i="17" l="1"/>
  <c r="B46" i="19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C46" i="16" a="1"/>
  <c r="B46" i="16" a="1"/>
  <c r="C73" i="18" a="1"/>
  <c r="B47" i="19" a="1"/>
  <c r="B73" i="18" a="1"/>
  <c r="C47" i="19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C74" i="18" a="1"/>
  <c r="B74" i="18" a="1"/>
  <c r="C48" i="19" l="1"/>
  <c r="B48" i="19"/>
  <c r="D73" i="18"/>
  <c r="D46" i="16"/>
  <c r="C74" i="18"/>
  <c r="B74" i="18"/>
  <c r="A49" i="19"/>
  <c r="D47" i="19"/>
  <c r="A75" i="18"/>
  <c r="C49" i="19" a="1"/>
  <c r="B49" i="19" a="1"/>
  <c r="B75" i="18" a="1"/>
  <c r="C75" i="18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B51" i="19" a="1"/>
  <c r="C51" i="19" a="1"/>
  <c r="B51" i="19" l="1"/>
  <c r="C51" i="19"/>
  <c r="D76" i="18"/>
  <c r="C77" i="18"/>
  <c r="B77" i="18"/>
  <c r="A78" i="18"/>
  <c r="A52" i="19"/>
  <c r="D50" i="19"/>
  <c r="C78" i="18" a="1"/>
  <c r="C52" i="19" a="1"/>
  <c r="B78" i="18" a="1"/>
  <c r="B52" i="19" a="1"/>
  <c r="C52" i="19" l="1"/>
  <c r="B52" i="19"/>
  <c r="B78" i="18"/>
  <c r="C78" i="18"/>
  <c r="A79" i="18"/>
  <c r="D51" i="19"/>
  <c r="A53" i="19"/>
  <c r="D77" i="18"/>
  <c r="B53" i="19" a="1"/>
  <c r="C79" i="18" a="1"/>
  <c r="C53" i="19" a="1"/>
  <c r="B79" i="18" a="1"/>
  <c r="D52" i="19" l="1"/>
  <c r="B53" i="19"/>
  <c r="C53" i="19"/>
  <c r="D78" i="18"/>
  <c r="B79" i="18"/>
  <c r="C79" i="18"/>
  <c r="A54" i="19"/>
  <c r="A80" i="18"/>
  <c r="C80" i="18" a="1"/>
  <c r="B54" i="19" a="1"/>
  <c r="B80" i="18" a="1"/>
  <c r="C54" i="19" a="1"/>
  <c r="C54" i="19" l="1"/>
  <c r="B54" i="19"/>
  <c r="D79" i="18"/>
  <c r="C80" i="18"/>
  <c r="B80" i="18"/>
  <c r="A81" i="18"/>
  <c r="D53" i="19"/>
  <c r="A55" i="19"/>
  <c r="C81" i="18" a="1"/>
  <c r="B81" i="18" a="1"/>
  <c r="B55" i="19" a="1"/>
  <c r="C55" i="19" a="1"/>
  <c r="C55" i="19" l="1"/>
  <c r="B55" i="19"/>
  <c r="C81" i="18"/>
  <c r="B81" i="18"/>
  <c r="D54" i="19"/>
  <c r="A56" i="19"/>
  <c r="D80" i="18"/>
  <c r="A82" i="18"/>
  <c r="C56" i="19" a="1"/>
  <c r="B56" i="19" a="1"/>
  <c r="C82" i="18" a="1"/>
  <c r="B82" i="18" a="1"/>
  <c r="D55" i="19" l="1"/>
  <c r="C56" i="19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82" i="18"/>
  <c r="C83" i="18"/>
  <c r="B83" i="18"/>
  <c r="A58" i="19"/>
  <c r="D56" i="19"/>
  <c r="A84" i="18"/>
  <c r="B58" i="19" a="1"/>
  <c r="C84" i="18" a="1"/>
  <c r="B84" i="18" a="1"/>
  <c r="C58" i="19" a="1"/>
  <c r="D57" i="19" l="1"/>
  <c r="B58" i="19"/>
  <c r="C58" i="19"/>
  <c r="D83" i="18"/>
  <c r="C84" i="18"/>
  <c r="B84" i="18"/>
  <c r="A85" i="18"/>
  <c r="A59" i="19"/>
  <c r="C85" i="18" a="1"/>
  <c r="B85" i="18" a="1"/>
  <c r="B59" i="19" a="1"/>
  <c r="C59" i="19" a="1"/>
  <c r="D58" i="19" l="1"/>
  <c r="B59" i="19"/>
  <c r="C59" i="19"/>
  <c r="D84" i="18"/>
  <c r="C85" i="18"/>
  <c r="B85" i="18"/>
  <c r="A60" i="19"/>
  <c r="A86" i="18"/>
  <c r="B86" i="18" a="1"/>
  <c r="C86" i="18" a="1"/>
  <c r="B60" i="19" a="1"/>
  <c r="C60" i="19" a="1"/>
  <c r="D59" i="19" l="1"/>
  <c r="B60" i="19"/>
  <c r="C60" i="19"/>
  <c r="D85" i="18"/>
  <c r="B86" i="18"/>
  <c r="C86" i="18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C87" i="18"/>
  <c r="A88" i="18"/>
  <c r="A62" i="19"/>
  <c r="B88" i="18" a="1"/>
  <c r="C62" i="19" a="1"/>
  <c r="C88" i="18" a="1"/>
  <c r="B62" i="19" a="1"/>
  <c r="D61" i="19" l="1"/>
  <c r="B62" i="19"/>
  <c r="C62" i="19"/>
  <c r="D87" i="18"/>
  <c r="C88" i="18"/>
  <c r="B88" i="18"/>
  <c r="A63" i="19"/>
  <c r="A89" i="18"/>
  <c r="C63" i="19" a="1"/>
  <c r="C89" i="18" a="1"/>
  <c r="B63" i="19" a="1"/>
  <c r="B89" i="18" a="1"/>
  <c r="D62" i="19" l="1"/>
  <c r="C63" i="19"/>
  <c r="B63" i="19"/>
  <c r="D88" i="18"/>
  <c r="B89" i="18"/>
  <c r="C89" i="18"/>
  <c r="A90" i="18"/>
  <c r="A64" i="19"/>
  <c r="B64" i="19" a="1"/>
  <c r="C90" i="18" a="1"/>
  <c r="B90" i="18" a="1"/>
  <c r="C64" i="19" a="1"/>
  <c r="C64" i="19" l="1"/>
  <c r="B64" i="19"/>
  <c r="D89" i="18"/>
  <c r="C90" i="18"/>
  <c r="B90" i="18"/>
  <c r="D63" i="19"/>
  <c r="A65" i="19"/>
  <c r="A91" i="18"/>
  <c r="B91" i="18" a="1"/>
  <c r="C65" i="19" a="1"/>
  <c r="C91" i="18" a="1"/>
  <c r="B65" i="19" a="1"/>
  <c r="C65" i="19" l="1"/>
  <c r="B65" i="19"/>
  <c r="D90" i="18"/>
  <c r="D64" i="19"/>
  <c r="B91" i="18"/>
  <c r="C91" i="18"/>
  <c r="A92" i="18"/>
  <c r="A66" i="19"/>
  <c r="C92" i="18" a="1"/>
  <c r="B66" i="19" a="1"/>
  <c r="B92" i="18" a="1"/>
  <c r="C66" i="19" a="1"/>
  <c r="C66" i="19" l="1"/>
  <c r="B66" i="19"/>
  <c r="D91" i="18"/>
  <c r="D65" i="19"/>
  <c r="C92" i="18"/>
  <c r="B92" i="18"/>
  <c r="A67" i="19"/>
  <c r="A93" i="18"/>
  <c r="C67" i="19" a="1"/>
  <c r="B93" i="18" a="1"/>
  <c r="C93" i="18" a="1"/>
  <c r="B67" i="19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C68" i="19"/>
  <c r="D67" i="19"/>
  <c r="B94" i="18"/>
  <c r="C94" i="18"/>
  <c r="A69" i="19"/>
  <c r="A95" i="18"/>
  <c r="D93" i="18"/>
  <c r="B95" i="18" a="1"/>
  <c r="B69" i="19" a="1"/>
  <c r="C69" i="19" a="1"/>
  <c r="C95" i="18" a="1"/>
  <c r="D68" i="19" l="1"/>
  <c r="C69" i="19"/>
  <c r="B69" i="19"/>
  <c r="B95" i="18"/>
  <c r="C95" i="18"/>
  <c r="D94" i="18"/>
  <c r="A96" i="18"/>
  <c r="A70" i="19"/>
  <c r="C96" i="18" a="1"/>
  <c r="B70" i="19" a="1"/>
  <c r="B96" i="18" a="1"/>
  <c r="C70" i="19" a="1"/>
  <c r="D69" i="19" l="1"/>
  <c r="C70" i="19"/>
  <c r="B70" i="19"/>
  <c r="D95" i="18"/>
  <c r="B96" i="18"/>
  <c r="C96" i="18"/>
  <c r="A71" i="19"/>
  <c r="C71" i="19" a="1"/>
  <c r="B71" i="19" a="1"/>
  <c r="C71" i="19" l="1"/>
  <c r="B71" i="19"/>
  <c r="D96" i="18"/>
  <c r="D70" i="19"/>
  <c r="A72" i="19"/>
  <c r="B72" i="19" a="1"/>
  <c r="C72" i="19" a="1"/>
  <c r="B72" i="19" l="1"/>
  <c r="C72" i="19"/>
  <c r="D71" i="19"/>
  <c r="A73" i="19"/>
  <c r="C73" i="19" a="1"/>
  <c r="B73" i="19" a="1"/>
  <c r="C73" i="19" l="1"/>
  <c r="B73" i="19"/>
  <c r="A74" i="19"/>
  <c r="D72" i="19"/>
  <c r="C74" i="19" a="1"/>
  <c r="B74" i="19" a="1"/>
  <c r="C74" i="19" l="1"/>
  <c r="B74" i="19"/>
  <c r="D73" i="19"/>
  <c r="A75" i="19"/>
  <c r="C75" i="19" a="1"/>
  <c r="B75" i="19" a="1"/>
  <c r="B75" i="19" l="1"/>
  <c r="C75" i="19"/>
  <c r="A76" i="19"/>
  <c r="D74" i="19"/>
  <c r="C76" i="19" a="1"/>
  <c r="B76" i="19" a="1"/>
  <c r="C76" i="19" l="1"/>
  <c r="B76" i="19"/>
  <c r="A77" i="19"/>
  <c r="D75" i="19"/>
  <c r="B77" i="19" a="1"/>
  <c r="C77" i="19" a="1"/>
  <c r="D76" i="19" l="1"/>
  <c r="B77" i="19"/>
  <c r="C77" i="19"/>
  <c r="A78" i="19"/>
  <c r="C78" i="19" a="1"/>
  <c r="B78" i="19" a="1"/>
  <c r="C78" i="19" l="1"/>
  <c r="B78" i="19"/>
  <c r="D77" i="19"/>
  <c r="A79" i="19"/>
  <c r="B79" i="19" a="1"/>
  <c r="C79" i="19" a="1"/>
  <c r="B79" i="19" l="1"/>
  <c r="C79" i="19"/>
  <c r="A80" i="19"/>
  <c r="D78" i="19"/>
  <c r="B80" i="19" a="1"/>
  <c r="C80" i="19" a="1"/>
  <c r="C80" i="19" l="1"/>
  <c r="B80" i="19"/>
  <c r="A81" i="19"/>
  <c r="D79" i="19"/>
  <c r="C81" i="19" a="1"/>
  <c r="B81" i="19" a="1"/>
  <c r="B81" i="19" l="1"/>
  <c r="C81" i="19"/>
  <c r="D80" i="19"/>
  <c r="A82" i="19"/>
  <c r="C82" i="19" a="1"/>
  <c r="B82" i="19" a="1"/>
  <c r="B82" i="19" l="1"/>
  <c r="C82" i="19"/>
  <c r="D81" i="19"/>
  <c r="A83" i="19"/>
  <c r="C83" i="19" a="1"/>
  <c r="B83" i="19" a="1"/>
  <c r="C83" i="19" l="1"/>
  <c r="B83" i="19"/>
  <c r="D82" i="19"/>
  <c r="A84" i="19"/>
  <c r="B84" i="19" a="1"/>
  <c r="C84" i="19" a="1"/>
  <c r="B84" i="19" l="1"/>
  <c r="C84" i="19"/>
  <c r="D83" i="19"/>
  <c r="A85" i="19"/>
  <c r="C85" i="19" a="1"/>
  <c r="B85" i="19" a="1"/>
  <c r="D84" i="19" l="1"/>
  <c r="B85" i="19"/>
  <c r="C85" i="19"/>
  <c r="A86" i="19"/>
  <c r="C86" i="19" a="1"/>
  <c r="B86" i="19" a="1"/>
  <c r="D85" i="19" l="1"/>
  <c r="C86" i="19"/>
  <c r="B86" i="19"/>
  <c r="A87" i="19"/>
  <c r="C87" i="19" a="1"/>
  <c r="B87" i="19" a="1"/>
  <c r="D86" i="19" l="1"/>
  <c r="C87" i="19"/>
  <c r="B87" i="19"/>
  <c r="A88" i="19"/>
  <c r="B88" i="19" a="1"/>
  <c r="C88" i="19" a="1"/>
  <c r="D87" i="19" l="1"/>
  <c r="C88" i="19"/>
  <c r="B88" i="19"/>
  <c r="A89" i="19"/>
  <c r="C89" i="19" a="1"/>
  <c r="B89" i="19" a="1"/>
  <c r="D88" i="19" l="1"/>
  <c r="C89" i="19"/>
  <c r="B89" i="19"/>
  <c r="A90" i="19"/>
  <c r="B90" i="19" a="1"/>
  <c r="C90" i="19" a="1"/>
  <c r="D89" i="19" l="1"/>
  <c r="B90" i="19"/>
  <c r="C90" i="19"/>
  <c r="A91" i="19"/>
  <c r="B91" i="19" a="1"/>
  <c r="C91" i="19" a="1"/>
  <c r="C91" i="19" l="1"/>
  <c r="B91" i="19"/>
  <c r="D90" i="19"/>
  <c r="A92" i="19"/>
  <c r="B92" i="19" a="1"/>
  <c r="C92" i="19" a="1"/>
  <c r="C92" i="19" l="1"/>
  <c r="B92" i="19"/>
  <c r="A93" i="19"/>
  <c r="D91" i="19"/>
  <c r="B93" i="19" a="1"/>
  <c r="C93" i="19" a="1"/>
  <c r="D92" i="19" l="1"/>
  <c r="B93" i="19"/>
  <c r="C93" i="19"/>
  <c r="A94" i="19"/>
  <c r="B94" i="19" a="1"/>
  <c r="C94" i="19" a="1"/>
  <c r="D93" i="19" l="1"/>
  <c r="B94" i="19"/>
  <c r="C94" i="19"/>
  <c r="A95" i="19"/>
  <c r="C95" i="19" a="1"/>
  <c r="B95" i="19" a="1"/>
  <c r="D94" i="19" l="1"/>
  <c r="C95" i="19"/>
  <c r="B95" i="19"/>
  <c r="A96" i="19"/>
  <c r="C96" i="19" a="1"/>
  <c r="B96" i="19" a="1"/>
  <c r="B96" i="19" l="1"/>
  <c r="C96" i="19"/>
  <c r="A97" i="19"/>
  <c r="D95" i="19"/>
  <c r="B97" i="19" a="1"/>
  <c r="C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<sst xmlns="http://schemas.openxmlformats.org/spreadsheetml/2006/main" count="1165" uniqueCount="93">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</sst>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0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2" fillId="35" borderId="0" xfId="0" applyNumberFormat="1" applyFont="1" applyFill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22" fillId="35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0" xfId="0" applyFont="1" applyFill="1" applyAlignment="1">
      <alignment horizontal="center" vertical="center" wrapText="1"/>
    </xf>
    <xf numFmtId="0" fontId="22" fillId="35" borderId="14" xfId="0" applyFont="1" applyFill="1" applyBorder="1" applyAlignment="1">
      <alignment horizontal="center"/>
    </xf>
    <xf numFmtId="165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9" fontId="21" fillId="0" borderId="0" xfId="44" applyFont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170" fontId="23" fillId="0" borderId="18" xfId="0" applyNumberFormat="1" applyFont="1" applyBorder="1"/>
    <xf numFmtId="170" fontId="20" fillId="0" borderId="17" xfId="0" applyNumberFormat="1" applyFont="1" applyBorder="1"/>
    <xf numFmtId="170" fontId="0" fillId="0" borderId="0" xfId="0" applyNumberFormat="1"/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703125" defaultRowHeight="15" x14ac:dyDescent="0.25"/>
  <cols>
    <col min="1" max="1" width="12.5703125" customWidth="1"/>
    <col min="2" max="2" width="16.28515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703125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703125" defaultRowHeight="15" x14ac:dyDescent="0.25"/>
  <cols>
    <col min="2" max="3" width="13.28515625" bestFit="1" customWidth="1"/>
  </cols>
  <sheetData>
    <row r="1" spans="1:127" x14ac:dyDescent="0.25">
      <c r="A1" s="26" t="s">
        <v>10</v>
      </c>
      <c r="B1" s="99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7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7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7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7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7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7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7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7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7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7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7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7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7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7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7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7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7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7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7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7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7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7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7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7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7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7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7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7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7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7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7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7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7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7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7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7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7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7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7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7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7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9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7">
        <v>1.3475E-3</v>
      </c>
      <c r="C49" s="96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7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7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7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7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7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7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7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7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7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7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7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7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7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7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7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7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7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7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7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7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7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7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7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7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7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7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7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7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7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7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7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7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7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7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7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7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7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7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7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7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7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7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7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7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7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7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7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7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7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7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7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7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7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7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7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7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7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7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7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7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7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101" workbookViewId="0">
      <selection activeCell="J11" sqref="J11"/>
    </sheetView>
  </sheetViews>
  <sheetFormatPr baseColWidth="10" defaultColWidth="11.5703125" defaultRowHeight="15" x14ac:dyDescent="0.25"/>
  <cols>
    <col min="1" max="1" width="12" bestFit="1" customWidth="1"/>
    <col min="2" max="2" width="7.28515625" bestFit="1" customWidth="1"/>
    <col min="3" max="3" width="17.28515625" bestFit="1" customWidth="1"/>
    <col min="4" max="4" width="20.71093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8" t="s">
        <v>1</v>
      </c>
      <c r="B1" s="108" t="s">
        <v>2</v>
      </c>
      <c r="C1" s="109" t="s">
        <v>3</v>
      </c>
      <c r="D1" s="17" t="s">
        <v>4</v>
      </c>
      <c r="E1" s="17" t="s">
        <v>9</v>
      </c>
      <c r="F1" s="17" t="s">
        <v>0</v>
      </c>
      <c r="G1" s="110" t="s">
        <v>11</v>
      </c>
      <c r="I1" s="123"/>
      <c r="J1" s="123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12">
        <v>1</v>
      </c>
      <c r="B2" s="113" t="s">
        <v>5</v>
      </c>
      <c r="C2" s="114">
        <v>16157</v>
      </c>
      <c r="D2" s="115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</row>
    <row r="3" spans="1:106" x14ac:dyDescent="0.25">
      <c r="A3" s="112">
        <v>2</v>
      </c>
      <c r="B3" s="113" t="s">
        <v>6</v>
      </c>
      <c r="C3" s="114">
        <v>17629</v>
      </c>
      <c r="D3" s="115">
        <v>134408.04999999999</v>
      </c>
      <c r="E3" s="11">
        <v>13.112371831483816</v>
      </c>
      <c r="F3" s="11" cm="1">
        <f t="array" ref="F3">edadCalc(C3)</f>
        <v>77</v>
      </c>
      <c r="G3" s="111"/>
      <c r="I3" s="26"/>
      <c r="J3" s="26"/>
    </row>
    <row r="4" spans="1:106" x14ac:dyDescent="0.25">
      <c r="A4" s="112">
        <v>3</v>
      </c>
      <c r="B4" s="113" t="s">
        <v>5</v>
      </c>
      <c r="C4" s="114">
        <v>11997</v>
      </c>
      <c r="D4" s="115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</row>
    <row r="5" spans="1:106" x14ac:dyDescent="0.25">
      <c r="A5" s="112">
        <v>4</v>
      </c>
      <c r="B5" s="113" t="s">
        <v>6</v>
      </c>
      <c r="C5" s="114">
        <v>19001</v>
      </c>
      <c r="D5" s="115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</row>
    <row r="6" spans="1:106" x14ac:dyDescent="0.25">
      <c r="A6" s="112">
        <v>5</v>
      </c>
      <c r="B6" s="113" t="s">
        <v>6</v>
      </c>
      <c r="C6" s="114">
        <v>17016</v>
      </c>
      <c r="D6" s="115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</row>
    <row r="7" spans="1:106" x14ac:dyDescent="0.25">
      <c r="A7" s="112">
        <v>6</v>
      </c>
      <c r="B7" s="113" t="s">
        <v>5</v>
      </c>
      <c r="C7" s="114">
        <v>10524</v>
      </c>
      <c r="D7" s="115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</row>
    <row r="8" spans="1:106" x14ac:dyDescent="0.25">
      <c r="A8" s="112">
        <v>7</v>
      </c>
      <c r="B8" s="113" t="s">
        <v>6</v>
      </c>
      <c r="C8" s="114">
        <v>13169</v>
      </c>
      <c r="D8" s="115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</row>
    <row r="9" spans="1:106" x14ac:dyDescent="0.25">
      <c r="A9" s="112">
        <v>8</v>
      </c>
      <c r="B9" s="113" t="s">
        <v>6</v>
      </c>
      <c r="C9" s="114">
        <v>18976</v>
      </c>
      <c r="D9" s="115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</row>
    <row r="10" spans="1:106" x14ac:dyDescent="0.25">
      <c r="A10" s="112">
        <v>9</v>
      </c>
      <c r="B10" s="113" t="s">
        <v>6</v>
      </c>
      <c r="C10" s="114">
        <v>17033</v>
      </c>
      <c r="D10" s="115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</row>
    <row r="11" spans="1:106" x14ac:dyDescent="0.25">
      <c r="A11" s="112">
        <v>10</v>
      </c>
      <c r="B11" s="113" t="s">
        <v>5</v>
      </c>
      <c r="C11" s="114">
        <v>17968</v>
      </c>
      <c r="D11" s="115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</row>
    <row r="12" spans="1:106" x14ac:dyDescent="0.25">
      <c r="A12" s="112">
        <v>11</v>
      </c>
      <c r="B12" s="113" t="s">
        <v>6</v>
      </c>
      <c r="C12" s="114">
        <v>17777</v>
      </c>
      <c r="D12" s="115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</row>
    <row r="13" spans="1:106" x14ac:dyDescent="0.25">
      <c r="A13" s="112">
        <v>12</v>
      </c>
      <c r="B13" s="113" t="s">
        <v>6</v>
      </c>
      <c r="C13" s="114">
        <v>12619</v>
      </c>
      <c r="D13" s="115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</row>
    <row r="14" spans="1:106" x14ac:dyDescent="0.25">
      <c r="A14" s="112">
        <v>13</v>
      </c>
      <c r="B14" s="113" t="s">
        <v>5</v>
      </c>
      <c r="C14" s="114">
        <v>17418</v>
      </c>
      <c r="D14" s="115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</row>
    <row r="15" spans="1:106" x14ac:dyDescent="0.25">
      <c r="A15" s="112">
        <v>14</v>
      </c>
      <c r="B15" s="113" t="s">
        <v>6</v>
      </c>
      <c r="C15" s="114">
        <v>20093</v>
      </c>
      <c r="D15" s="115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</row>
    <row r="16" spans="1:106" x14ac:dyDescent="0.25">
      <c r="A16" s="112">
        <v>15</v>
      </c>
      <c r="B16" s="113" t="s">
        <v>5</v>
      </c>
      <c r="C16" s="114">
        <v>18272</v>
      </c>
      <c r="D16" s="115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</row>
    <row r="17" spans="1:10" x14ac:dyDescent="0.25">
      <c r="A17" s="112">
        <v>16</v>
      </c>
      <c r="B17" s="113" t="s">
        <v>6</v>
      </c>
      <c r="C17" s="114">
        <v>16272</v>
      </c>
      <c r="D17" s="115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</row>
    <row r="18" spans="1:10" x14ac:dyDescent="0.25">
      <c r="A18" s="112">
        <v>17</v>
      </c>
      <c r="B18" s="113" t="s">
        <v>6</v>
      </c>
      <c r="C18" s="114">
        <v>16508</v>
      </c>
      <c r="D18" s="115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</row>
    <row r="19" spans="1:10" x14ac:dyDescent="0.25">
      <c r="A19" s="112">
        <v>18</v>
      </c>
      <c r="B19" s="113" t="s">
        <v>5</v>
      </c>
      <c r="C19" s="114">
        <v>19216</v>
      </c>
      <c r="D19" s="115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</row>
    <row r="20" spans="1:10" x14ac:dyDescent="0.25">
      <c r="A20" s="112">
        <v>19</v>
      </c>
      <c r="B20" s="113" t="s">
        <v>6</v>
      </c>
      <c r="C20" s="114">
        <v>20179</v>
      </c>
      <c r="D20" s="115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</row>
    <row r="21" spans="1:10" x14ac:dyDescent="0.25">
      <c r="A21" s="112">
        <v>20</v>
      </c>
      <c r="B21" s="113" t="s">
        <v>6</v>
      </c>
      <c r="C21" s="114">
        <v>20486</v>
      </c>
      <c r="D21" s="115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</row>
    <row r="22" spans="1:10" x14ac:dyDescent="0.25">
      <c r="A22" s="112">
        <v>21</v>
      </c>
      <c r="B22" s="113" t="s">
        <v>5</v>
      </c>
      <c r="C22" s="114">
        <v>19582</v>
      </c>
      <c r="D22" s="115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0" x14ac:dyDescent="0.25">
      <c r="A23" s="112">
        <v>22</v>
      </c>
      <c r="B23" s="113" t="s">
        <v>6</v>
      </c>
      <c r="C23" s="114">
        <v>21853</v>
      </c>
      <c r="D23" s="115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0" x14ac:dyDescent="0.25">
      <c r="A24" s="112">
        <v>23</v>
      </c>
      <c r="B24" s="113" t="s">
        <v>5</v>
      </c>
      <c r="C24" s="114">
        <v>19971</v>
      </c>
      <c r="D24" s="115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0" x14ac:dyDescent="0.25">
      <c r="A25" s="112">
        <v>24</v>
      </c>
      <c r="B25" s="113" t="s">
        <v>5</v>
      </c>
      <c r="C25" s="114">
        <v>15422</v>
      </c>
      <c r="D25" s="115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0" x14ac:dyDescent="0.25">
      <c r="A26" s="112">
        <v>25</v>
      </c>
      <c r="B26" s="113" t="s">
        <v>5</v>
      </c>
      <c r="C26" s="114">
        <v>14888</v>
      </c>
      <c r="D26" s="115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0" x14ac:dyDescent="0.25">
      <c r="A27" s="112">
        <v>26</v>
      </c>
      <c r="B27" s="113" t="s">
        <v>6</v>
      </c>
      <c r="C27" s="114">
        <v>21758</v>
      </c>
      <c r="D27" s="115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0" x14ac:dyDescent="0.25">
      <c r="A28" s="112">
        <v>27</v>
      </c>
      <c r="B28" s="113" t="s">
        <v>5</v>
      </c>
      <c r="C28" s="114">
        <v>21068</v>
      </c>
      <c r="D28" s="115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0" x14ac:dyDescent="0.25">
      <c r="A29" s="112">
        <v>28</v>
      </c>
      <c r="B29" s="113" t="s">
        <v>6</v>
      </c>
      <c r="C29" s="114">
        <v>19396</v>
      </c>
      <c r="D29" s="115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0" x14ac:dyDescent="0.25">
      <c r="A30" s="112">
        <v>29</v>
      </c>
      <c r="B30" s="113" t="s">
        <v>6</v>
      </c>
      <c r="C30" s="114">
        <v>15412</v>
      </c>
      <c r="D30" s="115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0" x14ac:dyDescent="0.25">
      <c r="A31" s="112">
        <v>30</v>
      </c>
      <c r="B31" s="113" t="s">
        <v>5</v>
      </c>
      <c r="C31" s="114">
        <v>16306</v>
      </c>
      <c r="D31" s="115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0" x14ac:dyDescent="0.25">
      <c r="A32" s="112">
        <v>31</v>
      </c>
      <c r="B32" s="113" t="s">
        <v>5</v>
      </c>
      <c r="C32" s="114">
        <v>16350</v>
      </c>
      <c r="D32" s="115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25">
      <c r="A33" s="112">
        <v>32</v>
      </c>
      <c r="B33" s="113" t="s">
        <v>5</v>
      </c>
      <c r="C33" s="114">
        <v>17152</v>
      </c>
      <c r="D33" s="115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25">
      <c r="A34" s="112">
        <v>33</v>
      </c>
      <c r="B34" s="113" t="s">
        <v>6</v>
      </c>
      <c r="C34" s="114">
        <v>19101</v>
      </c>
      <c r="D34" s="115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25">
      <c r="A35" s="112">
        <v>34</v>
      </c>
      <c r="B35" s="113" t="s">
        <v>6</v>
      </c>
      <c r="C35" s="114">
        <v>16389</v>
      </c>
      <c r="D35" s="115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25">
      <c r="A36" s="112">
        <v>35</v>
      </c>
      <c r="B36" s="113" t="s">
        <v>6</v>
      </c>
      <c r="C36" s="114">
        <v>15312</v>
      </c>
      <c r="D36" s="115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25">
      <c r="A37" s="112">
        <v>36</v>
      </c>
      <c r="B37" s="113" t="s">
        <v>6</v>
      </c>
      <c r="C37" s="114">
        <v>16111</v>
      </c>
      <c r="D37" s="115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25">
      <c r="A38" s="112">
        <v>37</v>
      </c>
      <c r="B38" s="113" t="s">
        <v>6</v>
      </c>
      <c r="C38" s="114">
        <v>21428</v>
      </c>
      <c r="D38" s="115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25">
      <c r="A39" s="112">
        <v>38</v>
      </c>
      <c r="B39" s="113" t="s">
        <v>6</v>
      </c>
      <c r="C39" s="114">
        <v>19017</v>
      </c>
      <c r="D39" s="115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25">
      <c r="A40" s="112">
        <v>39</v>
      </c>
      <c r="B40" s="113" t="s">
        <v>5</v>
      </c>
      <c r="C40" s="114">
        <v>21300</v>
      </c>
      <c r="D40" s="115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25">
      <c r="A41" s="112">
        <v>40</v>
      </c>
      <c r="B41" s="113" t="s">
        <v>5</v>
      </c>
      <c r="C41" s="114">
        <v>18870</v>
      </c>
      <c r="D41" s="115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25">
      <c r="A42" s="112">
        <v>41</v>
      </c>
      <c r="B42" s="113" t="s">
        <v>6</v>
      </c>
      <c r="C42" s="114">
        <v>12164</v>
      </c>
      <c r="D42" s="115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25">
      <c r="A43" s="112">
        <v>42</v>
      </c>
      <c r="B43" s="113" t="s">
        <v>5</v>
      </c>
      <c r="C43" s="114">
        <v>18622</v>
      </c>
      <c r="D43" s="115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25">
      <c r="A44" s="112">
        <v>43</v>
      </c>
      <c r="B44" s="113" t="s">
        <v>5</v>
      </c>
      <c r="C44" s="114">
        <v>20421</v>
      </c>
      <c r="D44" s="115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25">
      <c r="A45" s="112">
        <v>44</v>
      </c>
      <c r="B45" s="113" t="s">
        <v>5</v>
      </c>
      <c r="C45" s="114">
        <v>20976</v>
      </c>
      <c r="D45" s="115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25">
      <c r="A46" s="112">
        <v>45</v>
      </c>
      <c r="B46" s="113" t="s">
        <v>5</v>
      </c>
      <c r="C46" s="114">
        <v>19485</v>
      </c>
      <c r="D46" s="115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25">
      <c r="A47" s="112">
        <v>46</v>
      </c>
      <c r="B47" s="113" t="s">
        <v>5</v>
      </c>
      <c r="C47" s="114">
        <v>20398</v>
      </c>
      <c r="D47" s="115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25">
      <c r="A48" s="112">
        <v>47</v>
      </c>
      <c r="B48" s="113" t="s">
        <v>6</v>
      </c>
      <c r="C48" s="114">
        <v>19026</v>
      </c>
      <c r="D48" s="115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25">
      <c r="A49" s="112">
        <v>48</v>
      </c>
      <c r="B49" s="113" t="s">
        <v>5</v>
      </c>
      <c r="C49" s="114">
        <v>19920</v>
      </c>
      <c r="D49" s="115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25">
      <c r="A50" s="112">
        <v>49</v>
      </c>
      <c r="B50" s="113" t="s">
        <v>5</v>
      </c>
      <c r="C50" s="114">
        <v>17231</v>
      </c>
      <c r="D50" s="115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25">
      <c r="A51" s="112">
        <v>50</v>
      </c>
      <c r="B51" s="113" t="s">
        <v>5</v>
      </c>
      <c r="C51" s="114">
        <v>19056</v>
      </c>
      <c r="D51" s="115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25">
      <c r="A52" s="112">
        <v>51</v>
      </c>
      <c r="B52" s="113" t="s">
        <v>5</v>
      </c>
      <c r="C52" s="114">
        <v>18858</v>
      </c>
      <c r="D52" s="115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25">
      <c r="A53" s="112">
        <v>52</v>
      </c>
      <c r="B53" s="113" t="s">
        <v>6</v>
      </c>
      <c r="C53" s="114">
        <v>15315</v>
      </c>
      <c r="D53" s="115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25">
      <c r="A54" s="112">
        <v>53</v>
      </c>
      <c r="B54" s="113" t="s">
        <v>5</v>
      </c>
      <c r="C54" s="114">
        <v>15650</v>
      </c>
      <c r="D54" s="115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25">
      <c r="A55" s="112">
        <v>54</v>
      </c>
      <c r="B55" s="113" t="s">
        <v>5</v>
      </c>
      <c r="C55" s="114">
        <v>18957</v>
      </c>
      <c r="D55" s="115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25">
      <c r="A56" s="112">
        <v>55</v>
      </c>
      <c r="B56" s="113" t="s">
        <v>5</v>
      </c>
      <c r="C56" s="114">
        <v>20356</v>
      </c>
      <c r="D56" s="115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25">
      <c r="A57" s="112">
        <v>56</v>
      </c>
      <c r="B57" s="113" t="s">
        <v>6</v>
      </c>
      <c r="C57" s="114">
        <v>20378</v>
      </c>
      <c r="D57" s="115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25">
      <c r="A58" s="112">
        <v>57</v>
      </c>
      <c r="B58" s="113" t="s">
        <v>6</v>
      </c>
      <c r="C58" s="114">
        <v>20598</v>
      </c>
      <c r="D58" s="115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25">
      <c r="A59" s="112">
        <v>58</v>
      </c>
      <c r="B59" s="113" t="s">
        <v>5</v>
      </c>
      <c r="C59" s="114">
        <v>20283</v>
      </c>
      <c r="D59" s="115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25">
      <c r="A60" s="112">
        <v>59</v>
      </c>
      <c r="B60" s="113" t="s">
        <v>6</v>
      </c>
      <c r="C60" s="114">
        <v>18549</v>
      </c>
      <c r="D60" s="115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25">
      <c r="A61" s="112">
        <v>60</v>
      </c>
      <c r="B61" s="113" t="s">
        <v>6</v>
      </c>
      <c r="C61" s="114">
        <v>18516</v>
      </c>
      <c r="D61" s="115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25">
      <c r="A62" s="112">
        <v>61</v>
      </c>
      <c r="B62" s="113" t="s">
        <v>5</v>
      </c>
      <c r="C62" s="114">
        <v>21224</v>
      </c>
      <c r="D62" s="115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25">
      <c r="A63" s="112">
        <v>62</v>
      </c>
      <c r="B63" s="113" t="s">
        <v>6</v>
      </c>
      <c r="C63" s="114">
        <v>20757</v>
      </c>
      <c r="D63" s="115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25">
      <c r="A64" s="112">
        <v>63</v>
      </c>
      <c r="B64" s="113" t="s">
        <v>6</v>
      </c>
      <c r="C64" s="114">
        <v>20582</v>
      </c>
      <c r="D64" s="115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25">
      <c r="A65" s="112">
        <v>64</v>
      </c>
      <c r="B65" s="113" t="s">
        <v>6</v>
      </c>
      <c r="C65" s="114">
        <v>15018</v>
      </c>
      <c r="D65" s="115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25">
      <c r="A66" s="112">
        <v>65</v>
      </c>
      <c r="B66" s="113" t="s">
        <v>6</v>
      </c>
      <c r="C66" s="114">
        <v>20037</v>
      </c>
      <c r="D66" s="115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25">
      <c r="A67" s="112">
        <v>66</v>
      </c>
      <c r="B67" s="113" t="s">
        <v>5</v>
      </c>
      <c r="C67" s="114">
        <v>23497</v>
      </c>
      <c r="D67" s="115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25">
      <c r="A68" s="112">
        <v>67</v>
      </c>
      <c r="B68" s="113" t="s">
        <v>6</v>
      </c>
      <c r="C68" s="114">
        <v>18486</v>
      </c>
      <c r="D68" s="115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25">
      <c r="A69" s="112">
        <v>68</v>
      </c>
      <c r="B69" s="113" t="s">
        <v>6</v>
      </c>
      <c r="C69" s="114">
        <v>23119</v>
      </c>
      <c r="D69" s="115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25">
      <c r="A70" s="112">
        <v>69</v>
      </c>
      <c r="B70" s="113" t="s">
        <v>5</v>
      </c>
      <c r="C70" s="114">
        <v>13372</v>
      </c>
      <c r="D70" s="115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25">
      <c r="A71" s="112">
        <v>70</v>
      </c>
      <c r="B71" s="113" t="s">
        <v>6</v>
      </c>
      <c r="C71" s="114">
        <v>21089</v>
      </c>
      <c r="D71" s="115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25">
      <c r="A72" s="112">
        <v>71</v>
      </c>
      <c r="B72" s="113" t="s">
        <v>6</v>
      </c>
      <c r="C72" s="114">
        <v>21025</v>
      </c>
      <c r="D72" s="115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25">
      <c r="A73" s="112">
        <v>72</v>
      </c>
      <c r="B73" s="113" t="s">
        <v>6</v>
      </c>
      <c r="C73" s="114">
        <v>19884</v>
      </c>
      <c r="D73" s="115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25">
      <c r="A74" s="112">
        <v>73</v>
      </c>
      <c r="B74" s="113" t="s">
        <v>5</v>
      </c>
      <c r="C74" s="114">
        <v>21047</v>
      </c>
      <c r="D74" s="115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25">
      <c r="A75" s="112">
        <v>74</v>
      </c>
      <c r="B75" s="113" t="s">
        <v>6</v>
      </c>
      <c r="C75" s="114">
        <v>18974</v>
      </c>
      <c r="D75" s="115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25">
      <c r="A76" s="112">
        <v>75</v>
      </c>
      <c r="B76" s="113" t="s">
        <v>5</v>
      </c>
      <c r="C76" s="114">
        <v>19814</v>
      </c>
      <c r="D76" s="115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25">
      <c r="A77" s="112">
        <v>76</v>
      </c>
      <c r="B77" s="113" t="s">
        <v>6</v>
      </c>
      <c r="C77" s="114">
        <v>17486</v>
      </c>
      <c r="D77" s="115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25">
      <c r="A78" s="112">
        <v>77</v>
      </c>
      <c r="B78" s="113" t="s">
        <v>6</v>
      </c>
      <c r="C78" s="114">
        <v>16460</v>
      </c>
      <c r="D78" s="115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25">
      <c r="A79" s="112">
        <v>78</v>
      </c>
      <c r="B79" s="113" t="s">
        <v>5</v>
      </c>
      <c r="C79" s="114">
        <v>20271</v>
      </c>
      <c r="D79" s="115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25">
      <c r="A80" s="112">
        <v>79</v>
      </c>
      <c r="B80" s="113" t="s">
        <v>6</v>
      </c>
      <c r="C80" s="114">
        <v>23374</v>
      </c>
      <c r="D80" s="115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25">
      <c r="A81" s="112">
        <v>80</v>
      </c>
      <c r="B81" s="113" t="s">
        <v>6</v>
      </c>
      <c r="C81" s="114">
        <v>21241</v>
      </c>
      <c r="D81" s="115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25">
      <c r="A82" s="112">
        <v>81</v>
      </c>
      <c r="B82" s="113" t="s">
        <v>6</v>
      </c>
      <c r="C82" s="114">
        <v>22873</v>
      </c>
      <c r="D82" s="115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25">
      <c r="A83" s="112">
        <v>82</v>
      </c>
      <c r="B83" s="113" t="s">
        <v>5</v>
      </c>
      <c r="C83" s="114">
        <v>23738</v>
      </c>
      <c r="D83" s="115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25">
      <c r="A84" s="112">
        <v>83</v>
      </c>
      <c r="B84" s="113" t="s">
        <v>6</v>
      </c>
      <c r="C84" s="114">
        <v>20856</v>
      </c>
      <c r="D84" s="115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25">
      <c r="A85" s="112">
        <v>84</v>
      </c>
      <c r="B85" s="113" t="s">
        <v>6</v>
      </c>
      <c r="C85" s="114">
        <v>17799</v>
      </c>
      <c r="D85" s="115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25">
      <c r="A86" s="112">
        <v>85</v>
      </c>
      <c r="B86" s="113" t="s">
        <v>5</v>
      </c>
      <c r="C86" s="114">
        <v>22673</v>
      </c>
      <c r="D86" s="115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25">
      <c r="A87" s="112">
        <v>86</v>
      </c>
      <c r="B87" s="113" t="s">
        <v>6</v>
      </c>
      <c r="C87" s="114">
        <v>21980</v>
      </c>
      <c r="D87" s="115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25">
      <c r="A88" s="112">
        <v>87</v>
      </c>
      <c r="B88" s="113" t="s">
        <v>5</v>
      </c>
      <c r="C88" s="114">
        <v>18254</v>
      </c>
      <c r="D88" s="115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25">
      <c r="A89" s="112">
        <v>88</v>
      </c>
      <c r="B89" s="113" t="s">
        <v>6</v>
      </c>
      <c r="C89" s="114">
        <v>20088</v>
      </c>
      <c r="D89" s="115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25">
      <c r="A90" s="112">
        <v>89</v>
      </c>
      <c r="B90" s="113" t="s">
        <v>6</v>
      </c>
      <c r="C90" s="114">
        <v>20049</v>
      </c>
      <c r="D90" s="115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25">
      <c r="A91" s="112">
        <v>90</v>
      </c>
      <c r="B91" s="113" t="s">
        <v>5</v>
      </c>
      <c r="C91" s="114">
        <v>16789</v>
      </c>
      <c r="D91" s="115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25">
      <c r="A92" s="112">
        <v>91</v>
      </c>
      <c r="B92" s="113" t="s">
        <v>6</v>
      </c>
      <c r="C92" s="114">
        <v>16973</v>
      </c>
      <c r="D92" s="115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25">
      <c r="A93" s="112">
        <v>92</v>
      </c>
      <c r="B93" s="113" t="s">
        <v>6</v>
      </c>
      <c r="C93" s="114">
        <v>20979</v>
      </c>
      <c r="D93" s="115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25">
      <c r="A94" s="112">
        <v>93</v>
      </c>
      <c r="B94" s="113" t="s">
        <v>5</v>
      </c>
      <c r="C94" s="114">
        <v>23056</v>
      </c>
      <c r="D94" s="115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25">
      <c r="A95" s="112">
        <v>94</v>
      </c>
      <c r="B95" s="113" t="s">
        <v>6</v>
      </c>
      <c r="C95" s="114">
        <v>22518</v>
      </c>
      <c r="D95" s="115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25">
      <c r="A96" s="112">
        <v>95</v>
      </c>
      <c r="B96" s="113" t="s">
        <v>5</v>
      </c>
      <c r="C96" s="114">
        <v>15503</v>
      </c>
      <c r="D96" s="115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25">
      <c r="A97" s="112">
        <v>96</v>
      </c>
      <c r="B97" s="113" t="s">
        <v>5</v>
      </c>
      <c r="C97" s="114">
        <v>14692</v>
      </c>
      <c r="D97" s="115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25">
      <c r="A98" s="112">
        <v>97</v>
      </c>
      <c r="B98" s="113" t="s">
        <v>5</v>
      </c>
      <c r="C98" s="114">
        <v>15465</v>
      </c>
      <c r="D98" s="115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25">
      <c r="A99" s="112">
        <v>98</v>
      </c>
      <c r="B99" s="113" t="s">
        <v>6</v>
      </c>
      <c r="C99" s="114">
        <v>14976</v>
      </c>
      <c r="D99" s="115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25">
      <c r="A100" s="112">
        <v>99</v>
      </c>
      <c r="B100" s="113" t="s">
        <v>5</v>
      </c>
      <c r="C100" s="114">
        <v>14837</v>
      </c>
      <c r="D100" s="115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25">
      <c r="A101" s="112">
        <v>100</v>
      </c>
      <c r="B101" s="113" t="s">
        <v>6</v>
      </c>
      <c r="C101" s="114">
        <v>20002</v>
      </c>
      <c r="D101" s="115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25">
      <c r="A102" s="112">
        <v>101</v>
      </c>
      <c r="B102" s="113" t="s">
        <v>6</v>
      </c>
      <c r="C102" s="114">
        <v>14361</v>
      </c>
      <c r="D102" s="115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25">
      <c r="A103" s="112">
        <v>102</v>
      </c>
      <c r="B103" s="113" t="s">
        <v>5</v>
      </c>
      <c r="C103" s="114">
        <v>20791</v>
      </c>
      <c r="D103" s="115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25">
      <c r="A104" s="112">
        <v>103</v>
      </c>
      <c r="B104" s="113" t="s">
        <v>5</v>
      </c>
      <c r="C104" s="114">
        <v>22336</v>
      </c>
      <c r="D104" s="115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25">
      <c r="A105" s="112">
        <v>104</v>
      </c>
      <c r="B105" s="113" t="s">
        <v>5</v>
      </c>
      <c r="C105" s="114">
        <v>20403</v>
      </c>
      <c r="D105" s="115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25">
      <c r="A106" s="112">
        <v>105</v>
      </c>
      <c r="B106" s="113" t="s">
        <v>6</v>
      </c>
      <c r="C106" s="114">
        <v>19435</v>
      </c>
      <c r="D106" s="115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25">
      <c r="A107" s="112">
        <v>106</v>
      </c>
      <c r="B107" s="113" t="s">
        <v>6</v>
      </c>
      <c r="C107" s="114">
        <v>15638</v>
      </c>
      <c r="D107" s="115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25">
      <c r="A108" s="112">
        <v>107</v>
      </c>
      <c r="B108" s="113" t="s">
        <v>6</v>
      </c>
      <c r="C108" s="114">
        <v>15262</v>
      </c>
      <c r="D108" s="115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25">
      <c r="A109" s="112">
        <v>108</v>
      </c>
      <c r="B109" s="113" t="s">
        <v>6</v>
      </c>
      <c r="C109" s="114">
        <v>19558</v>
      </c>
      <c r="D109" s="115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25">
      <c r="A110" s="112">
        <v>109</v>
      </c>
      <c r="B110" s="113" t="s">
        <v>6</v>
      </c>
      <c r="C110" s="114">
        <v>19830</v>
      </c>
      <c r="D110" s="115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25">
      <c r="A111" s="112">
        <v>110</v>
      </c>
      <c r="B111" s="113" t="s">
        <v>6</v>
      </c>
      <c r="C111" s="114">
        <v>19104</v>
      </c>
      <c r="D111" s="115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25">
      <c r="A112" s="112">
        <v>111</v>
      </c>
      <c r="B112" s="113" t="s">
        <v>5</v>
      </c>
      <c r="C112" s="114">
        <v>20794</v>
      </c>
      <c r="D112" s="115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25">
      <c r="A113" s="112">
        <v>112</v>
      </c>
      <c r="B113" s="113" t="s">
        <v>5</v>
      </c>
      <c r="C113" s="114">
        <v>22845</v>
      </c>
      <c r="D113" s="115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25">
      <c r="A114" s="112">
        <v>113</v>
      </c>
      <c r="B114" s="113" t="s">
        <v>6</v>
      </c>
      <c r="C114" s="114">
        <v>21081</v>
      </c>
      <c r="D114" s="115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25">
      <c r="A115" s="112">
        <v>114</v>
      </c>
      <c r="B115" s="113" t="s">
        <v>5</v>
      </c>
      <c r="C115" s="114">
        <v>21154</v>
      </c>
      <c r="D115" s="115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25">
      <c r="A116" s="112">
        <v>115</v>
      </c>
      <c r="B116" s="113" t="s">
        <v>5</v>
      </c>
      <c r="C116" s="114">
        <v>20765</v>
      </c>
      <c r="D116" s="115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25">
      <c r="A117" s="112">
        <v>116</v>
      </c>
      <c r="B117" s="113" t="s">
        <v>5</v>
      </c>
      <c r="C117" s="114">
        <v>21020</v>
      </c>
      <c r="D117" s="115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25">
      <c r="A118" s="112">
        <v>117</v>
      </c>
      <c r="B118" s="113" t="s">
        <v>5</v>
      </c>
      <c r="C118" s="114">
        <v>19480</v>
      </c>
      <c r="D118" s="115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25">
      <c r="A119" s="112">
        <v>118</v>
      </c>
      <c r="B119" s="113" t="s">
        <v>5</v>
      </c>
      <c r="C119" s="114">
        <v>21867</v>
      </c>
      <c r="D119" s="115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25">
      <c r="A120" s="112">
        <v>119</v>
      </c>
      <c r="B120" s="113" t="s">
        <v>6</v>
      </c>
      <c r="C120" s="114">
        <v>20899</v>
      </c>
      <c r="D120" s="115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25">
      <c r="A121" s="112">
        <v>120</v>
      </c>
      <c r="B121" s="113" t="s">
        <v>5</v>
      </c>
      <c r="C121" s="114">
        <v>23089</v>
      </c>
      <c r="D121" s="115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25">
      <c r="A122" s="112">
        <v>121</v>
      </c>
      <c r="B122" s="113" t="s">
        <v>5</v>
      </c>
      <c r="C122" s="114">
        <v>20331</v>
      </c>
      <c r="D122" s="115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25">
      <c r="A123" s="112">
        <v>122</v>
      </c>
      <c r="B123" s="113" t="s">
        <v>5</v>
      </c>
      <c r="C123" s="114">
        <v>18832</v>
      </c>
      <c r="D123" s="115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25">
      <c r="A124" s="112">
        <v>123</v>
      </c>
      <c r="B124" s="113" t="s">
        <v>5</v>
      </c>
      <c r="C124" s="114">
        <v>20609</v>
      </c>
      <c r="D124" s="115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25">
      <c r="A125" s="112">
        <v>124</v>
      </c>
      <c r="B125" s="113" t="s">
        <v>6</v>
      </c>
      <c r="C125" s="114">
        <v>23102</v>
      </c>
      <c r="D125" s="115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25">
      <c r="A126" s="112">
        <v>125</v>
      </c>
      <c r="B126" s="113" t="s">
        <v>5</v>
      </c>
      <c r="C126" s="114">
        <v>21379</v>
      </c>
      <c r="D126" s="115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25">
      <c r="A127" s="112">
        <v>126</v>
      </c>
      <c r="B127" s="113" t="s">
        <v>5</v>
      </c>
      <c r="C127" s="114">
        <v>22169</v>
      </c>
      <c r="D127" s="115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25">
      <c r="A128" s="112">
        <v>127</v>
      </c>
      <c r="B128" s="113" t="s">
        <v>5</v>
      </c>
      <c r="C128" s="114">
        <v>23260</v>
      </c>
      <c r="D128" s="115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25">
      <c r="A129" s="112">
        <v>128</v>
      </c>
      <c r="B129" s="113" t="s">
        <v>6</v>
      </c>
      <c r="C129" s="114">
        <v>18499</v>
      </c>
      <c r="D129" s="115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25">
      <c r="A130" s="112">
        <v>129</v>
      </c>
      <c r="B130" s="113" t="s">
        <v>6</v>
      </c>
      <c r="C130" s="114">
        <v>21251</v>
      </c>
      <c r="D130" s="115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25">
      <c r="A131" s="112">
        <v>130</v>
      </c>
      <c r="B131" s="113" t="s">
        <v>5</v>
      </c>
      <c r="C131" s="114">
        <v>23126</v>
      </c>
      <c r="D131" s="115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25">
      <c r="A132" s="112">
        <v>131</v>
      </c>
      <c r="B132" s="113" t="s">
        <v>6</v>
      </c>
      <c r="C132" s="114">
        <v>24925</v>
      </c>
      <c r="D132" s="115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25">
      <c r="A133" s="112">
        <v>132</v>
      </c>
      <c r="B133" s="113" t="s">
        <v>6</v>
      </c>
      <c r="C133" s="114">
        <v>24865</v>
      </c>
      <c r="D133" s="115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25">
      <c r="A134" s="112">
        <v>133</v>
      </c>
      <c r="B134" s="113" t="s">
        <v>5</v>
      </c>
      <c r="C134" s="114">
        <v>21856</v>
      </c>
      <c r="D134" s="115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25">
      <c r="A135" s="112">
        <v>134</v>
      </c>
      <c r="B135" s="113" t="s">
        <v>6</v>
      </c>
      <c r="C135" s="114">
        <v>16921</v>
      </c>
      <c r="D135" s="115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25">
      <c r="A136" s="112">
        <v>135</v>
      </c>
      <c r="B136" s="113" t="s">
        <v>6</v>
      </c>
      <c r="C136" s="114">
        <v>20765</v>
      </c>
      <c r="D136" s="115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25">
      <c r="A137" s="112">
        <v>136</v>
      </c>
      <c r="B137" s="113" t="s">
        <v>6</v>
      </c>
      <c r="C137" s="114">
        <v>16975</v>
      </c>
      <c r="D137" s="115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25">
      <c r="A138" s="112">
        <v>137</v>
      </c>
      <c r="B138" s="113" t="s">
        <v>6</v>
      </c>
      <c r="C138" s="114">
        <v>14666</v>
      </c>
      <c r="D138" s="115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25">
      <c r="A139" s="112">
        <v>138</v>
      </c>
      <c r="B139" s="113" t="s">
        <v>5</v>
      </c>
      <c r="C139" s="114">
        <v>20696</v>
      </c>
      <c r="D139" s="115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25">
      <c r="A140" s="112">
        <v>139</v>
      </c>
      <c r="B140" s="113" t="s">
        <v>6</v>
      </c>
      <c r="C140" s="114">
        <v>20256</v>
      </c>
      <c r="D140" s="115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25">
      <c r="A141" s="112">
        <v>140</v>
      </c>
      <c r="B141" s="113" t="s">
        <v>6</v>
      </c>
      <c r="C141" s="114">
        <v>21868</v>
      </c>
      <c r="D141" s="115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25">
      <c r="A142" s="112">
        <v>141</v>
      </c>
      <c r="B142" s="113" t="s">
        <v>5</v>
      </c>
      <c r="C142" s="114">
        <v>23678</v>
      </c>
      <c r="D142" s="115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25">
      <c r="A143" s="112">
        <v>142</v>
      </c>
      <c r="B143" s="113" t="s">
        <v>6</v>
      </c>
      <c r="C143" s="114">
        <v>16039</v>
      </c>
      <c r="D143" s="115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25">
      <c r="A144" s="112">
        <v>143</v>
      </c>
      <c r="B144" s="113" t="s">
        <v>6</v>
      </c>
      <c r="C144" s="114">
        <v>21028</v>
      </c>
      <c r="D144" s="115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25">
      <c r="A145" s="112">
        <v>144</v>
      </c>
      <c r="B145" s="113" t="s">
        <v>6</v>
      </c>
      <c r="C145" s="114">
        <v>20214</v>
      </c>
      <c r="D145" s="115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25">
      <c r="A146" s="112">
        <v>145</v>
      </c>
      <c r="B146" s="113" t="s">
        <v>5</v>
      </c>
      <c r="C146" s="114">
        <v>20950</v>
      </c>
      <c r="D146" s="115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25">
      <c r="A147" s="112">
        <v>146</v>
      </c>
      <c r="B147" s="113" t="s">
        <v>6</v>
      </c>
      <c r="C147" s="114">
        <v>24016</v>
      </c>
      <c r="D147" s="115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25">
      <c r="A148" s="112">
        <v>147</v>
      </c>
      <c r="B148" s="113" t="s">
        <v>5</v>
      </c>
      <c r="C148" s="114">
        <v>15855</v>
      </c>
      <c r="D148" s="115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25">
      <c r="A149" s="112">
        <v>148</v>
      </c>
      <c r="B149" s="113" t="s">
        <v>6</v>
      </c>
      <c r="C149" s="114">
        <v>21567</v>
      </c>
      <c r="D149" s="115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25">
      <c r="A150" s="112">
        <v>149</v>
      </c>
      <c r="B150" s="113" t="s">
        <v>6</v>
      </c>
      <c r="C150" s="114">
        <v>18295</v>
      </c>
      <c r="D150" s="115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25">
      <c r="A151" s="112">
        <v>150</v>
      </c>
      <c r="B151" s="113" t="s">
        <v>5</v>
      </c>
      <c r="C151" s="114">
        <v>22432</v>
      </c>
      <c r="D151" s="115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25">
      <c r="A152" s="112">
        <v>151</v>
      </c>
      <c r="B152" s="113" t="s">
        <v>6</v>
      </c>
      <c r="C152" s="114">
        <v>22021</v>
      </c>
      <c r="D152" s="115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25">
      <c r="A153" s="112">
        <v>152</v>
      </c>
      <c r="B153" s="113" t="s">
        <v>6</v>
      </c>
      <c r="C153" s="114">
        <v>19348</v>
      </c>
      <c r="D153" s="115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25">
      <c r="A154" s="112">
        <v>153</v>
      </c>
      <c r="B154" s="113" t="s">
        <v>6</v>
      </c>
      <c r="C154" s="114">
        <v>18868</v>
      </c>
      <c r="D154" s="115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25">
      <c r="A155" s="112">
        <v>154</v>
      </c>
      <c r="B155" s="113" t="s">
        <v>5</v>
      </c>
      <c r="C155" s="114">
        <v>19592</v>
      </c>
      <c r="D155" s="115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25">
      <c r="A156" s="112">
        <v>155</v>
      </c>
      <c r="B156" s="113" t="s">
        <v>6</v>
      </c>
      <c r="C156" s="114">
        <v>22431</v>
      </c>
      <c r="D156" s="115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25">
      <c r="A157" s="112">
        <v>156</v>
      </c>
      <c r="B157" s="113" t="s">
        <v>6</v>
      </c>
      <c r="C157" s="114">
        <v>21951</v>
      </c>
      <c r="D157" s="115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25">
      <c r="A158" s="112">
        <v>157</v>
      </c>
      <c r="B158" s="113" t="s">
        <v>5</v>
      </c>
      <c r="C158" s="114">
        <v>22088</v>
      </c>
      <c r="D158" s="115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25">
      <c r="A159" s="112">
        <v>158</v>
      </c>
      <c r="B159" s="113" t="s">
        <v>6</v>
      </c>
      <c r="C159" s="114">
        <v>20128</v>
      </c>
      <c r="D159" s="115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25">
      <c r="A160" s="112">
        <v>159</v>
      </c>
      <c r="B160" s="113" t="s">
        <v>5</v>
      </c>
      <c r="C160" s="114">
        <v>18620</v>
      </c>
      <c r="D160" s="115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25">
      <c r="A161" s="112">
        <v>160</v>
      </c>
      <c r="B161" s="113" t="s">
        <v>6</v>
      </c>
      <c r="C161" s="114">
        <v>18406</v>
      </c>
      <c r="D161" s="115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25">
      <c r="A162" s="112">
        <v>161</v>
      </c>
      <c r="B162" s="113" t="s">
        <v>6</v>
      </c>
      <c r="C162" s="114">
        <v>20294</v>
      </c>
      <c r="D162" s="115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25">
      <c r="A163" s="112">
        <v>162</v>
      </c>
      <c r="B163" s="113" t="s">
        <v>5</v>
      </c>
      <c r="C163" s="114">
        <v>14504</v>
      </c>
      <c r="D163" s="115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25">
      <c r="A164" s="112">
        <v>163</v>
      </c>
      <c r="B164" s="113" t="s">
        <v>6</v>
      </c>
      <c r="C164" s="114">
        <v>20560</v>
      </c>
      <c r="D164" s="115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25">
      <c r="A165" s="112">
        <v>164</v>
      </c>
      <c r="B165" s="113" t="s">
        <v>6</v>
      </c>
      <c r="C165" s="114">
        <v>18826</v>
      </c>
      <c r="D165" s="115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25">
      <c r="A166" s="112">
        <v>165</v>
      </c>
      <c r="B166" s="113" t="s">
        <v>5</v>
      </c>
      <c r="C166" s="114">
        <v>16217</v>
      </c>
      <c r="D166" s="115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25">
      <c r="G167" s="12"/>
    </row>
    <row r="168" spans="1:10" x14ac:dyDescent="0.25">
      <c r="G168" s="12"/>
    </row>
    <row r="169" spans="1:10" x14ac:dyDescent="0.25">
      <c r="G169" s="1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dimension ref="B2:C44"/>
  <sheetViews>
    <sheetView workbookViewId="0">
      <selection activeCell="P13" sqref="P13"/>
    </sheetView>
  </sheetViews>
  <sheetFormatPr baseColWidth="10" defaultColWidth="9.140625" defaultRowHeight="15" x14ac:dyDescent="0.25"/>
  <cols>
    <col min="2" max="2" width="21.28515625" customWidth="1"/>
    <col min="3" max="3" width="13.85546875" customWidth="1"/>
  </cols>
  <sheetData>
    <row r="2" spans="2:3" x14ac:dyDescent="0.25">
      <c r="B2" t="s">
        <v>69</v>
      </c>
      <c r="C2" t="s">
        <v>70</v>
      </c>
    </row>
    <row r="3" spans="2:3" x14ac:dyDescent="0.25">
      <c r="B3" t="s">
        <v>71</v>
      </c>
      <c r="C3" s="119">
        <f>AVERAGEIF(Pensionados!B:B,"Masculino",Pensionados!E:E)</f>
        <v>14.876169191343799</v>
      </c>
    </row>
    <row r="4" spans="2:3" x14ac:dyDescent="0.25">
      <c r="B4" t="s">
        <v>72</v>
      </c>
      <c r="C4" s="119">
        <f>AVERAGEIF(Pensionados!B:B,"Femenino",Pensionados!E:E)</f>
        <v>16.802391992552131</v>
      </c>
    </row>
    <row r="5" spans="2:3" x14ac:dyDescent="0.25">
      <c r="B5" t="s">
        <v>73</v>
      </c>
      <c r="C5" s="119">
        <f>AVERAGEIF('Empleados activos'!D:D,"Masculino",'Empleados activos'!F:F)</f>
        <v>48.248764882681407</v>
      </c>
    </row>
    <row r="6" spans="2:3" x14ac:dyDescent="0.25">
      <c r="B6" t="s">
        <v>74</v>
      </c>
      <c r="C6" s="119">
        <f>AVERAGEIF('Empleados activos'!D:D,"Femenino",'Empleados activos'!F:F)</f>
        <v>51.846675174060216</v>
      </c>
    </row>
    <row r="22" spans="2:3" x14ac:dyDescent="0.25">
      <c r="B22" t="s">
        <v>31</v>
      </c>
    </row>
    <row r="23" spans="2:3" x14ac:dyDescent="0.25">
      <c r="B23" t="s">
        <v>75</v>
      </c>
      <c r="C23" t="s">
        <v>82</v>
      </c>
    </row>
    <row r="24" spans="2:3" x14ac:dyDescent="0.25">
      <c r="B24" s="47" t="s">
        <v>76</v>
      </c>
      <c r="C24">
        <f>COUNTIF(Pensionados!E:E,"&lt;5")</f>
        <v>4</v>
      </c>
    </row>
    <row r="25" spans="2:3" x14ac:dyDescent="0.25">
      <c r="B25" s="121" t="s">
        <v>77</v>
      </c>
      <c r="C25">
        <f>COUNTIFS(Pensionados!E:E,"&gt;=5",Pensionados!E:E,"&lt;10")</f>
        <v>26</v>
      </c>
    </row>
    <row r="26" spans="2:3" x14ac:dyDescent="0.25">
      <c r="B26" s="121" t="s">
        <v>78</v>
      </c>
      <c r="C26">
        <f>COUNTIFS(Pensionados!E:E,"&gt;=10",Pensionados!E:E,"&lt;15")</f>
        <v>38</v>
      </c>
    </row>
    <row r="27" spans="2:3" x14ac:dyDescent="0.25">
      <c r="B27" t="s">
        <v>79</v>
      </c>
      <c r="C27">
        <f>COUNTIFS(Pensionados!E:E,"&gt;=15",Pensionados!E:E,"&lt;20")</f>
        <v>58</v>
      </c>
    </row>
    <row r="28" spans="2:3" x14ac:dyDescent="0.25">
      <c r="B28" t="s">
        <v>80</v>
      </c>
      <c r="C28">
        <f>COUNTIFS(Pensionados!E:E,"&gt;=20",Pensionados!E:E,"&lt;25")</f>
        <v>32</v>
      </c>
    </row>
    <row r="29" spans="2:3" x14ac:dyDescent="0.25">
      <c r="B29" s="122" t="s">
        <v>81</v>
      </c>
      <c r="C29">
        <f>COUNTIF(Pensionados!E:E,"&gt;=25")</f>
        <v>7</v>
      </c>
    </row>
    <row r="35" spans="2:3" x14ac:dyDescent="0.25">
      <c r="B35" t="s">
        <v>83</v>
      </c>
    </row>
    <row r="36" spans="2:3" x14ac:dyDescent="0.25">
      <c r="B36" t="s">
        <v>75</v>
      </c>
      <c r="C36" t="s">
        <v>92</v>
      </c>
    </row>
    <row r="37" spans="2:3" x14ac:dyDescent="0.25">
      <c r="B37" t="s">
        <v>84</v>
      </c>
      <c r="C37">
        <f>COUNTIF('Empleados activos'!F:F,"&lt;30")</f>
        <v>1</v>
      </c>
    </row>
    <row r="38" spans="2:3" x14ac:dyDescent="0.25">
      <c r="B38" t="s">
        <v>85</v>
      </c>
      <c r="C38">
        <f>COUNTIFS('Empleados activos'!F:F,"&gt;=30",'Empleados activos'!F:F,"&lt;35")</f>
        <v>13</v>
      </c>
    </row>
    <row r="39" spans="2:3" x14ac:dyDescent="0.25">
      <c r="B39" t="s">
        <v>86</v>
      </c>
      <c r="C39">
        <f>COUNTIFS('Empleados activos'!F:F,"&gt;=35",'Empleados activos'!F:F,"&lt;40")</f>
        <v>14</v>
      </c>
    </row>
    <row r="40" spans="2:3" x14ac:dyDescent="0.25">
      <c r="B40" t="s">
        <v>87</v>
      </c>
      <c r="C40">
        <f>COUNTIFS('Empleados activos'!F:F,"&gt;=40",'Empleados activos'!F:F,"&lt;45")</f>
        <v>28</v>
      </c>
    </row>
    <row r="41" spans="2:3" x14ac:dyDescent="0.25">
      <c r="B41" t="s">
        <v>88</v>
      </c>
      <c r="C41">
        <f>COUNTIFS('Empleados activos'!F:F,"&gt;=45",'Empleados activos'!F:F,"&lt;50")</f>
        <v>53</v>
      </c>
    </row>
    <row r="42" spans="2:3" x14ac:dyDescent="0.25">
      <c r="B42" t="s">
        <v>89</v>
      </c>
      <c r="C42">
        <f>COUNTIFS('Empleados activos'!F:F,"&gt;=50",'Empleados activos'!F:F,"&lt;55")</f>
        <v>45</v>
      </c>
    </row>
    <row r="43" spans="2:3" x14ac:dyDescent="0.25">
      <c r="B43" t="s">
        <v>90</v>
      </c>
      <c r="C43">
        <f>COUNTIFS('Empleados activos'!F:F,"&gt;=55",'Empleados activos'!F:F,"&lt;60")</f>
        <v>46</v>
      </c>
    </row>
    <row r="44" spans="2:3" x14ac:dyDescent="0.25">
      <c r="B44" s="122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Normal="100" workbookViewId="0">
      <selection activeCell="BE226" sqref="BE226:DC227"/>
    </sheetView>
  </sheetViews>
  <sheetFormatPr baseColWidth="10" defaultColWidth="11.5703125" defaultRowHeight="15" x14ac:dyDescent="0.25"/>
  <cols>
    <col min="2" max="3" width="12.28515625" bestFit="1" customWidth="1"/>
    <col min="4" max="4" width="7.71093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3" bestFit="1" customWidth="1"/>
    <col min="13" max="13" width="18.28515625" style="43" bestFit="1" customWidth="1"/>
    <col min="14" max="15" width="17.42578125" style="43" bestFit="1" customWidth="1"/>
    <col min="16" max="17" width="17" style="43" bestFit="1" customWidth="1"/>
    <col min="18" max="18" width="17.42578125" style="43" bestFit="1" customWidth="1"/>
    <col min="19" max="19" width="17" style="43" bestFit="1" customWidth="1"/>
    <col min="20" max="20" width="17.42578125" style="43" bestFit="1" customWidth="1"/>
    <col min="21" max="22" width="17" style="43" bestFit="1" customWidth="1"/>
    <col min="23" max="23" width="17.42578125" style="43" bestFit="1" customWidth="1"/>
    <col min="24" max="24" width="17" style="43" bestFit="1" customWidth="1"/>
    <col min="25" max="25" width="36.28515625" style="43" bestFit="1" customWidth="1"/>
    <col min="26" max="26" width="35.42578125" style="43" bestFit="1" customWidth="1"/>
    <col min="27" max="27" width="34" style="43" bestFit="1" customWidth="1"/>
    <col min="28" max="28" width="35.42578125" style="43" bestFit="1" customWidth="1"/>
    <col min="29" max="29" width="36.28515625" style="43" bestFit="1" customWidth="1"/>
    <col min="30" max="30" width="35.42578125" style="43" bestFit="1" customWidth="1"/>
    <col min="31" max="31" width="36.28515625" style="43" bestFit="1" customWidth="1"/>
    <col min="32" max="32" width="34" style="43" bestFit="1" customWidth="1"/>
    <col min="33" max="33" width="35.42578125" style="43" bestFit="1" customWidth="1"/>
    <col min="34" max="34" width="34" style="43" bestFit="1" customWidth="1"/>
    <col min="35" max="35" width="36.28515625" style="43" bestFit="1" customWidth="1"/>
    <col min="36" max="36" width="34" style="43" bestFit="1" customWidth="1"/>
    <col min="37" max="38" width="36.28515625" style="43" bestFit="1" customWidth="1"/>
    <col min="39" max="39" width="35.42578125" style="43" bestFit="1" customWidth="1"/>
    <col min="40" max="40" width="36.28515625" style="43" bestFit="1" customWidth="1"/>
    <col min="41" max="42" width="35.42578125" style="43" bestFit="1" customWidth="1"/>
    <col min="43" max="43" width="36.28515625" style="43" bestFit="1" customWidth="1"/>
    <col min="44" max="44" width="34" style="43" bestFit="1" customWidth="1"/>
    <col min="45" max="45" width="36.28515625" style="43" bestFit="1" customWidth="1"/>
    <col min="46" max="48" width="35.42578125" style="43" bestFit="1" customWidth="1"/>
    <col min="49" max="49" width="33.28515625" style="43" bestFit="1" customWidth="1"/>
    <col min="50" max="50" width="35.42578125" style="43" bestFit="1" customWidth="1"/>
    <col min="51" max="51" width="34" style="43" bestFit="1" customWidth="1"/>
    <col min="52" max="52" width="31.7109375" style="43" bestFit="1" customWidth="1"/>
    <col min="53" max="53" width="32.42578125" style="43" bestFit="1" customWidth="1"/>
    <col min="54" max="54" width="31" style="43" bestFit="1" customWidth="1"/>
    <col min="55" max="55" width="31.7109375" style="43" bestFit="1" customWidth="1"/>
    <col min="56" max="57" width="11.5703125" style="43" bestFit="1" customWidth="1"/>
    <col min="58" max="63" width="11.42578125" style="43" bestFit="1" customWidth="1"/>
    <col min="64" max="66" width="11.28515625" style="43" bestFit="1" customWidth="1"/>
    <col min="67" max="83" width="11" style="43" bestFit="1" customWidth="1"/>
    <col min="84" max="107" width="12" style="43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32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15" t="s">
        <v>6</v>
      </c>
      <c r="E2" s="116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32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15" t="s">
        <v>6</v>
      </c>
      <c r="E3" s="116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32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17" t="s">
        <v>6</v>
      </c>
      <c r="E4" s="118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32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17" t="s">
        <v>6</v>
      </c>
      <c r="E5" s="118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5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26" t="s">
        <v>34</v>
      </c>
      <c r="L226" s="128">
        <f>SUM(L2:L225)</f>
        <v>2988194950.000001</v>
      </c>
      <c r="M226" s="130">
        <f t="shared" ref="M226:BX226" si="4">SUM(M2:M225)</f>
        <v>3135829720.6008568</v>
      </c>
      <c r="N226" s="124">
        <f t="shared" si="4"/>
        <v>3290608565.0775394</v>
      </c>
      <c r="O226" s="124">
        <f t="shared" si="4"/>
        <v>3452844686.2333107</v>
      </c>
      <c r="P226" s="124">
        <f t="shared" si="4"/>
        <v>3613650951.2103043</v>
      </c>
      <c r="Q226" s="124">
        <f t="shared" si="4"/>
        <v>3791445388.82616</v>
      </c>
      <c r="R226" s="124">
        <f t="shared" si="4"/>
        <v>3966396365.4657073</v>
      </c>
      <c r="S226" s="124">
        <f t="shared" si="4"/>
        <v>4146551364.7978864</v>
      </c>
      <c r="T226" s="124">
        <f t="shared" si="4"/>
        <v>4305253592.9636469</v>
      </c>
      <c r="U226" s="124">
        <f t="shared" si="4"/>
        <v>4515841215.0364399</v>
      </c>
      <c r="V226" s="124">
        <f t="shared" si="4"/>
        <v>4734178018.9650536</v>
      </c>
      <c r="W226" s="124">
        <f t="shared" si="4"/>
        <v>4964794358.9267521</v>
      </c>
      <c r="X226" s="124">
        <f t="shared" si="4"/>
        <v>5198969659.9423618</v>
      </c>
      <c r="Y226" s="124">
        <f t="shared" si="4"/>
        <v>5436896779.4839926</v>
      </c>
      <c r="Z226" s="124">
        <f t="shared" si="4"/>
        <v>5650733955.7263279</v>
      </c>
      <c r="AA226" s="124">
        <f t="shared" si="4"/>
        <v>5751309961.0133495</v>
      </c>
      <c r="AB226" s="124">
        <f t="shared" si="4"/>
        <v>5884985051.5730591</v>
      </c>
      <c r="AC226" s="124">
        <f t="shared" si="4"/>
        <v>6142763345.7820892</v>
      </c>
      <c r="AD226" s="124">
        <f t="shared" si="4"/>
        <v>6280282862.5512571</v>
      </c>
      <c r="AE226" s="124">
        <f t="shared" si="4"/>
        <v>6454993585.6615629</v>
      </c>
      <c r="AF226" s="124">
        <f t="shared" si="4"/>
        <v>6611503679.5982447</v>
      </c>
      <c r="AG226" s="124">
        <f t="shared" si="4"/>
        <v>6722373886.2960443</v>
      </c>
      <c r="AH226" s="124">
        <f t="shared" si="4"/>
        <v>6705252102.2659531</v>
      </c>
      <c r="AI226" s="124">
        <f t="shared" si="4"/>
        <v>6929677181.4595776</v>
      </c>
      <c r="AJ226" s="124">
        <f t="shared" si="4"/>
        <v>6924794800.1537781</v>
      </c>
      <c r="AK226" s="124">
        <f t="shared" si="4"/>
        <v>6839263574.8852863</v>
      </c>
      <c r="AL226" s="124">
        <f t="shared" si="4"/>
        <v>6972619556.3119173</v>
      </c>
      <c r="AM226" s="124">
        <f t="shared" si="4"/>
        <v>6906722662.7470398</v>
      </c>
      <c r="AN226" s="124">
        <f t="shared" si="4"/>
        <v>6762148294.3247824</v>
      </c>
      <c r="AO226" s="124">
        <f t="shared" si="4"/>
        <v>6483605678.9106884</v>
      </c>
      <c r="AP226" s="124">
        <f t="shared" si="4"/>
        <v>6044352855.5243359</v>
      </c>
      <c r="AQ226" s="124">
        <f t="shared" si="4"/>
        <v>5197457516.7723751</v>
      </c>
      <c r="AR226" s="124">
        <f t="shared" si="4"/>
        <v>4391710847.0702391</v>
      </c>
      <c r="AS226" s="124">
        <f t="shared" si="4"/>
        <v>3862193961.354259</v>
      </c>
      <c r="AT226" s="124">
        <f t="shared" si="4"/>
        <v>3414959320.6925364</v>
      </c>
      <c r="AU226" s="124">
        <f t="shared" si="4"/>
        <v>2802674712.8570347</v>
      </c>
      <c r="AV226" s="124">
        <f t="shared" si="4"/>
        <v>2671330975.7942433</v>
      </c>
      <c r="AW226" s="124">
        <f t="shared" si="4"/>
        <v>2180960094.8430409</v>
      </c>
      <c r="AX226" s="124">
        <f t="shared" si="4"/>
        <v>1981817034.873498</v>
      </c>
      <c r="AY226" s="124">
        <f t="shared" si="4"/>
        <v>1045015664.4688089</v>
      </c>
      <c r="AZ226" s="124">
        <f t="shared" si="4"/>
        <v>844776430.3348223</v>
      </c>
      <c r="BA226" s="124">
        <f t="shared" si="4"/>
        <v>738824535.93504119</v>
      </c>
      <c r="BB226" s="124">
        <f t="shared" si="4"/>
        <v>622707717.07591283</v>
      </c>
      <c r="BC226" s="124">
        <f t="shared" si="4"/>
        <v>463863095.4671061</v>
      </c>
      <c r="BD226" s="124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27"/>
      <c r="L227" s="129"/>
      <c r="M227" s="131"/>
      <c r="N227" s="125"/>
      <c r="O227" s="125"/>
      <c r="P227" s="125"/>
      <c r="Q227" s="125"/>
      <c r="R227" s="125"/>
      <c r="S227" s="125"/>
      <c r="T227" s="125"/>
      <c r="U227" s="125"/>
      <c r="V227" s="125"/>
      <c r="W227" s="125"/>
      <c r="X227" s="125"/>
      <c r="Y227" s="125"/>
      <c r="Z227" s="125"/>
      <c r="AA227" s="125"/>
      <c r="AB227" s="125"/>
      <c r="AC227" s="125"/>
      <c r="AD227" s="125"/>
      <c r="AE227" s="125"/>
      <c r="AF227" s="125"/>
      <c r="AG227" s="125"/>
      <c r="AH227" s="125"/>
      <c r="AI227" s="125"/>
      <c r="AJ227" s="125"/>
      <c r="AK227" s="125"/>
      <c r="AL227" s="125"/>
      <c r="AM227" s="125"/>
      <c r="AN227" s="125"/>
      <c r="AO227" s="125"/>
      <c r="AP227" s="125"/>
      <c r="AQ227" s="125"/>
      <c r="AR227" s="125"/>
      <c r="AS227" s="125"/>
      <c r="AT227" s="125"/>
      <c r="AU227" s="125"/>
      <c r="AV227" s="125"/>
      <c r="AW227" s="125"/>
      <c r="AX227" s="125"/>
      <c r="AY227" s="125"/>
      <c r="AZ227" s="125"/>
      <c r="BA227" s="125"/>
      <c r="BB227" s="125"/>
      <c r="BC227" s="125"/>
      <c r="BD227" s="125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2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25">
      <c r="M231" s="43">
        <f>SUM(M229:DC229)</f>
        <v>62776744986.556595</v>
      </c>
    </row>
  </sheetData>
  <mergeCells count="47"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4" max="4" width="7.28515625" bestFit="1" customWidth="1"/>
    <col min="5" max="5" width="15.28515625" bestFit="1" customWidth="1"/>
    <col min="6" max="6" width="6.7109375" customWidth="1"/>
    <col min="7" max="7" width="16.42578125" style="47" bestFit="1" customWidth="1"/>
    <col min="8" max="8" width="16.42578125" style="39" customWidth="1"/>
    <col min="9" max="9" width="10.7109375" style="39"/>
    <col min="10" max="14" width="4.7109375" style="39" bestFit="1" customWidth="1"/>
    <col min="15" max="15" width="4.7109375" bestFit="1" customWidth="1"/>
    <col min="16" max="16" width="10.42578125" bestFit="1" customWidth="1"/>
    <col min="17" max="23" width="11.28515625" bestFit="1" customWidth="1"/>
    <col min="24" max="31" width="12" bestFit="1" customWidth="1"/>
    <col min="32" max="48" width="13.28515625" bestFit="1" customWidth="1"/>
    <col min="49" max="67" width="14" bestFit="1" customWidth="1"/>
    <col min="68" max="86" width="13.28515625" bestFit="1" customWidth="1"/>
    <col min="87" max="92" width="12" bestFit="1" customWidth="1"/>
    <col min="93" max="96" width="11.28515625" bestFit="1" customWidth="1"/>
    <col min="97" max="99" width="10.42578125" bestFit="1" customWidth="1"/>
    <col min="100" max="102" width="9.28515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7109375" bestFit="1" customWidth="1"/>
    <col min="109" max="109" width="11.28515625" bestFit="1" customWidth="1"/>
    <col min="152" max="152" width="13.42578125" bestFit="1" customWidth="1"/>
    <col min="167" max="167" width="13.42578125" bestFit="1" customWidth="1"/>
    <col min="205" max="205" width="11.28515625" bestFit="1" customWidth="1"/>
    <col min="206" max="206" width="12.42578125" bestFit="1" customWidth="1"/>
  </cols>
  <sheetData>
    <row r="1" spans="1:206" x14ac:dyDescent="0.25">
      <c r="A1" s="133" t="s">
        <v>35</v>
      </c>
      <c r="B1" s="123"/>
      <c r="C1" s="123"/>
      <c r="D1" s="123"/>
      <c r="E1" s="123"/>
      <c r="F1" s="123"/>
      <c r="G1" s="123"/>
      <c r="H1"/>
      <c r="I1" s="71"/>
      <c r="DF1">
        <f>1/DF3</f>
        <v>1.6497566608925183E-4</v>
      </c>
    </row>
    <row r="2" spans="1:206" ht="14.65" customHeight="1" x14ac:dyDescent="0.2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34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32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34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32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6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2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34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32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6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34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32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6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6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6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6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6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6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6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6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6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6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6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6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6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6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6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6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6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6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6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6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6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6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6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6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6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6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6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6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6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6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6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6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6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6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6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6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6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6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6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6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6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6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6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6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6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6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6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6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6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6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6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6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6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6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6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6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6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6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6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6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6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6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6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6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6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6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6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6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6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6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6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6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6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6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6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6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6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6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6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6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6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6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6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6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6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6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6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6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6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6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6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6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6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6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6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6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6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6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6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6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6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6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6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6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6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6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6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6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6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6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6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6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6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6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6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6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6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6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6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6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6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6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6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6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6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6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6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6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6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6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6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6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6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6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6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6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6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6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6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6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6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6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6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6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6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6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6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6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6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6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6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6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6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6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6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6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6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6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6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6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6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6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6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6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6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6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6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6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6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6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6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6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6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5">
        <v>1906245.4</v>
      </c>
      <c r="C178" s="8">
        <v>45418</v>
      </c>
      <c r="D178" s="104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6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6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6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6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6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6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6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6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6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6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6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6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6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6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6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6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6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6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6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6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6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6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6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6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6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6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6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6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6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6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6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6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6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6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6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6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6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6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6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6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6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6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6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6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6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6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6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6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7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1"/>
    </row>
    <row r="227" spans="1:205" x14ac:dyDescent="0.25">
      <c r="I227" s="90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8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6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8">
        <f>SUM(DE227:GV227)</f>
        <v>57437743.400898688</v>
      </c>
    </row>
    <row r="228" spans="1:205" x14ac:dyDescent="0.2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25">
      <c r="EV229" s="43"/>
      <c r="FK229" s="89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zoomScale="52" workbookViewId="0">
      <selection activeCell="BR5" sqref="BR5"/>
    </sheetView>
  </sheetViews>
  <sheetFormatPr baseColWidth="10" defaultColWidth="11.5703125" defaultRowHeight="15" x14ac:dyDescent="0.25"/>
  <cols>
    <col min="3" max="3" width="15.28515625" bestFit="1" customWidth="1"/>
    <col min="4" max="4" width="18.28515625" bestFit="1" customWidth="1"/>
    <col min="8" max="8" width="13.7109375" bestFit="1" customWidth="1"/>
    <col min="9" max="38" width="12" bestFit="1" customWidth="1"/>
    <col min="39" max="48" width="11.28515625" bestFit="1" customWidth="1"/>
    <col min="104" max="104" width="17.5703125" bestFit="1" customWidth="1"/>
    <col min="107" max="107" width="11" bestFit="1" customWidth="1"/>
    <col min="108" max="113" width="11.28515625" bestFit="1" customWidth="1"/>
    <col min="114" max="124" width="11" bestFit="1" customWidth="1"/>
    <col min="125" max="125" width="11.28515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4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35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34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35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4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35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4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35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8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8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8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2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8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8">
        <f>SUM(DC168:GT168)</f>
        <v>202391712.04340592</v>
      </c>
    </row>
    <row r="169" spans="1:203" x14ac:dyDescent="0.2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2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2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2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2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D1" workbookViewId="0">
      <selection activeCell="P17" sqref="P17"/>
    </sheetView>
  </sheetViews>
  <sheetFormatPr baseColWidth="10" defaultColWidth="11.5703125" defaultRowHeight="15" x14ac:dyDescent="0.25"/>
  <cols>
    <col min="1" max="1" width="5.5703125" customWidth="1"/>
    <col min="2" max="2" width="4.7109375" customWidth="1"/>
    <col min="3" max="3" width="16.28515625" customWidth="1"/>
    <col min="4" max="4" width="18.28515625" customWidth="1"/>
    <col min="5" max="6" width="13.28515625" bestFit="1" customWidth="1"/>
    <col min="17" max="17" width="15.7109375" bestFit="1" customWidth="1"/>
  </cols>
  <sheetData>
    <row r="2" spans="2:18" ht="30" customHeight="1" x14ac:dyDescent="0.25">
      <c r="B2" s="140" t="s">
        <v>0</v>
      </c>
      <c r="C2" s="139" t="s">
        <v>58</v>
      </c>
      <c r="D2" s="134"/>
      <c r="E2" s="139" t="s">
        <v>59</v>
      </c>
      <c r="F2" s="134"/>
      <c r="G2" s="139" t="s">
        <v>13</v>
      </c>
      <c r="H2" s="134"/>
      <c r="J2" s="139" t="s">
        <v>61</v>
      </c>
      <c r="K2" s="134"/>
      <c r="L2" s="134"/>
      <c r="M2" s="134"/>
      <c r="O2" s="139" t="s">
        <v>62</v>
      </c>
      <c r="P2" s="134"/>
      <c r="Q2" s="134"/>
      <c r="R2" s="134"/>
    </row>
    <row r="3" spans="2:18" ht="14.65" customHeight="1" x14ac:dyDescent="0.25">
      <c r="B3" s="141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4" t="s">
        <v>5</v>
      </c>
      <c r="K3" s="134"/>
      <c r="L3" s="134" t="s">
        <v>6</v>
      </c>
      <c r="M3" s="134"/>
      <c r="O3" s="134" t="s">
        <v>5</v>
      </c>
      <c r="P3" s="134"/>
      <c r="Q3" s="134" t="s">
        <v>6</v>
      </c>
      <c r="R3" s="134"/>
    </row>
    <row r="4" spans="2:18" x14ac:dyDescent="0.2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2">
        <f>IF(C4 = 0, 0, E4/C4)</f>
        <v>0.25229776930134096</v>
      </c>
      <c r="H4" s="92">
        <f>IF(D4 = 0, 0, F4/D4)</f>
        <v>0</v>
      </c>
      <c r="J4" s="137">
        <f>SUM(E4:E44)</f>
        <v>10197152310.639154</v>
      </c>
      <c r="K4" s="138"/>
      <c r="L4" s="137">
        <f>SUM(F4:F44)</f>
        <v>14074150933.814224</v>
      </c>
      <c r="M4" s="138"/>
      <c r="O4" s="137">
        <f>SUM(C4:C44)</f>
        <v>31549055480.14473</v>
      </c>
      <c r="P4" s="138"/>
      <c r="Q4" s="137">
        <f>SUM(D4:D44)</f>
        <v>35058149651.017227</v>
      </c>
      <c r="R4" s="138"/>
    </row>
    <row r="5" spans="2:18" x14ac:dyDescent="0.2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2">
        <f t="shared" ref="G5:G44" si="0">IF(C5 = 0, 0, E5/C5)</f>
        <v>0.25977704712027738</v>
      </c>
      <c r="H5" s="92">
        <f t="shared" ref="H5:H44" si="1">IF(D5 = 0, 0, F5/D5)</f>
        <v>0</v>
      </c>
      <c r="J5" s="138"/>
      <c r="K5" s="138"/>
      <c r="L5" s="138"/>
      <c r="M5" s="138"/>
      <c r="O5" s="138"/>
      <c r="P5" s="138"/>
      <c r="Q5" s="138"/>
      <c r="R5" s="138"/>
    </row>
    <row r="6" spans="2:18" x14ac:dyDescent="0.2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2">
        <f t="shared" si="0"/>
        <v>0.26771526755472003</v>
      </c>
      <c r="H6" s="92">
        <f t="shared" si="1"/>
        <v>0.28281758694864756</v>
      </c>
    </row>
    <row r="7" spans="2:18" ht="14.65" customHeight="1" x14ac:dyDescent="0.2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2">
        <f t="shared" si="0"/>
        <v>0.27628857257189854</v>
      </c>
      <c r="H7" s="92">
        <f t="shared" si="1"/>
        <v>0.30030713776350687</v>
      </c>
      <c r="J7" s="134" t="s">
        <v>63</v>
      </c>
      <c r="K7" s="134"/>
      <c r="L7" s="134"/>
      <c r="M7" s="134"/>
      <c r="O7" s="134" t="s">
        <v>64</v>
      </c>
      <c r="P7" s="134"/>
      <c r="Q7" s="134"/>
      <c r="R7" s="134"/>
    </row>
    <row r="8" spans="2:18" x14ac:dyDescent="0.2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2">
        <f t="shared" si="0"/>
        <v>0.26470121102490662</v>
      </c>
      <c r="H8" s="92">
        <f t="shared" si="1"/>
        <v>0.30182385191254907</v>
      </c>
      <c r="J8" s="137">
        <f>J4+L4</f>
        <v>24271303244.453377</v>
      </c>
      <c r="K8" s="137"/>
      <c r="L8" s="137"/>
      <c r="M8" s="137"/>
      <c r="O8" s="137">
        <f>O4+Q4</f>
        <v>66607205131.161957</v>
      </c>
      <c r="P8" s="137"/>
      <c r="Q8" s="137"/>
      <c r="R8" s="137"/>
    </row>
    <row r="9" spans="2:18" x14ac:dyDescent="0.2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2">
        <f>IF(C9 = 0, 0, E9/C9)</f>
        <v>0.27296822118843794</v>
      </c>
      <c r="H9" s="92">
        <f t="shared" si="1"/>
        <v>0.34118846676009457</v>
      </c>
      <c r="J9" s="137"/>
      <c r="K9" s="137"/>
      <c r="L9" s="137"/>
      <c r="M9" s="137"/>
      <c r="O9" s="137"/>
      <c r="P9" s="137"/>
      <c r="Q9" s="137"/>
      <c r="R9" s="137"/>
    </row>
    <row r="10" spans="2:18" x14ac:dyDescent="0.2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2">
        <f>IF(C10 = 0, 0, E10/C10)</f>
        <v>0.29183400513942603</v>
      </c>
      <c r="H10" s="92">
        <f t="shared" si="1"/>
        <v>0.32266259079241133</v>
      </c>
      <c r="I10" s="103"/>
    </row>
    <row r="11" spans="2:18" ht="14.65" customHeight="1" x14ac:dyDescent="0.2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2">
        <f t="shared" si="0"/>
        <v>0.26809106850657188</v>
      </c>
      <c r="H11" s="92">
        <f t="shared" si="1"/>
        <v>0.33375502130579388</v>
      </c>
      <c r="M11" s="134" t="s">
        <v>60</v>
      </c>
      <c r="N11" s="134"/>
      <c r="O11" s="134"/>
    </row>
    <row r="12" spans="2:18" x14ac:dyDescent="0.2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2">
        <f t="shared" si="0"/>
        <v>0.27740067282814157</v>
      </c>
      <c r="H12" s="92">
        <f t="shared" si="1"/>
        <v>0.34547277573305213</v>
      </c>
      <c r="M12" s="136">
        <f>'i) Costo actuarial de beneficio'!E7/'Primas por edad y sexo'!O8</f>
        <v>0.44071408037753856</v>
      </c>
      <c r="N12" s="136"/>
      <c r="O12" s="136"/>
      <c r="Q12" s="43">
        <f>68000000000-O8</f>
        <v>1392794868.8380432</v>
      </c>
    </row>
    <row r="13" spans="2:18" x14ac:dyDescent="0.2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2">
        <f t="shared" si="0"/>
        <v>0.29730927588309813</v>
      </c>
      <c r="H13" s="92">
        <f t="shared" si="1"/>
        <v>0.35828062611989575</v>
      </c>
      <c r="M13" s="136"/>
      <c r="N13" s="136"/>
      <c r="O13" s="136"/>
    </row>
    <row r="14" spans="2:18" x14ac:dyDescent="0.2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2">
        <f t="shared" si="0"/>
        <v>0.31862117263660528</v>
      </c>
      <c r="H14" s="92">
        <f t="shared" si="1"/>
        <v>0.38477549993768656</v>
      </c>
    </row>
    <row r="15" spans="2:18" x14ac:dyDescent="0.2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2">
        <f t="shared" si="0"/>
        <v>0.33271578535279034</v>
      </c>
      <c r="H15" s="92">
        <f t="shared" si="1"/>
        <v>0.38254640088961134</v>
      </c>
    </row>
    <row r="16" spans="2:18" x14ac:dyDescent="0.2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2">
        <f t="shared" si="0"/>
        <v>0.3181888165620364</v>
      </c>
      <c r="H16" s="92">
        <f t="shared" si="1"/>
        <v>0.34620803329851707</v>
      </c>
    </row>
    <row r="17" spans="2:8" x14ac:dyDescent="0.2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2">
        <f t="shared" si="0"/>
        <v>0.32927006009388821</v>
      </c>
      <c r="H17" s="92">
        <f t="shared" si="1"/>
        <v>0.40614033953304202</v>
      </c>
    </row>
    <row r="18" spans="2:8" x14ac:dyDescent="0.2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2">
        <f t="shared" si="0"/>
        <v>0.32351995263096989</v>
      </c>
      <c r="H18" s="92">
        <f t="shared" si="1"/>
        <v>0.42939859437187783</v>
      </c>
    </row>
    <row r="19" spans="2:8" x14ac:dyDescent="0.2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2">
        <f t="shared" si="0"/>
        <v>0.34876598261560837</v>
      </c>
      <c r="H19" s="92">
        <f t="shared" si="1"/>
        <v>0.34976918965639281</v>
      </c>
    </row>
    <row r="20" spans="2:8" x14ac:dyDescent="0.2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2">
        <f t="shared" si="0"/>
        <v>0.36582558128586462</v>
      </c>
      <c r="H20" s="92">
        <f t="shared" si="1"/>
        <v>0.47822660542067003</v>
      </c>
    </row>
    <row r="21" spans="2:8" x14ac:dyDescent="0.2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2">
        <f t="shared" si="0"/>
        <v>0.34779430309105286</v>
      </c>
      <c r="H21" s="92">
        <f t="shared" si="1"/>
        <v>0.42606154296914583</v>
      </c>
    </row>
    <row r="22" spans="2:8" x14ac:dyDescent="0.2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2">
        <f t="shared" si="0"/>
        <v>0.4112596356603776</v>
      </c>
      <c r="H22" s="92">
        <f t="shared" si="1"/>
        <v>0.42215771871943147</v>
      </c>
    </row>
    <row r="23" spans="2:8" x14ac:dyDescent="0.2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2">
        <f t="shared" si="0"/>
        <v>0.33200994170455361</v>
      </c>
      <c r="H23" s="92">
        <f t="shared" si="1"/>
        <v>0.51197780138736171</v>
      </c>
    </row>
    <row r="24" spans="2:8" x14ac:dyDescent="0.2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2">
        <f t="shared" si="0"/>
        <v>0.34405148250522199</v>
      </c>
      <c r="H24" s="92">
        <f t="shared" si="1"/>
        <v>0.54282613243184841</v>
      </c>
    </row>
    <row r="25" spans="2:8" x14ac:dyDescent="0.2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2">
        <f t="shared" si="0"/>
        <v>0.37624737277355791</v>
      </c>
      <c r="H25" s="92">
        <f t="shared" si="1"/>
        <v>0.43255677998699377</v>
      </c>
    </row>
    <row r="26" spans="2:8" x14ac:dyDescent="0.2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2">
        <f t="shared" si="0"/>
        <v>0.40458431569808645</v>
      </c>
      <c r="H26" s="92">
        <f t="shared" si="1"/>
        <v>0.54452935302681449</v>
      </c>
    </row>
    <row r="27" spans="2:8" x14ac:dyDescent="0.2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2">
        <f t="shared" si="0"/>
        <v>0.40458487333792847</v>
      </c>
      <c r="H27" s="92">
        <f t="shared" si="1"/>
        <v>0.45164236706537653</v>
      </c>
    </row>
    <row r="28" spans="2:8" x14ac:dyDescent="0.2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2">
        <f t="shared" si="0"/>
        <v>0.43228208269660906</v>
      </c>
      <c r="H28" s="92">
        <f t="shared" si="1"/>
        <v>0.60497191680564089</v>
      </c>
    </row>
    <row r="29" spans="2:8" x14ac:dyDescent="0.2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2">
        <f t="shared" si="0"/>
        <v>0</v>
      </c>
      <c r="H29" s="92">
        <f t="shared" si="1"/>
        <v>0.42246565213493315</v>
      </c>
    </row>
    <row r="30" spans="2:8" x14ac:dyDescent="0.2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2">
        <f t="shared" si="0"/>
        <v>0.48785008889270992</v>
      </c>
      <c r="H30" s="92">
        <f t="shared" si="1"/>
        <v>0.60359345946279908</v>
      </c>
    </row>
    <row r="31" spans="2:8" x14ac:dyDescent="0.2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2">
        <f t="shared" si="0"/>
        <v>0.52471512660421293</v>
      </c>
      <c r="H31" s="92">
        <f t="shared" si="1"/>
        <v>0.64769667898279859</v>
      </c>
    </row>
    <row r="32" spans="2:8" x14ac:dyDescent="0.2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2">
        <f t="shared" si="0"/>
        <v>0.39143312996383806</v>
      </c>
      <c r="H32" s="92">
        <f t="shared" si="1"/>
        <v>0.67636983261857975</v>
      </c>
    </row>
    <row r="33" spans="2:8" x14ac:dyDescent="0.2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2">
        <f t="shared" si="0"/>
        <v>0.4183374950039413</v>
      </c>
      <c r="H33" s="92">
        <f t="shared" si="1"/>
        <v>0.56714611362455736</v>
      </c>
    </row>
    <row r="34" spans="2:8" x14ac:dyDescent="0.2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2">
        <f t="shared" si="0"/>
        <v>0.45229455221589976</v>
      </c>
      <c r="H34" s="92">
        <f t="shared" si="1"/>
        <v>0</v>
      </c>
    </row>
    <row r="35" spans="2:8" x14ac:dyDescent="0.2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2">
        <f t="shared" si="0"/>
        <v>0</v>
      </c>
      <c r="H35" s="92">
        <f t="shared" si="1"/>
        <v>0</v>
      </c>
    </row>
    <row r="36" spans="2:8" x14ac:dyDescent="0.2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2">
        <f t="shared" si="0"/>
        <v>0.55920522853977672</v>
      </c>
      <c r="H36" s="92">
        <f t="shared" si="1"/>
        <v>1.502031152588472</v>
      </c>
    </row>
    <row r="37" spans="2:8" x14ac:dyDescent="0.2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2">
        <f t="shared" si="0"/>
        <v>0</v>
      </c>
      <c r="H37" s="92">
        <f t="shared" si="1"/>
        <v>0</v>
      </c>
    </row>
    <row r="38" spans="2:8" x14ac:dyDescent="0.2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2">
        <f t="shared" si="0"/>
        <v>0</v>
      </c>
      <c r="H38" s="92">
        <f t="shared" si="1"/>
        <v>1.4555659912471337</v>
      </c>
    </row>
    <row r="39" spans="2:8" x14ac:dyDescent="0.2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2">
        <f t="shared" si="0"/>
        <v>0</v>
      </c>
      <c r="H39" s="92">
        <f t="shared" si="1"/>
        <v>1.1895657919239637</v>
      </c>
    </row>
    <row r="40" spans="2:8" x14ac:dyDescent="0.2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2">
        <f t="shared" si="0"/>
        <v>0</v>
      </c>
      <c r="H40" s="92">
        <f t="shared" si="1"/>
        <v>2.8592168725597871E-2</v>
      </c>
    </row>
    <row r="41" spans="2:8" x14ac:dyDescent="0.2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2">
        <f t="shared" si="0"/>
        <v>0</v>
      </c>
      <c r="H41" s="92">
        <f t="shared" si="1"/>
        <v>0</v>
      </c>
    </row>
    <row r="42" spans="2:8" x14ac:dyDescent="0.2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2">
        <f t="shared" si="0"/>
        <v>0</v>
      </c>
      <c r="H42" s="92">
        <f t="shared" si="1"/>
        <v>0</v>
      </c>
    </row>
    <row r="43" spans="2:8" x14ac:dyDescent="0.2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2">
        <f t="shared" si="0"/>
        <v>0</v>
      </c>
      <c r="H43" s="92">
        <f t="shared" si="1"/>
        <v>0</v>
      </c>
    </row>
    <row r="44" spans="2:8" x14ac:dyDescent="0.2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2">
        <f t="shared" si="0"/>
        <v>3.8607567816347055E-2</v>
      </c>
      <c r="H44" s="92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E113"/>
  <sheetViews>
    <sheetView zoomScale="66" workbookViewId="0">
      <selection activeCell="Y23" sqref="Y23"/>
    </sheetView>
  </sheetViews>
  <sheetFormatPr baseColWidth="10" defaultColWidth="11.5703125" defaultRowHeight="15" x14ac:dyDescent="0.25"/>
  <cols>
    <col min="2" max="2" width="10" bestFit="1" customWidth="1"/>
    <col min="3" max="3" width="10.5703125" bestFit="1" customWidth="1"/>
    <col min="4" max="4" width="25.5703125" bestFit="1" customWidth="1"/>
  </cols>
  <sheetData>
    <row r="1" spans="1:5" x14ac:dyDescent="0.25">
      <c r="A1" s="23" t="s">
        <v>16</v>
      </c>
      <c r="B1" s="23" t="s">
        <v>5</v>
      </c>
      <c r="C1" s="24" t="s">
        <v>14</v>
      </c>
      <c r="D1" s="23" t="s">
        <v>15</v>
      </c>
    </row>
    <row r="2" spans="1:5" x14ac:dyDescent="0.25">
      <c r="A2" s="34">
        <v>2025</v>
      </c>
      <c r="B2" s="157" cm="1">
        <f t="array" ref="B2">ProbActivoEnAnio("Masculino", A2, Hombres!$A$1:$DW$116, Mujeres!$A$1:$DW$116, 'Empleados activos'!$A$2:$E$225)</f>
        <v>0</v>
      </c>
      <c r="C2" s="158" cm="1">
        <f t="array" ref="C2">ProbActivoEnAnio("Femenino", A2, Hombres!$A$1:$DW$116, Mujeres!$A$1:$DW$116, 'Empleados activos'!$A$2:$E$225)</f>
        <v>0</v>
      </c>
      <c r="D2" s="35">
        <f>B2+C2</f>
        <v>0</v>
      </c>
      <c r="E2" s="159"/>
    </row>
    <row r="3" spans="1:5" x14ac:dyDescent="0.25">
      <c r="A3" s="34">
        <f>A2+1</f>
        <v>2026</v>
      </c>
      <c r="B3" s="157" cm="1">
        <f t="array" ref="B3">ProbActivoEnAnio("Masculino", A3, Hombres!$A$1:$DW$116, Mujeres!$A$1:$DW$116, 'Empleados activos'!$A$2:$E$225)</f>
        <v>109</v>
      </c>
      <c r="C3" s="158" cm="1">
        <f t="array" ref="C3">ProbActivoEnAnio("Femenino", A3, Hombres!$A$1:$DW$116, Mujeres!$A$1:$DW$116, 'Empleados activos'!$A$2:$E$225)</f>
        <v>115</v>
      </c>
      <c r="D3" s="35">
        <f t="shared" ref="D3:D46" si="0">B3+C3</f>
        <v>224</v>
      </c>
      <c r="E3" s="159"/>
    </row>
    <row r="4" spans="1:5" x14ac:dyDescent="0.25">
      <c r="A4" s="34">
        <f t="shared" ref="A4:A46" si="1">A3+1</f>
        <v>2027</v>
      </c>
      <c r="B4" s="157" cm="1">
        <f t="array" ref="B4">ProbActivoEnAnio("Masculino", A4, Hombres!$A$1:$DW$116, Mujeres!$A$1:$DW$116, 'Empleados activos'!$A$2:$E$225)</f>
        <v>108.80919250000002</v>
      </c>
      <c r="C4" s="158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59"/>
    </row>
    <row r="5" spans="1:5" x14ac:dyDescent="0.25">
      <c r="A5" s="34">
        <f t="shared" si="1"/>
        <v>2028</v>
      </c>
      <c r="B5" s="157" cm="1">
        <f t="array" ref="B5">ProbActivoEnAnio("Masculino", A5, Hombres!$A$1:$DW$116, Mujeres!$A$1:$DW$116, 'Empleados activos'!$A$2:$E$225)</f>
        <v>108.61169255768237</v>
      </c>
      <c r="C5" s="158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59"/>
    </row>
    <row r="6" spans="1:5" x14ac:dyDescent="0.25">
      <c r="A6" s="34">
        <f t="shared" si="1"/>
        <v>2029</v>
      </c>
      <c r="B6" s="157" cm="1">
        <f t="array" ref="B6">ProbActivoEnAnio("Masculino", A6, Hombres!$A$1:$DW$116, Mujeres!$A$1:$DW$116, 'Empleados activos'!$A$2:$E$225)</f>
        <v>108.40630076925559</v>
      </c>
      <c r="C6" s="158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59"/>
    </row>
    <row r="7" spans="1:5" x14ac:dyDescent="0.25">
      <c r="A7" s="34">
        <f t="shared" si="1"/>
        <v>2030</v>
      </c>
      <c r="B7" s="157" cm="1">
        <f t="array" ref="B7">ProbActivoEnAnio("Masculino", A7, Hombres!$A$1:$DW$116, Mujeres!$A$1:$DW$116, 'Empleados activos'!$A$2:$E$225)</f>
        <v>107.23248622205044</v>
      </c>
      <c r="C7" s="158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59"/>
    </row>
    <row r="8" spans="1:5" x14ac:dyDescent="0.25">
      <c r="A8" s="34">
        <f t="shared" si="1"/>
        <v>2031</v>
      </c>
      <c r="B8" s="157" cm="1">
        <f t="array" ref="B8">ProbActivoEnAnio("Masculino", A8, Hombres!$A$1:$DW$116, Mujeres!$A$1:$DW$116, 'Empleados activos'!$A$2:$E$225)</f>
        <v>107.02012232488694</v>
      </c>
      <c r="C8" s="158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59"/>
    </row>
    <row r="9" spans="1:5" x14ac:dyDescent="0.25">
      <c r="A9" s="34">
        <f t="shared" si="1"/>
        <v>2032</v>
      </c>
      <c r="B9" s="157" cm="1">
        <f t="array" ref="B9">ProbActivoEnAnio("Masculino", A9, Hombres!$A$1:$DW$116, Mujeres!$A$1:$DW$116, 'Empleados activos'!$A$2:$E$225)</f>
        <v>106.79752647146773</v>
      </c>
      <c r="C9" s="158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59"/>
    </row>
    <row r="10" spans="1:5" x14ac:dyDescent="0.25">
      <c r="A10" s="34">
        <f t="shared" si="1"/>
        <v>2033</v>
      </c>
      <c r="B10" s="157" cm="1">
        <f t="array" ref="B10">ProbActivoEnAnio("Masculino", A10, Hombres!$A$1:$DW$116, Mujeres!$A$1:$DW$116, 'Empleados activos'!$A$2:$E$225)</f>
        <v>106.56326291523041</v>
      </c>
      <c r="C10" s="158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59"/>
    </row>
    <row r="11" spans="1:5" x14ac:dyDescent="0.25">
      <c r="A11" s="34">
        <f t="shared" si="1"/>
        <v>2034</v>
      </c>
      <c r="B11" s="157" cm="1">
        <f t="array" ref="B11">ProbActivoEnAnio("Masculino", A11, Hombres!$A$1:$DW$116, Mujeres!$A$1:$DW$116, 'Empleados activos'!$A$2:$E$225)</f>
        <v>106.31602037938501</v>
      </c>
      <c r="C11" s="158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59"/>
    </row>
    <row r="12" spans="1:5" x14ac:dyDescent="0.25">
      <c r="A12" s="34">
        <f t="shared" si="1"/>
        <v>2035</v>
      </c>
      <c r="B12" s="157" cm="1">
        <f t="array" ref="B12">ProbActivoEnAnio("Masculino", A12, Hombres!$A$1:$DW$116, Mujeres!$A$1:$DW$116, 'Empleados activos'!$A$2:$E$225)</f>
        <v>106.05499363397749</v>
      </c>
      <c r="C12" s="158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59"/>
    </row>
    <row r="13" spans="1:5" x14ac:dyDescent="0.25">
      <c r="A13" s="34">
        <f t="shared" si="1"/>
        <v>2036</v>
      </c>
      <c r="B13" s="157" cm="1">
        <f t="array" ref="B13">ProbActivoEnAnio("Masculino", A13, Hombres!$A$1:$DW$116, Mujeres!$A$1:$DW$116, 'Empleados activos'!$A$2:$E$225)</f>
        <v>105.7797656447635</v>
      </c>
      <c r="C13" s="158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59"/>
    </row>
    <row r="14" spans="1:5" x14ac:dyDescent="0.25">
      <c r="A14" s="34">
        <f t="shared" si="1"/>
        <v>2037</v>
      </c>
      <c r="B14" s="157" cm="1">
        <f t="array" ref="B14">ProbActivoEnAnio("Masculino", A14, Hombres!$A$1:$DW$116, Mujeres!$A$1:$DW$116, 'Empleados activos'!$A$2:$E$225)</f>
        <v>105.4893667956394</v>
      </c>
      <c r="C14" s="158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59"/>
    </row>
    <row r="15" spans="1:5" x14ac:dyDescent="0.25">
      <c r="A15" s="34">
        <f t="shared" si="1"/>
        <v>2038</v>
      </c>
      <c r="B15" s="157" cm="1">
        <f t="array" ref="B15">ProbActivoEnAnio("Masculino", A15, Hombres!$A$1:$DW$116, Mujeres!$A$1:$DW$116, 'Empleados activos'!$A$2:$E$225)</f>
        <v>104.26422976319684</v>
      </c>
      <c r="C15" s="158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59"/>
    </row>
    <row r="16" spans="1:5" x14ac:dyDescent="0.25">
      <c r="A16" s="34">
        <f t="shared" si="1"/>
        <v>2039</v>
      </c>
      <c r="B16" s="157" cm="1">
        <f t="array" ref="B16">ProbActivoEnAnio("Masculino", A16, Hombres!$A$1:$DW$116, Mujeres!$A$1:$DW$116, 'Empleados activos'!$A$2:$E$225)</f>
        <v>103.9481500776144</v>
      </c>
      <c r="C16" s="158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59"/>
    </row>
    <row r="17" spans="1:5" x14ac:dyDescent="0.25">
      <c r="A17" s="34">
        <f t="shared" si="1"/>
        <v>2040</v>
      </c>
      <c r="B17" s="157" cm="1">
        <f t="array" ref="B17">ProbActivoEnAnio("Masculino", A17, Hombres!$A$1:$DW$116, Mujeres!$A$1:$DW$116, 'Empleados activos'!$A$2:$E$225)</f>
        <v>102.69926927590124</v>
      </c>
      <c r="C17" s="158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59"/>
    </row>
    <row r="18" spans="1:5" x14ac:dyDescent="0.25">
      <c r="A18" s="34">
        <f t="shared" si="1"/>
        <v>2041</v>
      </c>
      <c r="B18" s="157" cm="1">
        <f t="array" ref="B18">ProbActivoEnAnio("Masculino", A18, Hombres!$A$1:$DW$116, Mujeres!$A$1:$DW$116, 'Empleados activos'!$A$2:$E$225)</f>
        <v>99.620548446278249</v>
      </c>
      <c r="C18" s="158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59"/>
    </row>
    <row r="19" spans="1:5" x14ac:dyDescent="0.25">
      <c r="A19" s="34">
        <f t="shared" si="1"/>
        <v>2042</v>
      </c>
      <c r="B19" s="157" cm="1">
        <f t="array" ref="B19">ProbActivoEnAnio("Masculino", A19, Hombres!$A$1:$DW$116, Mujeres!$A$1:$DW$116, 'Empleados activos'!$A$2:$E$225)</f>
        <v>95.646614336750247</v>
      </c>
      <c r="C19" s="158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59"/>
    </row>
    <row r="20" spans="1:5" x14ac:dyDescent="0.25">
      <c r="A20" s="34">
        <f t="shared" si="1"/>
        <v>2043</v>
      </c>
      <c r="B20" s="157" cm="1">
        <f t="array" ref="B20">ProbActivoEnAnio("Masculino", A20, Hombres!$A$1:$DW$116, Mujeres!$A$1:$DW$116, 'Empleados activos'!$A$2:$E$225)</f>
        <v>94.414945247517267</v>
      </c>
      <c r="C20" s="158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59"/>
    </row>
    <row r="21" spans="1:5" x14ac:dyDescent="0.25">
      <c r="A21" s="34">
        <f t="shared" si="1"/>
        <v>2044</v>
      </c>
      <c r="B21" s="157" cm="1">
        <f t="array" ref="B21">ProbActivoEnAnio("Masculino", A21, Hombres!$A$1:$DW$116, Mujeres!$A$1:$DW$116, 'Empleados activos'!$A$2:$E$225)</f>
        <v>91.364149595544717</v>
      </c>
      <c r="C21" s="158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59"/>
    </row>
    <row r="22" spans="1:5" x14ac:dyDescent="0.25">
      <c r="A22" s="34">
        <f t="shared" si="1"/>
        <v>2045</v>
      </c>
      <c r="B22" s="157" cm="1">
        <f t="array" ref="B22">ProbActivoEnAnio("Masculino", A22, Hombres!$A$1:$DW$116, Mujeres!$A$1:$DW$116, 'Empleados activos'!$A$2:$E$225)</f>
        <v>91.034497491073282</v>
      </c>
      <c r="C22" s="158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59"/>
    </row>
    <row r="23" spans="1:5" x14ac:dyDescent="0.25">
      <c r="A23" s="34">
        <f t="shared" si="1"/>
        <v>2046</v>
      </c>
      <c r="B23" s="157" cm="1">
        <f t="array" ref="B23">ProbActivoEnAnio("Masculino", A23, Hombres!$A$1:$DW$116, Mujeres!$A$1:$DW$116, 'Empleados activos'!$A$2:$E$225)</f>
        <v>87.977484166273143</v>
      </c>
      <c r="C23" s="158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59"/>
    </row>
    <row r="24" spans="1:5" x14ac:dyDescent="0.25">
      <c r="A24" s="34">
        <f t="shared" si="1"/>
        <v>2047</v>
      </c>
      <c r="B24" s="157" cm="1">
        <f t="array" ref="B24">ProbActivoEnAnio("Masculino", A24, Hombres!$A$1:$DW$116, Mujeres!$A$1:$DW$116, 'Empleados activos'!$A$2:$E$225)</f>
        <v>86.730524955174289</v>
      </c>
      <c r="C24" s="158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59"/>
    </row>
    <row r="25" spans="1:5" x14ac:dyDescent="0.25">
      <c r="A25" s="34">
        <f t="shared" si="1"/>
        <v>2048</v>
      </c>
      <c r="B25" s="157" cm="1">
        <f t="array" ref="B25">ProbActivoEnAnio("Masculino", A25, Hombres!$A$1:$DW$116, Mujeres!$A$1:$DW$116, 'Empleados activos'!$A$2:$E$225)</f>
        <v>80.067134779101622</v>
      </c>
      <c r="C25" s="158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59"/>
    </row>
    <row r="26" spans="1:5" x14ac:dyDescent="0.2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58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59"/>
    </row>
    <row r="27" spans="1:5" x14ac:dyDescent="0.2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58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59"/>
    </row>
    <row r="28" spans="1:5" x14ac:dyDescent="0.2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58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59"/>
    </row>
    <row r="29" spans="1:5" x14ac:dyDescent="0.2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58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59"/>
    </row>
    <row r="30" spans="1:5" x14ac:dyDescent="0.2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58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59"/>
    </row>
    <row r="31" spans="1:5" x14ac:dyDescent="0.2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58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59"/>
    </row>
    <row r="32" spans="1:5" x14ac:dyDescent="0.2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58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59"/>
    </row>
    <row r="33" spans="1:5" x14ac:dyDescent="0.2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58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59"/>
    </row>
    <row r="34" spans="1:5" x14ac:dyDescent="0.2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58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59"/>
    </row>
    <row r="35" spans="1:5" x14ac:dyDescent="0.2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58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59"/>
    </row>
    <row r="36" spans="1:5" x14ac:dyDescent="0.2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58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59"/>
    </row>
    <row r="37" spans="1:5" x14ac:dyDescent="0.2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58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59"/>
    </row>
    <row r="38" spans="1:5" x14ac:dyDescent="0.2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58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59"/>
    </row>
    <row r="39" spans="1:5" x14ac:dyDescent="0.2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58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59"/>
    </row>
    <row r="40" spans="1:5" x14ac:dyDescent="0.2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58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59"/>
    </row>
    <row r="41" spans="1:5" x14ac:dyDescent="0.2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58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59"/>
    </row>
    <row r="42" spans="1:5" x14ac:dyDescent="0.2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58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59"/>
    </row>
    <row r="43" spans="1:5" x14ac:dyDescent="0.2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58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59"/>
    </row>
    <row r="44" spans="1:5" x14ac:dyDescent="0.2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58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59"/>
    </row>
    <row r="45" spans="1:5" x14ac:dyDescent="0.2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58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59"/>
    </row>
    <row r="46" spans="1:5" x14ac:dyDescent="0.2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58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59"/>
    </row>
    <row r="47" spans="1:5" x14ac:dyDescent="0.25">
      <c r="B47" s="159"/>
      <c r="C47" s="159"/>
      <c r="D47" s="159"/>
      <c r="E47" s="159"/>
    </row>
    <row r="48" spans="1:5" x14ac:dyDescent="0.25">
      <c r="B48" s="159"/>
      <c r="C48" s="159"/>
      <c r="D48" s="159"/>
      <c r="E48" s="159"/>
    </row>
    <row r="49" spans="2:5" x14ac:dyDescent="0.25">
      <c r="B49" s="159"/>
      <c r="C49" s="159"/>
      <c r="D49" s="159"/>
      <c r="E49" s="159"/>
    </row>
    <row r="50" spans="2:5" x14ac:dyDescent="0.25">
      <c r="B50" s="14"/>
      <c r="C50" s="14"/>
      <c r="D50" s="14"/>
    </row>
    <row r="51" spans="2:5" x14ac:dyDescent="0.25">
      <c r="B51" s="14"/>
      <c r="C51" s="14"/>
      <c r="D51" s="14"/>
    </row>
    <row r="52" spans="2:5" x14ac:dyDescent="0.25">
      <c r="B52" s="14"/>
      <c r="C52" s="14"/>
      <c r="D52" s="14"/>
    </row>
    <row r="53" spans="2:5" x14ac:dyDescent="0.25">
      <c r="B53" s="14"/>
      <c r="C53" s="14"/>
      <c r="D53" s="14"/>
    </row>
    <row r="54" spans="2:5" x14ac:dyDescent="0.25">
      <c r="B54" s="14"/>
      <c r="C54" s="14"/>
      <c r="D54" s="14"/>
    </row>
    <row r="55" spans="2:5" x14ac:dyDescent="0.25">
      <c r="B55" s="14"/>
      <c r="C55" s="14"/>
      <c r="D55" s="14"/>
    </row>
    <row r="56" spans="2:5" x14ac:dyDescent="0.25">
      <c r="B56" s="14"/>
      <c r="C56" s="14"/>
      <c r="D56" s="14"/>
    </row>
    <row r="57" spans="2:5" x14ac:dyDescent="0.25">
      <c r="B57" s="14"/>
      <c r="C57" s="14"/>
      <c r="D57" s="14"/>
    </row>
    <row r="58" spans="2:5" x14ac:dyDescent="0.25">
      <c r="B58" s="14"/>
      <c r="C58" s="14"/>
      <c r="D58" s="14"/>
    </row>
    <row r="59" spans="2:5" x14ac:dyDescent="0.25">
      <c r="B59" s="14"/>
      <c r="C59" s="14"/>
      <c r="D59" s="14"/>
    </row>
    <row r="60" spans="2:5" x14ac:dyDescent="0.25">
      <c r="B60" s="14"/>
      <c r="C60" s="14"/>
      <c r="D60" s="14"/>
    </row>
    <row r="61" spans="2:5" x14ac:dyDescent="0.25">
      <c r="B61" s="14"/>
      <c r="C61" s="14"/>
      <c r="D61" s="14"/>
    </row>
    <row r="62" spans="2:5" x14ac:dyDescent="0.25">
      <c r="B62" s="14"/>
      <c r="C62" s="14"/>
      <c r="D62" s="14"/>
    </row>
    <row r="63" spans="2:5" x14ac:dyDescent="0.25">
      <c r="B63" s="14"/>
      <c r="C63" s="14"/>
      <c r="D63" s="14"/>
    </row>
    <row r="64" spans="2:5" x14ac:dyDescent="0.25">
      <c r="B64" s="14"/>
      <c r="C64" s="14"/>
      <c r="D64" s="14"/>
    </row>
    <row r="65" spans="2:4" x14ac:dyDescent="0.25">
      <c r="B65" s="14"/>
      <c r="C65" s="14"/>
      <c r="D65" s="14"/>
    </row>
    <row r="66" spans="2:4" x14ac:dyDescent="0.25">
      <c r="B66" s="14"/>
      <c r="C66" s="14"/>
      <c r="D66" s="14"/>
    </row>
    <row r="67" spans="2:4" x14ac:dyDescent="0.25">
      <c r="B67" s="14"/>
      <c r="C67" s="14"/>
      <c r="D67" s="14"/>
    </row>
    <row r="68" spans="2:4" x14ac:dyDescent="0.25">
      <c r="B68" s="14"/>
      <c r="C68" s="14"/>
      <c r="D68" s="14"/>
    </row>
    <row r="69" spans="2:4" x14ac:dyDescent="0.25">
      <c r="B69" s="14"/>
      <c r="C69" s="14"/>
      <c r="D69" s="14"/>
    </row>
    <row r="70" spans="2:4" x14ac:dyDescent="0.25">
      <c r="B70" s="14"/>
      <c r="C70" s="14"/>
      <c r="D70" s="14"/>
    </row>
    <row r="71" spans="2:4" x14ac:dyDescent="0.25">
      <c r="B71" s="14"/>
      <c r="C71" s="14"/>
      <c r="D71" s="14"/>
    </row>
    <row r="72" spans="2:4" x14ac:dyDescent="0.25">
      <c r="B72" s="14"/>
      <c r="C72" s="14"/>
      <c r="D72" s="14"/>
    </row>
    <row r="73" spans="2:4" x14ac:dyDescent="0.25">
      <c r="B73" s="14"/>
      <c r="C73" s="14"/>
      <c r="D73" s="14"/>
    </row>
    <row r="74" spans="2:4" x14ac:dyDescent="0.25">
      <c r="B74" s="14"/>
      <c r="C74" s="14"/>
      <c r="D74" s="14"/>
    </row>
    <row r="75" spans="2:4" x14ac:dyDescent="0.25">
      <c r="B75" s="14"/>
      <c r="C75" s="14"/>
      <c r="D75" s="14"/>
    </row>
    <row r="76" spans="2:4" x14ac:dyDescent="0.25">
      <c r="B76" s="14"/>
      <c r="C76" s="14"/>
      <c r="D76" s="14"/>
    </row>
    <row r="77" spans="2:4" x14ac:dyDescent="0.25">
      <c r="B77" s="14"/>
      <c r="C77" s="14"/>
      <c r="D77" s="14"/>
    </row>
    <row r="78" spans="2:4" x14ac:dyDescent="0.25">
      <c r="B78" s="14"/>
      <c r="C78" s="14"/>
      <c r="D78" s="14"/>
    </row>
    <row r="79" spans="2:4" x14ac:dyDescent="0.25">
      <c r="B79" s="14"/>
      <c r="C79" s="14"/>
      <c r="D79" s="14"/>
    </row>
    <row r="80" spans="2:4" x14ac:dyDescent="0.25">
      <c r="B80" s="14"/>
      <c r="C80" s="14"/>
      <c r="D80" s="14"/>
    </row>
    <row r="81" spans="2:4" x14ac:dyDescent="0.25">
      <c r="B81" s="14"/>
      <c r="C81" s="14"/>
      <c r="D81" s="14"/>
    </row>
    <row r="82" spans="2:4" x14ac:dyDescent="0.25">
      <c r="B82" s="14"/>
      <c r="C82" s="14"/>
      <c r="D82" s="14"/>
    </row>
    <row r="83" spans="2:4" x14ac:dyDescent="0.25">
      <c r="B83" s="14"/>
      <c r="C83" s="14"/>
      <c r="D83" s="14"/>
    </row>
    <row r="84" spans="2:4" x14ac:dyDescent="0.25">
      <c r="B84" s="14"/>
      <c r="C84" s="14"/>
      <c r="D84" s="14"/>
    </row>
    <row r="85" spans="2:4" x14ac:dyDescent="0.25">
      <c r="B85" s="14"/>
      <c r="C85" s="14"/>
      <c r="D85" s="14"/>
    </row>
    <row r="86" spans="2:4" x14ac:dyDescent="0.25">
      <c r="B86" s="14"/>
      <c r="C86" s="14"/>
      <c r="D86" s="14"/>
    </row>
    <row r="87" spans="2:4" x14ac:dyDescent="0.25">
      <c r="B87" s="14"/>
      <c r="C87" s="14"/>
      <c r="D87" s="14"/>
    </row>
    <row r="88" spans="2:4" x14ac:dyDescent="0.25">
      <c r="B88" s="14"/>
      <c r="C88" s="14"/>
      <c r="D88" s="14"/>
    </row>
    <row r="89" spans="2:4" x14ac:dyDescent="0.25">
      <c r="B89" s="14"/>
      <c r="C89" s="14"/>
      <c r="D89" s="14"/>
    </row>
    <row r="90" spans="2:4" x14ac:dyDescent="0.25">
      <c r="B90" s="14"/>
      <c r="C90" s="14"/>
      <c r="D90" s="14"/>
    </row>
    <row r="91" spans="2:4" x14ac:dyDescent="0.25">
      <c r="B91" s="14"/>
      <c r="C91" s="14"/>
      <c r="D91" s="14"/>
    </row>
    <row r="92" spans="2:4" x14ac:dyDescent="0.25">
      <c r="B92" s="14"/>
      <c r="C92" s="14"/>
      <c r="D92" s="14"/>
    </row>
    <row r="93" spans="2:4" x14ac:dyDescent="0.25">
      <c r="B93" s="14"/>
      <c r="C93" s="14"/>
      <c r="D93" s="14"/>
    </row>
    <row r="94" spans="2:4" x14ac:dyDescent="0.25">
      <c r="B94" s="14"/>
      <c r="C94" s="14"/>
      <c r="D94" s="14"/>
    </row>
    <row r="95" spans="2:4" x14ac:dyDescent="0.25">
      <c r="B95" s="14"/>
      <c r="C95" s="14"/>
      <c r="D95" s="14"/>
    </row>
    <row r="96" spans="2:4" x14ac:dyDescent="0.25">
      <c r="B96" s="14"/>
      <c r="C96" s="14"/>
      <c r="D96" s="14"/>
    </row>
    <row r="97" spans="2:4" x14ac:dyDescent="0.25">
      <c r="B97" s="14"/>
      <c r="C97" s="14"/>
      <c r="D97" s="14"/>
    </row>
    <row r="98" spans="2:4" x14ac:dyDescent="0.25">
      <c r="B98" s="14"/>
      <c r="C98" s="14"/>
      <c r="D98" s="14"/>
    </row>
    <row r="99" spans="2:4" x14ac:dyDescent="0.25">
      <c r="B99" s="14"/>
      <c r="C99" s="14"/>
      <c r="D99" s="14"/>
    </row>
    <row r="100" spans="2:4" x14ac:dyDescent="0.25">
      <c r="B100" s="14"/>
      <c r="C100" s="14"/>
      <c r="D100" s="14"/>
    </row>
    <row r="101" spans="2:4" x14ac:dyDescent="0.25">
      <c r="B101" s="14"/>
      <c r="C101" s="14"/>
      <c r="D101" s="14"/>
    </row>
    <row r="102" spans="2:4" x14ac:dyDescent="0.25">
      <c r="B102" s="14"/>
      <c r="C102" s="14"/>
      <c r="D102" s="14"/>
    </row>
    <row r="103" spans="2:4" x14ac:dyDescent="0.25">
      <c r="B103" s="14"/>
      <c r="C103" s="14"/>
      <c r="D103" s="14"/>
    </row>
    <row r="104" spans="2:4" x14ac:dyDescent="0.25">
      <c r="B104" s="14"/>
      <c r="C104" s="14"/>
      <c r="D104" s="14"/>
    </row>
    <row r="105" spans="2:4" x14ac:dyDescent="0.25">
      <c r="B105" s="14"/>
      <c r="C105" s="14"/>
      <c r="D105" s="14"/>
    </row>
    <row r="106" spans="2:4" x14ac:dyDescent="0.25">
      <c r="B106" s="14"/>
      <c r="C106" s="14"/>
      <c r="D106" s="14"/>
    </row>
    <row r="107" spans="2:4" x14ac:dyDescent="0.25">
      <c r="B107" s="14"/>
      <c r="C107" s="14"/>
      <c r="D107" s="14"/>
    </row>
    <row r="108" spans="2:4" x14ac:dyDescent="0.25">
      <c r="B108" s="14"/>
      <c r="C108" s="14"/>
      <c r="D108" s="14"/>
    </row>
    <row r="109" spans="2:4" x14ac:dyDescent="0.25">
      <c r="B109" s="14"/>
      <c r="C109" s="14"/>
      <c r="D109" s="14"/>
    </row>
    <row r="110" spans="2:4" x14ac:dyDescent="0.25">
      <c r="B110" s="14"/>
      <c r="C110" s="14"/>
      <c r="D110" s="14"/>
    </row>
    <row r="111" spans="2:4" x14ac:dyDescent="0.25">
      <c r="B111" s="14"/>
      <c r="C111" s="14"/>
      <c r="D111" s="14"/>
    </row>
    <row r="112" spans="2:4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B1" zoomScale="71" workbookViewId="0">
      <selection activeCell="W29" sqref="W29"/>
    </sheetView>
  </sheetViews>
  <sheetFormatPr baseColWidth="10" defaultColWidth="11.5703125" defaultRowHeight="15" x14ac:dyDescent="0.25"/>
  <cols>
    <col min="2" max="2" width="20.28515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2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2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2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2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2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2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2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2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2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2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2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2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2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2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2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2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2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2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2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2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2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2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2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2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2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2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2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2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2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2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2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2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2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2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2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2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2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2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2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2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2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2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2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2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2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2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2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2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2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2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2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2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2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2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2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2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2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2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2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2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2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2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2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2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2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2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2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2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2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2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2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2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2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2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2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2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2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2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2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2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2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2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2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2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2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2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2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2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2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2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2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2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2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2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topLeftCell="D1" zoomScale="73" workbookViewId="0">
      <selection activeCell="W18" sqref="W18"/>
    </sheetView>
  </sheetViews>
  <sheetFormatPr baseColWidth="10" defaultColWidth="11.5703125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25">
      <c r="A3" s="25">
        <f>A2+1</f>
        <v>2026</v>
      </c>
      <c r="B3" s="94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25">
      <c r="A4" s="25">
        <f t="shared" ref="A4:A46" si="0">A3+1</f>
        <v>2027</v>
      </c>
      <c r="B4" s="94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25">
      <c r="A5" s="25">
        <f t="shared" si="0"/>
        <v>2028</v>
      </c>
      <c r="B5" s="94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25">
      <c r="A6" s="25">
        <f t="shared" si="0"/>
        <v>2029</v>
      </c>
      <c r="B6" s="94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25">
      <c r="A7" s="25">
        <f t="shared" si="0"/>
        <v>2030</v>
      </c>
      <c r="B7" s="94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25">
      <c r="A8" s="25">
        <f t="shared" si="0"/>
        <v>2031</v>
      </c>
      <c r="B8" s="94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25">
      <c r="A9" s="25">
        <f t="shared" si="0"/>
        <v>2032</v>
      </c>
      <c r="B9" s="94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5"/>
    </row>
    <row r="10" spans="1:10" x14ac:dyDescent="0.25">
      <c r="A10" s="25">
        <f t="shared" si="0"/>
        <v>2033</v>
      </c>
      <c r="B10" s="94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25">
      <c r="A11" s="25">
        <f t="shared" si="0"/>
        <v>2034</v>
      </c>
      <c r="B11" s="94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25">
      <c r="A12" s="25">
        <f t="shared" si="0"/>
        <v>2035</v>
      </c>
      <c r="B12" s="94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25">
      <c r="A13" s="25">
        <f t="shared" si="0"/>
        <v>2036</v>
      </c>
      <c r="B13" s="94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25">
      <c r="A14" s="25">
        <f t="shared" si="0"/>
        <v>2037</v>
      </c>
      <c r="B14" s="94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25">
      <c r="A15" s="25">
        <f t="shared" si="0"/>
        <v>2038</v>
      </c>
      <c r="B15" s="94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25">
      <c r="A16" s="25">
        <f t="shared" si="0"/>
        <v>2039</v>
      </c>
      <c r="B16" s="94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25">
      <c r="A17" s="25">
        <f t="shared" si="0"/>
        <v>2040</v>
      </c>
      <c r="B17" s="94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25">
      <c r="A18" s="25">
        <f t="shared" si="0"/>
        <v>2041</v>
      </c>
      <c r="B18" s="94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25">
      <c r="A19" s="25">
        <f t="shared" si="0"/>
        <v>2042</v>
      </c>
      <c r="B19" s="94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25">
      <c r="A20" s="25">
        <f t="shared" si="0"/>
        <v>2043</v>
      </c>
      <c r="B20" s="94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25">
      <c r="A21" s="25">
        <f t="shared" si="0"/>
        <v>2044</v>
      </c>
      <c r="B21" s="94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25">
      <c r="A22" s="25">
        <f t="shared" si="0"/>
        <v>2045</v>
      </c>
      <c r="B22" s="94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25">
      <c r="A23" s="25">
        <f t="shared" si="0"/>
        <v>2046</v>
      </c>
      <c r="B23" s="94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25">
      <c r="A24" s="25">
        <f t="shared" si="0"/>
        <v>2047</v>
      </c>
      <c r="B24" s="94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25">
      <c r="A25" s="25">
        <f t="shared" si="0"/>
        <v>2048</v>
      </c>
      <c r="B25" s="94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25">
      <c r="A26" s="25">
        <f t="shared" si="0"/>
        <v>2049</v>
      </c>
      <c r="B26" s="94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25">
      <c r="A27" s="25">
        <f t="shared" si="0"/>
        <v>2050</v>
      </c>
      <c r="B27" s="94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25">
      <c r="A28" s="25">
        <f t="shared" si="0"/>
        <v>2051</v>
      </c>
      <c r="B28" s="94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25">
      <c r="A29" s="25">
        <f t="shared" si="0"/>
        <v>2052</v>
      </c>
      <c r="B29" s="94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25">
      <c r="A30" s="25">
        <f t="shared" si="0"/>
        <v>2053</v>
      </c>
      <c r="B30" s="94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25">
      <c r="A31" s="25">
        <f t="shared" si="0"/>
        <v>2054</v>
      </c>
      <c r="B31" s="94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25">
      <c r="A32" s="25">
        <f t="shared" si="0"/>
        <v>2055</v>
      </c>
      <c r="B32" s="94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25">
      <c r="A33" s="25">
        <f t="shared" si="0"/>
        <v>2056</v>
      </c>
      <c r="B33" s="94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25">
      <c r="A34" s="25">
        <f t="shared" si="0"/>
        <v>2057</v>
      </c>
      <c r="B34" s="94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25">
      <c r="A35" s="25">
        <f t="shared" si="0"/>
        <v>2058</v>
      </c>
      <c r="B35" s="94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25">
      <c r="A36" s="25">
        <f t="shared" si="0"/>
        <v>2059</v>
      </c>
      <c r="B36" s="94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25">
      <c r="A37" s="25">
        <f t="shared" si="0"/>
        <v>2060</v>
      </c>
      <c r="B37" s="94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25">
      <c r="A38" s="25">
        <f t="shared" si="0"/>
        <v>2061</v>
      </c>
      <c r="B38" s="94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25">
      <c r="A39" s="25">
        <f t="shared" si="0"/>
        <v>2062</v>
      </c>
      <c r="B39" s="94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25">
      <c r="A40" s="25">
        <f t="shared" si="0"/>
        <v>2063</v>
      </c>
      <c r="B40" s="94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25">
      <c r="A41" s="25">
        <f t="shared" si="0"/>
        <v>2064</v>
      </c>
      <c r="B41" s="94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25">
      <c r="A42" s="25">
        <f t="shared" si="0"/>
        <v>2065</v>
      </c>
      <c r="B42" s="94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25">
      <c r="A43" s="25">
        <f t="shared" si="0"/>
        <v>2066</v>
      </c>
      <c r="B43" s="94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25">
      <c r="A44" s="25">
        <f t="shared" si="0"/>
        <v>2067</v>
      </c>
      <c r="B44" s="94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25">
      <c r="A45" s="25">
        <f t="shared" si="0"/>
        <v>2068</v>
      </c>
      <c r="B45" s="94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25">
      <c r="A46" s="25">
        <f t="shared" si="0"/>
        <v>2069</v>
      </c>
      <c r="B46" s="94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abSelected="1" zoomScale="72" workbookViewId="0">
      <selection activeCell="N4" sqref="N4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5" max="5" width="15.42578125" bestFit="1" customWidth="1"/>
    <col min="6" max="6" width="11.7109375" bestFit="1" customWidth="1"/>
    <col min="7" max="7" width="13.28515625" bestFit="1" customWidth="1"/>
    <col min="8" max="8" width="12.5703125" bestFit="1" customWidth="1"/>
    <col min="10" max="10" width="11.7109375" bestFit="1" customWidth="1"/>
    <col min="11" max="12" width="17.7109375" customWidth="1"/>
    <col min="13" max="13" width="13.42578125" style="46" bestFit="1" customWidth="1"/>
    <col min="14" max="14" width="18.7109375" style="46" bestFit="1" customWidth="1"/>
    <col min="15" max="15" width="14.42578125" bestFit="1" customWidth="1"/>
    <col min="16" max="16" width="13.28515625" bestFit="1" customWidth="1"/>
    <col min="17" max="17" width="14.42578125" bestFit="1" customWidth="1"/>
  </cols>
  <sheetData>
    <row r="1" spans="1:105" x14ac:dyDescent="0.2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32" t="s">
        <v>45</v>
      </c>
      <c r="J1" s="132" t="s">
        <v>33</v>
      </c>
      <c r="K1" s="132" t="s">
        <v>45</v>
      </c>
      <c r="L1" s="13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2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9">
        <f>YEAR(DATE(YEAR(E2)+60,MONTH(E2),DAY(E2)))</f>
        <v>2039</v>
      </c>
      <c r="I2" s="132"/>
      <c r="J2" s="132"/>
      <c r="K2" s="132"/>
      <c r="L2" s="132"/>
      <c r="M2"/>
      <c r="N2">
        <f>COUNTIF(H2:H225, 2033)</f>
        <v>1</v>
      </c>
    </row>
    <row r="3" spans="1:105" x14ac:dyDescent="0.2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9">
        <f t="shared" ref="H3:H66" si="0">YEAR(DATE(YEAR(E3)+60,MONTH(E3),DAY(E3)))</f>
        <v>2043</v>
      </c>
      <c r="I3" s="132"/>
      <c r="J3" s="132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9">
        <f t="shared" si="0"/>
        <v>2027</v>
      </c>
      <c r="I4" s="132"/>
      <c r="J4" s="120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8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2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9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2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9">
        <f t="shared" si="0"/>
        <v>2041</v>
      </c>
      <c r="I6" s="26"/>
      <c r="J6" s="120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2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9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2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9">
        <f t="shared" si="0"/>
        <v>2031</v>
      </c>
      <c r="I8" s="26"/>
      <c r="J8" s="120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2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9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2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9">
        <f t="shared" si="0"/>
        <v>2041</v>
      </c>
      <c r="I10" s="26"/>
      <c r="J10" s="120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2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9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2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9">
        <f t="shared" si="0"/>
        <v>2043</v>
      </c>
      <c r="I12" s="26"/>
      <c r="J12" s="120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2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9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2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9">
        <f t="shared" si="0"/>
        <v>2042</v>
      </c>
      <c r="I14" s="26"/>
      <c r="J14" s="120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2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9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2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9">
        <f t="shared" si="0"/>
        <v>2044</v>
      </c>
      <c r="I16" s="26"/>
      <c r="J16" s="120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2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9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2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9">
        <f t="shared" si="0"/>
        <v>2040</v>
      </c>
      <c r="I18" s="26"/>
      <c r="J18" s="120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2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9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2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9">
        <f t="shared" si="0"/>
        <v>2050</v>
      </c>
      <c r="I20" s="26"/>
      <c r="J20" s="120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2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9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2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9">
        <f t="shared" si="0"/>
        <v>2048</v>
      </c>
      <c r="I22" s="26"/>
      <c r="J22" s="120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2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9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2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9">
        <f t="shared" si="0"/>
        <v>2049</v>
      </c>
      <c r="I24" s="26"/>
      <c r="J24" s="120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2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9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2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9">
        <f t="shared" si="0"/>
        <v>2035</v>
      </c>
      <c r="I26" s="26"/>
      <c r="J26" s="120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2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9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2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9">
        <f t="shared" si="0"/>
        <v>2052</v>
      </c>
      <c r="I28" s="26"/>
      <c r="J28" s="120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2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9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2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9">
        <f t="shared" si="0"/>
        <v>2037</v>
      </c>
      <c r="I30" s="26"/>
      <c r="J30" s="120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2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9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2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9">
        <f t="shared" si="0"/>
        <v>2039</v>
      </c>
      <c r="I32" s="26"/>
      <c r="J32" s="120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2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9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2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9">
        <f t="shared" si="0"/>
        <v>2047</v>
      </c>
      <c r="I34" s="26"/>
      <c r="J34" s="120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2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9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2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9">
        <f t="shared" si="0"/>
        <v>2036</v>
      </c>
      <c r="I36" s="26"/>
      <c r="J36" s="120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2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9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2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9">
        <f t="shared" si="0"/>
        <v>2053</v>
      </c>
      <c r="I38" s="26"/>
      <c r="J38" s="120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2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9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2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9">
        <f t="shared" si="0"/>
        <v>2053</v>
      </c>
      <c r="I40" s="26"/>
      <c r="J40" s="120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2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9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2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9">
        <f t="shared" si="0"/>
        <v>2028</v>
      </c>
      <c r="I42" s="26"/>
      <c r="J42" s="120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2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9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2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9">
        <f t="shared" si="0"/>
        <v>2050</v>
      </c>
      <c r="I44" s="26"/>
      <c r="J44" s="120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2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9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2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9">
        <f t="shared" si="0"/>
        <v>2048</v>
      </c>
      <c r="I46" s="26"/>
      <c r="J46" s="120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2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9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2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9">
        <f t="shared" si="0"/>
        <v>2047</v>
      </c>
      <c r="I48" s="26"/>
      <c r="J48" s="120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2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9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2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9">
        <f t="shared" si="0"/>
        <v>2042</v>
      </c>
      <c r="I50" s="26"/>
      <c r="J50" s="120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2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9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2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9">
        <f t="shared" si="0"/>
        <v>2046</v>
      </c>
      <c r="I52" s="26"/>
      <c r="J52" s="120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2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9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2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9">
        <f t="shared" si="0"/>
        <v>2037</v>
      </c>
      <c r="I54" s="26"/>
      <c r="J54" s="120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2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9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2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9">
        <f t="shared" si="0"/>
        <v>2050</v>
      </c>
      <c r="I56" s="26"/>
      <c r="J56" s="120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2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9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2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9">
        <f t="shared" si="0"/>
        <v>2051</v>
      </c>
      <c r="I58" s="26"/>
      <c r="J58" s="120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2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9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2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9">
        <f t="shared" si="0"/>
        <v>2045</v>
      </c>
      <c r="I60" s="26"/>
      <c r="J60" s="120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2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9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2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9">
        <f t="shared" si="0"/>
        <v>2053</v>
      </c>
      <c r="I62" s="26"/>
      <c r="J62" s="120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2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9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2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9">
        <f t="shared" si="0"/>
        <v>2051</v>
      </c>
      <c r="I64" s="26"/>
      <c r="J64" s="120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2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9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2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9">
        <f t="shared" si="0"/>
        <v>2049</v>
      </c>
      <c r="I66" s="26"/>
      <c r="J66" s="120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2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9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2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9">
        <f t="shared" si="3"/>
        <v>2045</v>
      </c>
      <c r="I68" s="26"/>
      <c r="J68" s="120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2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9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2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9">
        <f t="shared" si="3"/>
        <v>2031</v>
      </c>
      <c r="I70" s="26"/>
      <c r="J70" s="120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2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9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2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9">
        <f t="shared" si="3"/>
        <v>2052</v>
      </c>
      <c r="I72" s="26"/>
      <c r="J72" s="120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2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9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2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9">
        <f t="shared" si="3"/>
        <v>2052</v>
      </c>
      <c r="I74" s="26"/>
      <c r="J74" s="120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2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9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2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9">
        <f t="shared" si="3"/>
        <v>2049</v>
      </c>
      <c r="I76" s="26"/>
      <c r="J76" s="120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2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9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2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9">
        <f t="shared" si="3"/>
        <v>2040</v>
      </c>
      <c r="I78" s="26"/>
      <c r="J78" s="120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2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9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2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9">
        <f t="shared" si="3"/>
        <v>2058</v>
      </c>
      <c r="I80" s="26"/>
      <c r="J80" s="120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2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9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2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9">
        <f t="shared" si="3"/>
        <v>2057</v>
      </c>
      <c r="I82" s="26"/>
      <c r="J82" s="120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2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9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2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9">
        <f t="shared" si="3"/>
        <v>2052</v>
      </c>
      <c r="I84" s="26"/>
      <c r="J84" s="120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2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9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2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9">
        <f t="shared" si="3"/>
        <v>2057</v>
      </c>
      <c r="I86" s="26"/>
      <c r="J86" s="120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2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9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2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9">
        <f t="shared" si="3"/>
        <v>2044</v>
      </c>
      <c r="I88" s="26"/>
      <c r="J88" s="120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2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9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2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9">
        <f t="shared" si="3"/>
        <v>2049</v>
      </c>
      <c r="I90" s="26"/>
      <c r="J90" s="120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2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9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2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9">
        <f t="shared" si="3"/>
        <v>2041</v>
      </c>
      <c r="I92" s="26"/>
      <c r="J92" s="120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2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9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2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9">
        <f t="shared" si="3"/>
        <v>2058</v>
      </c>
      <c r="I94" s="26"/>
      <c r="J94" s="120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2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9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2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9">
        <f t="shared" si="3"/>
        <v>2037</v>
      </c>
      <c r="I96" s="26"/>
      <c r="J96" s="120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2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9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2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9">
        <f t="shared" si="3"/>
        <v>2037</v>
      </c>
      <c r="I98" s="26"/>
      <c r="J98" s="120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2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9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2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9">
        <f t="shared" si="3"/>
        <v>2035</v>
      </c>
      <c r="I100" s="26"/>
      <c r="P100" cm="1">
        <f t="array" ref="P100">valorpresente(O100,J100)</f>
        <v>0</v>
      </c>
    </row>
    <row r="101" spans="1:16" x14ac:dyDescent="0.2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9">
        <f t="shared" si="3"/>
        <v>2049</v>
      </c>
      <c r="I101" s="26"/>
      <c r="P101" cm="1">
        <f t="array" ref="P101">valorpresente(O101,J101)</f>
        <v>0</v>
      </c>
    </row>
    <row r="102" spans="1:16" x14ac:dyDescent="0.2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9">
        <f t="shared" si="3"/>
        <v>2034</v>
      </c>
      <c r="I102" s="26"/>
      <c r="P102" cm="1">
        <f t="array" ref="P102">valorpresente(O102,J102)</f>
        <v>0</v>
      </c>
    </row>
    <row r="103" spans="1:16" x14ac:dyDescent="0.2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9">
        <f t="shared" si="3"/>
        <v>2051</v>
      </c>
      <c r="I103" s="26"/>
      <c r="P103" cm="1">
        <f t="array" ref="P103">valorpresente(O103,J103)</f>
        <v>0</v>
      </c>
    </row>
    <row r="104" spans="1:16" x14ac:dyDescent="0.2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9">
        <f t="shared" si="3"/>
        <v>2056</v>
      </c>
      <c r="I104" s="26"/>
      <c r="P104" cm="1">
        <f t="array" ref="P104">valorpresente(O104,J104)</f>
        <v>0</v>
      </c>
    </row>
    <row r="105" spans="1:16" x14ac:dyDescent="0.2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9">
        <f t="shared" si="3"/>
        <v>2050</v>
      </c>
      <c r="I105" s="26"/>
      <c r="P105" cm="1">
        <f t="array" ref="P105">valorpresente(O105,J105)</f>
        <v>0</v>
      </c>
    </row>
    <row r="106" spans="1:16" x14ac:dyDescent="0.2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9">
        <f t="shared" si="3"/>
        <v>2048</v>
      </c>
      <c r="I106" s="26"/>
      <c r="P106" cm="1">
        <f t="array" ref="P106">valorpresente(O106,J106)</f>
        <v>0</v>
      </c>
    </row>
    <row r="107" spans="1:16" x14ac:dyDescent="0.2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9">
        <f t="shared" si="3"/>
        <v>2037</v>
      </c>
      <c r="I107" s="26"/>
      <c r="P107" cm="1">
        <f t="array" ref="P107">valorpresente(O107,J107)</f>
        <v>0</v>
      </c>
    </row>
    <row r="108" spans="1:16" x14ac:dyDescent="0.2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9">
        <f t="shared" si="3"/>
        <v>2036</v>
      </c>
      <c r="I108" s="26"/>
      <c r="P108" cm="1">
        <f t="array" ref="P108">valorpresente(O108,J108)</f>
        <v>0</v>
      </c>
    </row>
    <row r="109" spans="1:16" x14ac:dyDescent="0.2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9">
        <f t="shared" si="3"/>
        <v>2048</v>
      </c>
      <c r="I109" s="26"/>
      <c r="P109" cm="1">
        <f t="array" ref="P109">valorpresente(O109,J109)</f>
        <v>0</v>
      </c>
    </row>
    <row r="110" spans="1:16" x14ac:dyDescent="0.2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9">
        <f t="shared" si="3"/>
        <v>2049</v>
      </c>
      <c r="I110" s="26"/>
      <c r="P110" cm="1">
        <f t="array" ref="P110">valorpresente(O110,J110)</f>
        <v>0</v>
      </c>
    </row>
    <row r="111" spans="1:16" x14ac:dyDescent="0.2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9">
        <f t="shared" si="3"/>
        <v>2047</v>
      </c>
      <c r="I111" s="26"/>
      <c r="P111" cm="1">
        <f t="array" ref="P111">valorpresente(O111,J111)</f>
        <v>0</v>
      </c>
    </row>
    <row r="112" spans="1:16" x14ac:dyDescent="0.2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9">
        <f t="shared" si="3"/>
        <v>2051</v>
      </c>
      <c r="I112" s="26"/>
      <c r="P112" cm="1">
        <f t="array" ref="P112">valorpresente(O112,J112)</f>
        <v>0</v>
      </c>
    </row>
    <row r="113" spans="1:16" x14ac:dyDescent="0.2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9">
        <f t="shared" si="3"/>
        <v>2057</v>
      </c>
      <c r="I113" s="26"/>
      <c r="P113" cm="1">
        <f t="array" ref="P113">valorpresente(O113,J113)</f>
        <v>0</v>
      </c>
    </row>
    <row r="114" spans="1:16" x14ac:dyDescent="0.2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9">
        <f t="shared" si="3"/>
        <v>2052</v>
      </c>
      <c r="I114" s="26"/>
      <c r="P114" cm="1">
        <f t="array" ref="P114">valorpresente(O114,J114)</f>
        <v>0</v>
      </c>
    </row>
    <row r="115" spans="1:16" x14ac:dyDescent="0.2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9">
        <f t="shared" si="3"/>
        <v>2052</v>
      </c>
      <c r="I115" s="26"/>
      <c r="P115" cm="1">
        <f t="array" ref="P115">valorpresente(O115,J115)</f>
        <v>0</v>
      </c>
    </row>
    <row r="116" spans="1:16" x14ac:dyDescent="0.2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9">
        <f t="shared" si="3"/>
        <v>2051</v>
      </c>
      <c r="I116" s="26"/>
      <c r="P116" cm="1">
        <f t="array" ref="P116">valorpresente(O116,J116)</f>
        <v>0</v>
      </c>
    </row>
    <row r="117" spans="1:16" x14ac:dyDescent="0.2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9">
        <f t="shared" si="3"/>
        <v>2052</v>
      </c>
      <c r="I117" s="26"/>
      <c r="P117" cm="1">
        <f t="array" ref="P117">valorpresente(O117,J117)</f>
        <v>0</v>
      </c>
    </row>
    <row r="118" spans="1:16" x14ac:dyDescent="0.2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9">
        <f t="shared" si="3"/>
        <v>2048</v>
      </c>
      <c r="I118" s="26"/>
      <c r="P118" cm="1">
        <f t="array" ref="P118">valorpresente(O118,J118)</f>
        <v>0</v>
      </c>
    </row>
    <row r="119" spans="1:16" x14ac:dyDescent="0.2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9">
        <f t="shared" si="3"/>
        <v>2054</v>
      </c>
      <c r="I119" s="26"/>
      <c r="P119" cm="1">
        <f t="array" ref="P119">valorpresente(O119,J119)</f>
        <v>0</v>
      </c>
    </row>
    <row r="120" spans="1:16" x14ac:dyDescent="0.2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9">
        <f t="shared" si="3"/>
        <v>2052</v>
      </c>
      <c r="I120" s="26"/>
      <c r="P120" cm="1">
        <f t="array" ref="P120">valorpresente(O120,J120)</f>
        <v>0</v>
      </c>
    </row>
    <row r="121" spans="1:16" x14ac:dyDescent="0.2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9">
        <f t="shared" si="3"/>
        <v>2058</v>
      </c>
      <c r="I121" s="26"/>
      <c r="P121" cm="1">
        <f t="array" ref="P121">valorpresente(O121,J121)</f>
        <v>0</v>
      </c>
    </row>
    <row r="122" spans="1:16" x14ac:dyDescent="0.2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9">
        <f t="shared" si="3"/>
        <v>2050</v>
      </c>
      <c r="I122" s="26"/>
      <c r="P122" cm="1">
        <f t="array" ref="P122">valorpresente(O122,J122)</f>
        <v>0</v>
      </c>
    </row>
    <row r="123" spans="1:16" x14ac:dyDescent="0.2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9">
        <f t="shared" si="3"/>
        <v>2046</v>
      </c>
      <c r="I123" s="26"/>
      <c r="P123" cm="1">
        <f t="array" ref="P123">valorpresente(O123,J123)</f>
        <v>0</v>
      </c>
    </row>
    <row r="124" spans="1:16" x14ac:dyDescent="0.2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9">
        <f t="shared" si="3"/>
        <v>2051</v>
      </c>
      <c r="I124" s="26"/>
      <c r="P124" cm="1">
        <f t="array" ref="P124">valorpresente(O124,J124)</f>
        <v>0</v>
      </c>
    </row>
    <row r="125" spans="1:16" x14ac:dyDescent="0.2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9">
        <f t="shared" si="3"/>
        <v>2058</v>
      </c>
      <c r="I125" s="26"/>
      <c r="P125" cm="1">
        <f t="array" ref="P125">valorpresente(O125,J125)</f>
        <v>0</v>
      </c>
    </row>
    <row r="126" spans="1:16" x14ac:dyDescent="0.2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9">
        <f t="shared" si="3"/>
        <v>2053</v>
      </c>
      <c r="I126" s="26"/>
      <c r="P126" cm="1">
        <f t="array" ref="P126">valorpresente(O126,J126)</f>
        <v>0</v>
      </c>
    </row>
    <row r="127" spans="1:16" x14ac:dyDescent="0.2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9">
        <f t="shared" si="3"/>
        <v>2055</v>
      </c>
      <c r="I127" s="26"/>
      <c r="P127" cm="1">
        <f t="array" ref="P127">valorpresente(O127,J127)</f>
        <v>0</v>
      </c>
    </row>
    <row r="128" spans="1:16" x14ac:dyDescent="0.2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9">
        <f t="shared" si="3"/>
        <v>2058</v>
      </c>
      <c r="I128" s="26"/>
      <c r="P128" cm="1">
        <f t="array" ref="P128">valorpresente(O128,J128)</f>
        <v>0</v>
      </c>
    </row>
    <row r="129" spans="1:16" x14ac:dyDescent="0.2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9">
        <f t="shared" si="3"/>
        <v>2045</v>
      </c>
      <c r="I129" s="26"/>
      <c r="P129" cm="1">
        <f t="array" ref="P129">valorpresente(O129,J129)</f>
        <v>0</v>
      </c>
    </row>
    <row r="130" spans="1:16" x14ac:dyDescent="0.2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9">
        <f t="shared" si="3"/>
        <v>2053</v>
      </c>
      <c r="I130" s="26"/>
      <c r="P130" cm="1">
        <f t="array" ref="P130">valorpresente(O130,J130)</f>
        <v>0</v>
      </c>
    </row>
    <row r="131" spans="1:16" x14ac:dyDescent="0.2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9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2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9">
        <f t="shared" si="6"/>
        <v>2063</v>
      </c>
      <c r="I132" s="26"/>
      <c r="P132" cm="1">
        <f t="array" ref="P132">valorpresente(O132,J132)</f>
        <v>0</v>
      </c>
    </row>
    <row r="133" spans="1:16" x14ac:dyDescent="0.2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9">
        <f t="shared" si="6"/>
        <v>2063</v>
      </c>
      <c r="I133" s="26"/>
      <c r="P133" cm="1">
        <f t="array" ref="P133">valorpresente(O133,J133)</f>
        <v>0</v>
      </c>
    </row>
    <row r="134" spans="1:16" x14ac:dyDescent="0.2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9">
        <f t="shared" si="6"/>
        <v>2054</v>
      </c>
      <c r="I134" s="26"/>
      <c r="P134" cm="1">
        <f t="array" ref="P134">valorpresente(O134,J134)</f>
        <v>0</v>
      </c>
    </row>
    <row r="135" spans="1:16" x14ac:dyDescent="0.2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9">
        <f t="shared" si="6"/>
        <v>2041</v>
      </c>
      <c r="I135" s="26"/>
      <c r="P135" cm="1">
        <f t="array" ref="P135">valorpresente(O135,J135)</f>
        <v>0</v>
      </c>
    </row>
    <row r="136" spans="1:16" x14ac:dyDescent="0.2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9">
        <f t="shared" si="6"/>
        <v>2051</v>
      </c>
      <c r="I136" s="26"/>
      <c r="P136" cm="1">
        <f t="array" ref="P136">valorpresente(O136,J136)</f>
        <v>0</v>
      </c>
    </row>
    <row r="137" spans="1:16" x14ac:dyDescent="0.2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9">
        <f t="shared" si="6"/>
        <v>2041</v>
      </c>
      <c r="I137" s="26"/>
      <c r="P137" cm="1">
        <f t="array" ref="P137">valorpresente(O137,J137)</f>
        <v>0</v>
      </c>
    </row>
    <row r="138" spans="1:16" x14ac:dyDescent="0.2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9">
        <f t="shared" si="6"/>
        <v>2035</v>
      </c>
      <c r="I138" s="26"/>
      <c r="P138" cm="1">
        <f t="array" ref="P138">valorpresente(O138,J138)</f>
        <v>0</v>
      </c>
    </row>
    <row r="139" spans="1:16" x14ac:dyDescent="0.2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9">
        <f t="shared" si="6"/>
        <v>2051</v>
      </c>
      <c r="I139" s="26"/>
      <c r="P139" cm="1">
        <f t="array" ref="P139">valorpresente(O139,J139)</f>
        <v>0</v>
      </c>
    </row>
    <row r="140" spans="1:16" x14ac:dyDescent="0.2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9">
        <f t="shared" si="6"/>
        <v>2050</v>
      </c>
      <c r="I140" s="26"/>
      <c r="P140" cm="1">
        <f t="array" ref="P140">valorpresente(O140,J140)</f>
        <v>0</v>
      </c>
    </row>
    <row r="141" spans="1:16" x14ac:dyDescent="0.2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9">
        <f t="shared" si="6"/>
        <v>2054</v>
      </c>
      <c r="I141" s="26"/>
      <c r="P141" cm="1">
        <f t="array" ref="P141">valorpresente(O141,J141)</f>
        <v>0</v>
      </c>
    </row>
    <row r="142" spans="1:16" x14ac:dyDescent="0.2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9">
        <f t="shared" si="6"/>
        <v>2059</v>
      </c>
      <c r="I142" s="26"/>
      <c r="P142" cm="1">
        <f t="array" ref="P142">valorpresente(O142,J142)</f>
        <v>0</v>
      </c>
    </row>
    <row r="143" spans="1:16" x14ac:dyDescent="0.2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9">
        <f t="shared" si="6"/>
        <v>2038</v>
      </c>
      <c r="I143" s="26"/>
      <c r="P143" cm="1">
        <f t="array" ref="P143">valorpresente(O143,J143)</f>
        <v>0</v>
      </c>
    </row>
    <row r="144" spans="1:16" x14ac:dyDescent="0.2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9">
        <f t="shared" si="6"/>
        <v>2052</v>
      </c>
      <c r="I144" s="26"/>
      <c r="P144" cm="1">
        <f t="array" ref="P144">valorpresente(O144,J144)</f>
        <v>0</v>
      </c>
    </row>
    <row r="145" spans="1:16" x14ac:dyDescent="0.2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9">
        <f t="shared" si="6"/>
        <v>2050</v>
      </c>
      <c r="I145" s="26"/>
      <c r="P145" cm="1">
        <f t="array" ref="P145">valorpresente(O145,J145)</f>
        <v>0</v>
      </c>
    </row>
    <row r="146" spans="1:16" x14ac:dyDescent="0.2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9">
        <f t="shared" si="6"/>
        <v>2052</v>
      </c>
      <c r="I146" s="26"/>
      <c r="P146" cm="1">
        <f t="array" ref="P146">valorpresente(O146,J146)</f>
        <v>0</v>
      </c>
    </row>
    <row r="147" spans="1:16" x14ac:dyDescent="0.2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9">
        <f t="shared" si="6"/>
        <v>2060</v>
      </c>
      <c r="I147" s="26"/>
      <c r="P147" cm="1">
        <f t="array" ref="P147">valorpresente(O147,J147)</f>
        <v>0</v>
      </c>
    </row>
    <row r="148" spans="1:16" x14ac:dyDescent="0.2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9">
        <f t="shared" si="6"/>
        <v>2038</v>
      </c>
      <c r="I148" s="26"/>
      <c r="P148" cm="1">
        <f t="array" ref="P148">valorpresente(O148,J148)</f>
        <v>0</v>
      </c>
    </row>
    <row r="149" spans="1:16" x14ac:dyDescent="0.2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9">
        <f t="shared" si="6"/>
        <v>2054</v>
      </c>
      <c r="I149" s="26"/>
      <c r="P149" cm="1">
        <f t="array" ref="P149">valorpresente(O149,J149)</f>
        <v>0</v>
      </c>
    </row>
    <row r="150" spans="1:16" x14ac:dyDescent="0.2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9">
        <f t="shared" si="6"/>
        <v>2045</v>
      </c>
      <c r="I150" s="26"/>
      <c r="P150" cm="1">
        <f t="array" ref="P150">valorpresente(O150,J150)</f>
        <v>0</v>
      </c>
    </row>
    <row r="151" spans="1:16" x14ac:dyDescent="0.2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9">
        <f t="shared" si="6"/>
        <v>2056</v>
      </c>
      <c r="I151" s="26"/>
      <c r="P151" cm="1">
        <f t="array" ref="P151">valorpresente(O151,J151)</f>
        <v>0</v>
      </c>
    </row>
    <row r="152" spans="1:16" x14ac:dyDescent="0.2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9">
        <f t="shared" si="6"/>
        <v>2055</v>
      </c>
      <c r="I152" s="26"/>
      <c r="P152" cm="1">
        <f t="array" ref="P152">valorpresente(O152,J152)</f>
        <v>0</v>
      </c>
    </row>
    <row r="153" spans="1:16" x14ac:dyDescent="0.2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9">
        <f t="shared" si="6"/>
        <v>2047</v>
      </c>
      <c r="I153" s="26"/>
      <c r="P153" cm="1">
        <f t="array" ref="P153">valorpresente(O153,J153)</f>
        <v>0</v>
      </c>
    </row>
    <row r="154" spans="1:16" x14ac:dyDescent="0.2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9">
        <f t="shared" si="6"/>
        <v>2046</v>
      </c>
      <c r="I154" s="26"/>
      <c r="P154" cm="1">
        <f t="array" ref="P154">valorpresente(O154,J154)</f>
        <v>0</v>
      </c>
    </row>
    <row r="155" spans="1:16" x14ac:dyDescent="0.2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9">
        <f t="shared" si="6"/>
        <v>2048</v>
      </c>
      <c r="I155" s="26"/>
      <c r="P155" cm="1">
        <f t="array" ref="P155">valorpresente(O155,J155)</f>
        <v>0</v>
      </c>
    </row>
    <row r="156" spans="1:16" x14ac:dyDescent="0.2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9">
        <f t="shared" si="6"/>
        <v>2056</v>
      </c>
      <c r="I156" s="26"/>
      <c r="P156" cm="1">
        <f t="array" ref="P156">valorpresente(O156,J156)</f>
        <v>0</v>
      </c>
    </row>
    <row r="157" spans="1:16" x14ac:dyDescent="0.2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9">
        <f t="shared" si="6"/>
        <v>2055</v>
      </c>
      <c r="I157" s="26"/>
      <c r="P157" cm="1">
        <f t="array" ref="P157">valorpresente(O157,J157)</f>
        <v>0</v>
      </c>
    </row>
    <row r="158" spans="1:16" x14ac:dyDescent="0.2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9">
        <f t="shared" si="6"/>
        <v>2055</v>
      </c>
      <c r="I158" s="26"/>
      <c r="P158" cm="1">
        <f t="array" ref="P158">valorpresente(O158,J158)</f>
        <v>0</v>
      </c>
    </row>
    <row r="159" spans="1:16" x14ac:dyDescent="0.2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9">
        <f t="shared" si="6"/>
        <v>2050</v>
      </c>
      <c r="I159" s="26"/>
      <c r="P159" cm="1">
        <f t="array" ref="P159">valorpresente(O159,J159)</f>
        <v>0</v>
      </c>
    </row>
    <row r="160" spans="1:16" x14ac:dyDescent="0.2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9">
        <f t="shared" si="6"/>
        <v>2045</v>
      </c>
      <c r="I160" s="26"/>
      <c r="P160" cm="1">
        <f t="array" ref="P160">valorpresente(O160,J160)</f>
        <v>0</v>
      </c>
    </row>
    <row r="161" spans="1:16" x14ac:dyDescent="0.2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9">
        <f t="shared" si="6"/>
        <v>2045</v>
      </c>
      <c r="I161" s="26"/>
      <c r="P161" cm="1">
        <f t="array" ref="P161">valorpresente(O161,J161)</f>
        <v>0</v>
      </c>
    </row>
    <row r="162" spans="1:16" x14ac:dyDescent="0.2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9">
        <f t="shared" si="6"/>
        <v>2050</v>
      </c>
      <c r="I162" s="26"/>
      <c r="P162" cm="1">
        <f t="array" ref="P162">valorpresente(O162,J162)</f>
        <v>0</v>
      </c>
    </row>
    <row r="163" spans="1:16" x14ac:dyDescent="0.2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9">
        <f t="shared" si="6"/>
        <v>2034</v>
      </c>
      <c r="I163" s="26"/>
      <c r="P163" cm="1">
        <f t="array" ref="P163">valorpresente(O163,J163)</f>
        <v>0</v>
      </c>
    </row>
    <row r="164" spans="1:16" x14ac:dyDescent="0.2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9">
        <f t="shared" si="6"/>
        <v>2051</v>
      </c>
      <c r="I164" s="26"/>
      <c r="P164" cm="1">
        <f t="array" ref="P164">valorpresente(O164,J164)</f>
        <v>0</v>
      </c>
    </row>
    <row r="165" spans="1:16" x14ac:dyDescent="0.2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9">
        <f t="shared" si="6"/>
        <v>2046</v>
      </c>
      <c r="I165" s="26"/>
      <c r="P165" cm="1">
        <f t="array" ref="P165">valorpresente(O165,J165)</f>
        <v>0</v>
      </c>
    </row>
    <row r="166" spans="1:16" x14ac:dyDescent="0.2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9">
        <f t="shared" si="6"/>
        <v>2039</v>
      </c>
      <c r="I166" s="26"/>
      <c r="P166" cm="1">
        <f t="array" ref="P166">valorpresente(O166,J166)</f>
        <v>0</v>
      </c>
    </row>
    <row r="167" spans="1:16" x14ac:dyDescent="0.2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9">
        <f t="shared" si="6"/>
        <v>2052</v>
      </c>
      <c r="I167" s="26"/>
      <c r="P167" cm="1">
        <f t="array" ref="P167">valorpresente(O167,J167)</f>
        <v>0</v>
      </c>
    </row>
    <row r="168" spans="1:16" x14ac:dyDescent="0.2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9">
        <f t="shared" si="6"/>
        <v>2051</v>
      </c>
      <c r="I168" s="26"/>
      <c r="P168" cm="1">
        <f t="array" ref="P168">valorpresente(O168,J168)</f>
        <v>0</v>
      </c>
    </row>
    <row r="169" spans="1:16" x14ac:dyDescent="0.2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9">
        <f t="shared" si="6"/>
        <v>2054</v>
      </c>
      <c r="I169" s="26"/>
      <c r="P169" cm="1">
        <f t="array" ref="P169">valorpresente(O169,J169)</f>
        <v>0</v>
      </c>
    </row>
    <row r="170" spans="1:16" x14ac:dyDescent="0.2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9">
        <f t="shared" si="6"/>
        <v>2060</v>
      </c>
      <c r="I170" s="26"/>
      <c r="P170" cm="1">
        <f t="array" ref="P170">valorpresente(O170,J170)</f>
        <v>0</v>
      </c>
    </row>
    <row r="171" spans="1:16" x14ac:dyDescent="0.2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9">
        <f t="shared" si="6"/>
        <v>2041</v>
      </c>
      <c r="I171" s="26"/>
      <c r="P171" cm="1">
        <f t="array" ref="P171">valorpresente(O171,J171)</f>
        <v>0</v>
      </c>
    </row>
    <row r="172" spans="1:16" x14ac:dyDescent="0.2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9">
        <f t="shared" si="6"/>
        <v>2042</v>
      </c>
      <c r="I172" s="26"/>
      <c r="P172" cm="1">
        <f t="array" ref="P172">valorpresente(O172,J172)</f>
        <v>0</v>
      </c>
    </row>
    <row r="173" spans="1:16" x14ac:dyDescent="0.2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9">
        <f t="shared" si="6"/>
        <v>2045</v>
      </c>
      <c r="I173" s="26"/>
      <c r="P173" cm="1">
        <f t="array" ref="P173">valorpresente(O173,J173)</f>
        <v>0</v>
      </c>
    </row>
    <row r="174" spans="1:16" x14ac:dyDescent="0.2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9">
        <f t="shared" si="6"/>
        <v>2051</v>
      </c>
      <c r="I174" s="26"/>
      <c r="P174" cm="1">
        <f t="array" ref="P174">valorpresente(O174,J174)</f>
        <v>0</v>
      </c>
    </row>
    <row r="175" spans="1:16" x14ac:dyDescent="0.2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9">
        <f t="shared" si="6"/>
        <v>2058</v>
      </c>
      <c r="I175" s="26"/>
      <c r="P175" cm="1">
        <f t="array" ref="P175">valorpresente(O175,J175)</f>
        <v>0</v>
      </c>
    </row>
    <row r="176" spans="1:16" x14ac:dyDescent="0.2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9">
        <f t="shared" si="6"/>
        <v>2043</v>
      </c>
      <c r="I176" s="26"/>
      <c r="P176" cm="1">
        <f t="array" ref="P176">valorpresente(O176,J176)</f>
        <v>0</v>
      </c>
    </row>
    <row r="177" spans="1:16" x14ac:dyDescent="0.2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9">
        <f t="shared" si="6"/>
        <v>2062</v>
      </c>
      <c r="I177" s="26"/>
      <c r="P177" cm="1">
        <f t="array" ref="P177">valorpresente(O177,J177)</f>
        <v>0</v>
      </c>
    </row>
    <row r="178" spans="1:16" x14ac:dyDescent="0.2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9">
        <f t="shared" si="6"/>
        <v>2054</v>
      </c>
      <c r="I178" s="26"/>
      <c r="P178" cm="1">
        <f t="array" ref="P178">valorpresente(O178,J178)</f>
        <v>0</v>
      </c>
    </row>
    <row r="179" spans="1:16" x14ac:dyDescent="0.2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9">
        <f t="shared" si="6"/>
        <v>2055</v>
      </c>
      <c r="I179" s="26"/>
      <c r="P179" cm="1">
        <f t="array" ref="P179">valorpresente(O179,J179)</f>
        <v>0</v>
      </c>
    </row>
    <row r="180" spans="1:16" x14ac:dyDescent="0.2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9">
        <f t="shared" si="6"/>
        <v>2060</v>
      </c>
      <c r="I180" s="26"/>
      <c r="P180" cm="1">
        <f t="array" ref="P180">valorpresente(O180,J180)</f>
        <v>0</v>
      </c>
    </row>
    <row r="181" spans="1:16" x14ac:dyDescent="0.2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9">
        <f t="shared" si="6"/>
        <v>2054</v>
      </c>
      <c r="I181" s="26"/>
      <c r="P181" cm="1">
        <f t="array" ref="P181">valorpresente(O181,J181)</f>
        <v>0</v>
      </c>
    </row>
    <row r="182" spans="1:16" x14ac:dyDescent="0.2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9">
        <f t="shared" si="6"/>
        <v>2053</v>
      </c>
      <c r="I182" s="26"/>
      <c r="P182" cm="1">
        <f t="array" ref="P182">valorpresente(O182,J182)</f>
        <v>0</v>
      </c>
    </row>
    <row r="183" spans="1:16" x14ac:dyDescent="0.2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9">
        <f t="shared" si="6"/>
        <v>2057</v>
      </c>
      <c r="I183" s="26"/>
      <c r="P183" cm="1">
        <f t="array" ref="P183">valorpresente(O183,J183)</f>
        <v>0</v>
      </c>
    </row>
    <row r="184" spans="1:16" x14ac:dyDescent="0.2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9">
        <f t="shared" si="6"/>
        <v>2049</v>
      </c>
      <c r="I184" s="26"/>
      <c r="P184" cm="1">
        <f t="array" ref="P184">valorpresente(O184,J184)</f>
        <v>0</v>
      </c>
    </row>
    <row r="185" spans="1:16" x14ac:dyDescent="0.2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9">
        <f t="shared" si="6"/>
        <v>2041</v>
      </c>
      <c r="I185" s="26"/>
      <c r="P185" cm="1">
        <f t="array" ref="P185">valorpresente(O185,J185)</f>
        <v>0</v>
      </c>
    </row>
    <row r="186" spans="1:16" x14ac:dyDescent="0.2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9">
        <f t="shared" si="6"/>
        <v>2051</v>
      </c>
      <c r="I186" s="26"/>
      <c r="P186" cm="1">
        <f t="array" ref="P186">valorpresente(O186,J186)</f>
        <v>0</v>
      </c>
    </row>
    <row r="187" spans="1:16" x14ac:dyDescent="0.2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9">
        <f t="shared" si="6"/>
        <v>2061</v>
      </c>
      <c r="I187" s="26"/>
      <c r="P187" cm="1">
        <f t="array" ref="P187">valorpresente(O187,J187)</f>
        <v>0</v>
      </c>
    </row>
    <row r="188" spans="1:16" x14ac:dyDescent="0.2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9">
        <f t="shared" si="6"/>
        <v>2052</v>
      </c>
      <c r="I188" s="26"/>
      <c r="P188" cm="1">
        <f t="array" ref="P188">valorpresente(O188,J188)</f>
        <v>0</v>
      </c>
    </row>
    <row r="189" spans="1:16" x14ac:dyDescent="0.2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9">
        <f t="shared" si="6"/>
        <v>2056</v>
      </c>
      <c r="I189" s="26"/>
      <c r="P189" cm="1">
        <f t="array" ref="P189">valorpresente(O189,J189)</f>
        <v>0</v>
      </c>
    </row>
    <row r="190" spans="1:16" x14ac:dyDescent="0.2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9">
        <f t="shared" si="6"/>
        <v>2056</v>
      </c>
      <c r="I190" s="26"/>
      <c r="P190" cm="1">
        <f t="array" ref="P190">valorpresente(O190,J190)</f>
        <v>0</v>
      </c>
    </row>
    <row r="191" spans="1:16" x14ac:dyDescent="0.2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9">
        <f t="shared" si="6"/>
        <v>2058</v>
      </c>
      <c r="I191" s="26"/>
      <c r="P191" cm="1">
        <f t="array" ref="P191">valorpresente(O191,J191)</f>
        <v>0</v>
      </c>
    </row>
    <row r="192" spans="1:16" x14ac:dyDescent="0.2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9">
        <f t="shared" si="6"/>
        <v>2058</v>
      </c>
      <c r="I192" s="26"/>
      <c r="P192" cm="1">
        <f t="array" ref="P192">valorpresente(O192,J192)</f>
        <v>0</v>
      </c>
    </row>
    <row r="193" spans="1:16" x14ac:dyDescent="0.2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9">
        <f t="shared" si="6"/>
        <v>2055</v>
      </c>
      <c r="I193" s="26"/>
      <c r="P193" cm="1">
        <f t="array" ref="P193">valorpresente(O193,J193)</f>
        <v>0</v>
      </c>
    </row>
    <row r="194" spans="1:16" x14ac:dyDescent="0.2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9">
        <f t="shared" si="6"/>
        <v>2046</v>
      </c>
      <c r="I194" s="26"/>
      <c r="P194" cm="1">
        <f t="array" ref="P194">valorpresente(O194,J194)</f>
        <v>0</v>
      </c>
    </row>
    <row r="195" spans="1:16" x14ac:dyDescent="0.2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9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2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9">
        <f t="shared" si="8"/>
        <v>2051</v>
      </c>
      <c r="I196" s="26"/>
      <c r="P196" cm="1">
        <f t="array" ref="P196">valorpresente(O196,J196)</f>
        <v>0</v>
      </c>
    </row>
    <row r="197" spans="1:16" x14ac:dyDescent="0.2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9">
        <f t="shared" si="8"/>
        <v>2063</v>
      </c>
      <c r="I197" s="26"/>
      <c r="P197" cm="1">
        <f t="array" ref="P197">valorpresente(O197,J197)</f>
        <v>0</v>
      </c>
    </row>
    <row r="198" spans="1:16" x14ac:dyDescent="0.2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9">
        <f t="shared" si="8"/>
        <v>2061</v>
      </c>
      <c r="I198" s="26"/>
      <c r="P198" cm="1">
        <f t="array" ref="P198">valorpresente(O198,J198)</f>
        <v>0</v>
      </c>
    </row>
    <row r="199" spans="1:16" x14ac:dyDescent="0.2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9">
        <f t="shared" si="8"/>
        <v>2051</v>
      </c>
      <c r="I199" s="26"/>
      <c r="P199" cm="1">
        <f t="array" ref="P199">valorpresente(O199,J199)</f>
        <v>0</v>
      </c>
    </row>
    <row r="200" spans="1:16" x14ac:dyDescent="0.2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9">
        <f t="shared" si="8"/>
        <v>2060</v>
      </c>
      <c r="I200" s="26"/>
      <c r="P200" cm="1">
        <f t="array" ref="P200">valorpresente(O200,J200)</f>
        <v>0</v>
      </c>
    </row>
    <row r="201" spans="1:16" x14ac:dyDescent="0.2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9">
        <f t="shared" si="8"/>
        <v>2060</v>
      </c>
      <c r="I201" s="26"/>
      <c r="P201" cm="1">
        <f t="array" ref="P201">valorpresente(O201,J201)</f>
        <v>0</v>
      </c>
    </row>
    <row r="202" spans="1:16" x14ac:dyDescent="0.2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9">
        <f t="shared" si="8"/>
        <v>2034</v>
      </c>
      <c r="I202" s="26"/>
      <c r="P202" cm="1">
        <f t="array" ref="P202">valorpresente(O202,J202)</f>
        <v>0</v>
      </c>
    </row>
    <row r="203" spans="1:16" x14ac:dyDescent="0.2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9">
        <f t="shared" si="8"/>
        <v>2058</v>
      </c>
      <c r="I203" s="26"/>
      <c r="P203" cm="1">
        <f t="array" ref="P203">valorpresente(O203,J203)</f>
        <v>0</v>
      </c>
    </row>
    <row r="204" spans="1:16" x14ac:dyDescent="0.2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9">
        <f t="shared" si="8"/>
        <v>2035</v>
      </c>
      <c r="I204" s="26"/>
      <c r="P204" cm="1">
        <f t="array" ref="P204">valorpresente(O204,J204)</f>
        <v>0</v>
      </c>
    </row>
    <row r="205" spans="1:16" x14ac:dyDescent="0.2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9">
        <f t="shared" si="8"/>
        <v>2040</v>
      </c>
      <c r="I205" s="26"/>
      <c r="P205" cm="1">
        <f t="array" ref="P205">valorpresente(O205,J205)</f>
        <v>0</v>
      </c>
    </row>
    <row r="206" spans="1:16" x14ac:dyDescent="0.2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9">
        <f t="shared" si="8"/>
        <v>2033</v>
      </c>
      <c r="I206" s="26"/>
      <c r="P206" cm="1">
        <f t="array" ref="P206">valorpresente(O206,J206)</f>
        <v>0</v>
      </c>
    </row>
    <row r="207" spans="1:16" x14ac:dyDescent="0.2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9">
        <f t="shared" si="8"/>
        <v>2041</v>
      </c>
      <c r="I207" s="26"/>
      <c r="P207" cm="1">
        <f t="array" ref="P207">valorpresente(O207,J207)</f>
        <v>0</v>
      </c>
    </row>
    <row r="208" spans="1:16" x14ac:dyDescent="0.2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9">
        <f t="shared" si="8"/>
        <v>2050</v>
      </c>
      <c r="I208" s="26"/>
      <c r="P208" cm="1">
        <f t="array" ref="P208">valorpresente(O208,J208)</f>
        <v>0</v>
      </c>
    </row>
    <row r="209" spans="1:16" x14ac:dyDescent="0.2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9">
        <f t="shared" si="8"/>
        <v>2040</v>
      </c>
      <c r="I209" s="26"/>
      <c r="P209" cm="1">
        <f t="array" ref="P209">valorpresente(O209,J209)</f>
        <v>0</v>
      </c>
    </row>
    <row r="210" spans="1:16" x14ac:dyDescent="0.2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9">
        <f t="shared" si="8"/>
        <v>2051</v>
      </c>
      <c r="I210" s="26"/>
      <c r="P210" cm="1">
        <f t="array" ref="P210">valorpresente(O210,J210)</f>
        <v>0</v>
      </c>
    </row>
    <row r="211" spans="1:16" x14ac:dyDescent="0.2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9">
        <f t="shared" si="8"/>
        <v>2051</v>
      </c>
      <c r="I211" s="26"/>
      <c r="P211" cm="1">
        <f t="array" ref="P211">valorpresente(O211,J211)</f>
        <v>0</v>
      </c>
    </row>
    <row r="212" spans="1:16" x14ac:dyDescent="0.2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9">
        <f t="shared" si="8"/>
        <v>2048</v>
      </c>
      <c r="I212" s="26"/>
      <c r="P212" cm="1">
        <f t="array" ref="P212">valorpresente(O212,J212)</f>
        <v>0</v>
      </c>
    </row>
    <row r="213" spans="1:16" x14ac:dyDescent="0.2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9">
        <f t="shared" si="8"/>
        <v>2056</v>
      </c>
      <c r="I213" s="26"/>
      <c r="P213" cm="1">
        <f t="array" ref="P213">valorpresente(O213,J213)</f>
        <v>0</v>
      </c>
    </row>
    <row r="214" spans="1:16" x14ac:dyDescent="0.2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9">
        <f t="shared" si="8"/>
        <v>2048</v>
      </c>
      <c r="I214" s="26"/>
      <c r="P214" cm="1">
        <f t="array" ref="P214">valorpresente(O214,J214)</f>
        <v>0</v>
      </c>
    </row>
    <row r="215" spans="1:16" x14ac:dyDescent="0.2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9">
        <f t="shared" si="8"/>
        <v>2052</v>
      </c>
      <c r="I215" s="26"/>
      <c r="P215" cm="1">
        <f t="array" ref="P215">valorpresente(O215,J215)</f>
        <v>0</v>
      </c>
    </row>
    <row r="216" spans="1:16" x14ac:dyDescent="0.2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9">
        <f t="shared" si="8"/>
        <v>2060</v>
      </c>
      <c r="I216" s="26"/>
      <c r="P216" cm="1">
        <f t="array" ref="P216">valorpresente(O216,J216)</f>
        <v>0</v>
      </c>
    </row>
    <row r="217" spans="1:16" x14ac:dyDescent="0.2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9">
        <f t="shared" si="8"/>
        <v>2061</v>
      </c>
      <c r="I217" s="26"/>
      <c r="P217" cm="1">
        <f t="array" ref="P217">valorpresente(O217,J217)</f>
        <v>0</v>
      </c>
    </row>
    <row r="218" spans="1:16" x14ac:dyDescent="0.2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9">
        <f t="shared" si="8"/>
        <v>2055</v>
      </c>
      <c r="I218" s="26"/>
      <c r="P218" cm="1">
        <f t="array" ref="P218">valorpresente(O218,J218)</f>
        <v>0</v>
      </c>
    </row>
    <row r="219" spans="1:16" x14ac:dyDescent="0.2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9">
        <f t="shared" si="8"/>
        <v>2058</v>
      </c>
      <c r="I219" s="26"/>
      <c r="P219" cm="1">
        <f t="array" ref="P219">valorpresente(O219,J219)</f>
        <v>0</v>
      </c>
    </row>
    <row r="220" spans="1:16" x14ac:dyDescent="0.2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9">
        <f t="shared" si="8"/>
        <v>2048</v>
      </c>
      <c r="I220" s="26"/>
      <c r="P220" cm="1">
        <f t="array" ref="P220">valorpresente(O220,J220)</f>
        <v>0</v>
      </c>
    </row>
    <row r="221" spans="1:16" x14ac:dyDescent="0.2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9">
        <f t="shared" si="8"/>
        <v>2051</v>
      </c>
      <c r="I221" s="26"/>
      <c r="P221" cm="1">
        <f t="array" ref="P221">valorpresente(O221,J221)</f>
        <v>0</v>
      </c>
    </row>
    <row r="222" spans="1:16" x14ac:dyDescent="0.2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9">
        <f t="shared" si="8"/>
        <v>2059</v>
      </c>
      <c r="I222" s="26"/>
      <c r="P222" cm="1">
        <f t="array" ref="P222">valorpresente(O222,J222)</f>
        <v>0</v>
      </c>
    </row>
    <row r="223" spans="1:16" x14ac:dyDescent="0.2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9">
        <f t="shared" si="8"/>
        <v>2042</v>
      </c>
      <c r="I223" s="26"/>
      <c r="P223" cm="1">
        <f t="array" ref="P223">valorpresente(O223,J223)</f>
        <v>0</v>
      </c>
    </row>
    <row r="224" spans="1:16" x14ac:dyDescent="0.2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9">
        <f t="shared" si="8"/>
        <v>2040</v>
      </c>
      <c r="I224" s="26"/>
      <c r="P224" cm="1">
        <f t="array" ref="P224">valorpresente(O224,J224)</f>
        <v>0</v>
      </c>
    </row>
    <row r="225" spans="1:16" x14ac:dyDescent="0.2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9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C1" zoomScale="130" zoomScaleNormal="130" workbookViewId="0">
      <selection activeCell="A3" sqref="A3"/>
    </sheetView>
  </sheetViews>
  <sheetFormatPr baseColWidth="10" defaultColWidth="11.5703125" defaultRowHeight="15" x14ac:dyDescent="0.25"/>
  <cols>
    <col min="1" max="1" width="12.5703125" bestFit="1" customWidth="1"/>
    <col min="2" max="2" width="11.28515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100">
        <v>2025</v>
      </c>
      <c r="B2" s="101" cm="1">
        <f t="array" ref="B2">MuertesEnAnio3("Masculino", A2, "PENSIONADOS", Hombres!$A$1:$DW$117, Mujeres!$A$1:$DW$117, Pensionados!$A$2:$G$166,'Empleados activos'!$A$2:$I$225)</f>
        <v>0</v>
      </c>
      <c r="C2" s="101" cm="1">
        <f t="array" ref="C2">MuertesEnAnio3("Femenino", A2, "PENSIONADOS", Hombres!$A$1:$DW$117, Mujeres!$A$1:$DW$117, Pensionados!$A$2:$G$166,'Empleados activos'!$A$2:$I$225)</f>
        <v>0</v>
      </c>
      <c r="D2" s="101">
        <f>B2+C2</f>
        <v>0</v>
      </c>
    </row>
    <row r="3" spans="1:4" x14ac:dyDescent="0.2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2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2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2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2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2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2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2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2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2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2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2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2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2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2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2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2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2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2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2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2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2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2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2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2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2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2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2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2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2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2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2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2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2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2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2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2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2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2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2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2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2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2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2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2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2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2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2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2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2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2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2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2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2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2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2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2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2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2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2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2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2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2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2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2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2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2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2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2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2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2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5"/>
    </row>
    <row r="74" spans="1:6" x14ac:dyDescent="0.2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2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2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2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2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2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2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2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2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2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2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2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2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2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2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2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2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2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2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2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2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2">
        <f t="shared" si="2"/>
        <v>3.6447831603538358E-4</v>
      </c>
    </row>
    <row r="95" spans="1:5" x14ac:dyDescent="0.2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2">
        <f t="shared" si="2"/>
        <v>1.2322504592483913E-4</v>
      </c>
    </row>
    <row r="96" spans="1:5" x14ac:dyDescent="0.2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2">
        <f>B96+C96</f>
        <v>4.0716175485196179E-5</v>
      </c>
      <c r="E96" s="95">
        <f>1/D96</f>
        <v>24560.263533680507</v>
      </c>
    </row>
    <row r="97" spans="1:5" x14ac:dyDescent="0.2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2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F7" sqref="F7"/>
    </sheetView>
  </sheetViews>
  <sheetFormatPr baseColWidth="10" defaultColWidth="11.5703125" defaultRowHeight="15" x14ac:dyDescent="0.25"/>
  <cols>
    <col min="2" max="2" width="12.5703125" bestFit="1" customWidth="1"/>
    <col min="3" max="3" width="12.28515625" bestFit="1" customWidth="1"/>
    <col min="4" max="4" width="13.7109375" bestFit="1" customWidth="1"/>
    <col min="5" max="5" width="11.28515625" bestFit="1" customWidth="1"/>
    <col min="6" max="6" width="14.7109375" bestFit="1" customWidth="1"/>
    <col min="7" max="7" width="13.7109375" bestFit="1" customWidth="1"/>
    <col min="8" max="8" width="12.42578125" style="11" bestFit="1" customWidth="1"/>
    <col min="9" max="9" width="26.42578125" bestFit="1" customWidth="1"/>
  </cols>
  <sheetData>
    <row r="1" spans="1:9" x14ac:dyDescent="0.25">
      <c r="A1" s="145" t="s">
        <v>29</v>
      </c>
      <c r="B1" s="146"/>
      <c r="C1" s="146"/>
      <c r="D1" s="146"/>
      <c r="E1" s="146"/>
      <c r="F1" s="146"/>
      <c r="G1" s="146"/>
      <c r="H1"/>
    </row>
    <row r="2" spans="1:9" x14ac:dyDescent="0.25">
      <c r="A2" s="143" t="s">
        <v>33</v>
      </c>
      <c r="B2" s="143" t="s">
        <v>30</v>
      </c>
      <c r="C2" s="143"/>
      <c r="D2" s="143" t="s">
        <v>31</v>
      </c>
      <c r="E2" s="143"/>
      <c r="F2" s="142" t="s">
        <v>41</v>
      </c>
      <c r="G2" s="142" t="s">
        <v>40</v>
      </c>
      <c r="H2" s="142" t="s">
        <v>52</v>
      </c>
      <c r="I2" s="142" t="s">
        <v>55</v>
      </c>
    </row>
    <row r="3" spans="1:9" x14ac:dyDescent="0.25">
      <c r="A3" s="144"/>
      <c r="B3" s="32" t="s">
        <v>5</v>
      </c>
      <c r="C3" s="32" t="s">
        <v>6</v>
      </c>
      <c r="D3" s="32" t="s">
        <v>5</v>
      </c>
      <c r="E3" s="32" t="s">
        <v>6</v>
      </c>
      <c r="F3" s="147"/>
      <c r="G3" s="142"/>
      <c r="H3" s="142"/>
      <c r="I3" s="142"/>
    </row>
    <row r="4" spans="1:9" x14ac:dyDescent="0.2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8">
        <f>SUM(H4:H99)</f>
        <v>259829473.81128144</v>
      </c>
    </row>
    <row r="5" spans="1:9" x14ac:dyDescent="0.2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2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2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2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2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2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2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2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2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2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2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2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2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2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2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2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2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2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2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2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2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2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2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2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2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2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2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2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2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2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2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2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2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2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2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2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2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2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2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2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2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2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2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2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2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2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2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2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2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2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2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2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2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2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2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2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2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2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2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2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2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2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2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2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2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2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2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2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2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2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2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2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2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2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2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2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2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2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2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2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2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2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2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2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2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2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2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2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2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2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2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2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2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2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2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zoomScale="85" zoomScaleNormal="85" workbookViewId="0">
      <selection activeCell="L6" sqref="L6"/>
    </sheetView>
  </sheetViews>
  <sheetFormatPr baseColWidth="10" defaultColWidth="11.5703125" defaultRowHeight="15" x14ac:dyDescent="0.25"/>
  <cols>
    <col min="2" max="5" width="17.28515625" customWidth="1"/>
    <col min="6" max="6" width="18.7109375" bestFit="1" customWidth="1"/>
    <col min="7" max="7" width="16" bestFit="1" customWidth="1"/>
    <col min="8" max="9" width="17.5703125" bestFit="1" customWidth="1"/>
    <col min="10" max="10" width="18.7109375" bestFit="1" customWidth="1"/>
    <col min="11" max="11" width="12" bestFit="1" customWidth="1"/>
    <col min="12" max="12" width="18.7109375" bestFit="1" customWidth="1"/>
  </cols>
  <sheetData>
    <row r="2" spans="1:12" ht="14.65" customHeight="1" x14ac:dyDescent="0.25">
      <c r="A2" s="147" t="s">
        <v>33</v>
      </c>
      <c r="B2" s="150" t="s">
        <v>39</v>
      </c>
      <c r="C2" s="150"/>
      <c r="D2" s="150"/>
      <c r="E2" s="150"/>
      <c r="F2" s="144" t="s">
        <v>40</v>
      </c>
      <c r="G2" s="147" t="s">
        <v>41</v>
      </c>
      <c r="H2" s="147" t="s">
        <v>42</v>
      </c>
      <c r="I2" s="147" t="s">
        <v>43</v>
      </c>
      <c r="J2" s="147" t="s">
        <v>32</v>
      </c>
      <c r="K2" s="147" t="s">
        <v>52</v>
      </c>
      <c r="L2" s="147" t="s">
        <v>54</v>
      </c>
    </row>
    <row r="3" spans="1:12" x14ac:dyDescent="0.25">
      <c r="A3" s="148"/>
      <c r="B3" s="153" t="s">
        <v>30</v>
      </c>
      <c r="C3" s="154"/>
      <c r="D3" s="155" t="s">
        <v>31</v>
      </c>
      <c r="E3" s="156"/>
      <c r="F3" s="151"/>
      <c r="G3" s="148"/>
      <c r="H3" s="148"/>
      <c r="I3" s="148"/>
      <c r="J3" s="148"/>
      <c r="K3" s="148"/>
      <c r="L3" s="148"/>
    </row>
    <row r="4" spans="1:12" x14ac:dyDescent="0.25">
      <c r="A4" s="149"/>
      <c r="B4" s="30" t="s">
        <v>6</v>
      </c>
      <c r="C4" s="30" t="s">
        <v>5</v>
      </c>
      <c r="D4" s="30" t="s">
        <v>6</v>
      </c>
      <c r="E4" s="30" t="s">
        <v>5</v>
      </c>
      <c r="F4" s="152"/>
      <c r="G4" s="149"/>
      <c r="H4" s="149"/>
      <c r="I4" s="149"/>
      <c r="J4" s="149"/>
      <c r="K4" s="149"/>
      <c r="L4" s="149"/>
    </row>
    <row r="5" spans="1:12" x14ac:dyDescent="0.2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8">
        <f>SUM(K5:K100)</f>
        <v>28570389544.169888</v>
      </c>
    </row>
    <row r="6" spans="1:12" x14ac:dyDescent="0.2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7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2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2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2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2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2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2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2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2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2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2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2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2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2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2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2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2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2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2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2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2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2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2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2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2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2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2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2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2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2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2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2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2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2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2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2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2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2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2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2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2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2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2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2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2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2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2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2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2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2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2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2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2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2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2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2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2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2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2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2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2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2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2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2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2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2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2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2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2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2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2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2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2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2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2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2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2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2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2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2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2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2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2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2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2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2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2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2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2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2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2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2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2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2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2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2"/>
  <sheetViews>
    <sheetView workbookViewId="0">
      <selection activeCell="H8" sqref="H8"/>
    </sheetView>
  </sheetViews>
  <sheetFormatPr baseColWidth="10" defaultColWidth="11.5703125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26" t="s">
        <v>46</v>
      </c>
      <c r="C2" s="26" t="s">
        <v>6</v>
      </c>
      <c r="D2" s="26" t="s">
        <v>5</v>
      </c>
      <c r="E2" s="26" t="s">
        <v>32</v>
      </c>
      <c r="G2" s="132" t="s">
        <v>66</v>
      </c>
      <c r="H2" s="132" t="s">
        <v>67</v>
      </c>
      <c r="I2" s="132" t="s">
        <v>68</v>
      </c>
    </row>
    <row r="3" spans="2:9" x14ac:dyDescent="0.25">
      <c r="B3" s="11" t="s">
        <v>47</v>
      </c>
      <c r="C3" s="46" cm="1">
        <f t="array" ref="C3">costoActuarialBeneficio($B3, C$2,'Pensiones pensionados'!$A$1:$E$166, 'Pensiones activos'!$A$2:$G$226, Hombres!$A$1:$DW$117, Mujeres!$A$1:$DW$117)</f>
        <v>121420044.29877086</v>
      </c>
      <c r="D3" s="46" cm="1">
        <f t="array" ref="D3">costoActuarialBeneficio($B3, D$2,'Pensiones pensionados'!$A$1:$E$166, 'Pensiones activos'!$A$2:$G$226, Hombres!$A$1:$DW$117, Mujeres!$A$1:$DW$117)</f>
        <v>112116783.9361736</v>
      </c>
      <c r="E3" s="46">
        <f>C3+D3</f>
        <v>233536828.23494446</v>
      </c>
      <c r="G3" s="132"/>
      <c r="H3" s="132"/>
      <c r="I3" s="132"/>
    </row>
    <row r="4" spans="2:9" x14ac:dyDescent="0.25">
      <c r="B4" s="11" t="s">
        <v>48</v>
      </c>
      <c r="C4" s="46" cm="1">
        <f t="array" ref="C4">costoActuarialBeneficio(B4, C2,'Pensiones pensionados'!$A$1:$E$166, 'Pensiones activos'!$A$2:$G$226, Hombres!$A$1:$DW$117, Mujeres!$A$1:$DW$117)</f>
        <v>8192027.3098490266</v>
      </c>
      <c r="D4" s="46" cm="1">
        <f t="array" ref="D4">costoActuarialBeneficio($B4, D$2,'Pensiones pensionados'!$A$1:$E$166, 'Pensiones activos'!$A$2:$G$226, Hombres!$A$1:$DW$117, Mujeres!$A$1:$DW$117)</f>
        <v>18100618.266488023</v>
      </c>
      <c r="E4" s="46">
        <f t="shared" ref="E4:E6" si="0">C4+D4</f>
        <v>26292645.576337051</v>
      </c>
      <c r="G4" s="46">
        <f>E3+E4</f>
        <v>259829473.8112815</v>
      </c>
      <c r="H4" s="46">
        <f>E5</f>
        <v>28570389544.169884</v>
      </c>
      <c r="I4" s="46">
        <f>E6</f>
        <v>524514137.9169426</v>
      </c>
    </row>
    <row r="5" spans="2:9" x14ac:dyDescent="0.25">
      <c r="B5" s="11" t="s">
        <v>49</v>
      </c>
      <c r="C5" s="46" cm="1">
        <f t="array" ref="C5">costoActuarialBeneficio(B5, C2,'Pensiones pensionados'!$A$1:$E$166, 'Pensiones activos'!$A$2:$G$226, Hombres!$A$1:$DW$117, Mujeres!$A$1:$DW$117)</f>
        <v>16476650382.804052</v>
      </c>
      <c r="D5" s="46" cm="1">
        <f t="array" ref="D5">costoActuarialBeneficio($B5, D$2,'Pensiones pensionados'!$A$1:$E$166, 'Pensiones activos'!$A$2:$G$226, Hombres!$A$1:$DW$117, Mujeres!$A$1:$DW$117)</f>
        <v>12093739161.365831</v>
      </c>
      <c r="E5" s="46">
        <f t="shared" si="0"/>
        <v>28570389544.169884</v>
      </c>
      <c r="G5" s="43"/>
    </row>
    <row r="6" spans="2:9" x14ac:dyDescent="0.25">
      <c r="B6" s="11" t="s">
        <v>50</v>
      </c>
      <c r="C6" s="46" cm="1">
        <f t="array" ref="C6">costoActuarialBeneficio(B6, C2,'Pensiones pensionados'!$A$1:$E$166, 'Pensiones activos'!$A$2:$G$226, Hombres!$A$1:$DW$117, Mujeres!$A$1:$DW$117)</f>
        <v>298144882.18725729</v>
      </c>
      <c r="D6" s="46" cm="1">
        <f t="array" ref="D6">costoActuarialBeneficio($B6, D$2,'Pensiones pensionados'!$A$1:$E$166, 'Pensiones activos'!$A$2:$G$226, Hombres!$A$1:$DW$117, Mujeres!$A$1:$DW$117)</f>
        <v>226369255.72968534</v>
      </c>
      <c r="E6" s="46">
        <f t="shared" si="0"/>
        <v>524514137.9169426</v>
      </c>
      <c r="G6" s="132" t="s">
        <v>51</v>
      </c>
    </row>
    <row r="7" spans="2:9" x14ac:dyDescent="0.25">
      <c r="D7" s="86" t="s">
        <v>51</v>
      </c>
      <c r="E7" s="85">
        <f>SUM(E3:E6)</f>
        <v>29354733155.898109</v>
      </c>
      <c r="G7" s="132"/>
    </row>
    <row r="8" spans="2:9" x14ac:dyDescent="0.25">
      <c r="E8" s="43">
        <f>'Proyección lump sum'!N4+'e,f) Proyección BenMuerte '!I4+'g) Proyección pensiones'!L5-'i) Costo actuarial de beneficio'!E7</f>
        <v>0</v>
      </c>
      <c r="G8" s="85">
        <f>SUM(G4:I4)</f>
        <v>29354733155.898109</v>
      </c>
    </row>
    <row r="11" spans="2:9" x14ac:dyDescent="0.25">
      <c r="H11" s="103">
        <v>24108</v>
      </c>
    </row>
    <row r="12" spans="2:9" x14ac:dyDescent="0.25">
      <c r="H12" cm="1">
        <f t="array" ref="H12">edadCalc(H11)</f>
        <v>59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ColWidth="11.5703125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3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a) Proyección dem Activos </vt:lpstr>
      <vt:lpstr>b) Proyección dem Pensionados</vt:lpstr>
      <vt:lpstr>c)Proyección muertes Activos</vt:lpstr>
      <vt:lpstr>Proyección lump sum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2026-06-28T04:18:58Z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