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F6F870C4-EFD8-4E48-BBBF-562ECBB7E41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белчип" sheetId="3" r:id="rId1"/>
    <sheet name="Лист4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3" l="1"/>
  <c r="B66" i="3"/>
  <c r="D4" i="3"/>
  <c r="D66" i="3"/>
  <c r="D67" i="3"/>
  <c r="F40" i="3"/>
  <c r="F66" i="3"/>
  <c r="F67" i="3"/>
  <c r="E67" i="3" l="1"/>
  <c r="E66" i="3"/>
  <c r="B60" i="3"/>
  <c r="B20" i="3"/>
  <c r="B61" i="3"/>
  <c r="B59" i="3"/>
  <c r="B58" i="3"/>
  <c r="B57" i="3"/>
  <c r="B56" i="3"/>
  <c r="B21" i="3"/>
  <c r="B33" i="3"/>
  <c r="B19" i="3"/>
  <c r="B18" i="3"/>
  <c r="B17" i="3"/>
  <c r="B16" i="3"/>
  <c r="B12" i="3"/>
  <c r="B50" i="3"/>
  <c r="B29" i="3"/>
  <c r="B28" i="3"/>
  <c r="B11" i="3"/>
  <c r="B10" i="3"/>
  <c r="B9" i="3"/>
  <c r="B8" i="3"/>
  <c r="B42" i="3"/>
  <c r="B41" i="3"/>
  <c r="B40" i="3"/>
  <c r="B27" i="3"/>
  <c r="B7" i="3"/>
  <c r="B5" i="3"/>
  <c r="D59" i="3"/>
  <c r="D12" i="3"/>
  <c r="D41" i="3"/>
  <c r="D42" i="3"/>
  <c r="D40" i="3"/>
  <c r="D19" i="3"/>
  <c r="D18" i="3"/>
  <c r="D9" i="3"/>
  <c r="D16" i="3"/>
  <c r="D57" i="3"/>
  <c r="D50" i="3"/>
  <c r="D20" i="3"/>
  <c r="D61" i="3"/>
  <c r="D58" i="3"/>
  <c r="D56" i="3"/>
  <c r="D21" i="3"/>
  <c r="D28" i="3"/>
  <c r="D7" i="3"/>
  <c r="D11" i="3"/>
  <c r="D17" i="3"/>
  <c r="D60" i="3"/>
  <c r="D33" i="3"/>
  <c r="D29" i="3"/>
  <c r="D27" i="3"/>
  <c r="D10" i="3"/>
  <c r="D5" i="3"/>
  <c r="D8" i="3"/>
  <c r="F56" i="3"/>
  <c r="F50" i="3"/>
  <c r="F11" i="3"/>
  <c r="F17" i="3"/>
  <c r="F28" i="3"/>
  <c r="F41" i="3"/>
  <c r="F9" i="3"/>
  <c r="F59" i="3"/>
  <c r="F29" i="3"/>
  <c r="F58" i="3"/>
  <c r="F57" i="3"/>
  <c r="F21" i="3"/>
  <c r="F33" i="3"/>
  <c r="F27" i="3"/>
  <c r="F8" i="3"/>
  <c r="F60" i="3"/>
  <c r="F16" i="3"/>
  <c r="F18" i="3"/>
  <c r="F12" i="3"/>
  <c r="F10" i="3"/>
  <c r="F7" i="3"/>
  <c r="F20" i="3"/>
  <c r="F61" i="3"/>
  <c r="F19" i="3"/>
  <c r="F42" i="3"/>
  <c r="E60" i="3" l="1"/>
  <c r="E20" i="3"/>
  <c r="E57" i="3"/>
  <c r="E59" i="3"/>
  <c r="E56" i="3"/>
  <c r="E58" i="3"/>
  <c r="E61" i="3"/>
  <c r="E21" i="3"/>
  <c r="E33" i="3"/>
  <c r="E19" i="3"/>
  <c r="E18" i="3"/>
  <c r="E17" i="3"/>
  <c r="E16" i="3"/>
  <c r="E12" i="3"/>
  <c r="E50" i="3"/>
  <c r="E29" i="3"/>
  <c r="E28" i="3"/>
  <c r="E11" i="3"/>
  <c r="E10" i="3"/>
  <c r="E9" i="3"/>
  <c r="E8" i="3"/>
  <c r="E40" i="3"/>
  <c r="E42" i="3"/>
  <c r="E41" i="3"/>
  <c r="E27" i="3"/>
  <c r="E7" i="3"/>
  <c r="E5" i="3"/>
  <c r="F5" i="3"/>
  <c r="E62" i="3" l="1"/>
  <c r="B4" i="3"/>
  <c r="B49" i="3"/>
  <c r="B47" i="3"/>
  <c r="B48" i="3"/>
  <c r="B44" i="3"/>
  <c r="B45" i="3"/>
  <c r="B46" i="3"/>
  <c r="B6" i="3"/>
  <c r="B43" i="3"/>
  <c r="D6" i="3"/>
  <c r="D47" i="3"/>
  <c r="D48" i="3"/>
  <c r="D46" i="3"/>
  <c r="D49" i="3"/>
  <c r="D45" i="3"/>
  <c r="D44" i="3"/>
  <c r="D43" i="3"/>
  <c r="F45" i="3"/>
  <c r="F47" i="3"/>
  <c r="F44" i="3"/>
  <c r="F4" i="3"/>
  <c r="F43" i="3"/>
  <c r="F49" i="3"/>
  <c r="F48" i="3"/>
  <c r="F46" i="3"/>
  <c r="F6" i="3"/>
  <c r="E4" i="3" l="1"/>
  <c r="E47" i="3"/>
  <c r="E6" i="3"/>
  <c r="E46" i="3"/>
  <c r="E44" i="3"/>
  <c r="E48" i="3"/>
  <c r="E43" i="3"/>
  <c r="E49" i="3"/>
  <c r="E45" i="3"/>
  <c r="E51" i="3" l="1"/>
</calcChain>
</file>

<file path=xl/sharedStrings.xml><?xml version="1.0" encoding="utf-8"?>
<sst xmlns="http://schemas.openxmlformats.org/spreadsheetml/2006/main" count="90" uniqueCount="31">
  <si>
    <t>https://belchip.by/product/?selected_product=10603</t>
  </si>
  <si>
    <t>название</t>
  </si>
  <si>
    <t>ссылка</t>
  </si>
  <si>
    <t>https://belchip.by/product/?selected_product=01854</t>
  </si>
  <si>
    <t>https://belchip.by/product/?selected_product=28697</t>
  </si>
  <si>
    <t>номер</t>
  </si>
  <si>
    <t>https://belchip.by/product/?selected_product=03159</t>
  </si>
  <si>
    <t>https://belchip.by/product/?selected_product=55124</t>
  </si>
  <si>
    <t>https://belchip.by/product/?selected_product=39255</t>
  </si>
  <si>
    <t>https://belchip.by/product/?selected_product=55803</t>
  </si>
  <si>
    <t>https://belchip.by/product/?selected_product=34460</t>
  </si>
  <si>
    <t>кол-во</t>
  </si>
  <si>
    <t>цена*кол-во</t>
  </si>
  <si>
    <t>цена/шт.</t>
  </si>
  <si>
    <t>https://belchip.by/product/?selected_product=50150</t>
  </si>
  <si>
    <t>https://belchip.by/product/?selected_product=34058</t>
  </si>
  <si>
    <t>плата1:</t>
  </si>
  <si>
    <t>купить:</t>
  </si>
  <si>
    <t>плата2:</t>
  </si>
  <si>
    <t>ИТОГО:</t>
  </si>
  <si>
    <t>https://belchip.by/product/?selected_product=50067</t>
  </si>
  <si>
    <t>то что есть:</t>
  </si>
  <si>
    <t>https://belchip.by/product/?selected_product=29373</t>
  </si>
  <si>
    <t>https://belchip.by/product/?selected_product=30392</t>
  </si>
  <si>
    <t>https://belchip.by/product/?selected_product=56700</t>
  </si>
  <si>
    <t>https://belchip.by/product/?selected_product=10362</t>
  </si>
  <si>
    <t>https://belchip.by/product/?selected_product=47606</t>
  </si>
  <si>
    <t>https://belchip.by/product/?selected_product=01564</t>
  </si>
  <si>
    <t>допы</t>
  </si>
  <si>
    <t>https://belchip.by/product/?selected_product=15832</t>
  </si>
  <si>
    <t>https://belchip.by/product/?selected_product=53553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</si>
</sst>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lchip.by/product/?selected_product=10603" TargetMode="External"/><Relationship Id="rId2" Type="http://schemas.openxmlformats.org/officeDocument/2006/relationships/hyperlink" Target="https://belchip.by/product/?selected_product=29373" TargetMode="External"/><Relationship Id="rId1" Type="http://schemas.openxmlformats.org/officeDocument/2006/relationships/hyperlink" Target="https://belchip.by/product/?selected_product=29373" TargetMode="External"/><Relationship Id="rId4" Type="http://schemas.openxmlformats.org/officeDocument/2006/relationships/hyperlink" Target="https://belchip.by/product/?selected_product=018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67"/>
  <sheetViews>
    <sheetView tabSelected="1" zoomScaleNormal="100" workbookViewId="0">
      <selection activeCell="I2" sqref="I2"/>
    </sheetView>
  </sheetViews>
  <sheetFormatPr defaultRowHeight="15" x14ac:dyDescent="0.25"/>
  <cols>
    <col min="1" max="1" width="18.28515625" customWidth="1"/>
    <col min="4" max="4" width="17.85546875" customWidth="1"/>
  </cols>
  <sheetData>
    <row r="1" spans="1:6" x14ac:dyDescent="0.25">
      <c r="A1" t="s">
        <v>16</v>
      </c>
    </row>
    <row r="2" spans="1:6" x14ac:dyDescent="0.25">
      <c r="A2" t="s">
        <v>17</v>
      </c>
    </row>
    <row r="3" spans="1:6" x14ac:dyDescent="0.25">
      <c r="A3" t="s">
        <v>2</v>
      </c>
      <c r="B3" t="s">
        <v>5</v>
      </c>
      <c r="C3" t="s">
        <v>11</v>
      </c>
      <c r="D3" t="s">
        <v>13</v>
      </c>
      <c r="E3" t="s">
        <v>12</v>
      </c>
      <c r="F3" t="s">
        <v>1</v>
      </c>
    </row>
    <row r="4" spans="1:6" x14ac:dyDescent="0.25">
      <c r="A4" s="1" t="s">
        <v>0</v>
      </c>
      <c r="B4" t="str">
        <f>MID(A4, FIND("selected_product=", A4) + 16, LEN(A4))</f>
        <v>=10603</v>
      </c>
      <c r="C4">
        <v>1</v>
      </c>
      <c r="D4" t="str">
        <f>GetPriceProduct(A4)</f>
        <v>6.74 руб./шт</v>
      </c>
      <c r="E4" s="2">
        <f>SUBSTITUTE(MID(D4,1,4),".",",")*C4</f>
        <v>6.74</v>
      </c>
      <c r="F4" t="str">
        <f t="shared" ref="F4:F12" si="0">GetProductName(A4)</f>
        <v>Микроконтроллер STM32F103C8T6 / LQFP-48</v>
      </c>
    </row>
    <row r="5" spans="1:6" x14ac:dyDescent="0.25">
      <c r="A5" t="s">
        <v>3</v>
      </c>
      <c r="B5" t="str">
        <f t="shared" ref="B5" si="1">MID(A5, FIND("selected_product=", A5) + 16, LEN(A5))</f>
        <v>=01854</v>
      </c>
      <c r="C5">
        <v>4</v>
      </c>
      <c r="D5" t="str">
        <f t="shared" ref="D5" si="2">GetPriceProduct(A5)</f>
        <v>0.10 руб./шт</v>
      </c>
      <c r="E5" s="2">
        <f t="shared" ref="E5" si="3">SUBSTITUTE(MID(D5,1,4),".",",")*C5</f>
        <v>0.4</v>
      </c>
      <c r="F5" t="str">
        <f t="shared" si="0"/>
        <v>Стабилитрон BZX84C3V3 / 3.3В, 0.25Вт</v>
      </c>
    </row>
    <row r="6" spans="1:6" x14ac:dyDescent="0.25">
      <c r="A6" t="s">
        <v>4</v>
      </c>
      <c r="B6" t="str">
        <f>MID(A6, FIND("selected_product=", A6) + 16, LEN(A6))</f>
        <v>=28697</v>
      </c>
      <c r="C6">
        <v>4</v>
      </c>
      <c r="D6" t="str">
        <f>GetPriceProduct(A6)</f>
        <v>0.05 руб./шт</v>
      </c>
      <c r="E6" s="2">
        <f>SUBSTITUTE(MID(D6,1,4),".",",")*C6</f>
        <v>0.2</v>
      </c>
      <c r="F6" t="str">
        <f t="shared" si="0"/>
        <v>Транзистор биполярный BC857A / PNP, 0.1А, 45В, SOT-23</v>
      </c>
    </row>
    <row r="7" spans="1:6" x14ac:dyDescent="0.25">
      <c r="A7" t="s">
        <v>6</v>
      </c>
      <c r="B7" t="str">
        <f t="shared" ref="B7:B9" si="4">MID(A7, FIND("selected_product=", A7) + 16, LEN(A7))</f>
        <v>=03159</v>
      </c>
      <c r="C7">
        <v>2</v>
      </c>
      <c r="D7" t="str">
        <f t="shared" ref="D7:D9" si="5">GetPriceProduct(A7)</f>
        <v>0.98 руб./шт</v>
      </c>
      <c r="E7" s="2">
        <f t="shared" ref="E7:E9" si="6">SUBSTITUTE(MID(D7,1,4),".",",")*C7</f>
        <v>1.96</v>
      </c>
      <c r="F7" t="str">
        <f t="shared" si="0"/>
        <v>Конденсатор танталовый SMD C 10uF 16V 10% / TAJC106K016RNJ</v>
      </c>
    </row>
    <row r="8" spans="1:6" x14ac:dyDescent="0.25">
      <c r="A8" t="s">
        <v>7</v>
      </c>
      <c r="B8" t="str">
        <f t="shared" si="4"/>
        <v>=55124</v>
      </c>
      <c r="C8">
        <v>1</v>
      </c>
      <c r="D8" t="str">
        <f t="shared" si="5"/>
        <v>0.04 руб./шт</v>
      </c>
      <c r="E8" s="2">
        <f t="shared" si="6"/>
        <v>0.04</v>
      </c>
      <c r="F8" t="str">
        <f t="shared" si="0"/>
        <v>Светодиод SMD LLS0805SURC / красный</v>
      </c>
    </row>
    <row r="9" spans="1:6" x14ac:dyDescent="0.25">
      <c r="A9" t="s">
        <v>14</v>
      </c>
      <c r="B9" t="str">
        <f t="shared" si="4"/>
        <v>=50150</v>
      </c>
      <c r="C9">
        <v>1</v>
      </c>
      <c r="D9" t="str">
        <f t="shared" si="5"/>
        <v>0.62 руб./шт</v>
      </c>
      <c r="E9" s="2">
        <f t="shared" si="6"/>
        <v>0.62</v>
      </c>
      <c r="F9" t="str">
        <f t="shared" si="0"/>
        <v>Линейный стабилизатор напряжения LM1117GS-3.3 / 3.3В, 1А, SOT-223</v>
      </c>
    </row>
    <row r="10" spans="1:6" x14ac:dyDescent="0.25">
      <c r="A10" t="s">
        <v>8</v>
      </c>
      <c r="B10" t="str">
        <f>MID(A10, FIND("selected_product=", A10) + 16, LEN(A10))</f>
        <v>=39255</v>
      </c>
      <c r="C10">
        <v>1</v>
      </c>
      <c r="D10" t="str">
        <f>GetPriceProduct(A10)</f>
        <v>0.17 руб./шт</v>
      </c>
      <c r="E10" s="2">
        <f>SUBSTITUTE(MID(D10,1,4),".",",")*C10</f>
        <v>0.17</v>
      </c>
      <c r="F10" t="str">
        <f t="shared" si="0"/>
        <v>Кнопка тактовая L-KLS7-TS3303A-1.5-250-B / 3.5x3.5x1.5 smd (T330)</v>
      </c>
    </row>
    <row r="11" spans="1:6" x14ac:dyDescent="0.25">
      <c r="A11" t="s">
        <v>9</v>
      </c>
      <c r="B11" t="str">
        <f>MID(A11, FIND("selected_product=", A11) + 16, LEN(A11))</f>
        <v>=55803</v>
      </c>
      <c r="C11">
        <v>1</v>
      </c>
      <c r="D11" t="str">
        <f>GetPriceProduct(A11)</f>
        <v>0.10 руб./шт</v>
      </c>
      <c r="E11" s="2">
        <f>SUBSTITUTE(MID(D11,1,4),".",",")*C11</f>
        <v>0.1</v>
      </c>
      <c r="F11" t="str">
        <f t="shared" si="0"/>
        <v>Разъем штыревой PLS-12 / штырь на плату шаг 2.54мм</v>
      </c>
    </row>
    <row r="12" spans="1:6" x14ac:dyDescent="0.25">
      <c r="A12" t="s">
        <v>20</v>
      </c>
      <c r="B12" t="str">
        <f>MID(A12, FIND("selected_product=", A12) + 16, LEN(A12))</f>
        <v>=50067</v>
      </c>
      <c r="C12">
        <v>2</v>
      </c>
      <c r="D12" t="str">
        <f>GetPriceProduct(A12)</f>
        <v>1.42 руб./шт</v>
      </c>
      <c r="E12" s="2">
        <f>SUBSTITUTE(MID(D12,1,4),".",",")*C12</f>
        <v>2.84</v>
      </c>
      <c r="F12" t="str">
        <f t="shared" si="0"/>
        <v>Резонатор кварцевый SMD NX5032GA-8.000M-STD-CSU-1</v>
      </c>
    </row>
    <row r="14" spans="1:6" x14ac:dyDescent="0.25">
      <c r="A14" t="s">
        <v>21</v>
      </c>
    </row>
    <row r="15" spans="1:6" x14ac:dyDescent="0.25">
      <c r="A15" t="s">
        <v>2</v>
      </c>
      <c r="B15" t="s">
        <v>5</v>
      </c>
      <c r="C15" t="s">
        <v>11</v>
      </c>
      <c r="D15" t="s">
        <v>13</v>
      </c>
      <c r="E15" t="s">
        <v>12</v>
      </c>
      <c r="F15" t="s">
        <v>1</v>
      </c>
    </row>
    <row r="16" spans="1:6" x14ac:dyDescent="0.25">
      <c r="A16" s="1" t="s">
        <v>22</v>
      </c>
      <c r="B16" t="str">
        <f t="shared" ref="B16:B21" si="7">MID(A16, FIND("selected_product=", A16) + 16, LEN(A16))</f>
        <v>=29373</v>
      </c>
      <c r="C16">
        <v>1</v>
      </c>
      <c r="D16" t="str">
        <f t="shared" ref="D16:D21" si="8">GetPriceProduct(A16)</f>
        <v>0.05 руб./шт</v>
      </c>
      <c r="E16" s="2">
        <f t="shared" ref="E16:E21" si="9">SUBSTITUTE(MID(D16,1,4),".",",")*C16</f>
        <v>0.05</v>
      </c>
      <c r="F16" t="str">
        <f t="shared" ref="F16:F21" si="10">GetProductName(A16)</f>
        <v>Резистор SMD 0603 68R ±1% (0.1W) / SMD0603-68R-1%</v>
      </c>
    </row>
    <row r="17" spans="1:12" x14ac:dyDescent="0.25">
      <c r="A17" t="s">
        <v>23</v>
      </c>
      <c r="B17" t="str">
        <f t="shared" si="7"/>
        <v>=30392</v>
      </c>
      <c r="C17">
        <v>8</v>
      </c>
      <c r="D17" t="str">
        <f t="shared" si="8"/>
        <v>0.06 руб./шт</v>
      </c>
      <c r="E17" s="2">
        <f t="shared" si="9"/>
        <v>0.48</v>
      </c>
      <c r="F17" t="str">
        <f t="shared" si="10"/>
        <v>Резистор SMD 0603 1K ±1% (0.1W) / RC0603FR-071KL</v>
      </c>
    </row>
    <row r="18" spans="1:12" x14ac:dyDescent="0.25">
      <c r="A18" t="s">
        <v>24</v>
      </c>
      <c r="B18" t="str">
        <f t="shared" si="7"/>
        <v>=56700</v>
      </c>
      <c r="C18">
        <v>8</v>
      </c>
      <c r="D18" t="str">
        <f t="shared" si="8"/>
        <v>0.24 руб./шт</v>
      </c>
      <c r="E18" s="2">
        <f t="shared" si="9"/>
        <v>1.92</v>
      </c>
      <c r="F18" t="str">
        <f t="shared" si="10"/>
        <v>Резистор SMD 0603 10K ±0.1% (0.1W) / RT0603BRB0710KL</v>
      </c>
    </row>
    <row r="19" spans="1:12" x14ac:dyDescent="0.25">
      <c r="A19" t="s">
        <v>25</v>
      </c>
      <c r="B19" t="str">
        <f t="shared" si="7"/>
        <v>=10362</v>
      </c>
      <c r="C19">
        <v>1</v>
      </c>
      <c r="D19" t="str">
        <f t="shared" si="8"/>
        <v>0.50 руб./упак</v>
      </c>
      <c r="E19" s="2">
        <f t="shared" si="9"/>
        <v>0.5</v>
      </c>
      <c r="F19" t="str">
        <f t="shared" si="10"/>
        <v>Резистор SMD 0603 100K ±1% (0.1W) / ERJ-3EKF1003V (10шт.)</v>
      </c>
      <c r="L19">
        <v>4</v>
      </c>
    </row>
    <row r="20" spans="1:12" x14ac:dyDescent="0.25">
      <c r="A20" t="s">
        <v>26</v>
      </c>
      <c r="B20" t="str">
        <f t="shared" si="7"/>
        <v>=47606</v>
      </c>
      <c r="C20">
        <v>2</v>
      </c>
      <c r="D20" t="str">
        <f t="shared" si="8"/>
        <v>0.04 руб./шт</v>
      </c>
      <c r="E20" s="2">
        <f t="shared" si="9"/>
        <v>0.08</v>
      </c>
      <c r="F20" t="str">
        <f t="shared" si="10"/>
        <v>Конденсатор SMD 0603 0.1uF 16V X7R ± 10% / CL10B104KO8NNNC</v>
      </c>
    </row>
    <row r="21" spans="1:12" x14ac:dyDescent="0.25">
      <c r="A21" t="s">
        <v>27</v>
      </c>
      <c r="B21" t="str">
        <f t="shared" si="7"/>
        <v>=01564</v>
      </c>
      <c r="C21">
        <v>1</v>
      </c>
      <c r="D21" t="str">
        <f t="shared" si="8"/>
        <v>0.40 руб./упак</v>
      </c>
      <c r="E21" s="2">
        <f t="shared" si="9"/>
        <v>0.4</v>
      </c>
      <c r="F21" t="str">
        <f t="shared" si="10"/>
        <v>Конденсатор SMD 0603 30pF 50V (NP0) ± 5% (10шт.)</v>
      </c>
      <c r="L21">
        <v>2</v>
      </c>
    </row>
    <row r="22" spans="1:12" x14ac:dyDescent="0.25">
      <c r="E22" s="2"/>
    </row>
    <row r="24" spans="1:12" x14ac:dyDescent="0.25">
      <c r="A24" t="s">
        <v>18</v>
      </c>
    </row>
    <row r="25" spans="1:12" x14ac:dyDescent="0.25">
      <c r="A25" t="s">
        <v>17</v>
      </c>
    </row>
    <row r="26" spans="1:12" x14ac:dyDescent="0.25">
      <c r="A26" t="s">
        <v>2</v>
      </c>
      <c r="B26" t="s">
        <v>5</v>
      </c>
      <c r="C26" t="s">
        <v>11</v>
      </c>
      <c r="D26" t="s">
        <v>13</v>
      </c>
      <c r="E26" t="s">
        <v>12</v>
      </c>
      <c r="F26" t="s">
        <v>1</v>
      </c>
    </row>
    <row r="27" spans="1:12" x14ac:dyDescent="0.25">
      <c r="A27" t="s">
        <v>6</v>
      </c>
      <c r="B27" t="str">
        <f t="shared" ref="B27:B29" si="11">MID(A27, FIND("selected_product=", A27) + 16, LEN(A27))</f>
        <v>=03159</v>
      </c>
      <c r="C27">
        <v>2</v>
      </c>
      <c r="D27" t="str">
        <f t="shared" ref="D27:D29" si="12">GetPriceProduct(A27)</f>
        <v>0.98 руб./шт</v>
      </c>
      <c r="E27" s="2">
        <f t="shared" ref="E27:E29" si="13">SUBSTITUTE(MID(D27,1,4),".",",")*C27</f>
        <v>1.96</v>
      </c>
      <c r="F27" t="str">
        <f>GetProductName(A27)</f>
        <v>Конденсатор танталовый SMD C 10uF 16V 10% / TAJC106K016RNJ</v>
      </c>
    </row>
    <row r="28" spans="1:12" x14ac:dyDescent="0.25">
      <c r="A28" t="s">
        <v>10</v>
      </c>
      <c r="B28" t="str">
        <f t="shared" si="11"/>
        <v>=34460</v>
      </c>
      <c r="C28">
        <v>1</v>
      </c>
      <c r="D28" t="str">
        <f t="shared" si="12"/>
        <v>0.29 руб./шт</v>
      </c>
      <c r="E28" s="2">
        <f t="shared" si="13"/>
        <v>0.28999999999999998</v>
      </c>
      <c r="F28" t="str">
        <f>GetProductName(A28)</f>
        <v>Разъем штыревой PBS 1x12 / PBS-12 ( DS1023-1x12S21 ) гнездо на плату шаг 2.54</v>
      </c>
    </row>
    <row r="29" spans="1:12" x14ac:dyDescent="0.25">
      <c r="A29" t="s">
        <v>15</v>
      </c>
      <c r="B29" t="str">
        <f t="shared" si="11"/>
        <v>=34058</v>
      </c>
      <c r="C29">
        <v>1</v>
      </c>
      <c r="D29" t="str">
        <f t="shared" si="12"/>
        <v>8.71 руб./шт</v>
      </c>
      <c r="E29" s="2">
        <f t="shared" si="13"/>
        <v>8.7100000000000009</v>
      </c>
      <c r="F29" t="str">
        <f>GetProductName(A29)</f>
        <v>Субмодуль TB6612FNG / драйвер шагового двигателя, 1.2А, 2.7-5.5В, макс. 12В</v>
      </c>
    </row>
    <row r="31" spans="1:12" x14ac:dyDescent="0.25">
      <c r="A31" t="s">
        <v>21</v>
      </c>
    </row>
    <row r="32" spans="1:12" x14ac:dyDescent="0.25">
      <c r="A32" t="s">
        <v>2</v>
      </c>
      <c r="B32" t="s">
        <v>5</v>
      </c>
      <c r="C32" t="s">
        <v>11</v>
      </c>
      <c r="D32" t="s">
        <v>13</v>
      </c>
      <c r="E32" t="s">
        <v>12</v>
      </c>
      <c r="F32" t="s">
        <v>1</v>
      </c>
    </row>
    <row r="33" spans="1:6" x14ac:dyDescent="0.25">
      <c r="A33" t="s">
        <v>26</v>
      </c>
      <c r="B33" t="str">
        <f>MID(A33, FIND("selected_product=", A33) + 16, LEN(A33))</f>
        <v>=47606</v>
      </c>
      <c r="C33">
        <v>2</v>
      </c>
      <c r="D33" t="str">
        <f>GetPriceProduct(A33)</f>
        <v>0.04 руб./шт</v>
      </c>
      <c r="E33" s="2">
        <f>SUBSTITUTE(MID(D33,1,4),".",",")*C33</f>
        <v>0.08</v>
      </c>
      <c r="F33" t="str">
        <f>GetProductName(A33)</f>
        <v>Конденсатор SMD 0603 0.1uF 16V X7R ± 10% / CL10B104KO8NNNC</v>
      </c>
    </row>
    <row r="38" spans="1:6" x14ac:dyDescent="0.25">
      <c r="A38" t="s">
        <v>19</v>
      </c>
    </row>
    <row r="39" spans="1:6" x14ac:dyDescent="0.25">
      <c r="A39" t="s">
        <v>2</v>
      </c>
      <c r="B39" t="s">
        <v>5</v>
      </c>
      <c r="C39" t="s">
        <v>11</v>
      </c>
      <c r="D39" t="s">
        <v>13</v>
      </c>
      <c r="E39" t="s">
        <v>12</v>
      </c>
      <c r="F39" t="s">
        <v>1</v>
      </c>
    </row>
    <row r="40" spans="1:6" x14ac:dyDescent="0.25">
      <c r="A40" s="1" t="s">
        <v>0</v>
      </c>
      <c r="B40" t="str">
        <f>MID(A40, FIND("selected_product=", A40) + 16, LEN(A40))</f>
        <v>=10603</v>
      </c>
      <c r="C40">
        <v>1</v>
      </c>
      <c r="D40" t="str">
        <f>GetPriceProduct(A40)</f>
        <v>6.74 руб./шт</v>
      </c>
      <c r="E40" s="2">
        <f>SUBSTITUTE(MID(D40,1,4),".",",")*C40</f>
        <v>6.74</v>
      </c>
      <c r="F40" t="str">
        <f>GetProductName(A40)</f>
        <v>Микроконтроллер STM32F103C8T6 / LQFP-48</v>
      </c>
    </row>
    <row r="41" spans="1:6" x14ac:dyDescent="0.25">
      <c r="A41" s="1" t="s">
        <v>3</v>
      </c>
      <c r="B41" t="str">
        <f t="shared" ref="B41" si="14">MID(A41, FIND("selected_product=", A41) + 16, LEN(A41))</f>
        <v>=01854</v>
      </c>
      <c r="C41">
        <v>4</v>
      </c>
      <c r="D41" t="str">
        <f t="shared" ref="D41" si="15">GetPriceProduct(A41)</f>
        <v>0.10 руб./шт</v>
      </c>
      <c r="E41" s="2">
        <f t="shared" ref="E41" si="16">SUBSTITUTE(MID(D41,1,4),".",",")*C41</f>
        <v>0.4</v>
      </c>
      <c r="F41" t="str">
        <f t="shared" ref="F41:F50" si="17">GetProductName(A41)</f>
        <v>Стабилитрон BZX84C3V3 / 3.3В, 0.25Вт</v>
      </c>
    </row>
    <row r="42" spans="1:6" x14ac:dyDescent="0.25">
      <c r="A42" t="s">
        <v>4</v>
      </c>
      <c r="B42" t="str">
        <f>MID(A42, FIND("selected_product=", A42) + 16, LEN(A42))</f>
        <v>=28697</v>
      </c>
      <c r="C42">
        <v>4</v>
      </c>
      <c r="D42" t="str">
        <f>GetPriceProduct(A42)</f>
        <v>0.05 руб./шт</v>
      </c>
      <c r="E42" s="2">
        <f>SUBSTITUTE(MID(D42,1,4),".",",")*C42</f>
        <v>0.2</v>
      </c>
      <c r="F42" t="str">
        <f t="shared" si="17"/>
        <v>Транзистор биполярный BC857A / PNP, 0.1А, 45В, SOT-23</v>
      </c>
    </row>
    <row r="43" spans="1:6" x14ac:dyDescent="0.25">
      <c r="A43" t="s">
        <v>6</v>
      </c>
      <c r="B43" t="str">
        <f t="shared" ref="B43:B50" si="18">MID(A43, FIND("selected_product=", A43) + 16, LEN(A43))</f>
        <v>=03159</v>
      </c>
      <c r="C43">
        <v>4</v>
      </c>
      <c r="D43" t="str">
        <f t="shared" ref="D43:D49" si="19">GetPriceProduct(A43)</f>
        <v>0.98 руб./шт</v>
      </c>
      <c r="E43" s="2">
        <f t="shared" ref="E43:E49" si="20">SUBSTITUTE(MID(D43,1,4),".",",")*C43</f>
        <v>3.92</v>
      </c>
      <c r="F43" t="str">
        <f t="shared" si="17"/>
        <v>Конденсатор танталовый SMD C 10uF 16V 10% / TAJC106K016RNJ</v>
      </c>
    </row>
    <row r="44" spans="1:6" x14ac:dyDescent="0.25">
      <c r="A44" t="s">
        <v>7</v>
      </c>
      <c r="B44" t="str">
        <f t="shared" si="18"/>
        <v>=55124</v>
      </c>
      <c r="C44">
        <v>1</v>
      </c>
      <c r="D44" t="str">
        <f t="shared" si="19"/>
        <v>0.04 руб./шт</v>
      </c>
      <c r="E44" s="2">
        <f t="shared" si="20"/>
        <v>0.04</v>
      </c>
      <c r="F44" t="str">
        <f t="shared" si="17"/>
        <v>Светодиод SMD LLS0805SURC / красный</v>
      </c>
    </row>
    <row r="45" spans="1:6" x14ac:dyDescent="0.25">
      <c r="A45" t="s">
        <v>14</v>
      </c>
      <c r="B45" t="str">
        <f t="shared" si="18"/>
        <v>=50150</v>
      </c>
      <c r="C45">
        <v>1</v>
      </c>
      <c r="D45" t="str">
        <f t="shared" si="19"/>
        <v>0.62 руб./шт</v>
      </c>
      <c r="E45" s="2">
        <f t="shared" si="20"/>
        <v>0.62</v>
      </c>
      <c r="F45" t="str">
        <f t="shared" si="17"/>
        <v>Линейный стабилизатор напряжения LM1117GS-3.3 / 3.3В, 1А, SOT-223</v>
      </c>
    </row>
    <row r="46" spans="1:6" x14ac:dyDescent="0.25">
      <c r="A46" t="s">
        <v>8</v>
      </c>
      <c r="B46" t="str">
        <f t="shared" si="18"/>
        <v>=39255</v>
      </c>
      <c r="C46">
        <v>1</v>
      </c>
      <c r="D46" t="str">
        <f t="shared" si="19"/>
        <v>0.17 руб./шт</v>
      </c>
      <c r="E46" s="2">
        <f t="shared" si="20"/>
        <v>0.17</v>
      </c>
      <c r="F46" t="str">
        <f t="shared" si="17"/>
        <v>Кнопка тактовая L-KLS7-TS3303A-1.5-250-B / 3.5x3.5x1.5 smd (T330)</v>
      </c>
    </row>
    <row r="47" spans="1:6" x14ac:dyDescent="0.25">
      <c r="A47" t="s">
        <v>9</v>
      </c>
      <c r="B47" t="str">
        <f t="shared" si="18"/>
        <v>=55803</v>
      </c>
      <c r="C47">
        <v>1</v>
      </c>
      <c r="D47" t="str">
        <f t="shared" si="19"/>
        <v>0.10 руб./шт</v>
      </c>
      <c r="E47" s="2">
        <f t="shared" si="20"/>
        <v>0.1</v>
      </c>
      <c r="F47" t="str">
        <f t="shared" si="17"/>
        <v>Разъем штыревой PLS-12 / штырь на плату шаг 2.54мм</v>
      </c>
    </row>
    <row r="48" spans="1:6" x14ac:dyDescent="0.25">
      <c r="A48" t="s">
        <v>10</v>
      </c>
      <c r="B48" t="str">
        <f t="shared" si="18"/>
        <v>=34460</v>
      </c>
      <c r="C48">
        <v>1</v>
      </c>
      <c r="D48" t="str">
        <f t="shared" si="19"/>
        <v>0.29 руб./шт</v>
      </c>
      <c r="E48" s="2">
        <f t="shared" si="20"/>
        <v>0.28999999999999998</v>
      </c>
      <c r="F48" t="str">
        <f t="shared" si="17"/>
        <v>Разъем штыревой PBS 1x12 / PBS-12 ( DS1023-1x12S21 ) гнездо на плату шаг 2.54</v>
      </c>
    </row>
    <row r="49" spans="1:12" x14ac:dyDescent="0.25">
      <c r="A49" t="s">
        <v>15</v>
      </c>
      <c r="B49" t="str">
        <f t="shared" si="18"/>
        <v>=34058</v>
      </c>
      <c r="C49">
        <v>1</v>
      </c>
      <c r="D49" t="str">
        <f t="shared" si="19"/>
        <v>8.71 руб./шт</v>
      </c>
      <c r="E49" s="2">
        <f t="shared" si="20"/>
        <v>8.7100000000000009</v>
      </c>
      <c r="F49" t="str">
        <f t="shared" si="17"/>
        <v>Субмодуль TB6612FNG / драйвер шагового двигателя, 1.2А, 2.7-5.5В, макс. 12В</v>
      </c>
    </row>
    <row r="50" spans="1:12" x14ac:dyDescent="0.25">
      <c r="A50" t="s">
        <v>20</v>
      </c>
      <c r="B50" t="str">
        <f t="shared" si="18"/>
        <v>=50067</v>
      </c>
      <c r="C50">
        <v>2</v>
      </c>
      <c r="D50" t="str">
        <f t="shared" ref="D50" si="21">GetPriceProduct(A50)</f>
        <v>1.42 руб./шт</v>
      </c>
      <c r="E50" s="2">
        <f t="shared" ref="E50" si="22">SUBSTITUTE(MID(D50,1,4),".",",")*C50</f>
        <v>2.84</v>
      </c>
      <c r="F50" t="str">
        <f t="shared" si="17"/>
        <v>Резонатор кварцевый SMD NX5032GA-8.000M-STD-CSU-1</v>
      </c>
    </row>
    <row r="51" spans="1:12" x14ac:dyDescent="0.25">
      <c r="D51" t="s">
        <v>19</v>
      </c>
      <c r="E51" s="2">
        <f>SUM(E40:E50)</f>
        <v>24.029999999999998</v>
      </c>
    </row>
    <row r="54" spans="1:12" x14ac:dyDescent="0.25">
      <c r="A54" t="s">
        <v>21</v>
      </c>
    </row>
    <row r="55" spans="1:12" x14ac:dyDescent="0.25">
      <c r="A55" t="s">
        <v>2</v>
      </c>
      <c r="B55" t="s">
        <v>5</v>
      </c>
      <c r="C55" t="s">
        <v>11</v>
      </c>
      <c r="D55" t="s">
        <v>13</v>
      </c>
      <c r="E55" t="s">
        <v>12</v>
      </c>
      <c r="F55" t="s">
        <v>1</v>
      </c>
    </row>
    <row r="56" spans="1:12" x14ac:dyDescent="0.25">
      <c r="A56" s="1" t="s">
        <v>22</v>
      </c>
      <c r="B56" t="str">
        <f t="shared" ref="B56:B61" si="23">MID(A56, FIND("selected_product=", A56) + 16, LEN(A56))</f>
        <v>=29373</v>
      </c>
      <c r="C56">
        <v>1</v>
      </c>
      <c r="D56" t="str">
        <f t="shared" ref="D56:D61" si="24">GetPriceProduct(A56)</f>
        <v>0.05 руб./шт</v>
      </c>
      <c r="E56" s="2">
        <f t="shared" ref="E56:E61" si="25">SUBSTITUTE(MID(D56,1,4),".",",")*C56</f>
        <v>0.05</v>
      </c>
      <c r="F56" t="str">
        <f t="shared" ref="F56:F61" si="26">GetProductName(A56)</f>
        <v>Резистор SMD 0603 68R ±1% (0.1W) / SMD0603-68R-1%</v>
      </c>
    </row>
    <row r="57" spans="1:12" x14ac:dyDescent="0.25">
      <c r="A57" t="s">
        <v>23</v>
      </c>
      <c r="B57" t="str">
        <f t="shared" si="23"/>
        <v>=30392</v>
      </c>
      <c r="C57">
        <v>8</v>
      </c>
      <c r="D57" t="str">
        <f t="shared" si="24"/>
        <v>0.06 руб./шт</v>
      </c>
      <c r="E57" s="2">
        <f t="shared" si="25"/>
        <v>0.48</v>
      </c>
      <c r="F57" t="str">
        <f t="shared" si="26"/>
        <v>Резистор SMD 0603 1K ±1% (0.1W) / RC0603FR-071KL</v>
      </c>
    </row>
    <row r="58" spans="1:12" x14ac:dyDescent="0.25">
      <c r="A58" t="s">
        <v>24</v>
      </c>
      <c r="B58" t="str">
        <f t="shared" si="23"/>
        <v>=56700</v>
      </c>
      <c r="C58">
        <v>8</v>
      </c>
      <c r="D58" t="str">
        <f t="shared" si="24"/>
        <v>0.24 руб./шт</v>
      </c>
      <c r="E58" s="2">
        <f t="shared" si="25"/>
        <v>1.92</v>
      </c>
      <c r="F58" t="str">
        <f t="shared" si="26"/>
        <v>Резистор SMD 0603 10K ±0.1% (0.1W) / RT0603BRB0710KL</v>
      </c>
    </row>
    <row r="59" spans="1:12" x14ac:dyDescent="0.25">
      <c r="A59" t="s">
        <v>25</v>
      </c>
      <c r="B59" t="str">
        <f t="shared" si="23"/>
        <v>=10362</v>
      </c>
      <c r="C59">
        <v>1</v>
      </c>
      <c r="D59" t="str">
        <f t="shared" si="24"/>
        <v>0.50 руб./упак</v>
      </c>
      <c r="E59" s="2">
        <f t="shared" si="25"/>
        <v>0.5</v>
      </c>
      <c r="F59" t="str">
        <f t="shared" si="26"/>
        <v>Резистор SMD 0603 100K ±1% (0.1W) / ERJ-3EKF1003V (10шт.)</v>
      </c>
      <c r="L59">
        <v>4</v>
      </c>
    </row>
    <row r="60" spans="1:12" x14ac:dyDescent="0.25">
      <c r="A60" t="s">
        <v>26</v>
      </c>
      <c r="B60" t="str">
        <f t="shared" si="23"/>
        <v>=47606</v>
      </c>
      <c r="C60">
        <v>5</v>
      </c>
      <c r="D60" t="str">
        <f t="shared" si="24"/>
        <v>0.04 руб./шт</v>
      </c>
      <c r="E60" s="2">
        <f t="shared" si="25"/>
        <v>0.2</v>
      </c>
      <c r="F60" t="str">
        <f t="shared" si="26"/>
        <v>Конденсатор SMD 0603 0.1uF 16V X7R ± 10% / CL10B104KO8NNNC</v>
      </c>
    </row>
    <row r="61" spans="1:12" x14ac:dyDescent="0.25">
      <c r="A61" t="s">
        <v>27</v>
      </c>
      <c r="B61" t="str">
        <f t="shared" si="23"/>
        <v>=01564</v>
      </c>
      <c r="C61">
        <v>1</v>
      </c>
      <c r="D61" t="str">
        <f t="shared" si="24"/>
        <v>0.40 руб./упак</v>
      </c>
      <c r="E61" s="2">
        <f t="shared" si="25"/>
        <v>0.4</v>
      </c>
      <c r="F61" t="str">
        <f t="shared" si="26"/>
        <v>Конденсатор SMD 0603 30pF 50V (NP0) ± 5% (10шт.)</v>
      </c>
      <c r="L61">
        <v>2</v>
      </c>
    </row>
    <row r="62" spans="1:12" x14ac:dyDescent="0.25">
      <c r="E62" s="2">
        <f>SUM(E56:E61)</f>
        <v>3.5500000000000003</v>
      </c>
    </row>
    <row r="64" spans="1:12" x14ac:dyDescent="0.25">
      <c r="A64" t="s">
        <v>28</v>
      </c>
    </row>
    <row r="65" spans="1:6" x14ac:dyDescent="0.25">
      <c r="A65" t="s">
        <v>2</v>
      </c>
      <c r="B65" t="s">
        <v>5</v>
      </c>
      <c r="C65" t="s">
        <v>11</v>
      </c>
      <c r="D65" t="s">
        <v>13</v>
      </c>
      <c r="E65" t="s">
        <v>12</v>
      </c>
      <c r="F65" t="s">
        <v>1</v>
      </c>
    </row>
    <row r="66" spans="1:6" x14ac:dyDescent="0.25">
      <c r="A66" t="s">
        <v>29</v>
      </c>
      <c r="B66" t="str">
        <f t="shared" ref="B66:B67" si="27">MID(A66, FIND("selected_product=", A66) + 16, LEN(A66))</f>
        <v>=15832</v>
      </c>
      <c r="C66">
        <v>1</v>
      </c>
      <c r="D66" t="str">
        <f t="shared" ref="D66" si="28">GetPriceProduct(A66)</f>
        <v>13.70 руб./шт</v>
      </c>
      <c r="E66" s="2">
        <f t="shared" ref="E66" si="29">SUBSTITUTE(MID(D66,1,4),".",",")*C66</f>
        <v>13.7</v>
      </c>
      <c r="F66" t="str">
        <f t="shared" ref="F66" si="30">GetProductName(A66)</f>
        <v>Фоторезист пленочный CX-1000 305x1000mm / негативный (1м)</v>
      </c>
    </row>
    <row r="67" spans="1:6" x14ac:dyDescent="0.25">
      <c r="A67" t="s">
        <v>30</v>
      </c>
      <c r="B67" t="str">
        <f t="shared" si="27"/>
        <v>=53553</v>
      </c>
      <c r="C67">
        <v>1</v>
      </c>
      <c r="D67" t="str">
        <f t="shared" ref="D67" si="31">GetPriceProduct(A67)</f>
        <v>3 руб./шт</v>
      </c>
      <c r="E67" s="2" t="e">
        <f t="shared" ref="E67" si="32">SUBSTITUTE(MID(D67,1,4),".",",")*C67</f>
        <v>#VALUE!</v>
      </c>
      <c r="F67" t="str">
        <f t="shared" ref="F67" si="33">GetProductName(A67)</f>
        <v>Припой 1.0/10г Sn60Pb40 flux 2% DIS1; с каниф., 10г</v>
      </c>
    </row>
  </sheetData>
  <hyperlinks>
    <hyperlink ref="A16" r:id="rId1" xr:uid="{00000000-0004-0000-0000-000000000000}"/>
    <hyperlink ref="A56" r:id="rId2" xr:uid="{00000000-0004-0000-0000-000001000000}"/>
    <hyperlink ref="A4" r:id="rId3" xr:uid="{85161B71-0105-4E20-8415-898860718C1B}"/>
    <hyperlink ref="A41" r:id="rId4" xr:uid="{38995564-0C28-4B3D-9CA0-C93101D425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белчип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2025-03-15T20:36:04Z</dcterms:modified>
</cp:coreProperties>
</file>