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\OneDrive\Desktop\5sem\МатПрог\Лабораторная работа 5 Нелинейная оптимизация\"/>
    </mc:Choice>
  </mc:AlternateContent>
  <xr:revisionPtr revIDLastSave="0" documentId="13_ncr:1_{DDFB0F79-68CF-4D2F-AC1E-EE61EB3746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Задание 1" sheetId="3" r:id="rId2"/>
    <sheet name="Задание 2" sheetId="2" r:id="rId3"/>
  </sheets>
  <definedNames>
    <definedName name="solver_adj" localSheetId="0" hidden="1">Лист1!$G$56:$G$60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Лист1!$K$56:$K$60</definedName>
    <definedName name="solver_lhs2" localSheetId="0" hidden="1">Лист1!$K$56:$K$60</definedName>
    <definedName name="solver_lhs3" localSheetId="0" hidden="1">Лист1!$AU$58:$AU$61</definedName>
    <definedName name="solver_lhs4" localSheetId="0" hidden="1">Лист1!$AU$58:$AU$61</definedName>
    <definedName name="solver_lhs5" localSheetId="0" hidden="1">Лист1!$AU$58:$AU$61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Лист1!$K$61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Лист1!$K$61</definedName>
    <definedName name="solver_rhs2" localSheetId="0" hidden="1">Лист1!$K$61</definedName>
    <definedName name="solver_rhs3" localSheetId="0" hidden="1">Лист1!$AU$62</definedName>
    <definedName name="solver_rhs4" localSheetId="0" hidden="1">Лист1!$AU$62</definedName>
    <definedName name="solver_rhs5" localSheetId="0" hidden="1">Лист1!$AU$62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900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3" l="1"/>
  <c r="G104" i="3" s="1"/>
  <c r="C104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H104" i="3"/>
  <c r="D105" i="3" l="1"/>
  <c r="G105" i="3"/>
  <c r="E104" i="3"/>
  <c r="I104" i="3"/>
  <c r="P22" i="2"/>
  <c r="P23" i="2"/>
  <c r="P24" i="2"/>
  <c r="P25" i="2"/>
  <c r="O22" i="2"/>
  <c r="O23" i="2"/>
  <c r="O24" i="2"/>
  <c r="O25" i="2"/>
  <c r="P21" i="2"/>
  <c r="O21" i="2"/>
  <c r="H78" i="3"/>
  <c r="N92" i="3"/>
  <c r="N91" i="3" s="1"/>
  <c r="O79" i="3"/>
  <c r="O78" i="3"/>
  <c r="O77" i="3"/>
  <c r="L80" i="3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79" i="3"/>
  <c r="I48" i="3"/>
  <c r="D48" i="3"/>
  <c r="G48" i="3" s="1"/>
  <c r="C48" i="3"/>
  <c r="E48" i="3" s="1"/>
  <c r="M18" i="3"/>
  <c r="R32" i="3"/>
  <c r="R33" i="3" s="1"/>
  <c r="Q32" i="3"/>
  <c r="Q33" i="3" s="1"/>
  <c r="P32" i="3"/>
  <c r="P33" i="3" s="1"/>
  <c r="O32" i="3"/>
  <c r="O33" i="3" s="1"/>
  <c r="N32" i="3"/>
  <c r="N33" i="3" s="1"/>
  <c r="M32" i="3"/>
  <c r="M33" i="3" s="1"/>
  <c r="L32" i="3"/>
  <c r="L33" i="3" s="1"/>
  <c r="K32" i="3"/>
  <c r="K33" i="3" s="1"/>
  <c r="J32" i="3"/>
  <c r="J33" i="3" s="1"/>
  <c r="I32" i="3"/>
  <c r="I33" i="3" s="1"/>
  <c r="H32" i="3"/>
  <c r="H33" i="3" s="1"/>
  <c r="G32" i="3"/>
  <c r="G33" i="3" s="1"/>
  <c r="F32" i="3"/>
  <c r="F33" i="3" s="1"/>
  <c r="E32" i="3"/>
  <c r="E33" i="3" s="1"/>
  <c r="D32" i="3"/>
  <c r="D33" i="3" s="1"/>
  <c r="C32" i="3"/>
  <c r="C33" i="3" s="1"/>
  <c r="B32" i="3"/>
  <c r="B33" i="3" s="1"/>
  <c r="Q17" i="3"/>
  <c r="Q18" i="3" s="1"/>
  <c r="P17" i="3"/>
  <c r="P18" i="3" s="1"/>
  <c r="O17" i="3"/>
  <c r="O18" i="3" s="1"/>
  <c r="N17" i="3"/>
  <c r="N18" i="3" s="1"/>
  <c r="M17" i="3"/>
  <c r="L17" i="3"/>
  <c r="L18" i="3" s="1"/>
  <c r="K17" i="3"/>
  <c r="K18" i="3" s="1"/>
  <c r="J17" i="3"/>
  <c r="J18" i="3" s="1"/>
  <c r="I17" i="3"/>
  <c r="I18" i="3" s="1"/>
  <c r="H17" i="3"/>
  <c r="H18" i="3" s="1"/>
  <c r="G17" i="3"/>
  <c r="G18" i="3" s="1"/>
  <c r="F17" i="3"/>
  <c r="F18" i="3" s="1"/>
  <c r="E17" i="3"/>
  <c r="E18" i="3" s="1"/>
  <c r="D17" i="3"/>
  <c r="D18" i="3" s="1"/>
  <c r="C17" i="3"/>
  <c r="C18" i="3" s="1"/>
  <c r="B17" i="3"/>
  <c r="B18" i="3" s="1"/>
  <c r="M25" i="2"/>
  <c r="K25" i="2"/>
  <c r="J25" i="2"/>
  <c r="H25" i="2"/>
  <c r="K24" i="2"/>
  <c r="J24" i="2"/>
  <c r="H24" i="2"/>
  <c r="M24" i="2" s="1"/>
  <c r="M23" i="2"/>
  <c r="K23" i="2"/>
  <c r="J23" i="2"/>
  <c r="H23" i="2"/>
  <c r="K22" i="2"/>
  <c r="J22" i="2"/>
  <c r="H22" i="2"/>
  <c r="M22" i="2" s="1"/>
  <c r="M21" i="2"/>
  <c r="M26" i="2" s="1"/>
  <c r="J34" i="2" s="1"/>
  <c r="K21" i="2"/>
  <c r="K26" i="2" s="1"/>
  <c r="J21" i="2"/>
  <c r="J26" i="2" s="1"/>
  <c r="H21" i="2"/>
  <c r="D15" i="2"/>
  <c r="I9" i="2"/>
  <c r="J8" i="2"/>
  <c r="I8" i="2"/>
  <c r="L8" i="2" s="1"/>
  <c r="G8" i="2"/>
  <c r="J7" i="2"/>
  <c r="I7" i="2"/>
  <c r="G7" i="2"/>
  <c r="L7" i="2" s="1"/>
  <c r="J6" i="2"/>
  <c r="I6" i="2"/>
  <c r="G6" i="2"/>
  <c r="L6" i="2" s="1"/>
  <c r="J5" i="2"/>
  <c r="I5" i="2"/>
  <c r="G5" i="2"/>
  <c r="L5" i="2" s="1"/>
  <c r="J4" i="2"/>
  <c r="J9" i="2" s="1"/>
  <c r="F32" i="2" s="1"/>
  <c r="I4" i="2"/>
  <c r="G4" i="2"/>
  <c r="L4" i="2" s="1"/>
  <c r="J56" i="1"/>
  <c r="K56" i="1"/>
  <c r="J57" i="1"/>
  <c r="K57" i="1"/>
  <c r="J58" i="1"/>
  <c r="K58" i="1"/>
  <c r="K60" i="1"/>
  <c r="J60" i="1"/>
  <c r="H60" i="1"/>
  <c r="K59" i="1"/>
  <c r="J59" i="1"/>
  <c r="H59" i="1"/>
  <c r="H58" i="1"/>
  <c r="M58" i="1" s="1"/>
  <c r="H57" i="1"/>
  <c r="M57" i="1" s="1"/>
  <c r="H56" i="1"/>
  <c r="M56" i="1" s="1"/>
  <c r="I105" i="3" l="1"/>
  <c r="C105" i="3"/>
  <c r="H48" i="3"/>
  <c r="H49" i="3" s="1"/>
  <c r="N90" i="3"/>
  <c r="C49" i="3"/>
  <c r="E49" i="3" s="1"/>
  <c r="D49" i="3"/>
  <c r="L92" i="3"/>
  <c r="C36" i="3"/>
  <c r="C21" i="3"/>
  <c r="L9" i="2"/>
  <c r="J32" i="2" s="1"/>
  <c r="G9" i="2"/>
  <c r="H26" i="2"/>
  <c r="M60" i="1"/>
  <c r="J61" i="1"/>
  <c r="K61" i="1"/>
  <c r="M59" i="1"/>
  <c r="H61" i="1"/>
  <c r="E105" i="3" l="1"/>
  <c r="H105" i="3"/>
  <c r="N89" i="3"/>
  <c r="I49" i="3"/>
  <c r="G49" i="3"/>
  <c r="L93" i="3"/>
  <c r="L94" i="3" s="1"/>
  <c r="M61" i="1"/>
  <c r="J69" i="1" s="1"/>
  <c r="C106" i="3" l="1"/>
  <c r="E106" i="3" s="1"/>
  <c r="D106" i="3"/>
  <c r="H106" i="3"/>
  <c r="N88" i="3"/>
  <c r="I50" i="3"/>
  <c r="I51" i="3" s="1"/>
  <c r="D50" i="3"/>
  <c r="G50" i="3" s="1"/>
  <c r="C50" i="3"/>
  <c r="C107" i="3" l="1"/>
  <c r="E107" i="3" s="1"/>
  <c r="I106" i="3"/>
  <c r="D107" i="3" s="1"/>
  <c r="G107" i="3" s="1"/>
  <c r="G106" i="3"/>
  <c r="H107" i="3"/>
  <c r="N87" i="3"/>
  <c r="H50" i="3"/>
  <c r="E50" i="3"/>
  <c r="D50" i="1"/>
  <c r="O13" i="1"/>
  <c r="O14" i="1" s="1"/>
  <c r="N13" i="1"/>
  <c r="N14" i="1" s="1"/>
  <c r="AR61" i="1"/>
  <c r="AU61" i="1"/>
  <c r="AR60" i="1"/>
  <c r="AU60" i="1"/>
  <c r="AU59" i="1"/>
  <c r="AT59" i="1"/>
  <c r="AR59" i="1"/>
  <c r="AU58" i="1"/>
  <c r="AU57" i="1"/>
  <c r="I43" i="1"/>
  <c r="G43" i="1"/>
  <c r="L43" i="1" s="1"/>
  <c r="J43" i="1"/>
  <c r="J42" i="1"/>
  <c r="G42" i="1"/>
  <c r="I42" i="1"/>
  <c r="G41" i="1"/>
  <c r="J41" i="1"/>
  <c r="G40" i="1"/>
  <c r="J40" i="1"/>
  <c r="J39" i="1"/>
  <c r="I39" i="1"/>
  <c r="G39" i="1"/>
  <c r="Q29" i="1"/>
  <c r="I29" i="1"/>
  <c r="H29" i="1"/>
  <c r="F29" i="1"/>
  <c r="R28" i="1"/>
  <c r="R29" i="1" s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H28" i="1"/>
  <c r="G28" i="1"/>
  <c r="G29" i="1" s="1"/>
  <c r="F28" i="1"/>
  <c r="E28" i="1"/>
  <c r="E29" i="1" s="1"/>
  <c r="D28" i="1"/>
  <c r="D29" i="1" s="1"/>
  <c r="C28" i="1"/>
  <c r="C29" i="1" s="1"/>
  <c r="B28" i="1"/>
  <c r="B29" i="1" s="1"/>
  <c r="Q13" i="1"/>
  <c r="Q14" i="1" s="1"/>
  <c r="P13" i="1"/>
  <c r="P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B13" i="1"/>
  <c r="B14" i="1" s="1"/>
  <c r="I107" i="3" l="1"/>
  <c r="C108" i="3" s="1"/>
  <c r="N86" i="3"/>
  <c r="N85" i="3" s="1"/>
  <c r="C51" i="3"/>
  <c r="D51" i="3"/>
  <c r="AW59" i="1"/>
  <c r="L42" i="1"/>
  <c r="L39" i="1"/>
  <c r="J44" i="1"/>
  <c r="F67" i="1" s="1"/>
  <c r="G44" i="1"/>
  <c r="C17" i="1"/>
  <c r="AU62" i="1"/>
  <c r="I41" i="1"/>
  <c r="L41" i="1" s="1"/>
  <c r="AR58" i="1"/>
  <c r="AT61" i="1"/>
  <c r="AW61" i="1" s="1"/>
  <c r="AT58" i="1"/>
  <c r="I40" i="1"/>
  <c r="AR57" i="1"/>
  <c r="AT60" i="1"/>
  <c r="AW60" i="1" s="1"/>
  <c r="AT57" i="1"/>
  <c r="I108" i="3" l="1"/>
  <c r="D108" i="3"/>
  <c r="G108" i="3" s="1"/>
  <c r="H108" i="3"/>
  <c r="E108" i="3"/>
  <c r="N84" i="3"/>
  <c r="N83" i="3" s="1"/>
  <c r="C65" i="3"/>
  <c r="G65" i="3" s="1"/>
  <c r="G51" i="3"/>
  <c r="H51" i="3"/>
  <c r="E51" i="3"/>
  <c r="AW58" i="1"/>
  <c r="I44" i="1"/>
  <c r="L40" i="1"/>
  <c r="AW57" i="1"/>
  <c r="AR62" i="1"/>
  <c r="AT62" i="1"/>
  <c r="C109" i="3" l="1"/>
  <c r="E109" i="3" s="1"/>
  <c r="D109" i="3"/>
  <c r="H109" i="3"/>
  <c r="N82" i="3"/>
  <c r="N81" i="3" s="1"/>
  <c r="C52" i="3"/>
  <c r="H52" i="3"/>
  <c r="D52" i="3"/>
  <c r="AW62" i="1"/>
  <c r="L44" i="1"/>
  <c r="J67" i="1" s="1"/>
  <c r="AW65" i="1"/>
  <c r="D110" i="3" l="1"/>
  <c r="G110" i="3" s="1"/>
  <c r="G109" i="3"/>
  <c r="I109" i="3"/>
  <c r="I110" i="3" s="1"/>
  <c r="N80" i="3"/>
  <c r="G52" i="3"/>
  <c r="I52" i="3"/>
  <c r="D53" i="3" s="1"/>
  <c r="C66" i="3"/>
  <c r="G66" i="3" s="1"/>
  <c r="H53" i="3"/>
  <c r="C53" i="3"/>
  <c r="E52" i="3"/>
  <c r="C61" i="3"/>
  <c r="G61" i="3" s="1"/>
  <c r="C110" i="3" l="1"/>
  <c r="H110" i="3" s="1"/>
  <c r="N78" i="3"/>
  <c r="N79" i="3"/>
  <c r="E53" i="3"/>
  <c r="C62" i="3"/>
  <c r="G62" i="3" s="1"/>
  <c r="H54" i="3"/>
  <c r="G53" i="3"/>
  <c r="I53" i="3"/>
  <c r="D54" i="3" s="1"/>
  <c r="C67" i="3"/>
  <c r="G67" i="3" s="1"/>
  <c r="C111" i="3" l="1"/>
  <c r="E111" i="3" s="1"/>
  <c r="D111" i="3"/>
  <c r="E110" i="3"/>
  <c r="H111" i="3"/>
  <c r="C78" i="3"/>
  <c r="N77" i="3"/>
  <c r="K74" i="3" s="1"/>
  <c r="D78" i="3" s="1"/>
  <c r="G54" i="3"/>
  <c r="C68" i="3"/>
  <c r="I54" i="3"/>
  <c r="D55" i="3" s="1"/>
  <c r="H55" i="3"/>
  <c r="C55" i="3"/>
  <c r="C54" i="3"/>
  <c r="I111" i="3" l="1"/>
  <c r="C112" i="3" s="1"/>
  <c r="G111" i="3"/>
  <c r="H112" i="3"/>
  <c r="G78" i="3"/>
  <c r="I78" i="3"/>
  <c r="E78" i="3"/>
  <c r="D79" i="3"/>
  <c r="G55" i="3"/>
  <c r="I55" i="3"/>
  <c r="E54" i="3"/>
  <c r="C63" i="3"/>
  <c r="G63" i="3" s="1"/>
  <c r="E55" i="3"/>
  <c r="C64" i="3"/>
  <c r="G64" i="3" s="1"/>
  <c r="C59" i="3"/>
  <c r="G59" i="3" s="1"/>
  <c r="F57" i="3"/>
  <c r="J64" i="3"/>
  <c r="G68" i="3"/>
  <c r="J65" i="3" s="1"/>
  <c r="D112" i="3" l="1"/>
  <c r="E112" i="3"/>
  <c r="C80" i="3"/>
  <c r="G79" i="3"/>
  <c r="I79" i="3"/>
  <c r="C79" i="3"/>
  <c r="G57" i="3"/>
  <c r="C60" i="3"/>
  <c r="G60" i="3" s="1"/>
  <c r="G112" i="3" l="1"/>
  <c r="I112" i="3"/>
  <c r="E79" i="3"/>
  <c r="H79" i="3"/>
  <c r="D81" i="3"/>
  <c r="E80" i="3"/>
  <c r="I113" i="3" l="1"/>
  <c r="D113" i="3"/>
  <c r="G113" i="3" s="1"/>
  <c r="C113" i="3"/>
  <c r="G81" i="3"/>
  <c r="I81" i="3"/>
  <c r="I82" i="3" s="1"/>
  <c r="D80" i="3"/>
  <c r="H80" i="3"/>
  <c r="E113" i="3" l="1"/>
  <c r="H113" i="3"/>
  <c r="H81" i="3"/>
  <c r="I80" i="3"/>
  <c r="C81" i="3" s="1"/>
  <c r="E81" i="3" s="1"/>
  <c r="G80" i="3"/>
  <c r="C114" i="3" l="1"/>
  <c r="E114" i="3" s="1"/>
  <c r="D114" i="3"/>
  <c r="H114" i="3"/>
  <c r="D82" i="3"/>
  <c r="C82" i="3"/>
  <c r="G114" i="3" l="1"/>
  <c r="I114" i="3"/>
  <c r="I115" i="3" s="1"/>
  <c r="H82" i="3"/>
  <c r="E82" i="3"/>
  <c r="G82" i="3"/>
  <c r="C83" i="3"/>
  <c r="D115" i="3" l="1"/>
  <c r="G115" i="3" s="1"/>
  <c r="C115" i="3"/>
  <c r="E83" i="3"/>
  <c r="D84" i="3"/>
  <c r="D83" i="3"/>
  <c r="H83" i="3"/>
  <c r="H115" i="3" l="1"/>
  <c r="E115" i="3"/>
  <c r="G84" i="3"/>
  <c r="C85" i="3"/>
  <c r="G83" i="3"/>
  <c r="I83" i="3"/>
  <c r="I84" i="3" s="1"/>
  <c r="C116" i="3" l="1"/>
  <c r="E116" i="3" s="1"/>
  <c r="D116" i="3"/>
  <c r="H116" i="3"/>
  <c r="E85" i="3"/>
  <c r="D86" i="3"/>
  <c r="C84" i="3"/>
  <c r="G116" i="3" l="1"/>
  <c r="I116" i="3"/>
  <c r="I117" i="3" s="1"/>
  <c r="I118" i="3" s="1"/>
  <c r="C117" i="3"/>
  <c r="G86" i="3"/>
  <c r="I86" i="3"/>
  <c r="I87" i="3" s="1"/>
  <c r="H84" i="3"/>
  <c r="E84" i="3"/>
  <c r="H117" i="3" l="1"/>
  <c r="E117" i="3"/>
  <c r="D117" i="3"/>
  <c r="G117" i="3" s="1"/>
  <c r="D85" i="3"/>
  <c r="H85" i="3"/>
  <c r="H86" i="3" s="1"/>
  <c r="C87" i="3" s="1"/>
  <c r="D118" i="3" l="1"/>
  <c r="G118" i="3" s="1"/>
  <c r="C118" i="3"/>
  <c r="H118" i="3" s="1"/>
  <c r="H87" i="3"/>
  <c r="E87" i="3"/>
  <c r="G85" i="3"/>
  <c r="I85" i="3"/>
  <c r="C86" i="3" s="1"/>
  <c r="E118" i="3" l="1"/>
  <c r="D87" i="3"/>
  <c r="E86" i="3"/>
  <c r="D88" i="3"/>
  <c r="H88" i="3"/>
  <c r="I88" i="3" l="1"/>
  <c r="I89" i="3" s="1"/>
  <c r="G88" i="3"/>
  <c r="C89" i="3"/>
  <c r="C88" i="3"/>
  <c r="G87" i="3"/>
  <c r="H89" i="3" l="1"/>
  <c r="E89" i="3"/>
  <c r="D89" i="3"/>
  <c r="E88" i="3"/>
  <c r="G89" i="3" l="1"/>
  <c r="C90" i="3"/>
  <c r="D90" i="3"/>
  <c r="H90" i="3"/>
  <c r="E90" i="3" l="1"/>
  <c r="D91" i="3"/>
  <c r="I90" i="3"/>
  <c r="I91" i="3" s="1"/>
  <c r="I92" i="3" s="1"/>
  <c r="G90" i="3"/>
  <c r="C92" i="3" l="1"/>
  <c r="G91" i="3"/>
  <c r="C91" i="3"/>
  <c r="E91" i="3" l="1"/>
  <c r="H91" i="3"/>
  <c r="H92" i="3"/>
  <c r="E92" i="3"/>
  <c r="D92" i="3" l="1"/>
  <c r="G92" i="3" s="1"/>
</calcChain>
</file>

<file path=xl/sharedStrings.xml><?xml version="1.0" encoding="utf-8"?>
<sst xmlns="http://schemas.openxmlformats.org/spreadsheetml/2006/main" count="261" uniqueCount="132">
  <si>
    <t>Иванов А. А.</t>
  </si>
  <si>
    <t>Задание 1</t>
  </si>
  <si>
    <t>Определить с помощью пассивного поиска минимум функции f (х), заданной на отрезке [0, 8]:</t>
  </si>
  <si>
    <t>а) при N=16, ε = 0,1;</t>
  </si>
  <si>
    <t>N - четное</t>
  </si>
  <si>
    <t xml:space="preserve">Определяем пары точек х2j-1, х2j
</t>
  </si>
  <si>
    <t>X2j - 1 = 0 + (8  - 0) / (16 / 2 + 1) j - 0.1 / 2 =  (8 / 9) * J - 0.05</t>
  </si>
  <si>
    <r>
      <rPr>
        <sz val="9"/>
        <color rgb="FF1F1F1F"/>
        <rFont val="Arial"/>
        <family val="2"/>
        <charset val="204"/>
        <scheme val="minor"/>
      </rPr>
      <t>j = 1, ... , 8</t>
    </r>
  </si>
  <si>
    <t>X2j  = 0 + (8  - 0) / (16 / 2 + 1) j + 0.1 / 2 =  (8 / 9) * J + 0.05</t>
  </si>
  <si>
    <r>
      <rPr>
        <sz val="9"/>
        <color rgb="FF1F1F1F"/>
        <rFont val="Arial"/>
        <family val="2"/>
        <charset val="204"/>
        <scheme val="minor"/>
      </rPr>
      <t>j = 1, ... , 8</t>
    </r>
  </si>
  <si>
    <t>Номер отчета</t>
  </si>
  <si>
    <t>X</t>
  </si>
  <si>
    <t>F(X)</t>
  </si>
  <si>
    <t>min F(X):</t>
  </si>
  <si>
    <t>F(x1)</t>
  </si>
  <si>
    <t>Ответ:</t>
  </si>
  <si>
    <t xml:space="preserve">[x1, x2] = [0.839 ; 1.828] </t>
  </si>
  <si>
    <t>x* = x2 = 0,839</t>
  </si>
  <si>
    <t>f* = f(x4) = 2,031</t>
  </si>
  <si>
    <t>б) при N=17</t>
  </si>
  <si>
    <t>Xi = 0 + (8 - 0) / (17 + 1)  * i = 4 / 9 * i</t>
  </si>
  <si>
    <t>i = 1, ... , 17</t>
  </si>
  <si>
    <t>min f = f(x2)</t>
  </si>
  <si>
    <t>[x1, x3] = [0.444 ; 1.333]</t>
  </si>
  <si>
    <t>x* = x2 = 0.889</t>
  </si>
  <si>
    <t>f* = f(x2) = 2.014</t>
  </si>
  <si>
    <t>Задание 2</t>
  </si>
  <si>
    <t>F = 900</t>
  </si>
  <si>
    <t>Vi</t>
  </si>
  <si>
    <t>Ki</t>
  </si>
  <si>
    <t>Si</t>
  </si>
  <si>
    <t>f</t>
  </si>
  <si>
    <t>qi0</t>
  </si>
  <si>
    <t>Ki * Vi / gi0</t>
  </si>
  <si>
    <t>Si * qi</t>
  </si>
  <si>
    <t>fi * qi</t>
  </si>
  <si>
    <t>Li</t>
  </si>
  <si>
    <t>L = 891,812</t>
  </si>
  <si>
    <t>Проверим существенность ограничения на складские площади</t>
  </si>
  <si>
    <t>Значение целевой функции</t>
  </si>
  <si>
    <t>результат системы</t>
  </si>
  <si>
    <t>необходимые складские площади</t>
  </si>
  <si>
    <t>издержки ра_x0002_боты в д.е./год</t>
  </si>
  <si>
    <t>управление поставками без ограничений</t>
  </si>
  <si>
    <t>управление поставками с ограничениями на складские площади</t>
  </si>
  <si>
    <t>лишняя табличка на случай что я основную сломаю</t>
  </si>
  <si>
    <t>гр. 2510004</t>
  </si>
  <si>
    <t>f (х) = х2 - 11х + 10</t>
  </si>
  <si>
    <t>f (х) = х^2 - 11х + 10</t>
  </si>
  <si>
    <t>F(x7)</t>
  </si>
  <si>
    <t xml:space="preserve">[x6, x8] = [4,494 ; 7,161] </t>
  </si>
  <si>
    <t>x* = x7 = 6,172</t>
  </si>
  <si>
    <t>f* = f(x7) = -39,798</t>
  </si>
  <si>
    <t>F(x12)</t>
  </si>
  <si>
    <t>[x11, x13] = [4,889 ; 5,778]</t>
  </si>
  <si>
    <t>x* = x12 = 5,333</t>
  </si>
  <si>
    <t>f* = f(x12) = -20,222</t>
  </si>
  <si>
    <t>1.</t>
  </si>
  <si>
    <t>2.</t>
  </si>
  <si>
    <t>Определить методом дихотомии минимум функции f (х), заданной на отрезке [0, 8], при N=16, ε = 0,1</t>
  </si>
  <si>
    <t>номер итерации</t>
  </si>
  <si>
    <t>x1(j)</t>
  </si>
  <si>
    <t>x2(j)</t>
  </si>
  <si>
    <t>f1(j)</t>
  </si>
  <si>
    <t>&gt; или &lt;</t>
  </si>
  <si>
    <t>f2(j)</t>
  </si>
  <si>
    <t>a(j)</t>
  </si>
  <si>
    <t>b(j)</t>
  </si>
  <si>
    <t>В данном случае будут выполнены N/2=8 итерации</t>
  </si>
  <si>
    <t>-</t>
  </si>
  <si>
    <t>&gt;</t>
  </si>
  <si>
    <t>&lt;</t>
  </si>
  <si>
    <t>Точка минимума локализована на отрезке [</t>
  </si>
  <si>
    <t>]</t>
  </si>
  <si>
    <t xml:space="preserve">a(4) = </t>
  </si>
  <si>
    <t>следовательно</t>
  </si>
  <si>
    <t>f(a4)</t>
  </si>
  <si>
    <t>b(4) =</t>
  </si>
  <si>
    <t>f(b4)</t>
  </si>
  <si>
    <t>x2(4)</t>
  </si>
  <si>
    <t>На данном отрезке исследованы 10 точек:</t>
  </si>
  <si>
    <t>x1(5)</t>
  </si>
  <si>
    <t>x1(6)</t>
  </si>
  <si>
    <t>x1(7)</t>
  </si>
  <si>
    <t>x1(8)</t>
  </si>
  <si>
    <t>x2(5)</t>
  </si>
  <si>
    <t>x2(6)</t>
  </si>
  <si>
    <t>x2(7)</t>
  </si>
  <si>
    <t>f( x1(5))</t>
  </si>
  <si>
    <t>f(x1(6))</t>
  </si>
  <si>
    <t>f(x1(7))</t>
  </si>
  <si>
    <t>f(x1(8))</t>
  </si>
  <si>
    <t>f(x2(4))</t>
  </si>
  <si>
    <t>f(x2(5))</t>
  </si>
  <si>
    <t>f(x2(6))</t>
  </si>
  <si>
    <t>f(x2(7))</t>
  </si>
  <si>
    <t>x*=x2(7)=</t>
  </si>
  <si>
    <t>f*=f(x2(7))=</t>
  </si>
  <si>
    <t>3.</t>
  </si>
  <si>
    <t>Определить методом Фибоначчи минимум функции f (х), заданной на отрезке [0, 8], при N=16, ε = 0,2</t>
  </si>
  <si>
    <t>N = 16</t>
  </si>
  <si>
    <t>k = 0, 17</t>
  </si>
  <si>
    <t>Номер итерации</t>
  </si>
  <si>
    <t xml:space="preserve">&gt; или &lt; </t>
  </si>
  <si>
    <t>Числа фибоначи</t>
  </si>
  <si>
    <t>n - j - 1</t>
  </si>
  <si>
    <t>n - j + 1</t>
  </si>
  <si>
    <t xml:space="preserve">N = </t>
  </si>
  <si>
    <t>*</t>
  </si>
  <si>
    <t>Ответ</t>
  </si>
  <si>
    <t>e:</t>
  </si>
  <si>
    <t>Ki * Vi</t>
  </si>
  <si>
    <t>1/2 * Si</t>
  </si>
  <si>
    <t>4500 / qi0</t>
  </si>
  <si>
    <t>Ki * Vi / qi0</t>
  </si>
  <si>
    <t>4000 / qi0</t>
  </si>
  <si>
    <t>8800 / qi0</t>
  </si>
  <si>
    <t>1400 / qi0</t>
  </si>
  <si>
    <t>300 / qi0</t>
  </si>
  <si>
    <t>1/2 * si * qi0</t>
  </si>
  <si>
    <t>2 * qi0</t>
  </si>
  <si>
    <t>3,5 * qi0</t>
  </si>
  <si>
    <t>3 * qi0</t>
  </si>
  <si>
    <t>1 * qi0</t>
  </si>
  <si>
    <t>Точка минимума локализована на отрезке [5,49702324986284 ; 5,5069722447856], х*  = 5,50011922509504, f* = -20,2499999857854 .</t>
  </si>
  <si>
    <t>4. Определить методом золотого сечения минимум функции f (х), заданной на отрезке [0, 8], при N=16.</t>
  </si>
  <si>
    <t>Ф1</t>
  </si>
  <si>
    <t>Ф2</t>
  </si>
  <si>
    <r>
      <rPr>
        <sz val="10"/>
        <color rgb="FF000000"/>
        <rFont val="Aptos Narrow"/>
        <family val="2"/>
      </rPr>
      <t>∆</t>
    </r>
    <r>
      <rPr>
        <sz val="10"/>
        <color rgb="FF000000"/>
        <rFont val="Arial"/>
        <family val="2"/>
        <charset val="204"/>
      </rPr>
      <t>16 = [ 5,49698091512071; 5,50724483922272]</t>
    </r>
  </si>
  <si>
    <t>x* = 5,50090138526973</t>
  </si>
  <si>
    <t>f* = -20,2499991875046</t>
  </si>
  <si>
    <t>Метод фибоначи посчитал лучше так как его x ближе к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</si>
</sst>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9"/>
      <color rgb="FF1F1F1F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ptos Narrow"/>
      <family val="2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4" fontId="0" fillId="0" borderId="0" xfId="0" applyNumberFormat="1"/>
    <xf numFmtId="2" fontId="1" fillId="0" borderId="1" xfId="0" applyNumberFormat="1" applyFont="1" applyBorder="1"/>
    <xf numFmtId="0" fontId="1" fillId="0" borderId="2" xfId="0" applyFont="1" applyBorder="1"/>
    <xf numFmtId="0" fontId="1" fillId="0" borderId="7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48</xdr:row>
      <xdr:rowOff>0</xdr:rowOff>
    </xdr:from>
    <xdr:ext cx="923925" cy="6381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48</xdr:row>
      <xdr:rowOff>0</xdr:rowOff>
    </xdr:from>
    <xdr:to>
      <xdr:col>2</xdr:col>
      <xdr:colOff>314325</xdr:colOff>
      <xdr:row>51</xdr:row>
      <xdr:rowOff>76200</xdr:rowOff>
    </xdr:to>
    <xdr:pic>
      <xdr:nvPicPr>
        <xdr:cNvPr id="1025" name="image1.png">
          <a:extLst>
            <a:ext uri="{FF2B5EF4-FFF2-40B4-BE49-F238E27FC236}">
              <a16:creationId xmlns:a16="http://schemas.microsoft.com/office/drawing/2014/main" id="{739C32C6-6DA8-719D-DF34-AA18D952DE3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210550"/>
          <a:ext cx="9239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0</xdr:colOff>
      <xdr:row>48</xdr:row>
      <xdr:rowOff>0</xdr:rowOff>
    </xdr:from>
    <xdr:to>
      <xdr:col>2</xdr:col>
      <xdr:colOff>314325</xdr:colOff>
      <xdr:row>51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8F8C302-F24E-DEC7-587E-C56B35E8AED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210550"/>
          <a:ext cx="9239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40</xdr:row>
      <xdr:rowOff>0</xdr:rowOff>
    </xdr:from>
    <xdr:to>
      <xdr:col>19</xdr:col>
      <xdr:colOff>524717</xdr:colOff>
      <xdr:row>44</xdr:row>
      <xdr:rowOff>85827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A0EBD2D-F91B-B77A-A1D3-99E41DC1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6515100"/>
          <a:ext cx="6030167" cy="733527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49</xdr:row>
      <xdr:rowOff>0</xdr:rowOff>
    </xdr:from>
    <xdr:to>
      <xdr:col>19</xdr:col>
      <xdr:colOff>296212</xdr:colOff>
      <xdr:row>68</xdr:row>
      <xdr:rowOff>124272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C5DBCE-662B-ABE4-E1EE-A3750D90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7972425"/>
          <a:ext cx="6716062" cy="3200847"/>
        </a:xfrm>
        <a:prstGeom prst="rect">
          <a:avLst/>
        </a:prstGeom>
      </xdr:spPr>
    </xdr:pic>
    <xdr:clientData/>
  </xdr:twoCellAnchor>
  <xdr:twoCellAnchor editAs="oneCell">
    <xdr:from>
      <xdr:col>12</xdr:col>
      <xdr:colOff>289560</xdr:colOff>
      <xdr:row>103</xdr:row>
      <xdr:rowOff>76200</xdr:rowOff>
    </xdr:from>
    <xdr:to>
      <xdr:col>17</xdr:col>
      <xdr:colOff>183237</xdr:colOff>
      <xdr:row>113</xdr:row>
      <xdr:rowOff>7759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2808455-C65E-EE39-EDEB-E54972F38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1440" y="17373600"/>
          <a:ext cx="4115157" cy="1607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23925" cy="6381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ADDB9FC5-BAF5-4606-9542-FC7E7BCC2E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0" y="8210550"/>
          <a:ext cx="923925" cy="638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45720</xdr:colOff>
      <xdr:row>11</xdr:row>
      <xdr:rowOff>114300</xdr:rowOff>
    </xdr:from>
    <xdr:to>
      <xdr:col>16</xdr:col>
      <xdr:colOff>531733</xdr:colOff>
      <xdr:row>15</xdr:row>
      <xdr:rowOff>82004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95AB4D1-9838-9450-7B04-BA69322E0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0120" y="1973580"/>
          <a:ext cx="1705213" cy="63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71"/>
  <sheetViews>
    <sheetView workbookViewId="0">
      <selection activeCell="B14" sqref="B14"/>
    </sheetView>
  </sheetViews>
  <sheetFormatPr defaultColWidth="12.5546875" defaultRowHeight="15.75" customHeight="1" x14ac:dyDescent="0.25"/>
  <cols>
    <col min="2" max="2" width="9.109375" customWidth="1"/>
    <col min="3" max="3" width="6.44140625" customWidth="1"/>
    <col min="4" max="4" width="8.5546875" customWidth="1"/>
    <col min="5" max="5" width="6.6640625" customWidth="1"/>
    <col min="6" max="6" width="6.33203125" customWidth="1"/>
    <col min="7" max="7" width="11.44140625" customWidth="1"/>
    <col min="8" max="8" width="12.6640625" customWidth="1"/>
    <col min="9" max="9" width="10.109375" customWidth="1"/>
    <col min="10" max="10" width="10" customWidth="1"/>
    <col min="11" max="11" width="9.88671875" customWidth="1"/>
    <col min="12" max="12" width="15.109375" customWidth="1"/>
    <col min="13" max="13" width="11.5546875" customWidth="1"/>
    <col min="14" max="14" width="6.5546875" customWidth="1"/>
    <col min="15" max="15" width="6.109375" customWidth="1"/>
    <col min="16" max="16" width="6.33203125" customWidth="1"/>
    <col min="17" max="17" width="6.44140625" customWidth="1"/>
    <col min="18" max="18" width="6.6640625" customWidth="1"/>
  </cols>
  <sheetData>
    <row r="1" spans="1:17" ht="13.2" x14ac:dyDescent="0.25">
      <c r="A1" s="1" t="s">
        <v>0</v>
      </c>
      <c r="B1" s="6" t="s">
        <v>46</v>
      </c>
    </row>
    <row r="2" spans="1:17" ht="13.2" x14ac:dyDescent="0.25">
      <c r="A2" s="1" t="s">
        <v>1</v>
      </c>
    </row>
    <row r="3" spans="1:17" ht="13.2" x14ac:dyDescent="0.25">
      <c r="A3" s="1" t="s">
        <v>2</v>
      </c>
    </row>
    <row r="4" spans="1:17" ht="13.2" x14ac:dyDescent="0.25">
      <c r="A4" s="1" t="s">
        <v>3</v>
      </c>
    </row>
    <row r="5" spans="1:17" ht="13.2" x14ac:dyDescent="0.25">
      <c r="A5" s="1" t="s">
        <v>4</v>
      </c>
    </row>
    <row r="6" spans="1:17" ht="13.2" x14ac:dyDescent="0.25">
      <c r="A6" s="1" t="s">
        <v>5</v>
      </c>
    </row>
    <row r="8" spans="1:17" ht="13.2" x14ac:dyDescent="0.25">
      <c r="A8" s="1" t="s">
        <v>6</v>
      </c>
      <c r="E8" s="1"/>
      <c r="I8" s="1" t="s">
        <v>7</v>
      </c>
    </row>
    <row r="9" spans="1:17" ht="13.2" x14ac:dyDescent="0.25">
      <c r="A9" s="1" t="s">
        <v>8</v>
      </c>
      <c r="E9" s="2"/>
      <c r="I9" s="1" t="s">
        <v>9</v>
      </c>
    </row>
    <row r="12" spans="1:17" ht="13.2" x14ac:dyDescent="0.25">
      <c r="A12" s="1" t="s">
        <v>10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</row>
    <row r="13" spans="1:17" ht="13.2" x14ac:dyDescent="0.25">
      <c r="A13" s="1" t="s">
        <v>11</v>
      </c>
      <c r="B13" s="3">
        <f>8 / 9 * B12 - 0.05</f>
        <v>0.8388888888888888</v>
      </c>
      <c r="C13" s="3">
        <f>8 / 9 * C12 + 0.05</f>
        <v>1.8277777777777777</v>
      </c>
      <c r="D13" s="3">
        <f>8 / 9 * D12 - 0.05</f>
        <v>2.6166666666666667</v>
      </c>
      <c r="E13" s="3">
        <f>8 / 9 * E12 + 0.05</f>
        <v>3.6055555555555552</v>
      </c>
      <c r="F13" s="3">
        <f>8 / 9 * F12 - 0.05</f>
        <v>4.3944444444444448</v>
      </c>
      <c r="G13" s="3">
        <f>8 / 9 * F12 + 0.05</f>
        <v>4.4944444444444445</v>
      </c>
      <c r="H13" s="3">
        <f>8 / 9 * H12 - 0.05</f>
        <v>6.1722222222222216</v>
      </c>
      <c r="I13" s="3">
        <f>8 / 9 * I12 + 0.05</f>
        <v>7.1611111111111105</v>
      </c>
      <c r="J13" s="3">
        <f>8 / 9 * J12 - 0.05</f>
        <v>7.95</v>
      </c>
      <c r="K13" s="3">
        <f>8 / 9 * J12 + 0.05</f>
        <v>8.0500000000000007</v>
      </c>
      <c r="L13" s="3">
        <f>8 / 9 * L12 - 0.05</f>
        <v>9.7277777777777761</v>
      </c>
      <c r="M13" s="3">
        <f>8 / 9 * M12 + 0.05</f>
        <v>10.716666666666667</v>
      </c>
      <c r="N13" s="3">
        <f>8 / 9 * N12 - 0.05</f>
        <v>11.505555555555555</v>
      </c>
      <c r="O13" s="4">
        <f>8 / 9 * O12 + 0.05</f>
        <v>12.494444444444444</v>
      </c>
      <c r="P13" s="3">
        <f>8 / 9 * P12 - 0.05</f>
        <v>13.283333333333331</v>
      </c>
      <c r="Q13" s="3">
        <f>8 / 9 * Q12 + 0.05</f>
        <v>14.272222222222222</v>
      </c>
    </row>
    <row r="14" spans="1:17" ht="13.2" x14ac:dyDescent="0.25">
      <c r="A14" s="1" t="s">
        <v>12</v>
      </c>
      <c r="B14" s="3">
        <f t="shared" ref="B14:Q14" si="0">B13 + 1 / B13</f>
        <v>2.0309418690213392</v>
      </c>
      <c r="C14" s="3">
        <f t="shared" si="0"/>
        <v>2.3748902397838565</v>
      </c>
      <c r="D14" s="3">
        <f t="shared" si="0"/>
        <v>2.998832271762208</v>
      </c>
      <c r="E14" s="3">
        <f t="shared" si="0"/>
        <v>3.8829053244307477</v>
      </c>
      <c r="F14" s="3">
        <f t="shared" si="0"/>
        <v>4.6220044950133445</v>
      </c>
      <c r="G14" s="3">
        <f t="shared" si="0"/>
        <v>4.7169413542095864</v>
      </c>
      <c r="H14" s="3">
        <f t="shared" si="0"/>
        <v>6.3342384238423834</v>
      </c>
      <c r="I14" s="3">
        <f t="shared" si="0"/>
        <v>7.3007542453236782</v>
      </c>
      <c r="J14" s="3">
        <f t="shared" si="0"/>
        <v>8.0757861635220127</v>
      </c>
      <c r="K14" s="3">
        <f t="shared" si="0"/>
        <v>8.1742236024844726</v>
      </c>
      <c r="L14" s="3">
        <f t="shared" si="0"/>
        <v>9.8305761786915404</v>
      </c>
      <c r="M14" s="3">
        <f t="shared" si="0"/>
        <v>10.809979263867289</v>
      </c>
      <c r="N14" s="3">
        <f t="shared" si="0"/>
        <v>11.59247008959708</v>
      </c>
      <c r="O14" s="4">
        <f t="shared" si="0"/>
        <v>12.574480015809495</v>
      </c>
      <c r="P14" s="3">
        <f t="shared" si="0"/>
        <v>13.358615641990797</v>
      </c>
      <c r="Q14" s="3">
        <f t="shared" si="0"/>
        <v>14.34228839583063</v>
      </c>
    </row>
    <row r="17" spans="1:18" ht="13.2" x14ac:dyDescent="0.25">
      <c r="B17" s="1" t="s">
        <v>13</v>
      </c>
      <c r="C17" s="3">
        <f>MIN(B14:Q14)</f>
        <v>2.0309418690213392</v>
      </c>
      <c r="E17" s="1" t="s">
        <v>14</v>
      </c>
    </row>
    <row r="18" spans="1:18" ht="13.2" x14ac:dyDescent="0.25">
      <c r="B18" s="1" t="s">
        <v>15</v>
      </c>
    </row>
    <row r="19" spans="1:18" ht="13.2" x14ac:dyDescent="0.25">
      <c r="B19" s="1" t="s">
        <v>16</v>
      </c>
    </row>
    <row r="20" spans="1:18" ht="13.2" x14ac:dyDescent="0.25">
      <c r="B20" s="1" t="s">
        <v>17</v>
      </c>
    </row>
    <row r="21" spans="1:18" ht="13.2" x14ac:dyDescent="0.25">
      <c r="B21" s="1" t="s">
        <v>18</v>
      </c>
    </row>
    <row r="23" spans="1:18" ht="13.2" x14ac:dyDescent="0.25">
      <c r="A23" s="1" t="s">
        <v>19</v>
      </c>
    </row>
    <row r="25" spans="1:18" ht="13.2" x14ac:dyDescent="0.25">
      <c r="A25" s="1" t="s">
        <v>20</v>
      </c>
      <c r="E25" s="1" t="s">
        <v>21</v>
      </c>
    </row>
    <row r="27" spans="1:18" ht="13.2" x14ac:dyDescent="0.25">
      <c r="A27" s="1" t="s">
        <v>10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</row>
    <row r="28" spans="1:18" ht="13.2" x14ac:dyDescent="0.25">
      <c r="A28" s="1" t="s">
        <v>11</v>
      </c>
      <c r="B28" s="3">
        <f t="shared" ref="B28:R28" si="1">4 / 9 * B27</f>
        <v>0.44444444444444442</v>
      </c>
      <c r="C28" s="3">
        <f t="shared" si="1"/>
        <v>0.88888888888888884</v>
      </c>
      <c r="D28" s="3">
        <f t="shared" si="1"/>
        <v>1.3333333333333333</v>
      </c>
      <c r="E28" s="3">
        <f t="shared" si="1"/>
        <v>1.7777777777777777</v>
      </c>
      <c r="F28" s="3">
        <f t="shared" si="1"/>
        <v>2.2222222222222223</v>
      </c>
      <c r="G28" s="3">
        <f t="shared" si="1"/>
        <v>2.6666666666666665</v>
      </c>
      <c r="H28" s="3">
        <f t="shared" si="1"/>
        <v>3.1111111111111107</v>
      </c>
      <c r="I28" s="3">
        <f t="shared" si="1"/>
        <v>3.5555555555555554</v>
      </c>
      <c r="J28" s="3">
        <f t="shared" si="1"/>
        <v>4</v>
      </c>
      <c r="K28" s="3">
        <f t="shared" si="1"/>
        <v>4.4444444444444446</v>
      </c>
      <c r="L28" s="3">
        <f t="shared" si="1"/>
        <v>4.8888888888888884</v>
      </c>
      <c r="M28" s="3">
        <f t="shared" si="1"/>
        <v>5.333333333333333</v>
      </c>
      <c r="N28" s="3">
        <f t="shared" si="1"/>
        <v>5.7777777777777777</v>
      </c>
      <c r="O28" s="3">
        <f t="shared" si="1"/>
        <v>6.2222222222222214</v>
      </c>
      <c r="P28" s="3">
        <f t="shared" si="1"/>
        <v>6.6666666666666661</v>
      </c>
      <c r="Q28" s="3">
        <f t="shared" si="1"/>
        <v>7.1111111111111107</v>
      </c>
      <c r="R28" s="3">
        <f t="shared" si="1"/>
        <v>7.5555555555555554</v>
      </c>
    </row>
    <row r="29" spans="1:18" ht="13.2" x14ac:dyDescent="0.25">
      <c r="A29" s="1" t="s">
        <v>12</v>
      </c>
      <c r="B29" s="3">
        <f t="shared" ref="B29:R29" si="2">B28 + 1 / B28</f>
        <v>2.6944444444444446</v>
      </c>
      <c r="C29" s="3">
        <f t="shared" si="2"/>
        <v>2.0138888888888888</v>
      </c>
      <c r="D29" s="3">
        <f t="shared" si="2"/>
        <v>2.083333333333333</v>
      </c>
      <c r="E29" s="3">
        <f t="shared" si="2"/>
        <v>2.3402777777777777</v>
      </c>
      <c r="F29" s="3">
        <f t="shared" si="2"/>
        <v>2.6722222222222225</v>
      </c>
      <c r="G29" s="3">
        <f t="shared" si="2"/>
        <v>3.0416666666666665</v>
      </c>
      <c r="H29" s="3">
        <f t="shared" si="2"/>
        <v>3.4325396825396823</v>
      </c>
      <c r="I29" s="3">
        <f t="shared" si="2"/>
        <v>3.8368055555555554</v>
      </c>
      <c r="J29" s="3">
        <f t="shared" si="2"/>
        <v>4.25</v>
      </c>
      <c r="K29" s="3">
        <f t="shared" si="2"/>
        <v>4.6694444444444443</v>
      </c>
      <c r="L29" s="3">
        <f t="shared" si="2"/>
        <v>5.0934343434343425</v>
      </c>
      <c r="M29" s="3">
        <f t="shared" si="2"/>
        <v>5.520833333333333</v>
      </c>
      <c r="N29" s="3">
        <f t="shared" si="2"/>
        <v>5.950854700854701</v>
      </c>
      <c r="O29" s="3">
        <f t="shared" si="2"/>
        <v>6.382936507936507</v>
      </c>
      <c r="P29" s="3">
        <f t="shared" si="2"/>
        <v>6.8166666666666664</v>
      </c>
      <c r="Q29" s="3">
        <f t="shared" si="2"/>
        <v>7.2517361111111107</v>
      </c>
      <c r="R29" s="3">
        <f t="shared" si="2"/>
        <v>7.6879084967320264</v>
      </c>
    </row>
    <row r="30" spans="1:18" ht="13.2" x14ac:dyDescent="0.25">
      <c r="B30" s="1" t="s">
        <v>15</v>
      </c>
    </row>
    <row r="31" spans="1:18" ht="13.2" x14ac:dyDescent="0.25">
      <c r="B31" s="1" t="s">
        <v>22</v>
      </c>
    </row>
    <row r="32" spans="1:18" ht="13.2" x14ac:dyDescent="0.25">
      <c r="B32" s="1" t="s">
        <v>23</v>
      </c>
    </row>
    <row r="33" spans="1:12" ht="13.2" x14ac:dyDescent="0.25">
      <c r="B33" s="1" t="s">
        <v>24</v>
      </c>
    </row>
    <row r="34" spans="1:12" ht="13.2" x14ac:dyDescent="0.25">
      <c r="B34" s="1" t="s">
        <v>25</v>
      </c>
    </row>
    <row r="36" spans="1:12" ht="13.2" x14ac:dyDescent="0.25">
      <c r="A36" s="1" t="s">
        <v>26</v>
      </c>
    </row>
    <row r="37" spans="1:12" ht="13.8" thickBot="1" x14ac:dyDescent="0.3">
      <c r="A37" s="1" t="s">
        <v>27</v>
      </c>
    </row>
    <row r="38" spans="1:12" ht="13.2" x14ac:dyDescent="0.25">
      <c r="A38" s="10"/>
      <c r="B38" s="11" t="s">
        <v>28</v>
      </c>
      <c r="C38" s="11" t="s">
        <v>29</v>
      </c>
      <c r="D38" s="11" t="s">
        <v>30</v>
      </c>
      <c r="E38" s="11" t="s">
        <v>31</v>
      </c>
      <c r="F38" s="11" t="s">
        <v>32</v>
      </c>
      <c r="G38" s="11" t="s">
        <v>33</v>
      </c>
      <c r="H38" s="12"/>
      <c r="I38" s="11" t="s">
        <v>34</v>
      </c>
      <c r="J38" s="11" t="s">
        <v>35</v>
      </c>
      <c r="K38" s="12"/>
      <c r="L38" s="13" t="s">
        <v>36</v>
      </c>
    </row>
    <row r="39" spans="1:12" ht="13.2" x14ac:dyDescent="0.25">
      <c r="A39" s="14">
        <v>1</v>
      </c>
      <c r="B39" s="8">
        <v>900</v>
      </c>
      <c r="C39" s="8">
        <v>5</v>
      </c>
      <c r="D39" s="8">
        <v>4</v>
      </c>
      <c r="E39" s="8">
        <v>8</v>
      </c>
      <c r="F39" s="9">
        <v>47.434164902525687</v>
      </c>
      <c r="G39" s="9">
        <f t="shared" ref="G39:G43" si="3">C39 * B39 /F39</f>
        <v>94.868329805051388</v>
      </c>
      <c r="H39" s="9"/>
      <c r="I39" s="9">
        <f t="shared" ref="I39:I43" si="4">D39 * F39</f>
        <v>189.73665961010275</v>
      </c>
      <c r="J39" s="9">
        <f t="shared" ref="J39:J43" si="5">E39 * F39</f>
        <v>379.4733192202055</v>
      </c>
      <c r="K39" s="7"/>
      <c r="L39" s="15">
        <f>G39 + 0.5 * I39</f>
        <v>189.73665961010278</v>
      </c>
    </row>
    <row r="40" spans="1:12" ht="13.2" x14ac:dyDescent="0.25">
      <c r="A40" s="14">
        <v>2</v>
      </c>
      <c r="B40" s="8">
        <v>400</v>
      </c>
      <c r="C40" s="8">
        <v>10</v>
      </c>
      <c r="D40" s="8">
        <v>7</v>
      </c>
      <c r="E40" s="8">
        <v>5</v>
      </c>
      <c r="F40" s="9">
        <v>33.806170189140666</v>
      </c>
      <c r="G40" s="9">
        <f t="shared" si="3"/>
        <v>118.32159566199232</v>
      </c>
      <c r="H40" s="9"/>
      <c r="I40" s="9">
        <f t="shared" si="4"/>
        <v>236.64319132398467</v>
      </c>
      <c r="J40" s="9">
        <f t="shared" si="5"/>
        <v>169.03085094570332</v>
      </c>
      <c r="K40" s="7"/>
      <c r="L40" s="15">
        <f t="shared" ref="L40:L43" si="6">G40 + 0.5 * I40</f>
        <v>236.64319132398464</v>
      </c>
    </row>
    <row r="41" spans="1:12" ht="13.2" x14ac:dyDescent="0.25">
      <c r="A41" s="14">
        <v>3</v>
      </c>
      <c r="B41" s="8">
        <v>800</v>
      </c>
      <c r="C41" s="8">
        <v>11</v>
      </c>
      <c r="D41" s="8">
        <v>6</v>
      </c>
      <c r="E41" s="8">
        <v>6</v>
      </c>
      <c r="F41" s="9">
        <v>54.160256030906403</v>
      </c>
      <c r="G41" s="9">
        <f t="shared" si="3"/>
        <v>162.48076809271922</v>
      </c>
      <c r="H41" s="9"/>
      <c r="I41" s="9">
        <f t="shared" si="4"/>
        <v>324.96153618543843</v>
      </c>
      <c r="J41" s="9">
        <f t="shared" si="5"/>
        <v>324.96153618543843</v>
      </c>
      <c r="K41" s="7"/>
      <c r="L41" s="15">
        <f t="shared" si="6"/>
        <v>324.96153618543843</v>
      </c>
    </row>
    <row r="42" spans="1:12" ht="13.2" x14ac:dyDescent="0.25">
      <c r="A42" s="14">
        <v>4</v>
      </c>
      <c r="B42" s="8">
        <v>200</v>
      </c>
      <c r="C42" s="8">
        <v>7</v>
      </c>
      <c r="D42" s="8">
        <v>4</v>
      </c>
      <c r="E42" s="8">
        <v>3</v>
      </c>
      <c r="F42" s="9">
        <v>26.457513110645905</v>
      </c>
      <c r="G42" s="9">
        <f t="shared" si="3"/>
        <v>52.915026221291811</v>
      </c>
      <c r="H42" s="9"/>
      <c r="I42" s="9">
        <f t="shared" si="4"/>
        <v>105.83005244258362</v>
      </c>
      <c r="J42" s="9">
        <f t="shared" si="5"/>
        <v>79.372539331937716</v>
      </c>
      <c r="K42" s="7"/>
      <c r="L42" s="15">
        <f t="shared" si="6"/>
        <v>105.83005244258362</v>
      </c>
    </row>
    <row r="43" spans="1:12" ht="13.2" x14ac:dyDescent="0.25">
      <c r="A43" s="14">
        <v>5</v>
      </c>
      <c r="B43" s="8">
        <v>150</v>
      </c>
      <c r="C43" s="8">
        <v>2</v>
      </c>
      <c r="D43" s="8">
        <v>2</v>
      </c>
      <c r="E43" s="8">
        <v>3</v>
      </c>
      <c r="F43" s="9">
        <v>17.320508075688775</v>
      </c>
      <c r="G43" s="9">
        <f t="shared" si="3"/>
        <v>17.320508075688771</v>
      </c>
      <c r="H43" s="9"/>
      <c r="I43" s="9">
        <f t="shared" si="4"/>
        <v>34.641016151377549</v>
      </c>
      <c r="J43" s="9">
        <f t="shared" si="5"/>
        <v>51.96152422706632</v>
      </c>
      <c r="K43" s="7"/>
      <c r="L43" s="15">
        <f t="shared" si="6"/>
        <v>34.641016151377542</v>
      </c>
    </row>
    <row r="44" spans="1:12" ht="13.8" thickBot="1" x14ac:dyDescent="0.3">
      <c r="A44" s="16"/>
      <c r="B44" s="17"/>
      <c r="C44" s="17"/>
      <c r="D44" s="17"/>
      <c r="E44" s="17"/>
      <c r="F44" s="18"/>
      <c r="G44" s="18">
        <f>SUM(G39:G43)</f>
        <v>445.90622785674356</v>
      </c>
      <c r="H44" s="18"/>
      <c r="I44" s="18">
        <f t="shared" ref="I44:J44" si="7">SUM(I39:I43)</f>
        <v>891.81245571348711</v>
      </c>
      <c r="J44" s="18">
        <f t="shared" si="7"/>
        <v>1004.7997699103513</v>
      </c>
      <c r="K44" s="17"/>
      <c r="L44" s="19">
        <f>SUM(L39:L43)</f>
        <v>891.81245571348711</v>
      </c>
    </row>
    <row r="46" spans="1:12" ht="13.2" x14ac:dyDescent="0.25">
      <c r="B46" s="1" t="s">
        <v>37</v>
      </c>
    </row>
    <row r="48" spans="1:12" ht="13.2" x14ac:dyDescent="0.25">
      <c r="B48" s="1" t="s">
        <v>38</v>
      </c>
    </row>
    <row r="50" spans="2:49" ht="13.2" x14ac:dyDescent="0.25">
      <c r="D50" s="4">
        <f>1004.8</f>
        <v>1004.8</v>
      </c>
    </row>
    <row r="53" spans="2:49" ht="13.2" x14ac:dyDescent="0.25"/>
    <row r="54" spans="2:49" ht="13.8" thickBot="1" x14ac:dyDescent="0.3">
      <c r="AL54" s="6" t="s">
        <v>45</v>
      </c>
    </row>
    <row r="55" spans="2:49" ht="13.2" x14ac:dyDescent="0.25">
      <c r="B55" s="10"/>
      <c r="C55" s="11" t="s">
        <v>28</v>
      </c>
      <c r="D55" s="11" t="s">
        <v>29</v>
      </c>
      <c r="E55" s="11" t="s">
        <v>30</v>
      </c>
      <c r="F55" s="11" t="s">
        <v>31</v>
      </c>
      <c r="G55" s="11" t="s">
        <v>32</v>
      </c>
      <c r="H55" s="11" t="s">
        <v>33</v>
      </c>
      <c r="I55" s="12"/>
      <c r="J55" s="11" t="s">
        <v>34</v>
      </c>
      <c r="K55" s="11" t="s">
        <v>35</v>
      </c>
      <c r="L55" s="12"/>
      <c r="M55" s="13" t="s">
        <v>36</v>
      </c>
    </row>
    <row r="56" spans="2:49" ht="13.2" x14ac:dyDescent="0.25">
      <c r="B56" s="14">
        <v>1</v>
      </c>
      <c r="C56" s="8">
        <v>900</v>
      </c>
      <c r="D56" s="8">
        <v>5</v>
      </c>
      <c r="E56" s="8">
        <v>4</v>
      </c>
      <c r="F56" s="8">
        <v>8</v>
      </c>
      <c r="G56" s="9">
        <v>49.9510486322432</v>
      </c>
      <c r="H56" s="9">
        <f t="shared" ref="H56:H60" si="8">D56 * C56 /G56</f>
        <v>90.088198811010912</v>
      </c>
      <c r="I56" s="9"/>
      <c r="J56" s="9">
        <f t="shared" ref="J56:J60" si="9">E56 * G56</f>
        <v>199.8041945289728</v>
      </c>
      <c r="K56" s="9">
        <f t="shared" ref="K56:K60" si="10">F56 * G56</f>
        <v>399.6083890579456</v>
      </c>
      <c r="L56" s="7"/>
      <c r="M56" s="15">
        <f>H56 + 0.5 * J56</f>
        <v>189.99029607549733</v>
      </c>
      <c r="AM56" s="1" t="s">
        <v>28</v>
      </c>
      <c r="AN56" s="1" t="s">
        <v>29</v>
      </c>
      <c r="AO56" s="1" t="s">
        <v>30</v>
      </c>
      <c r="AP56" s="1" t="s">
        <v>31</v>
      </c>
      <c r="AQ56" s="1" t="s">
        <v>32</v>
      </c>
      <c r="AR56" s="1" t="s">
        <v>33</v>
      </c>
      <c r="AT56" s="1" t="s">
        <v>34</v>
      </c>
      <c r="AU56" s="1" t="s">
        <v>35</v>
      </c>
      <c r="AW56" s="1" t="s">
        <v>36</v>
      </c>
    </row>
    <row r="57" spans="2:49" ht="13.2" x14ac:dyDescent="0.25">
      <c r="B57" s="14">
        <v>2</v>
      </c>
      <c r="C57" s="8">
        <v>400</v>
      </c>
      <c r="D57" s="8">
        <v>10</v>
      </c>
      <c r="E57" s="8">
        <v>7</v>
      </c>
      <c r="F57" s="8">
        <v>5</v>
      </c>
      <c r="G57" s="9">
        <v>31.594406534882442</v>
      </c>
      <c r="H57" s="9">
        <f>D57 * C57 /G57</f>
        <v>126.60468857307762</v>
      </c>
      <c r="I57" s="9"/>
      <c r="J57" s="9">
        <f>E57 * G57</f>
        <v>221.1608457441771</v>
      </c>
      <c r="K57" s="9">
        <f>F57 * G57</f>
        <v>157.97203267441222</v>
      </c>
      <c r="L57" s="7"/>
      <c r="M57" s="15">
        <f t="shared" ref="M57:M60" si="11">H57 + 0.5 * J57</f>
        <v>237.18511144516617</v>
      </c>
      <c r="AL57" s="1">
        <v>1</v>
      </c>
      <c r="AM57" s="1">
        <v>900</v>
      </c>
      <c r="AN57" s="1">
        <v>5</v>
      </c>
      <c r="AO57" s="1">
        <v>4</v>
      </c>
      <c r="AP57" s="1">
        <v>8</v>
      </c>
      <c r="AQ57" s="3">
        <v>48.357783317186744</v>
      </c>
      <c r="AR57" s="3">
        <f>AN57 * AM57 /AQ57</f>
        <v>93.056374616755107</v>
      </c>
      <c r="AS57" s="3"/>
      <c r="AT57" s="3">
        <f>AO57 * AQ57</f>
        <v>193.43113326874698</v>
      </c>
      <c r="AU57" s="3">
        <f>AP57 * AQ57</f>
        <v>386.86226653749395</v>
      </c>
      <c r="AW57" s="3">
        <f t="shared" ref="AW57:AW61" si="12">AR57 + 0.5 * AT57</f>
        <v>189.7719412511286</v>
      </c>
    </row>
    <row r="58" spans="2:49" ht="13.2" x14ac:dyDescent="0.25">
      <c r="B58" s="14">
        <v>3</v>
      </c>
      <c r="C58" s="8">
        <v>800</v>
      </c>
      <c r="D58" s="8">
        <v>11</v>
      </c>
      <c r="E58" s="8">
        <v>6</v>
      </c>
      <c r="F58" s="8">
        <v>6</v>
      </c>
      <c r="G58" s="9">
        <v>37.713286474182404</v>
      </c>
      <c r="H58" s="9">
        <f>D58 * C58 /G58</f>
        <v>233.33951566444006</v>
      </c>
      <c r="I58" s="9"/>
      <c r="J58" s="9">
        <f>E58 * G58</f>
        <v>226.27971884509441</v>
      </c>
      <c r="K58" s="9">
        <f>F58 * G58</f>
        <v>226.27971884509441</v>
      </c>
      <c r="L58" s="7"/>
      <c r="M58" s="15">
        <f t="shared" si="11"/>
        <v>346.47937508698726</v>
      </c>
      <c r="AL58" s="1">
        <v>2</v>
      </c>
      <c r="AM58" s="1">
        <v>400</v>
      </c>
      <c r="AN58" s="1">
        <v>10</v>
      </c>
      <c r="AO58" s="1">
        <v>7</v>
      </c>
      <c r="AP58" s="1">
        <v>5</v>
      </c>
      <c r="AQ58" s="3">
        <v>43.066530178219558</v>
      </c>
      <c r="AR58" s="3">
        <f>AN58 * AM58 /AQ58</f>
        <v>92.879551323198029</v>
      </c>
      <c r="AS58" s="3"/>
      <c r="AT58" s="3">
        <f>AO58 * AQ58</f>
        <v>301.46571124753689</v>
      </c>
      <c r="AU58" s="3">
        <f>AP58 * AQ58</f>
        <v>215.33265089109779</v>
      </c>
      <c r="AW58" s="3">
        <f t="shared" si="12"/>
        <v>243.61240694696647</v>
      </c>
    </row>
    <row r="59" spans="2:49" ht="13.2" x14ac:dyDescent="0.25">
      <c r="B59" s="14">
        <v>4</v>
      </c>
      <c r="C59" s="8">
        <v>200</v>
      </c>
      <c r="D59" s="8">
        <v>7</v>
      </c>
      <c r="E59" s="8">
        <v>4</v>
      </c>
      <c r="F59" s="8">
        <v>3</v>
      </c>
      <c r="G59" s="9">
        <v>19.356643237091202</v>
      </c>
      <c r="H59" s="9">
        <f t="shared" si="8"/>
        <v>72.326590042085385</v>
      </c>
      <c r="I59" s="9"/>
      <c r="J59" s="9">
        <f t="shared" si="9"/>
        <v>77.426572948364807</v>
      </c>
      <c r="K59" s="9">
        <f t="shared" si="10"/>
        <v>58.069929711273602</v>
      </c>
      <c r="L59" s="7"/>
      <c r="M59" s="15">
        <f t="shared" si="11"/>
        <v>111.03987651626778</v>
      </c>
      <c r="AL59" s="1">
        <v>3</v>
      </c>
      <c r="AM59" s="1">
        <v>800</v>
      </c>
      <c r="AN59" s="1">
        <v>11</v>
      </c>
      <c r="AO59" s="1">
        <v>6</v>
      </c>
      <c r="AP59" s="1">
        <v>6</v>
      </c>
      <c r="AQ59" s="3">
        <v>93.544715387419856</v>
      </c>
      <c r="AR59" s="3">
        <f>AN59 * AM59 /AQ59</f>
        <v>94.072657803857595</v>
      </c>
      <c r="AS59" s="3"/>
      <c r="AT59" s="3">
        <f>AO59 * AQ59</f>
        <v>561.26829232451917</v>
      </c>
      <c r="AU59" s="3">
        <f>AP59 * AQ59</f>
        <v>561.26829232451917</v>
      </c>
      <c r="AW59" s="3">
        <f t="shared" si="12"/>
        <v>374.70680396611715</v>
      </c>
    </row>
    <row r="60" spans="2:49" ht="15.75" customHeight="1" x14ac:dyDescent="0.25">
      <c r="B60" s="14">
        <v>5</v>
      </c>
      <c r="C60" s="8">
        <v>150</v>
      </c>
      <c r="D60" s="8">
        <v>2</v>
      </c>
      <c r="E60" s="8">
        <v>2</v>
      </c>
      <c r="F60" s="8">
        <v>3</v>
      </c>
      <c r="G60" s="9">
        <v>19.356643237091202</v>
      </c>
      <c r="H60" s="9">
        <f t="shared" si="8"/>
        <v>15.498555009018297</v>
      </c>
      <c r="I60" s="9"/>
      <c r="J60" s="9">
        <f t="shared" si="9"/>
        <v>38.713286474182404</v>
      </c>
      <c r="K60" s="9">
        <f t="shared" si="10"/>
        <v>58.069929711273602</v>
      </c>
      <c r="L60" s="7"/>
      <c r="M60" s="15">
        <f t="shared" si="11"/>
        <v>34.855198246109495</v>
      </c>
      <c r="AL60" s="1">
        <v>4</v>
      </c>
      <c r="AM60" s="1">
        <v>200</v>
      </c>
      <c r="AN60" s="1">
        <v>7</v>
      </c>
      <c r="AO60" s="1">
        <v>4</v>
      </c>
      <c r="AP60" s="1">
        <v>3</v>
      </c>
      <c r="AQ60" s="3">
        <v>15.726154381164463</v>
      </c>
      <c r="AR60" s="3">
        <f>AN60 * AM60 /AQ60</f>
        <v>89.023671399080797</v>
      </c>
      <c r="AS60" s="3"/>
      <c r="AT60" s="3">
        <f>AO60 * AQ60</f>
        <v>62.904617524657851</v>
      </c>
      <c r="AU60" s="3">
        <f>AP60 * AQ60</f>
        <v>47.178463143493389</v>
      </c>
      <c r="AW60" s="3">
        <f t="shared" si="12"/>
        <v>120.47598016140972</v>
      </c>
    </row>
    <row r="61" spans="2:49" ht="15.75" customHeight="1" thickBot="1" x14ac:dyDescent="0.3">
      <c r="B61" s="16"/>
      <c r="C61" s="17"/>
      <c r="D61" s="17"/>
      <c r="E61" s="17"/>
      <c r="F61" s="17"/>
      <c r="G61" s="18"/>
      <c r="H61" s="18">
        <f>SUM(H56:H60)</f>
        <v>537.85754809963225</v>
      </c>
      <c r="I61" s="18"/>
      <c r="J61" s="18">
        <f>SUM(J56:J60)</f>
        <v>763.38461854079139</v>
      </c>
      <c r="K61" s="18">
        <f>SUM(K56:K60)</f>
        <v>899.99999999999943</v>
      </c>
      <c r="L61" s="17"/>
      <c r="M61" s="20">
        <f>SUM(M56:M60)</f>
        <v>919.54985737002801</v>
      </c>
      <c r="AL61" s="1">
        <v>5</v>
      </c>
      <c r="AM61" s="1">
        <v>150</v>
      </c>
      <c r="AN61" s="1">
        <v>2</v>
      </c>
      <c r="AO61" s="1">
        <v>2</v>
      </c>
      <c r="AP61" s="1">
        <v>3</v>
      </c>
      <c r="AQ61" s="3">
        <v>4.1626047768114711</v>
      </c>
      <c r="AR61" s="3">
        <f>AN61 * AM61 /AQ61</f>
        <v>72.070257947908786</v>
      </c>
      <c r="AS61" s="3"/>
      <c r="AT61" s="3">
        <f>AO61 * AQ61</f>
        <v>8.3252095536229422</v>
      </c>
      <c r="AU61" s="3">
        <f>AP61 * AQ61</f>
        <v>12.487814330434414</v>
      </c>
      <c r="AW61" s="3">
        <f t="shared" si="12"/>
        <v>76.232862724720263</v>
      </c>
    </row>
    <row r="62" spans="2:49" ht="15.75" customHeight="1" x14ac:dyDescent="0.25">
      <c r="AQ62" s="3"/>
      <c r="AR62" s="3">
        <f>SUM(AR57:AR61)</f>
        <v>441.1025130908003</v>
      </c>
      <c r="AS62" s="3"/>
      <c r="AT62" s="3">
        <f t="shared" ref="AT62:AU62" si="13">SUM(AT57:AT61)</f>
        <v>1127.3949639190837</v>
      </c>
      <c r="AU62" s="3">
        <f t="shared" si="13"/>
        <v>1223.1294872270387</v>
      </c>
      <c r="AW62" s="5">
        <f>SUM(AW57:AW61)</f>
        <v>1004.7999950503422</v>
      </c>
    </row>
    <row r="64" spans="2:49" ht="15.75" customHeight="1" thickBot="1" x14ac:dyDescent="0.3">
      <c r="Z64" s="3"/>
    </row>
    <row r="65" spans="2:49" ht="15.75" customHeight="1" x14ac:dyDescent="0.25">
      <c r="B65" s="31" t="s">
        <v>40</v>
      </c>
      <c r="C65" s="32"/>
      <c r="D65" s="32"/>
      <c r="E65" s="32"/>
      <c r="F65" s="35" t="s">
        <v>41</v>
      </c>
      <c r="G65" s="35"/>
      <c r="H65" s="35"/>
      <c r="I65" s="35"/>
      <c r="J65" s="37" t="s">
        <v>42</v>
      </c>
      <c r="K65" s="37"/>
      <c r="L65" s="38"/>
      <c r="AU65" t="s">
        <v>39</v>
      </c>
      <c r="AW65" s="3">
        <f>SUM(L39:L43)</f>
        <v>891.81245571348711</v>
      </c>
    </row>
    <row r="66" spans="2:49" ht="15.75" customHeight="1" x14ac:dyDescent="0.25">
      <c r="B66" s="33"/>
      <c r="C66" s="34"/>
      <c r="D66" s="34"/>
      <c r="E66" s="34"/>
      <c r="F66" s="36"/>
      <c r="G66" s="36"/>
      <c r="H66" s="36"/>
      <c r="I66" s="36"/>
      <c r="J66" s="26"/>
      <c r="K66" s="26"/>
      <c r="L66" s="29"/>
    </row>
    <row r="67" spans="2:49" ht="15.75" customHeight="1" x14ac:dyDescent="0.25">
      <c r="B67" s="33" t="s">
        <v>43</v>
      </c>
      <c r="C67" s="34"/>
      <c r="D67" s="34"/>
      <c r="E67" s="34"/>
      <c r="F67" s="39">
        <f>J44</f>
        <v>1004.7997699103513</v>
      </c>
      <c r="G67" s="26"/>
      <c r="H67" s="26"/>
      <c r="I67" s="26"/>
      <c r="J67" s="39">
        <f>L44</f>
        <v>891.81245571348711</v>
      </c>
      <c r="K67" s="26"/>
      <c r="L67" s="29"/>
    </row>
    <row r="68" spans="2:49" ht="15.75" customHeight="1" x14ac:dyDescent="0.25">
      <c r="B68" s="33"/>
      <c r="C68" s="34"/>
      <c r="D68" s="34"/>
      <c r="E68" s="34"/>
      <c r="F68" s="26"/>
      <c r="G68" s="26"/>
      <c r="H68" s="26"/>
      <c r="I68" s="26"/>
      <c r="J68" s="26"/>
      <c r="K68" s="26"/>
      <c r="L68" s="29"/>
    </row>
    <row r="69" spans="2:49" ht="15.75" customHeight="1" x14ac:dyDescent="0.25">
      <c r="B69" s="33" t="s">
        <v>44</v>
      </c>
      <c r="C69" s="34"/>
      <c r="D69" s="34"/>
      <c r="E69" s="34"/>
      <c r="F69" s="26">
        <v>900</v>
      </c>
      <c r="G69" s="26"/>
      <c r="H69" s="26"/>
      <c r="I69" s="26"/>
      <c r="J69" s="28">
        <f>M61</f>
        <v>919.54985737002801</v>
      </c>
      <c r="K69" s="26"/>
      <c r="L69" s="29"/>
    </row>
    <row r="70" spans="2:49" ht="15.75" customHeight="1" x14ac:dyDescent="0.25">
      <c r="B70" s="33"/>
      <c r="C70" s="34"/>
      <c r="D70" s="34"/>
      <c r="E70" s="34"/>
      <c r="F70" s="26"/>
      <c r="G70" s="26"/>
      <c r="H70" s="26"/>
      <c r="I70" s="26"/>
      <c r="J70" s="26"/>
      <c r="K70" s="26"/>
      <c r="L70" s="29"/>
    </row>
    <row r="71" spans="2:49" ht="15.75" customHeight="1" thickBot="1" x14ac:dyDescent="0.3">
      <c r="B71" s="40"/>
      <c r="C71" s="41"/>
      <c r="D71" s="41"/>
      <c r="E71" s="41"/>
      <c r="F71" s="27"/>
      <c r="G71" s="27"/>
      <c r="H71" s="27"/>
      <c r="I71" s="27"/>
      <c r="J71" s="27"/>
      <c r="K71" s="27"/>
      <c r="L71" s="30"/>
    </row>
  </sheetData>
  <mergeCells count="9">
    <mergeCell ref="F69:I71"/>
    <mergeCell ref="J69:L71"/>
    <mergeCell ref="B65:E66"/>
    <mergeCell ref="F65:I66"/>
    <mergeCell ref="J65:L66"/>
    <mergeCell ref="F67:I68"/>
    <mergeCell ref="J67:L68"/>
    <mergeCell ref="B69:E71"/>
    <mergeCell ref="B67:E68"/>
  </mergeCells>
  <pageMargins left="0.7" right="0.7" top="0.75" bottom="0.75" header="0.3" footer="0.3"/>
  <ignoredErrors>
    <ignoredError sqref="O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7E18-16DF-417D-BB58-E8EC0D89E6D5}">
  <dimension ref="A1:R127"/>
  <sheetViews>
    <sheetView topLeftCell="A103" workbookViewId="0">
      <selection activeCell="A125" sqref="A125"/>
    </sheetView>
  </sheetViews>
  <sheetFormatPr defaultRowHeight="13.2" x14ac:dyDescent="0.25"/>
  <cols>
    <col min="3" max="3" width="10.44140625" bestFit="1" customWidth="1"/>
    <col min="4" max="4" width="10.21875" bestFit="1" customWidth="1"/>
    <col min="14" max="14" width="11.5546875" customWidth="1"/>
    <col min="15" max="15" width="15" customWidth="1"/>
    <col min="16" max="16" width="13.6640625" customWidth="1"/>
    <col min="17" max="17" width="12.44140625" customWidth="1"/>
    <col min="18" max="18" width="11.5546875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6" t="s">
        <v>48</v>
      </c>
    </row>
    <row r="6" spans="1:17" x14ac:dyDescent="0.25">
      <c r="A6" s="6" t="s">
        <v>57</v>
      </c>
    </row>
    <row r="7" spans="1:17" x14ac:dyDescent="0.25">
      <c r="A7" s="1" t="s">
        <v>2</v>
      </c>
    </row>
    <row r="8" spans="1:17" x14ac:dyDescent="0.25">
      <c r="A8" s="1" t="s">
        <v>3</v>
      </c>
    </row>
    <row r="9" spans="1:17" x14ac:dyDescent="0.25">
      <c r="A9" s="1" t="s">
        <v>4</v>
      </c>
    </row>
    <row r="10" spans="1:17" x14ac:dyDescent="0.25">
      <c r="A10" s="1" t="s">
        <v>5</v>
      </c>
    </row>
    <row r="12" spans="1:17" x14ac:dyDescent="0.25">
      <c r="A12" s="1" t="s">
        <v>6</v>
      </c>
      <c r="E12" s="1"/>
      <c r="I12" s="1" t="s">
        <v>7</v>
      </c>
    </row>
    <row r="13" spans="1:17" x14ac:dyDescent="0.25">
      <c r="A13" s="1" t="s">
        <v>8</v>
      </c>
      <c r="E13" s="2"/>
      <c r="I13" s="1" t="s">
        <v>7</v>
      </c>
    </row>
    <row r="15" spans="1:17" ht="13.8" thickBot="1" x14ac:dyDescent="0.3"/>
    <row r="16" spans="1:17" x14ac:dyDescent="0.25">
      <c r="A16" s="23" t="s">
        <v>10</v>
      </c>
      <c r="B16" s="11">
        <v>1</v>
      </c>
      <c r="C16" s="11">
        <v>2</v>
      </c>
      <c r="D16" s="11">
        <v>3</v>
      </c>
      <c r="E16" s="11">
        <v>4</v>
      </c>
      <c r="F16" s="11">
        <v>5</v>
      </c>
      <c r="G16" s="11">
        <v>6</v>
      </c>
      <c r="H16" s="11">
        <v>7</v>
      </c>
      <c r="I16" s="11">
        <v>8</v>
      </c>
      <c r="J16" s="11">
        <v>9</v>
      </c>
      <c r="K16" s="11">
        <v>10</v>
      </c>
      <c r="L16" s="11">
        <v>11</v>
      </c>
      <c r="M16" s="11">
        <v>12</v>
      </c>
      <c r="N16" s="11">
        <v>13</v>
      </c>
      <c r="O16" s="11">
        <v>14</v>
      </c>
      <c r="P16" s="11">
        <v>15</v>
      </c>
      <c r="Q16" s="13">
        <v>16</v>
      </c>
    </row>
    <row r="17" spans="1:18" x14ac:dyDescent="0.25">
      <c r="A17" s="14" t="s">
        <v>11</v>
      </c>
      <c r="B17" s="9">
        <f>8 / 9 * B16 - 0.05</f>
        <v>0.8388888888888888</v>
      </c>
      <c r="C17" s="9">
        <f>8 / 9 * C16 + 0.05</f>
        <v>1.8277777777777777</v>
      </c>
      <c r="D17" s="9">
        <f>8 / 9 * D16 - 0.05</f>
        <v>2.6166666666666667</v>
      </c>
      <c r="E17" s="9">
        <f>8 / 9 * E16 + 0.05</f>
        <v>3.6055555555555552</v>
      </c>
      <c r="F17" s="9">
        <f>8 / 9 * F16 - 0.05</f>
        <v>4.3944444444444448</v>
      </c>
      <c r="G17" s="9">
        <f>8 / 9 * F16 + 0.05</f>
        <v>4.4944444444444445</v>
      </c>
      <c r="H17" s="9">
        <f>8 / 9 * H16 - 0.05</f>
        <v>6.1722222222222216</v>
      </c>
      <c r="I17" s="9">
        <f>8 / 9 * I16 + 0.05</f>
        <v>7.1611111111111105</v>
      </c>
      <c r="J17" s="9">
        <f>8 / 9 * J16 - 0.05</f>
        <v>7.95</v>
      </c>
      <c r="K17" s="9">
        <f>8 / 9 * J16 + 0.05</f>
        <v>8.0500000000000007</v>
      </c>
      <c r="L17" s="9">
        <f>8 / 9 * L16 - 0.05</f>
        <v>9.7277777777777761</v>
      </c>
      <c r="M17" s="9">
        <f>8 / 9 * M16 + 0.05</f>
        <v>10.716666666666667</v>
      </c>
      <c r="N17" s="9">
        <f>8 / 9 * N16 - 0.05</f>
        <v>11.505555555555555</v>
      </c>
      <c r="O17" s="22">
        <f>8 / 9 * O16 + 0.05</f>
        <v>12.494444444444444</v>
      </c>
      <c r="P17" s="9">
        <f>8 / 9 * P16 - 0.05</f>
        <v>13.283333333333331</v>
      </c>
      <c r="Q17" s="15">
        <f>8 / 9 * Q16 + 0.05</f>
        <v>14.272222222222222</v>
      </c>
    </row>
    <row r="18" spans="1:18" ht="13.8" thickBot="1" x14ac:dyDescent="0.3">
      <c r="A18" s="24" t="s">
        <v>12</v>
      </c>
      <c r="B18" s="18">
        <f>B17 * B17 - 11 * B17 - 10</f>
        <v>-18.524043209876542</v>
      </c>
      <c r="C18" s="18">
        <f t="shared" ref="C18:Q18" si="0">C17 * C17 - 11 * C17 - 10</f>
        <v>-26.764783950617282</v>
      </c>
      <c r="D18" s="18">
        <f t="shared" si="0"/>
        <v>-31.936388888888892</v>
      </c>
      <c r="E18" s="18">
        <f t="shared" si="0"/>
        <v>-36.661080246913578</v>
      </c>
      <c r="F18" s="18">
        <f t="shared" si="0"/>
        <v>-39.027746913580252</v>
      </c>
      <c r="G18" s="18">
        <f t="shared" si="0"/>
        <v>-39.238858024691361</v>
      </c>
      <c r="H18" s="18">
        <f t="shared" si="0"/>
        <v>-39.79811728395061</v>
      </c>
      <c r="I18" s="18">
        <f t="shared" si="0"/>
        <v>-37.490709876543207</v>
      </c>
      <c r="J18" s="18">
        <f t="shared" si="0"/>
        <v>-34.247500000000002</v>
      </c>
      <c r="K18" s="18">
        <f t="shared" si="0"/>
        <v>-33.747500000000002</v>
      </c>
      <c r="L18" s="18">
        <f t="shared" si="0"/>
        <v>-22.3758950617284</v>
      </c>
      <c r="M18" s="18">
        <f t="shared" si="0"/>
        <v>-13.036388888888894</v>
      </c>
      <c r="N18" s="18">
        <f t="shared" si="0"/>
        <v>-4.1833024691358105</v>
      </c>
      <c r="O18" s="18">
        <f t="shared" si="0"/>
        <v>8.6722530864197438</v>
      </c>
      <c r="P18" s="18">
        <f t="shared" si="0"/>
        <v>20.330277777777752</v>
      </c>
      <c r="Q18" s="19">
        <f t="shared" si="0"/>
        <v>36.701882716049397</v>
      </c>
    </row>
    <row r="21" spans="1:18" x14ac:dyDescent="0.25">
      <c r="B21" s="1" t="s">
        <v>13</v>
      </c>
      <c r="C21" s="3">
        <f>MIN(B18:Q18)</f>
        <v>-39.79811728395061</v>
      </c>
      <c r="E21" s="1" t="s">
        <v>49</v>
      </c>
    </row>
    <row r="22" spans="1:18" x14ac:dyDescent="0.25">
      <c r="B22" s="1" t="s">
        <v>15</v>
      </c>
    </row>
    <row r="23" spans="1:18" x14ac:dyDescent="0.25">
      <c r="B23" s="1" t="s">
        <v>50</v>
      </c>
    </row>
    <row r="24" spans="1:18" x14ac:dyDescent="0.25">
      <c r="B24" s="1" t="s">
        <v>51</v>
      </c>
    </row>
    <row r="25" spans="1:18" x14ac:dyDescent="0.25">
      <c r="B25" s="1" t="s">
        <v>52</v>
      </c>
    </row>
    <row r="27" spans="1:18" x14ac:dyDescent="0.25">
      <c r="A27" s="1" t="s">
        <v>19</v>
      </c>
    </row>
    <row r="29" spans="1:18" x14ac:dyDescent="0.25">
      <c r="A29" s="1" t="s">
        <v>20</v>
      </c>
      <c r="E29" s="1" t="s">
        <v>21</v>
      </c>
    </row>
    <row r="30" spans="1:18" ht="13.8" thickBot="1" x14ac:dyDescent="0.3"/>
    <row r="31" spans="1:18" x14ac:dyDescent="0.25">
      <c r="A31" s="23" t="s">
        <v>10</v>
      </c>
      <c r="B31" s="11">
        <v>1</v>
      </c>
      <c r="C31" s="11">
        <v>2</v>
      </c>
      <c r="D31" s="11">
        <v>3</v>
      </c>
      <c r="E31" s="11">
        <v>4</v>
      </c>
      <c r="F31" s="11">
        <v>5</v>
      </c>
      <c r="G31" s="11">
        <v>6</v>
      </c>
      <c r="H31" s="11">
        <v>7</v>
      </c>
      <c r="I31" s="11">
        <v>8</v>
      </c>
      <c r="J31" s="11">
        <v>9</v>
      </c>
      <c r="K31" s="11">
        <v>10</v>
      </c>
      <c r="L31" s="11">
        <v>11</v>
      </c>
      <c r="M31" s="11">
        <v>12</v>
      </c>
      <c r="N31" s="11">
        <v>13</v>
      </c>
      <c r="O31" s="11">
        <v>14</v>
      </c>
      <c r="P31" s="11">
        <v>15</v>
      </c>
      <c r="Q31" s="11">
        <v>16</v>
      </c>
      <c r="R31" s="13">
        <v>17</v>
      </c>
    </row>
    <row r="32" spans="1:18" x14ac:dyDescent="0.25">
      <c r="A32" s="14" t="s">
        <v>11</v>
      </c>
      <c r="B32" s="9">
        <f t="shared" ref="B32:R32" si="1">4 / 9 * B31</f>
        <v>0.44444444444444442</v>
      </c>
      <c r="C32" s="9">
        <f t="shared" si="1"/>
        <v>0.88888888888888884</v>
      </c>
      <c r="D32" s="9">
        <f t="shared" si="1"/>
        <v>1.3333333333333333</v>
      </c>
      <c r="E32" s="9">
        <f t="shared" si="1"/>
        <v>1.7777777777777777</v>
      </c>
      <c r="F32" s="9">
        <f t="shared" si="1"/>
        <v>2.2222222222222223</v>
      </c>
      <c r="G32" s="9">
        <f t="shared" si="1"/>
        <v>2.6666666666666665</v>
      </c>
      <c r="H32" s="9">
        <f t="shared" si="1"/>
        <v>3.1111111111111107</v>
      </c>
      <c r="I32" s="9">
        <f t="shared" si="1"/>
        <v>3.5555555555555554</v>
      </c>
      <c r="J32" s="9">
        <f t="shared" si="1"/>
        <v>4</v>
      </c>
      <c r="K32" s="9">
        <f t="shared" si="1"/>
        <v>4.4444444444444446</v>
      </c>
      <c r="L32" s="9">
        <f t="shared" si="1"/>
        <v>4.8888888888888884</v>
      </c>
      <c r="M32" s="9">
        <f t="shared" si="1"/>
        <v>5.333333333333333</v>
      </c>
      <c r="N32" s="9">
        <f t="shared" si="1"/>
        <v>5.7777777777777777</v>
      </c>
      <c r="O32" s="9">
        <f t="shared" si="1"/>
        <v>6.2222222222222214</v>
      </c>
      <c r="P32" s="9">
        <f t="shared" si="1"/>
        <v>6.6666666666666661</v>
      </c>
      <c r="Q32" s="9">
        <f t="shared" si="1"/>
        <v>7.1111111111111107</v>
      </c>
      <c r="R32" s="15">
        <f t="shared" si="1"/>
        <v>7.5555555555555554</v>
      </c>
    </row>
    <row r="33" spans="1:18" ht="13.8" thickBot="1" x14ac:dyDescent="0.3">
      <c r="A33" s="24" t="s">
        <v>12</v>
      </c>
      <c r="B33" s="18">
        <f>B32 * B32 - 11 * B32 + 10</f>
        <v>5.3086419753086425</v>
      </c>
      <c r="C33" s="18">
        <f t="shared" ref="C33:R33" si="2">C32 * C32 - 11 * C32 + 10</f>
        <v>1.0123456790123466</v>
      </c>
      <c r="D33" s="18">
        <f t="shared" si="2"/>
        <v>-2.8888888888888893</v>
      </c>
      <c r="E33" s="18">
        <f t="shared" si="2"/>
        <v>-6.3950617283950599</v>
      </c>
      <c r="F33" s="18">
        <f t="shared" si="2"/>
        <v>-9.5061728395061742</v>
      </c>
      <c r="G33" s="18">
        <f t="shared" si="2"/>
        <v>-12.222222222222221</v>
      </c>
      <c r="H33" s="18">
        <f t="shared" si="2"/>
        <v>-14.543209876543205</v>
      </c>
      <c r="I33" s="18">
        <f t="shared" si="2"/>
        <v>-16.469135802469133</v>
      </c>
      <c r="J33" s="18">
        <f t="shared" si="2"/>
        <v>-18</v>
      </c>
      <c r="K33" s="18">
        <f t="shared" si="2"/>
        <v>-19.135802469135804</v>
      </c>
      <c r="L33" s="18">
        <f t="shared" si="2"/>
        <v>-19.876543209876541</v>
      </c>
      <c r="M33" s="18">
        <f t="shared" si="2"/>
        <v>-20.222222222222221</v>
      </c>
      <c r="N33" s="18">
        <f t="shared" si="2"/>
        <v>-20.172839506172842</v>
      </c>
      <c r="O33" s="18">
        <f t="shared" si="2"/>
        <v>-19.728395061728392</v>
      </c>
      <c r="P33" s="18">
        <f t="shared" si="2"/>
        <v>-18.888888888888893</v>
      </c>
      <c r="Q33" s="18">
        <f t="shared" si="2"/>
        <v>-17.654320987654316</v>
      </c>
      <c r="R33" s="19">
        <f t="shared" si="2"/>
        <v>-16.024691358024697</v>
      </c>
    </row>
    <row r="35" spans="1:18" x14ac:dyDescent="0.25">
      <c r="B35" s="1" t="s">
        <v>15</v>
      </c>
    </row>
    <row r="36" spans="1:18" x14ac:dyDescent="0.25">
      <c r="B36" s="1" t="s">
        <v>13</v>
      </c>
      <c r="C36" s="21">
        <f>MIN(B33:R33)</f>
        <v>-20.222222222222221</v>
      </c>
      <c r="E36" s="6" t="s">
        <v>53</v>
      </c>
    </row>
    <row r="37" spans="1:18" x14ac:dyDescent="0.25">
      <c r="B37" s="1" t="s">
        <v>54</v>
      </c>
    </row>
    <row r="38" spans="1:18" x14ac:dyDescent="0.25">
      <c r="B38" s="1" t="s">
        <v>55</v>
      </c>
    </row>
    <row r="39" spans="1:18" x14ac:dyDescent="0.25">
      <c r="B39" s="1" t="s">
        <v>56</v>
      </c>
    </row>
    <row r="40" spans="1:18" x14ac:dyDescent="0.25">
      <c r="A40" s="6" t="s">
        <v>58</v>
      </c>
    </row>
    <row r="41" spans="1:18" x14ac:dyDescent="0.25">
      <c r="A41" s="6" t="s">
        <v>59</v>
      </c>
    </row>
    <row r="42" spans="1:18" x14ac:dyDescent="0.25">
      <c r="A42" s="6" t="s">
        <v>68</v>
      </c>
    </row>
    <row r="43" spans="1:18" x14ac:dyDescent="0.25">
      <c r="A43" s="6" t="s">
        <v>47</v>
      </c>
    </row>
    <row r="46" spans="1:18" x14ac:dyDescent="0.25">
      <c r="A46" s="42" t="s">
        <v>60</v>
      </c>
      <c r="B46" s="42"/>
      <c r="C46" s="6" t="s">
        <v>61</v>
      </c>
      <c r="D46" s="6" t="s">
        <v>62</v>
      </c>
      <c r="E46" s="6" t="s">
        <v>63</v>
      </c>
      <c r="F46" s="6" t="s">
        <v>64</v>
      </c>
      <c r="G46" s="6" t="s">
        <v>65</v>
      </c>
      <c r="H46" s="6" t="s">
        <v>66</v>
      </c>
      <c r="I46" s="6" t="s">
        <v>67</v>
      </c>
    </row>
    <row r="47" spans="1:18" x14ac:dyDescent="0.25">
      <c r="A47">
        <v>0</v>
      </c>
      <c r="C47" s="6" t="s">
        <v>69</v>
      </c>
      <c r="D47" s="6" t="s">
        <v>69</v>
      </c>
      <c r="E47" s="6" t="s">
        <v>69</v>
      </c>
      <c r="G47" s="6" t="s">
        <v>69</v>
      </c>
      <c r="H47">
        <v>0</v>
      </c>
      <c r="I47">
        <v>8</v>
      </c>
    </row>
    <row r="48" spans="1:18" x14ac:dyDescent="0.25">
      <c r="A48">
        <v>1</v>
      </c>
      <c r="C48">
        <f>0.5 * (H47 + I47) - 0.05</f>
        <v>3.95</v>
      </c>
      <c r="D48">
        <f>0.5 * (H47 + I47) + 0.05</f>
        <v>4.05</v>
      </c>
      <c r="E48">
        <f>POWER( C48, 2) - 11 * C48 + 10</f>
        <v>-17.847500000000004</v>
      </c>
      <c r="F48" s="6" t="s">
        <v>70</v>
      </c>
      <c r="G48">
        <f>POWER( D48, 2) - 11 * D48 + 10</f>
        <v>-18.147499999999997</v>
      </c>
      <c r="H48">
        <f>C48</f>
        <v>3.95</v>
      </c>
      <c r="I48">
        <f>I47</f>
        <v>8</v>
      </c>
    </row>
    <row r="49" spans="1:10" x14ac:dyDescent="0.25">
      <c r="A49">
        <v>2</v>
      </c>
      <c r="C49">
        <f>0.5 * (H48 + I48) - 0.05</f>
        <v>5.9249999999999998</v>
      </c>
      <c r="D49">
        <f>0.5 * (H48 + I48) + 0.05</f>
        <v>6.0249999999999995</v>
      </c>
      <c r="E49">
        <f>POWER( C49, 2) - 11 * C49 + 10</f>
        <v>-20.069375000000001</v>
      </c>
      <c r="F49" s="6" t="s">
        <v>71</v>
      </c>
      <c r="G49">
        <f>POWER( D49, 2) - 11 * D49 + 10</f>
        <v>-19.974374999999995</v>
      </c>
      <c r="H49">
        <f>H48</f>
        <v>3.95</v>
      </c>
      <c r="I49">
        <f>D49</f>
        <v>6.0249999999999995</v>
      </c>
    </row>
    <row r="50" spans="1:10" x14ac:dyDescent="0.25">
      <c r="A50">
        <v>3</v>
      </c>
      <c r="C50">
        <f>0.5 * (H49 + I49) - 0.05</f>
        <v>4.9375</v>
      </c>
      <c r="D50">
        <f>0.5 * (H49 + I49) + 0.05</f>
        <v>5.0374999999999996</v>
      </c>
      <c r="E50">
        <f>POWER( C50, 2) - 11 * C50 + 10</f>
        <v>-19.93359375</v>
      </c>
      <c r="F50" s="6" t="s">
        <v>70</v>
      </c>
      <c r="G50">
        <f>POWER( D50, 2) - 11 * D50 + 10</f>
        <v>-20.036093749999999</v>
      </c>
      <c r="H50">
        <f>C50</f>
        <v>4.9375</v>
      </c>
      <c r="I50">
        <f>I49</f>
        <v>6.0249999999999995</v>
      </c>
    </row>
    <row r="51" spans="1:10" x14ac:dyDescent="0.25">
      <c r="A51">
        <v>4</v>
      </c>
      <c r="C51">
        <f t="shared" ref="C51:C55" si="3">0.5 * (H50 + I50) - 0.05</f>
        <v>5.4312499999999995</v>
      </c>
      <c r="D51">
        <f t="shared" ref="D51:D55" si="4">0.5 * (H50 + I50) + 0.05</f>
        <v>5.5312499999999991</v>
      </c>
      <c r="E51">
        <f t="shared" ref="E51:E55" si="5">POWER( C51, 2) - 11 * C51 + 10</f>
        <v>-20.245273437499996</v>
      </c>
      <c r="F51" s="6" t="s">
        <v>70</v>
      </c>
      <c r="G51">
        <f t="shared" ref="G51:G55" si="6">POWER( D51, 2) - 11 * D51 + 10</f>
        <v>-20.249023437500004</v>
      </c>
      <c r="H51">
        <f>C51</f>
        <v>5.4312499999999995</v>
      </c>
      <c r="I51">
        <f>I50</f>
        <v>6.0249999999999995</v>
      </c>
    </row>
    <row r="52" spans="1:10" x14ac:dyDescent="0.25">
      <c r="A52">
        <v>5</v>
      </c>
      <c r="C52">
        <f t="shared" si="3"/>
        <v>5.6781249999999996</v>
      </c>
      <c r="D52">
        <f t="shared" si="4"/>
        <v>5.7781249999999993</v>
      </c>
      <c r="E52">
        <f t="shared" si="5"/>
        <v>-20.218271484374995</v>
      </c>
      <c r="F52" s="6" t="s">
        <v>71</v>
      </c>
      <c r="G52">
        <f t="shared" si="6"/>
        <v>-20.172646484374994</v>
      </c>
      <c r="H52">
        <f>H51</f>
        <v>5.4312499999999995</v>
      </c>
      <c r="I52">
        <f>D52</f>
        <v>5.7781249999999993</v>
      </c>
    </row>
    <row r="53" spans="1:10" x14ac:dyDescent="0.25">
      <c r="A53">
        <v>6</v>
      </c>
      <c r="C53">
        <f t="shared" si="3"/>
        <v>5.5546874999999991</v>
      </c>
      <c r="D53">
        <f t="shared" si="4"/>
        <v>5.6546874999999988</v>
      </c>
      <c r="E53">
        <f t="shared" si="5"/>
        <v>-20.247009277343754</v>
      </c>
      <c r="F53" s="6" t="s">
        <v>71</v>
      </c>
      <c r="G53">
        <f t="shared" si="6"/>
        <v>-20.226071777343751</v>
      </c>
      <c r="H53">
        <f>H52</f>
        <v>5.4312499999999995</v>
      </c>
      <c r="I53">
        <f>D53</f>
        <v>5.6546874999999988</v>
      </c>
    </row>
    <row r="54" spans="1:10" x14ac:dyDescent="0.25">
      <c r="A54">
        <v>7</v>
      </c>
      <c r="C54">
        <f t="shared" si="3"/>
        <v>5.4929687499999993</v>
      </c>
      <c r="D54">
        <f t="shared" si="4"/>
        <v>5.5929687499999989</v>
      </c>
      <c r="E54">
        <f t="shared" si="5"/>
        <v>-20.249950561523434</v>
      </c>
      <c r="F54" s="6" t="s">
        <v>71</v>
      </c>
      <c r="G54">
        <f t="shared" si="6"/>
        <v>-20.241356811523438</v>
      </c>
      <c r="H54">
        <f>H53</f>
        <v>5.4312499999999995</v>
      </c>
      <c r="I54">
        <f>D54</f>
        <v>5.5929687499999989</v>
      </c>
    </row>
    <row r="55" spans="1:10" x14ac:dyDescent="0.25">
      <c r="A55">
        <v>8</v>
      </c>
      <c r="C55">
        <f t="shared" si="3"/>
        <v>5.4621093749999998</v>
      </c>
      <c r="D55">
        <f t="shared" si="4"/>
        <v>5.5621093749999995</v>
      </c>
      <c r="E55">
        <f t="shared" si="5"/>
        <v>-20.248564300537108</v>
      </c>
      <c r="F55" s="6" t="s">
        <v>71</v>
      </c>
      <c r="G55">
        <f t="shared" si="6"/>
        <v>-20.246142425537109</v>
      </c>
      <c r="H55">
        <f>H54</f>
        <v>5.4312499999999995</v>
      </c>
      <c r="I55">
        <f>D55</f>
        <v>5.5621093749999995</v>
      </c>
    </row>
    <row r="57" spans="1:10" x14ac:dyDescent="0.25">
      <c r="B57" s="6" t="s">
        <v>72</v>
      </c>
      <c r="F57">
        <f>H55</f>
        <v>5.4312499999999995</v>
      </c>
      <c r="G57">
        <f>I55</f>
        <v>5.5621093749999995</v>
      </c>
      <c r="H57" s="6" t="s">
        <v>73</v>
      </c>
    </row>
    <row r="58" spans="1:10" x14ac:dyDescent="0.25">
      <c r="B58" s="6" t="s">
        <v>80</v>
      </c>
    </row>
    <row r="59" spans="1:10" x14ac:dyDescent="0.25">
      <c r="B59" s="6" t="s">
        <v>74</v>
      </c>
      <c r="C59">
        <f>H55</f>
        <v>5.4312499999999995</v>
      </c>
      <c r="D59" s="6" t="s">
        <v>75</v>
      </c>
      <c r="F59" s="6" t="s">
        <v>76</v>
      </c>
      <c r="G59">
        <f>POWER( C59, 2) - 11 * C59 + 10</f>
        <v>-20.245273437499996</v>
      </c>
    </row>
    <row r="60" spans="1:10" x14ac:dyDescent="0.25">
      <c r="B60" s="6" t="s">
        <v>77</v>
      </c>
      <c r="C60">
        <f>I55</f>
        <v>5.5621093749999995</v>
      </c>
      <c r="F60" s="6" t="s">
        <v>78</v>
      </c>
      <c r="G60">
        <f>POWER( C60, 2) - 11 * C60 + 10</f>
        <v>-20.246142425537109</v>
      </c>
    </row>
    <row r="61" spans="1:10" x14ac:dyDescent="0.25">
      <c r="B61" s="6" t="s">
        <v>81</v>
      </c>
      <c r="C61">
        <f>C52</f>
        <v>5.6781249999999996</v>
      </c>
      <c r="F61" s="6" t="s">
        <v>88</v>
      </c>
      <c r="G61">
        <f t="shared" ref="G61:G68" si="7">POWER( C61, 2) - 11 * C61 + 10</f>
        <v>-20.218271484374995</v>
      </c>
    </row>
    <row r="62" spans="1:10" x14ac:dyDescent="0.25">
      <c r="B62" s="6" t="s">
        <v>82</v>
      </c>
      <c r="C62">
        <f>C53</f>
        <v>5.5546874999999991</v>
      </c>
      <c r="F62" s="6" t="s">
        <v>89</v>
      </c>
      <c r="G62">
        <f t="shared" si="7"/>
        <v>-20.247009277343754</v>
      </c>
    </row>
    <row r="63" spans="1:10" x14ac:dyDescent="0.25">
      <c r="B63" s="6" t="s">
        <v>83</v>
      </c>
      <c r="C63">
        <f>C54</f>
        <v>5.4929687499999993</v>
      </c>
      <c r="F63" s="6" t="s">
        <v>90</v>
      </c>
      <c r="G63">
        <f t="shared" si="7"/>
        <v>-20.249950561523434</v>
      </c>
      <c r="I63" s="6" t="s">
        <v>15</v>
      </c>
    </row>
    <row r="64" spans="1:10" x14ac:dyDescent="0.25">
      <c r="B64" s="6" t="s">
        <v>84</v>
      </c>
      <c r="C64">
        <f>C55</f>
        <v>5.4621093749999998</v>
      </c>
      <c r="F64" s="6" t="s">
        <v>91</v>
      </c>
      <c r="G64">
        <f t="shared" si="7"/>
        <v>-20.248564300537108</v>
      </c>
      <c r="I64" s="6" t="s">
        <v>96</v>
      </c>
      <c r="J64">
        <f>C68</f>
        <v>5.5929687499999989</v>
      </c>
    </row>
    <row r="65" spans="1:18" x14ac:dyDescent="0.25">
      <c r="B65" s="6" t="s">
        <v>79</v>
      </c>
      <c r="C65">
        <f>D51</f>
        <v>5.5312499999999991</v>
      </c>
      <c r="F65" s="6" t="s">
        <v>92</v>
      </c>
      <c r="G65">
        <f t="shared" si="7"/>
        <v>-20.249023437500004</v>
      </c>
      <c r="I65" s="6" t="s">
        <v>97</v>
      </c>
      <c r="J65">
        <f>G68</f>
        <v>-20.241356811523438</v>
      </c>
    </row>
    <row r="66" spans="1:18" x14ac:dyDescent="0.25">
      <c r="B66" s="6" t="s">
        <v>85</v>
      </c>
      <c r="C66">
        <f>D52</f>
        <v>5.7781249999999993</v>
      </c>
      <c r="F66" s="6" t="s">
        <v>93</v>
      </c>
      <c r="G66">
        <f t="shared" si="7"/>
        <v>-20.172646484374994</v>
      </c>
    </row>
    <row r="67" spans="1:18" x14ac:dyDescent="0.25">
      <c r="B67" s="6" t="s">
        <v>86</v>
      </c>
      <c r="C67">
        <f>D53</f>
        <v>5.6546874999999988</v>
      </c>
      <c r="F67" s="6" t="s">
        <v>94</v>
      </c>
      <c r="G67">
        <f t="shared" si="7"/>
        <v>-20.226071777343751</v>
      </c>
    </row>
    <row r="68" spans="1:18" x14ac:dyDescent="0.25">
      <c r="B68" s="6" t="s">
        <v>87</v>
      </c>
      <c r="C68">
        <f>D54</f>
        <v>5.5929687499999989</v>
      </c>
      <c r="F68" s="6" t="s">
        <v>95</v>
      </c>
      <c r="G68">
        <f t="shared" si="7"/>
        <v>-20.241356811523438</v>
      </c>
    </row>
    <row r="71" spans="1:18" x14ac:dyDescent="0.25">
      <c r="A71" s="6" t="s">
        <v>98</v>
      </c>
    </row>
    <row r="72" spans="1:18" x14ac:dyDescent="0.25">
      <c r="A72" s="6" t="s">
        <v>99</v>
      </c>
      <c r="N72" s="6" t="s">
        <v>107</v>
      </c>
      <c r="O72">
        <v>16</v>
      </c>
    </row>
    <row r="74" spans="1:18" x14ac:dyDescent="0.25">
      <c r="A74" s="6" t="s">
        <v>100</v>
      </c>
      <c r="B74" s="6" t="s">
        <v>101</v>
      </c>
      <c r="J74" s="6" t="s">
        <v>110</v>
      </c>
      <c r="K74">
        <f>(8 - 0) / N77</f>
        <v>3.0959752321981426E-3</v>
      </c>
    </row>
    <row r="76" spans="1:18" x14ac:dyDescent="0.25">
      <c r="A76" s="6" t="s">
        <v>102</v>
      </c>
      <c r="C76" s="6" t="s">
        <v>61</v>
      </c>
      <c r="D76" s="6" t="s">
        <v>62</v>
      </c>
      <c r="E76" s="6" t="s">
        <v>63</v>
      </c>
      <c r="F76" s="6" t="s">
        <v>103</v>
      </c>
      <c r="G76" s="6" t="s">
        <v>65</v>
      </c>
      <c r="H76" s="6" t="s">
        <v>66</v>
      </c>
      <c r="I76" s="6" t="s">
        <v>67</v>
      </c>
      <c r="K76" s="6" t="s">
        <v>104</v>
      </c>
      <c r="O76" s="6" t="s">
        <v>105</v>
      </c>
      <c r="P76" s="6" t="s">
        <v>106</v>
      </c>
      <c r="Q76">
        <v>0</v>
      </c>
      <c r="R76">
        <v>2</v>
      </c>
    </row>
    <row r="77" spans="1:18" x14ac:dyDescent="0.25">
      <c r="A77">
        <v>0</v>
      </c>
      <c r="H77">
        <v>1</v>
      </c>
      <c r="I77">
        <v>15</v>
      </c>
      <c r="K77">
        <v>0</v>
      </c>
      <c r="L77">
        <v>1</v>
      </c>
      <c r="M77">
        <v>17</v>
      </c>
      <c r="N77">
        <f t="shared" ref="N77:N91" si="8">N79+N78</f>
        <v>2584</v>
      </c>
      <c r="O77">
        <f>O72 - A77 - 1</f>
        <v>15</v>
      </c>
      <c r="P77">
        <v>17</v>
      </c>
      <c r="Q77">
        <v>1</v>
      </c>
      <c r="R77">
        <v>3</v>
      </c>
    </row>
    <row r="78" spans="1:18" x14ac:dyDescent="0.25">
      <c r="A78">
        <v>1</v>
      </c>
      <c r="C78">
        <f>H77+N80/N78*(I77-H77)-(POWER(-1,P78)/N78*K74)</f>
        <v>6.3475246737788149</v>
      </c>
      <c r="D78">
        <f>H77+N79/N78*(I77-H77)+(POWER(-1,P78)/N78*K74)</f>
        <v>9.6524753262211842</v>
      </c>
      <c r="E78">
        <f>POWER( C78, 2) - 11 * C78 + 10</f>
        <v>-19.531701927336108</v>
      </c>
      <c r="F78" t="s">
        <v>71</v>
      </c>
      <c r="G78">
        <f>POWER( D78, 2) - 11 * D78 + 10</f>
        <v>-3.0069486651242698</v>
      </c>
      <c r="H78">
        <f>H77</f>
        <v>1</v>
      </c>
      <c r="I78">
        <f>D78</f>
        <v>9.6524753262211842</v>
      </c>
      <c r="K78">
        <v>1</v>
      </c>
      <c r="L78">
        <v>1</v>
      </c>
      <c r="M78">
        <v>16</v>
      </c>
      <c r="N78">
        <f t="shared" si="8"/>
        <v>1597</v>
      </c>
      <c r="O78">
        <f>O72 - A78 - 1</f>
        <v>14</v>
      </c>
      <c r="P78">
        <v>16</v>
      </c>
      <c r="Q78">
        <v>2</v>
      </c>
      <c r="R78">
        <v>4</v>
      </c>
    </row>
    <row r="79" spans="1:18" x14ac:dyDescent="0.25">
      <c r="A79">
        <v>2</v>
      </c>
      <c r="C79">
        <f>H78+N81/N79*(I78-H78)-(POWER(-1,P79)/N79*K74)</f>
        <v>4.3049506524423693</v>
      </c>
      <c r="D79">
        <f>C78</f>
        <v>6.3475246737788149</v>
      </c>
      <c r="E79">
        <f t="shared" ref="E79:E92" si="9">POWER( C79, 2) - 11 * C79 + 10</f>
        <v>-18.821857056902083</v>
      </c>
      <c r="F79" t="s">
        <v>70</v>
      </c>
      <c r="G79">
        <f t="shared" ref="G79:G92" si="10">POWER( D79, 2) - 11 * D79 + 10</f>
        <v>-19.531701927336108</v>
      </c>
      <c r="H79">
        <f>C79</f>
        <v>4.3049506524423693</v>
      </c>
      <c r="I79">
        <f>I78</f>
        <v>9.6524753262211842</v>
      </c>
      <c r="K79">
        <v>2</v>
      </c>
      <c r="L79">
        <f>L78+L77</f>
        <v>2</v>
      </c>
      <c r="M79">
        <v>15</v>
      </c>
      <c r="N79">
        <f t="shared" si="8"/>
        <v>987</v>
      </c>
      <c r="O79">
        <f>O72 - A79 - 1</f>
        <v>13</v>
      </c>
      <c r="P79">
        <v>15</v>
      </c>
      <c r="Q79">
        <v>3</v>
      </c>
      <c r="R79">
        <v>5</v>
      </c>
    </row>
    <row r="80" spans="1:18" x14ac:dyDescent="0.25">
      <c r="A80">
        <v>3</v>
      </c>
      <c r="C80">
        <f>D79</f>
        <v>6.3475246737788149</v>
      </c>
      <c r="D80">
        <f>H79+N81/N80*(I79-H79)+(POWER(-1,P80)/N80*K74)</f>
        <v>7.6099013048847395</v>
      </c>
      <c r="E80">
        <f t="shared" si="9"/>
        <v>-19.531701927336108</v>
      </c>
      <c r="F80" t="s">
        <v>71</v>
      </c>
      <c r="G80">
        <f t="shared" si="10"/>
        <v>-15.798316483645678</v>
      </c>
      <c r="H80">
        <f>H79</f>
        <v>4.3049506524423693</v>
      </c>
      <c r="I80">
        <f>D80</f>
        <v>7.6099013048847395</v>
      </c>
      <c r="K80">
        <v>3</v>
      </c>
      <c r="L80">
        <f>L79+L78</f>
        <v>3</v>
      </c>
      <c r="M80">
        <v>14</v>
      </c>
      <c r="N80">
        <f t="shared" si="8"/>
        <v>610</v>
      </c>
      <c r="O80">
        <v>12</v>
      </c>
      <c r="P80">
        <v>14</v>
      </c>
      <c r="Q80">
        <v>4</v>
      </c>
      <c r="R80">
        <v>6</v>
      </c>
    </row>
    <row r="81" spans="1:18" x14ac:dyDescent="0.25">
      <c r="A81">
        <v>4</v>
      </c>
      <c r="C81">
        <f>H80+N83/N81*(I80-H80)-(POWER(-1,P81)/N81*K74)</f>
        <v>5.5673272835482939</v>
      </c>
      <c r="D81">
        <f>C80</f>
        <v>6.3475246737788149</v>
      </c>
      <c r="E81">
        <f t="shared" si="9"/>
        <v>-20.245467036890009</v>
      </c>
      <c r="F81" t="s">
        <v>71</v>
      </c>
      <c r="G81">
        <f t="shared" si="10"/>
        <v>-19.531701927336108</v>
      </c>
      <c r="H81">
        <f>H80</f>
        <v>4.3049506524423693</v>
      </c>
      <c r="I81">
        <f>D81</f>
        <v>6.3475246737788149</v>
      </c>
      <c r="K81">
        <v>4</v>
      </c>
      <c r="L81">
        <f>L80+L79</f>
        <v>5</v>
      </c>
      <c r="M81">
        <v>13</v>
      </c>
      <c r="N81">
        <f t="shared" si="8"/>
        <v>377</v>
      </c>
      <c r="O81">
        <v>11</v>
      </c>
      <c r="P81">
        <v>13</v>
      </c>
      <c r="Q81">
        <v>5</v>
      </c>
      <c r="R81">
        <v>7</v>
      </c>
    </row>
    <row r="82" spans="1:18" x14ac:dyDescent="0.25">
      <c r="A82">
        <v>5</v>
      </c>
      <c r="C82">
        <f>H81+N84/N82*(I81-H81)-(POWER(-1,P82)/N82*K74)</f>
        <v>5.0851480426728903</v>
      </c>
      <c r="D82">
        <f>H81+N83/N82*(I81-H81)+(POWER(-1,P82)/N82*K74)</f>
        <v>5.5673272835482939</v>
      </c>
      <c r="E82">
        <f t="shared" si="9"/>
        <v>-20.07789785350187</v>
      </c>
      <c r="F82" t="s">
        <v>70</v>
      </c>
      <c r="G82">
        <f t="shared" si="10"/>
        <v>-20.245467036890009</v>
      </c>
      <c r="H82">
        <f>C82</f>
        <v>5.0851480426728903</v>
      </c>
      <c r="I82">
        <f>I81</f>
        <v>6.3475246737788149</v>
      </c>
      <c r="K82">
        <v>5</v>
      </c>
      <c r="L82">
        <f t="shared" ref="L82:L94" si="11">L81+L80</f>
        <v>8</v>
      </c>
      <c r="M82">
        <v>12</v>
      </c>
      <c r="N82">
        <f t="shared" si="8"/>
        <v>233</v>
      </c>
      <c r="O82">
        <v>10</v>
      </c>
      <c r="P82">
        <v>12</v>
      </c>
      <c r="Q82">
        <v>6</v>
      </c>
      <c r="R82">
        <v>8</v>
      </c>
    </row>
    <row r="83" spans="1:18" x14ac:dyDescent="0.25">
      <c r="A83">
        <v>6</v>
      </c>
      <c r="C83">
        <f>D82</f>
        <v>5.5673272835482939</v>
      </c>
      <c r="D83">
        <f>H82+N84/N83*(I82-H82)+(POWER(-1,P83)/N83*K74)</f>
        <v>5.8653454329034114</v>
      </c>
      <c r="E83">
        <f t="shared" si="9"/>
        <v>-20.245467036890009</v>
      </c>
      <c r="F83" t="s">
        <v>71</v>
      </c>
      <c r="G83">
        <f t="shared" si="10"/>
        <v>-20.116522714656625</v>
      </c>
      <c r="H83">
        <f>H82</f>
        <v>5.0851480426728903</v>
      </c>
      <c r="I83">
        <f>D83</f>
        <v>5.8653454329034114</v>
      </c>
      <c r="K83">
        <v>6</v>
      </c>
      <c r="L83">
        <f t="shared" si="11"/>
        <v>13</v>
      </c>
      <c r="M83">
        <v>11</v>
      </c>
      <c r="N83">
        <f t="shared" si="8"/>
        <v>144</v>
      </c>
      <c r="O83">
        <v>9</v>
      </c>
      <c r="P83">
        <v>11</v>
      </c>
      <c r="Q83">
        <v>7</v>
      </c>
      <c r="R83">
        <v>9</v>
      </c>
    </row>
    <row r="84" spans="1:18" x14ac:dyDescent="0.25">
      <c r="A84">
        <v>7</v>
      </c>
      <c r="C84">
        <f>H83+N86/N84*(I83-H83)-(POWER(-1,P84)/N84*K74)</f>
        <v>5.3831661920280078</v>
      </c>
      <c r="D84">
        <f>C83</f>
        <v>5.5673272835482939</v>
      </c>
      <c r="E84">
        <f t="shared" si="9"/>
        <v>-20.236349861314761</v>
      </c>
      <c r="F84" t="s">
        <v>70</v>
      </c>
      <c r="G84">
        <f t="shared" si="10"/>
        <v>-20.245467036890009</v>
      </c>
      <c r="H84">
        <f>C84</f>
        <v>5.3831661920280078</v>
      </c>
      <c r="I84">
        <f>I83</f>
        <v>5.8653454329034114</v>
      </c>
      <c r="K84">
        <v>7</v>
      </c>
      <c r="L84">
        <f t="shared" si="11"/>
        <v>21</v>
      </c>
      <c r="M84">
        <v>10</v>
      </c>
      <c r="N84">
        <f t="shared" si="8"/>
        <v>89</v>
      </c>
      <c r="O84">
        <v>8</v>
      </c>
      <c r="P84">
        <v>10</v>
      </c>
      <c r="Q84">
        <v>8</v>
      </c>
      <c r="R84">
        <v>10</v>
      </c>
    </row>
    <row r="85" spans="1:18" x14ac:dyDescent="0.25">
      <c r="A85">
        <v>8</v>
      </c>
      <c r="C85">
        <f>D84</f>
        <v>5.5673272835482939</v>
      </c>
      <c r="D85">
        <f>H84+N86/N85*(I84-H84)+(POWER(-1,P85)/N85*K74)</f>
        <v>5.6811843413831262</v>
      </c>
      <c r="E85">
        <f t="shared" si="9"/>
        <v>-20.245467036890009</v>
      </c>
      <c r="F85" t="s">
        <v>71</v>
      </c>
      <c r="G85">
        <f t="shared" si="10"/>
        <v>-20.217172234437562</v>
      </c>
      <c r="H85">
        <f>H84</f>
        <v>5.3831661920280078</v>
      </c>
      <c r="I85">
        <f>D85</f>
        <v>5.6811843413831262</v>
      </c>
      <c r="K85">
        <v>8</v>
      </c>
      <c r="L85">
        <f t="shared" si="11"/>
        <v>34</v>
      </c>
      <c r="M85">
        <v>9</v>
      </c>
      <c r="N85">
        <f t="shared" si="8"/>
        <v>55</v>
      </c>
      <c r="O85">
        <v>7</v>
      </c>
      <c r="P85">
        <v>9</v>
      </c>
      <c r="Q85">
        <v>9</v>
      </c>
      <c r="R85">
        <v>11</v>
      </c>
    </row>
    <row r="86" spans="1:18" x14ac:dyDescent="0.25">
      <c r="A86">
        <v>9</v>
      </c>
      <c r="C86">
        <f>H85+N88/N86*(I85-H85)-(POWER(-1,P86)/N86*K74)</f>
        <v>5.4970232498628411</v>
      </c>
      <c r="D86">
        <f>C85</f>
        <v>5.5673272835482939</v>
      </c>
      <c r="E86">
        <f t="shared" si="9"/>
        <v>-20.249991138958624</v>
      </c>
      <c r="F86" t="s">
        <v>71</v>
      </c>
      <c r="G86">
        <f t="shared" si="10"/>
        <v>-20.245467036890009</v>
      </c>
      <c r="H86">
        <f>H85</f>
        <v>5.3831661920280078</v>
      </c>
      <c r="I86">
        <f>D86</f>
        <v>5.5673272835482939</v>
      </c>
      <c r="K86">
        <v>9</v>
      </c>
      <c r="L86">
        <f t="shared" si="11"/>
        <v>55</v>
      </c>
      <c r="M86">
        <v>8</v>
      </c>
      <c r="N86">
        <f t="shared" si="8"/>
        <v>34</v>
      </c>
      <c r="O86">
        <v>6</v>
      </c>
      <c r="P86">
        <v>8</v>
      </c>
      <c r="Q86">
        <v>10</v>
      </c>
      <c r="R86">
        <v>12</v>
      </c>
    </row>
    <row r="87" spans="1:18" x14ac:dyDescent="0.25">
      <c r="A87">
        <v>10</v>
      </c>
      <c r="C87">
        <f>H86+N89/N87*(I86-H86)-(POWER(-1,P87)/N87*K74)</f>
        <v>5.4534702257134589</v>
      </c>
      <c r="D87">
        <f>C86</f>
        <v>5.4970232498628411</v>
      </c>
      <c r="E87">
        <f t="shared" si="9"/>
        <v>-20.247834980104845</v>
      </c>
      <c r="F87" t="s">
        <v>70</v>
      </c>
      <c r="G87">
        <f t="shared" si="10"/>
        <v>-20.249991138958624</v>
      </c>
      <c r="H87">
        <f>C87</f>
        <v>5.4534702257134589</v>
      </c>
      <c r="I87">
        <f>I86</f>
        <v>5.5673272835482939</v>
      </c>
      <c r="K87">
        <v>10</v>
      </c>
      <c r="L87">
        <f t="shared" si="11"/>
        <v>89</v>
      </c>
      <c r="M87">
        <v>7</v>
      </c>
      <c r="N87">
        <f t="shared" si="8"/>
        <v>21</v>
      </c>
      <c r="O87">
        <v>5</v>
      </c>
      <c r="P87">
        <v>7</v>
      </c>
      <c r="Q87">
        <v>11</v>
      </c>
      <c r="R87">
        <v>13</v>
      </c>
    </row>
    <row r="88" spans="1:18" x14ac:dyDescent="0.25">
      <c r="A88">
        <v>11</v>
      </c>
      <c r="C88">
        <f>D87</f>
        <v>5.4970232498628411</v>
      </c>
      <c r="D88">
        <f>H87+N89/N88*(I87-H87)+(POWER(-1,P88)/N88*K74)</f>
        <v>5.5237742593989108</v>
      </c>
      <c r="E88">
        <f t="shared" si="9"/>
        <v>-20.249991138958624</v>
      </c>
      <c r="F88" t="s">
        <v>71</v>
      </c>
      <c r="G88">
        <f t="shared" si="10"/>
        <v>-20.249434784590033</v>
      </c>
      <c r="H88">
        <f>H87</f>
        <v>5.4534702257134589</v>
      </c>
      <c r="I88">
        <f>D88</f>
        <v>5.5237742593989108</v>
      </c>
      <c r="K88">
        <v>11</v>
      </c>
      <c r="L88">
        <f t="shared" si="11"/>
        <v>144</v>
      </c>
      <c r="M88">
        <v>6</v>
      </c>
      <c r="N88">
        <f t="shared" si="8"/>
        <v>13</v>
      </c>
      <c r="O88">
        <v>4</v>
      </c>
      <c r="P88">
        <v>6</v>
      </c>
      <c r="Q88">
        <v>12</v>
      </c>
      <c r="R88">
        <v>14</v>
      </c>
    </row>
    <row r="89" spans="1:18" x14ac:dyDescent="0.25">
      <c r="A89">
        <v>12</v>
      </c>
      <c r="C89">
        <f>H88+N91/N89*(I88-H88)-(POWER(-1,P89)/N89*K74)</f>
        <v>5.4802212352495285</v>
      </c>
      <c r="D89">
        <f>C88</f>
        <v>5.4970232498628411</v>
      </c>
      <c r="E89">
        <f t="shared" si="9"/>
        <v>-20.249608800464944</v>
      </c>
      <c r="F89" t="s">
        <v>70</v>
      </c>
      <c r="G89">
        <f t="shared" si="10"/>
        <v>-20.249991138958624</v>
      </c>
      <c r="H89">
        <f>C89</f>
        <v>5.4802212352495285</v>
      </c>
      <c r="I89">
        <f>I88</f>
        <v>5.5237742593989108</v>
      </c>
      <c r="J89" s="25" t="s">
        <v>108</v>
      </c>
      <c r="K89">
        <v>12</v>
      </c>
      <c r="L89">
        <f t="shared" si="11"/>
        <v>233</v>
      </c>
      <c r="M89">
        <v>5</v>
      </c>
      <c r="N89">
        <f t="shared" si="8"/>
        <v>8</v>
      </c>
      <c r="O89">
        <v>3</v>
      </c>
      <c r="P89">
        <v>5</v>
      </c>
      <c r="Q89">
        <v>13</v>
      </c>
      <c r="R89">
        <v>15</v>
      </c>
    </row>
    <row r="90" spans="1:18" x14ac:dyDescent="0.25">
      <c r="A90">
        <v>13</v>
      </c>
      <c r="C90">
        <f>D89</f>
        <v>5.4970232498628411</v>
      </c>
      <c r="D90">
        <f>H89+N91/N90*(I89-H89)+(POWER(-1,P90)/N90*K74)</f>
        <v>5.5069722447855973</v>
      </c>
      <c r="E90">
        <f t="shared" si="9"/>
        <v>-20.249991138958624</v>
      </c>
      <c r="F90" t="s">
        <v>71</v>
      </c>
      <c r="G90">
        <f t="shared" si="10"/>
        <v>-20.249951387802646</v>
      </c>
      <c r="H90">
        <f>H89</f>
        <v>5.4802212352495285</v>
      </c>
      <c r="I90">
        <f>D90</f>
        <v>5.5069722447855973</v>
      </c>
      <c r="K90">
        <v>13</v>
      </c>
      <c r="L90">
        <f t="shared" si="11"/>
        <v>377</v>
      </c>
      <c r="M90">
        <v>4</v>
      </c>
      <c r="N90">
        <f t="shared" si="8"/>
        <v>5</v>
      </c>
      <c r="O90">
        <v>2</v>
      </c>
      <c r="P90">
        <v>4</v>
      </c>
      <c r="Q90">
        <v>14</v>
      </c>
      <c r="R90">
        <v>16</v>
      </c>
    </row>
    <row r="91" spans="1:18" x14ac:dyDescent="0.25">
      <c r="A91">
        <v>14</v>
      </c>
      <c r="C91">
        <f>H90+N93/N91*(I90-H90)-(POWER(-1,P91)/N91*K74)</f>
        <v>5.4901702301722839</v>
      </c>
      <c r="D91">
        <f>C90</f>
        <v>5.4970232498628411</v>
      </c>
      <c r="E91">
        <f>POWER( C91, 2) - 11 * C91 + 10</f>
        <v>-20.249903375625134</v>
      </c>
      <c r="F91" t="s">
        <v>70</v>
      </c>
      <c r="G91">
        <f t="shared" si="10"/>
        <v>-20.249991138958624</v>
      </c>
      <c r="H91">
        <f>C91</f>
        <v>5.4901702301722839</v>
      </c>
      <c r="I91">
        <f>I90</f>
        <v>5.5069722447855973</v>
      </c>
      <c r="K91">
        <v>14</v>
      </c>
      <c r="L91">
        <f t="shared" si="11"/>
        <v>610</v>
      </c>
      <c r="M91">
        <v>3</v>
      </c>
      <c r="N91">
        <f t="shared" si="8"/>
        <v>3</v>
      </c>
      <c r="O91">
        <v>1</v>
      </c>
      <c r="P91">
        <v>3</v>
      </c>
      <c r="Q91">
        <v>15</v>
      </c>
      <c r="R91">
        <v>17</v>
      </c>
    </row>
    <row r="92" spans="1:18" x14ac:dyDescent="0.25">
      <c r="A92">
        <v>15</v>
      </c>
      <c r="C92">
        <f>D91</f>
        <v>5.4970232498628411</v>
      </c>
      <c r="D92">
        <f>H91+N93/N92*(I91-H91)+(POWER(-1,P92)/N92*K74)</f>
        <v>5.5001192250950393</v>
      </c>
      <c r="E92">
        <f t="shared" si="9"/>
        <v>-20.249991138958624</v>
      </c>
      <c r="F92" t="s">
        <v>70</v>
      </c>
      <c r="G92">
        <f t="shared" si="10"/>
        <v>-20.249999985785376</v>
      </c>
      <c r="H92">
        <f>C92</f>
        <v>5.4970232498628411</v>
      </c>
      <c r="I92">
        <f>I91</f>
        <v>5.5069722447855973</v>
      </c>
      <c r="K92">
        <v>15</v>
      </c>
      <c r="L92">
        <f t="shared" si="11"/>
        <v>987</v>
      </c>
      <c r="M92">
        <v>2</v>
      </c>
      <c r="N92">
        <f>N94+N93</f>
        <v>2</v>
      </c>
      <c r="O92">
        <v>0</v>
      </c>
      <c r="P92">
        <v>2</v>
      </c>
      <c r="Q92">
        <v>16</v>
      </c>
    </row>
    <row r="93" spans="1:18" x14ac:dyDescent="0.25">
      <c r="K93">
        <v>16</v>
      </c>
      <c r="L93">
        <f t="shared" si="11"/>
        <v>1597</v>
      </c>
      <c r="M93">
        <v>1</v>
      </c>
      <c r="N93">
        <v>1</v>
      </c>
      <c r="Q93" s="6" t="s">
        <v>105</v>
      </c>
      <c r="R93" s="6" t="s">
        <v>106</v>
      </c>
    </row>
    <row r="94" spans="1:18" x14ac:dyDescent="0.25">
      <c r="K94">
        <v>17</v>
      </c>
      <c r="L94">
        <f t="shared" si="11"/>
        <v>2584</v>
      </c>
      <c r="M94">
        <v>0</v>
      </c>
      <c r="N94">
        <v>1</v>
      </c>
    </row>
    <row r="96" spans="1:18" x14ac:dyDescent="0.25">
      <c r="B96" t="s">
        <v>109</v>
      </c>
    </row>
    <row r="97" spans="1:12" x14ac:dyDescent="0.25">
      <c r="B97" s="6" t="s">
        <v>124</v>
      </c>
    </row>
    <row r="99" spans="1:12" x14ac:dyDescent="0.25">
      <c r="A99" s="6" t="s">
        <v>125</v>
      </c>
    </row>
    <row r="102" spans="1:12" x14ac:dyDescent="0.25">
      <c r="A102" s="6" t="s">
        <v>102</v>
      </c>
      <c r="C102" s="6" t="s">
        <v>61</v>
      </c>
      <c r="D102" s="6" t="s">
        <v>62</v>
      </c>
      <c r="E102" s="6" t="s">
        <v>63</v>
      </c>
      <c r="F102" s="6" t="s">
        <v>103</v>
      </c>
      <c r="G102" s="6" t="s">
        <v>65</v>
      </c>
      <c r="H102" s="6" t="s">
        <v>66</v>
      </c>
      <c r="I102" s="6" t="s">
        <v>67</v>
      </c>
      <c r="K102" s="6" t="s">
        <v>126</v>
      </c>
      <c r="L102" s="6" t="s">
        <v>127</v>
      </c>
    </row>
    <row r="103" spans="1:12" x14ac:dyDescent="0.25">
      <c r="A103">
        <v>0</v>
      </c>
      <c r="H103">
        <v>1</v>
      </c>
      <c r="I103">
        <v>15</v>
      </c>
      <c r="K103">
        <f>(3 - SQRT(5) ) / 2</f>
        <v>0.3819660112501051</v>
      </c>
      <c r="L103">
        <f>(SQRT(5) - 1) / 2</f>
        <v>0.6180339887498949</v>
      </c>
    </row>
    <row r="104" spans="1:12" x14ac:dyDescent="0.25">
      <c r="A104">
        <v>1</v>
      </c>
      <c r="C104">
        <f>H103 + K103 * (I103 - H103)</f>
        <v>6.3475241575014714</v>
      </c>
      <c r="D104">
        <f>H103 + L103 * (I103 - H103)</f>
        <v>9.6524758424985286</v>
      </c>
      <c r="E104">
        <f>POWER( C104, 2) - 11 * C104 + 10</f>
        <v>-19.531702802451427</v>
      </c>
      <c r="F104" t="s">
        <v>71</v>
      </c>
      <c r="G104">
        <f>POWER( D104, 2) - 11 * D104 + 10</f>
        <v>-3.0069443774661266</v>
      </c>
      <c r="H104">
        <f>H103</f>
        <v>1</v>
      </c>
      <c r="I104">
        <f>D104</f>
        <v>9.6524758424985286</v>
      </c>
      <c r="K104">
        <f t="shared" ref="K104:K118" si="12">(3 - SQRT(5) ) / 2</f>
        <v>0.3819660112501051</v>
      </c>
      <c r="L104">
        <f t="shared" ref="L104:L118" si="13">(SQRT(5) - 1) / 2</f>
        <v>0.6180339887498949</v>
      </c>
    </row>
    <row r="105" spans="1:12" x14ac:dyDescent="0.25">
      <c r="A105">
        <v>2</v>
      </c>
      <c r="C105">
        <f t="shared" ref="C105:C118" si="14">H104 + K104 * (I104 - H104)</f>
        <v>4.3049516849970555</v>
      </c>
      <c r="D105">
        <f t="shared" ref="D105:D118" si="15">H104 + L104 * (I104 - H104)</f>
        <v>6.3475241575014731</v>
      </c>
      <c r="E105">
        <f t="shared" ref="E105:E118" si="16">POWER( C105, 2) - 11 * C105 + 10</f>
        <v>-18.821859524808623</v>
      </c>
      <c r="F105" t="s">
        <v>70</v>
      </c>
      <c r="G105">
        <f t="shared" ref="G105:G118" si="17">POWER( D105, 2) - 11 * D105 + 10</f>
        <v>-19.531702802451413</v>
      </c>
      <c r="H105">
        <f>C105</f>
        <v>4.3049516849970555</v>
      </c>
      <c r="I105">
        <f>I104</f>
        <v>9.6524758424985286</v>
      </c>
      <c r="K105">
        <f t="shared" si="12"/>
        <v>0.3819660112501051</v>
      </c>
      <c r="L105">
        <f t="shared" si="13"/>
        <v>0.6180339887498949</v>
      </c>
    </row>
    <row r="106" spans="1:12" x14ac:dyDescent="0.25">
      <c r="A106">
        <v>3</v>
      </c>
      <c r="C106">
        <f t="shared" si="14"/>
        <v>6.3475241575014714</v>
      </c>
      <c r="D106">
        <f t="shared" si="15"/>
        <v>7.6099033699941128</v>
      </c>
      <c r="E106">
        <f t="shared" si="16"/>
        <v>-19.531702802451427</v>
      </c>
      <c r="F106" t="s">
        <v>71</v>
      </c>
      <c r="G106">
        <f t="shared" si="17"/>
        <v>-15.79830776928749</v>
      </c>
      <c r="H106">
        <f>H105</f>
        <v>4.3049516849970555</v>
      </c>
      <c r="I106">
        <f>D106</f>
        <v>7.6099033699941128</v>
      </c>
      <c r="K106">
        <f t="shared" si="12"/>
        <v>0.3819660112501051</v>
      </c>
      <c r="L106">
        <f t="shared" si="13"/>
        <v>0.6180339887498949</v>
      </c>
    </row>
    <row r="107" spans="1:12" x14ac:dyDescent="0.25">
      <c r="A107">
        <v>4</v>
      </c>
      <c r="C107">
        <f t="shared" si="14"/>
        <v>5.5673308974896951</v>
      </c>
      <c r="D107">
        <f t="shared" si="15"/>
        <v>6.3475241575014731</v>
      </c>
      <c r="E107">
        <f t="shared" si="16"/>
        <v>-20.245466550243229</v>
      </c>
      <c r="F107" t="s">
        <v>71</v>
      </c>
      <c r="G107">
        <f t="shared" si="17"/>
        <v>-19.531702802451413</v>
      </c>
      <c r="H107">
        <f>H106</f>
        <v>4.3049516849970555</v>
      </c>
      <c r="I107">
        <f>D107</f>
        <v>6.3475241575014731</v>
      </c>
      <c r="K107">
        <f t="shared" si="12"/>
        <v>0.3819660112501051</v>
      </c>
      <c r="L107">
        <f t="shared" si="13"/>
        <v>0.6180339887498949</v>
      </c>
    </row>
    <row r="108" spans="1:12" x14ac:dyDescent="0.25">
      <c r="A108">
        <v>5</v>
      </c>
      <c r="C108">
        <f t="shared" si="14"/>
        <v>5.0851449450088326</v>
      </c>
      <c r="D108">
        <f t="shared" si="15"/>
        <v>5.567330897489696</v>
      </c>
      <c r="E108">
        <f t="shared" si="16"/>
        <v>-20.077895283348276</v>
      </c>
      <c r="F108" t="s">
        <v>70</v>
      </c>
      <c r="G108">
        <f t="shared" si="17"/>
        <v>-20.245466550243236</v>
      </c>
      <c r="H108">
        <f>C108</f>
        <v>5.0851449450088326</v>
      </c>
      <c r="I108">
        <f>I107</f>
        <v>6.3475241575014731</v>
      </c>
      <c r="K108">
        <f t="shared" si="12"/>
        <v>0.3819660112501051</v>
      </c>
      <c r="L108">
        <f t="shared" si="13"/>
        <v>0.6180339887498949</v>
      </c>
    </row>
    <row r="109" spans="1:12" x14ac:dyDescent="0.25">
      <c r="A109">
        <v>6</v>
      </c>
      <c r="C109">
        <f t="shared" si="14"/>
        <v>5.5673308974896951</v>
      </c>
      <c r="D109">
        <f t="shared" si="15"/>
        <v>5.8653382050206107</v>
      </c>
      <c r="E109">
        <f t="shared" si="16"/>
        <v>-20.245466550243229</v>
      </c>
      <c r="F109" t="s">
        <v>71</v>
      </c>
      <c r="G109">
        <f t="shared" si="17"/>
        <v>-20.11652799595231</v>
      </c>
      <c r="H109">
        <f>H108</f>
        <v>5.0851449450088326</v>
      </c>
      <c r="I109">
        <f>D109</f>
        <v>5.8653382050206107</v>
      </c>
      <c r="K109">
        <f t="shared" si="12"/>
        <v>0.3819660112501051</v>
      </c>
      <c r="L109">
        <f t="shared" si="13"/>
        <v>0.6180339887498949</v>
      </c>
    </row>
    <row r="110" spans="1:12" x14ac:dyDescent="0.25">
      <c r="A110">
        <v>7</v>
      </c>
      <c r="C110">
        <f t="shared" si="14"/>
        <v>5.3831522525397473</v>
      </c>
      <c r="D110">
        <f t="shared" si="15"/>
        <v>5.567330897489696</v>
      </c>
      <c r="E110">
        <f t="shared" si="16"/>
        <v>-20.236346603913464</v>
      </c>
      <c r="F110" t="s">
        <v>70</v>
      </c>
      <c r="G110">
        <f t="shared" si="17"/>
        <v>-20.245466550243236</v>
      </c>
      <c r="H110">
        <f>C110</f>
        <v>5.3831522525397473</v>
      </c>
      <c r="I110">
        <f>I109</f>
        <v>5.8653382050206107</v>
      </c>
      <c r="K110">
        <f t="shared" si="12"/>
        <v>0.3819660112501051</v>
      </c>
      <c r="L110">
        <f t="shared" si="13"/>
        <v>0.6180339887498949</v>
      </c>
    </row>
    <row r="111" spans="1:12" x14ac:dyDescent="0.25">
      <c r="A111">
        <v>8</v>
      </c>
      <c r="C111">
        <f t="shared" si="14"/>
        <v>5.5673308974896951</v>
      </c>
      <c r="D111">
        <f t="shared" si="15"/>
        <v>5.6811595600706628</v>
      </c>
      <c r="E111">
        <f t="shared" si="16"/>
        <v>-20.245466550243229</v>
      </c>
      <c r="F111" t="s">
        <v>71</v>
      </c>
      <c r="G111">
        <f t="shared" si="17"/>
        <v>-20.217181213795008</v>
      </c>
      <c r="H111">
        <f>H110</f>
        <v>5.3831522525397473</v>
      </c>
      <c r="I111">
        <f>D111</f>
        <v>5.6811595600706628</v>
      </c>
      <c r="K111">
        <f t="shared" si="12"/>
        <v>0.3819660112501051</v>
      </c>
      <c r="L111">
        <f t="shared" si="13"/>
        <v>0.6180339887498949</v>
      </c>
    </row>
    <row r="112" spans="1:12" x14ac:dyDescent="0.25">
      <c r="A112">
        <v>9</v>
      </c>
      <c r="C112">
        <f t="shared" si="14"/>
        <v>5.4969809151207141</v>
      </c>
      <c r="D112">
        <f t="shared" si="15"/>
        <v>5.567330897489696</v>
      </c>
      <c r="E112">
        <f t="shared" si="16"/>
        <v>-20.24999088512649</v>
      </c>
      <c r="F112" t="s">
        <v>71</v>
      </c>
      <c r="G112">
        <f t="shared" si="17"/>
        <v>-20.245466550243236</v>
      </c>
      <c r="H112">
        <f>H111</f>
        <v>5.3831522525397473</v>
      </c>
      <c r="I112">
        <f>D112</f>
        <v>5.567330897489696</v>
      </c>
      <c r="K112">
        <f t="shared" si="12"/>
        <v>0.3819660112501051</v>
      </c>
      <c r="L112">
        <f t="shared" si="13"/>
        <v>0.6180339887498949</v>
      </c>
    </row>
    <row r="113" spans="1:12" x14ac:dyDescent="0.25">
      <c r="A113">
        <v>10</v>
      </c>
      <c r="C113">
        <f t="shared" si="14"/>
        <v>5.4535022349087283</v>
      </c>
      <c r="D113">
        <f t="shared" si="15"/>
        <v>5.496980915120715</v>
      </c>
      <c r="E113">
        <f t="shared" si="16"/>
        <v>-20.247837957841515</v>
      </c>
      <c r="F113" t="s">
        <v>70</v>
      </c>
      <c r="G113">
        <f t="shared" si="17"/>
        <v>-20.249990885126493</v>
      </c>
      <c r="H113">
        <f>C113</f>
        <v>5.4535022349087283</v>
      </c>
      <c r="I113">
        <f>I112</f>
        <v>5.567330897489696</v>
      </c>
      <c r="K113">
        <f t="shared" si="12"/>
        <v>0.3819660112501051</v>
      </c>
      <c r="L113">
        <f t="shared" si="13"/>
        <v>0.6180339887498949</v>
      </c>
    </row>
    <row r="114" spans="1:12" x14ac:dyDescent="0.25">
      <c r="A114">
        <v>11</v>
      </c>
      <c r="C114">
        <f t="shared" si="14"/>
        <v>5.496980915120715</v>
      </c>
      <c r="D114">
        <f t="shared" si="15"/>
        <v>5.5238522172777094</v>
      </c>
      <c r="E114">
        <f t="shared" si="16"/>
        <v>-20.249990885126493</v>
      </c>
      <c r="F114" t="s">
        <v>71</v>
      </c>
      <c r="G114">
        <f t="shared" si="17"/>
        <v>-20.249431071730935</v>
      </c>
      <c r="H114">
        <f>H113</f>
        <v>5.4535022349087283</v>
      </c>
      <c r="I114">
        <f>D114</f>
        <v>5.5238522172777094</v>
      </c>
      <c r="K114">
        <f t="shared" si="12"/>
        <v>0.3819660112501051</v>
      </c>
      <c r="L114">
        <f t="shared" si="13"/>
        <v>0.6180339887498949</v>
      </c>
    </row>
    <row r="115" spans="1:12" x14ac:dyDescent="0.25">
      <c r="A115">
        <v>12</v>
      </c>
      <c r="C115">
        <f t="shared" si="14"/>
        <v>5.4803735370657236</v>
      </c>
      <c r="D115">
        <f t="shared" si="15"/>
        <v>5.4969809151207141</v>
      </c>
      <c r="E115">
        <f t="shared" si="16"/>
        <v>-20.249614801952688</v>
      </c>
      <c r="F115" t="s">
        <v>70</v>
      </c>
      <c r="G115">
        <f t="shared" si="17"/>
        <v>-20.24999088512649</v>
      </c>
      <c r="H115">
        <f>C115</f>
        <v>5.4803735370657236</v>
      </c>
      <c r="I115">
        <f>I114</f>
        <v>5.5238522172777094</v>
      </c>
      <c r="K115">
        <f t="shared" si="12"/>
        <v>0.3819660112501051</v>
      </c>
      <c r="L115">
        <f t="shared" si="13"/>
        <v>0.6180339887498949</v>
      </c>
    </row>
    <row r="116" spans="1:12" x14ac:dyDescent="0.25">
      <c r="A116">
        <v>13</v>
      </c>
      <c r="C116">
        <f t="shared" si="14"/>
        <v>5.496980915120715</v>
      </c>
      <c r="D116">
        <f t="shared" si="15"/>
        <v>5.507244839222718</v>
      </c>
      <c r="E116">
        <f t="shared" si="16"/>
        <v>-20.249990885126493</v>
      </c>
      <c r="F116" t="s">
        <v>71</v>
      </c>
      <c r="G116">
        <f t="shared" si="17"/>
        <v>-20.249947512304633</v>
      </c>
      <c r="H116">
        <f>H115</f>
        <v>5.4803735370657236</v>
      </c>
      <c r="I116">
        <f>D116</f>
        <v>5.507244839222718</v>
      </c>
      <c r="K116">
        <f t="shared" si="12"/>
        <v>0.3819660112501051</v>
      </c>
      <c r="L116">
        <f t="shared" si="13"/>
        <v>0.6180339887498949</v>
      </c>
    </row>
    <row r="117" spans="1:12" x14ac:dyDescent="0.25">
      <c r="A117">
        <v>14</v>
      </c>
      <c r="C117">
        <f t="shared" si="14"/>
        <v>5.4906374611677276</v>
      </c>
      <c r="D117">
        <f t="shared" si="15"/>
        <v>5.4969809151207141</v>
      </c>
      <c r="E117">
        <f>POWER( C117, 2) - 11 * C117 + 10</f>
        <v>-20.249912342866612</v>
      </c>
      <c r="F117" t="s">
        <v>70</v>
      </c>
      <c r="G117">
        <f t="shared" si="17"/>
        <v>-20.24999088512649</v>
      </c>
      <c r="H117">
        <f>C117</f>
        <v>5.4906374611677276</v>
      </c>
      <c r="I117">
        <f>I116</f>
        <v>5.507244839222718</v>
      </c>
      <c r="K117">
        <f t="shared" si="12"/>
        <v>0.3819660112501051</v>
      </c>
      <c r="L117">
        <f t="shared" si="13"/>
        <v>0.6180339887498949</v>
      </c>
    </row>
    <row r="118" spans="1:12" x14ac:dyDescent="0.25">
      <c r="A118">
        <v>15</v>
      </c>
      <c r="C118">
        <f t="shared" si="14"/>
        <v>5.496980915120715</v>
      </c>
      <c r="D118">
        <f t="shared" si="15"/>
        <v>5.5009013852697306</v>
      </c>
      <c r="E118">
        <f t="shared" ref="E118" si="18">POWER( C118, 2) - 11 * C118 + 10</f>
        <v>-20.249990885126493</v>
      </c>
      <c r="F118" t="s">
        <v>70</v>
      </c>
      <c r="G118">
        <f t="shared" si="17"/>
        <v>-20.249999187504596</v>
      </c>
      <c r="H118">
        <f>C118</f>
        <v>5.496980915120715</v>
      </c>
      <c r="I118">
        <f>I117</f>
        <v>5.507244839222718</v>
      </c>
      <c r="K118">
        <f t="shared" si="12"/>
        <v>0.3819660112501051</v>
      </c>
      <c r="L118">
        <f t="shared" si="13"/>
        <v>0.6180339887498949</v>
      </c>
    </row>
    <row r="120" spans="1:12" ht="13.8" x14ac:dyDescent="0.3">
      <c r="A120" s="43" t="s">
        <v>128</v>
      </c>
    </row>
    <row r="121" spans="1:12" x14ac:dyDescent="0.25">
      <c r="A121" s="6" t="s">
        <v>129</v>
      </c>
    </row>
    <row r="122" spans="1:12" x14ac:dyDescent="0.25">
      <c r="A122" s="6" t="s">
        <v>130</v>
      </c>
    </row>
    <row r="127" spans="1:12" x14ac:dyDescent="0.25">
      <c r="A127" s="6" t="s">
        <v>131</v>
      </c>
    </row>
  </sheetData>
  <mergeCells count="1">
    <mergeCell ref="A46:B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D5AF-63DE-4B36-9039-9AB8E26E626C}">
  <dimension ref="A1:R36"/>
  <sheetViews>
    <sheetView tabSelected="1" topLeftCell="A7" workbookViewId="0">
      <selection activeCell="S20" sqref="S20"/>
    </sheetView>
  </sheetViews>
  <sheetFormatPr defaultRowHeight="13.2" x14ac:dyDescent="0.25"/>
  <sheetData>
    <row r="1" spans="1:12" x14ac:dyDescent="0.25">
      <c r="A1" s="1" t="s">
        <v>26</v>
      </c>
    </row>
    <row r="2" spans="1:12" ht="13.8" thickBot="1" x14ac:dyDescent="0.3">
      <c r="A2" s="1" t="s">
        <v>27</v>
      </c>
    </row>
    <row r="3" spans="1:12" x14ac:dyDescent="0.25">
      <c r="A3" s="10"/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2"/>
      <c r="I3" s="11" t="s">
        <v>34</v>
      </c>
      <c r="J3" s="11" t="s">
        <v>35</v>
      </c>
      <c r="K3" s="12"/>
      <c r="L3" s="13" t="s">
        <v>36</v>
      </c>
    </row>
    <row r="4" spans="1:12" x14ac:dyDescent="0.25">
      <c r="A4" s="14">
        <v>1</v>
      </c>
      <c r="B4" s="8">
        <v>900</v>
      </c>
      <c r="C4" s="8">
        <v>5</v>
      </c>
      <c r="D4" s="8">
        <v>4</v>
      </c>
      <c r="E4" s="8">
        <v>8</v>
      </c>
      <c r="F4" s="9">
        <v>47.434164902525687</v>
      </c>
      <c r="G4" s="9">
        <f t="shared" ref="G4:G8" si="0">C4 * B4 /F4</f>
        <v>94.868329805051388</v>
      </c>
      <c r="H4" s="9"/>
      <c r="I4" s="9">
        <f t="shared" ref="I4:I8" si="1">D4 * F4</f>
        <v>189.73665961010275</v>
      </c>
      <c r="J4" s="9">
        <f t="shared" ref="J4:J8" si="2">E4 * F4</f>
        <v>379.4733192202055</v>
      </c>
      <c r="K4" s="7"/>
      <c r="L4" s="15">
        <f>G4 + 0.5 * I4</f>
        <v>189.73665961010278</v>
      </c>
    </row>
    <row r="5" spans="1:12" x14ac:dyDescent="0.25">
      <c r="A5" s="14">
        <v>2</v>
      </c>
      <c r="B5" s="8">
        <v>400</v>
      </c>
      <c r="C5" s="8">
        <v>10</v>
      </c>
      <c r="D5" s="8">
        <v>7</v>
      </c>
      <c r="E5" s="8">
        <v>5</v>
      </c>
      <c r="F5" s="9">
        <v>33.806170189140666</v>
      </c>
      <c r="G5" s="9">
        <f t="shared" si="0"/>
        <v>118.32159566199232</v>
      </c>
      <c r="H5" s="9"/>
      <c r="I5" s="9">
        <f t="shared" si="1"/>
        <v>236.64319132398467</v>
      </c>
      <c r="J5" s="9">
        <f t="shared" si="2"/>
        <v>169.03085094570332</v>
      </c>
      <c r="K5" s="7"/>
      <c r="L5" s="15">
        <f t="shared" ref="L5:L8" si="3">G5 + 0.5 * I5</f>
        <v>236.64319132398464</v>
      </c>
    </row>
    <row r="6" spans="1:12" x14ac:dyDescent="0.25">
      <c r="A6" s="14">
        <v>3</v>
      </c>
      <c r="B6" s="8">
        <v>800</v>
      </c>
      <c r="C6" s="8">
        <v>11</v>
      </c>
      <c r="D6" s="8">
        <v>6</v>
      </c>
      <c r="E6" s="8">
        <v>6</v>
      </c>
      <c r="F6" s="9">
        <v>54.160256030906403</v>
      </c>
      <c r="G6" s="9">
        <f t="shared" si="0"/>
        <v>162.48076809271922</v>
      </c>
      <c r="H6" s="9"/>
      <c r="I6" s="9">
        <f t="shared" si="1"/>
        <v>324.96153618543843</v>
      </c>
      <c r="J6" s="9">
        <f t="shared" si="2"/>
        <v>324.96153618543843</v>
      </c>
      <c r="K6" s="7"/>
      <c r="L6" s="15">
        <f t="shared" si="3"/>
        <v>324.96153618543843</v>
      </c>
    </row>
    <row r="7" spans="1:12" x14ac:dyDescent="0.25">
      <c r="A7" s="14">
        <v>4</v>
      </c>
      <c r="B7" s="8">
        <v>200</v>
      </c>
      <c r="C7" s="8">
        <v>7</v>
      </c>
      <c r="D7" s="8">
        <v>4</v>
      </c>
      <c r="E7" s="8">
        <v>3</v>
      </c>
      <c r="F7" s="9">
        <v>26.457513110645905</v>
      </c>
      <c r="G7" s="9">
        <f t="shared" si="0"/>
        <v>52.915026221291811</v>
      </c>
      <c r="H7" s="9"/>
      <c r="I7" s="9">
        <f t="shared" si="1"/>
        <v>105.83005244258362</v>
      </c>
      <c r="J7" s="9">
        <f t="shared" si="2"/>
        <v>79.372539331937716</v>
      </c>
      <c r="K7" s="7"/>
      <c r="L7" s="15">
        <f t="shared" si="3"/>
        <v>105.83005244258362</v>
      </c>
    </row>
    <row r="8" spans="1:12" x14ac:dyDescent="0.25">
      <c r="A8" s="14">
        <v>5</v>
      </c>
      <c r="B8" s="8">
        <v>150</v>
      </c>
      <c r="C8" s="8">
        <v>2</v>
      </c>
      <c r="D8" s="8">
        <v>2</v>
      </c>
      <c r="E8" s="8">
        <v>3</v>
      </c>
      <c r="F8" s="9">
        <v>17.320508075688775</v>
      </c>
      <c r="G8" s="9">
        <f t="shared" si="0"/>
        <v>17.320508075688771</v>
      </c>
      <c r="H8" s="9"/>
      <c r="I8" s="9">
        <f t="shared" si="1"/>
        <v>34.641016151377549</v>
      </c>
      <c r="J8" s="9">
        <f t="shared" si="2"/>
        <v>51.96152422706632</v>
      </c>
      <c r="K8" s="7"/>
      <c r="L8" s="15">
        <f t="shared" si="3"/>
        <v>34.641016151377542</v>
      </c>
    </row>
    <row r="9" spans="1:12" ht="13.8" thickBot="1" x14ac:dyDescent="0.3">
      <c r="A9" s="16"/>
      <c r="B9" s="17"/>
      <c r="C9" s="17"/>
      <c r="D9" s="17"/>
      <c r="E9" s="17"/>
      <c r="F9" s="18"/>
      <c r="G9" s="18">
        <f>SUM(G4:G8)</f>
        <v>445.90622785674356</v>
      </c>
      <c r="H9" s="18"/>
      <c r="I9" s="18">
        <f t="shared" ref="I9:J9" si="4">SUM(I4:I8)</f>
        <v>891.81245571348711</v>
      </c>
      <c r="J9" s="18">
        <f t="shared" si="4"/>
        <v>1004.7997699103513</v>
      </c>
      <c r="K9" s="17"/>
      <c r="L9" s="19">
        <f>SUM(L4:L8)</f>
        <v>891.81245571348711</v>
      </c>
    </row>
    <row r="11" spans="1:12" x14ac:dyDescent="0.25">
      <c r="B11" s="1" t="s">
        <v>37</v>
      </c>
    </row>
    <row r="13" spans="1:12" x14ac:dyDescent="0.25">
      <c r="B13" s="1" t="s">
        <v>38</v>
      </c>
    </row>
    <row r="15" spans="1:12" x14ac:dyDescent="0.25">
      <c r="D15" s="4">
        <f>1004.8</f>
        <v>1004.8</v>
      </c>
    </row>
    <row r="19" spans="2:18" ht="13.8" thickBot="1" x14ac:dyDescent="0.3"/>
    <row r="20" spans="2:18" x14ac:dyDescent="0.25">
      <c r="B20" s="10"/>
      <c r="C20" s="11" t="s">
        <v>28</v>
      </c>
      <c r="D20" s="11" t="s">
        <v>29</v>
      </c>
      <c r="E20" s="11" t="s">
        <v>30</v>
      </c>
      <c r="F20" s="11" t="s">
        <v>31</v>
      </c>
      <c r="G20" s="11" t="s">
        <v>32</v>
      </c>
      <c r="H20" s="11" t="s">
        <v>33</v>
      </c>
      <c r="I20" s="12"/>
      <c r="J20" s="11" t="s">
        <v>34</v>
      </c>
      <c r="K20" s="11" t="s">
        <v>35</v>
      </c>
      <c r="L20" s="12"/>
      <c r="M20" s="13" t="s">
        <v>36</v>
      </c>
      <c r="O20" s="6" t="s">
        <v>111</v>
      </c>
      <c r="P20" s="6" t="s">
        <v>112</v>
      </c>
      <c r="Q20" s="6" t="s">
        <v>114</v>
      </c>
      <c r="R20" s="6" t="s">
        <v>119</v>
      </c>
    </row>
    <row r="21" spans="2:18" x14ac:dyDescent="0.25">
      <c r="B21" s="14">
        <v>1</v>
      </c>
      <c r="C21" s="8">
        <v>900</v>
      </c>
      <c r="D21" s="8">
        <v>5</v>
      </c>
      <c r="E21" s="8">
        <v>4</v>
      </c>
      <c r="F21" s="8">
        <v>8</v>
      </c>
      <c r="G21" s="9">
        <v>49.9510486322432</v>
      </c>
      <c r="H21" s="9">
        <f t="shared" ref="H21:H25" si="5">D21 * C21 /G21</f>
        <v>90.088198811010912</v>
      </c>
      <c r="I21" s="9"/>
      <c r="J21" s="9">
        <f t="shared" ref="J21:J25" si="6">E21 * G21</f>
        <v>199.8041945289728</v>
      </c>
      <c r="K21" s="9">
        <f t="shared" ref="K21:K25" si="7">F21 * G21</f>
        <v>399.6083890579456</v>
      </c>
      <c r="L21" s="7"/>
      <c r="M21" s="15">
        <f>H21 + 0.5 * J21</f>
        <v>189.99029607549733</v>
      </c>
      <c r="O21">
        <f>D21 * C21</f>
        <v>4500</v>
      </c>
      <c r="P21">
        <f>0.5 * E21</f>
        <v>2</v>
      </c>
      <c r="Q21" s="6" t="s">
        <v>113</v>
      </c>
      <c r="R21" s="6" t="s">
        <v>120</v>
      </c>
    </row>
    <row r="22" spans="2:18" x14ac:dyDescent="0.25">
      <c r="B22" s="14">
        <v>2</v>
      </c>
      <c r="C22" s="8">
        <v>400</v>
      </c>
      <c r="D22" s="8">
        <v>10</v>
      </c>
      <c r="E22" s="8">
        <v>7</v>
      </c>
      <c r="F22" s="8">
        <v>5</v>
      </c>
      <c r="G22" s="9">
        <v>31.594406534882442</v>
      </c>
      <c r="H22" s="9">
        <f>D22 * C22 /G22</f>
        <v>126.60468857307762</v>
      </c>
      <c r="I22" s="9"/>
      <c r="J22" s="9">
        <f>E22 * G22</f>
        <v>221.1608457441771</v>
      </c>
      <c r="K22" s="9">
        <f>F22 * G22</f>
        <v>157.97203267441222</v>
      </c>
      <c r="L22" s="7"/>
      <c r="M22" s="15">
        <f t="shared" ref="M22:M25" si="8">H22 + 0.5 * J22</f>
        <v>237.18511144516617</v>
      </c>
      <c r="O22">
        <f t="shared" ref="O22:O26" si="9">D22 * C22</f>
        <v>4000</v>
      </c>
      <c r="P22">
        <f t="shared" ref="P22:P25" si="10">0.5 * E22</f>
        <v>3.5</v>
      </c>
      <c r="Q22" s="6" t="s">
        <v>115</v>
      </c>
      <c r="R22" s="6" t="s">
        <v>121</v>
      </c>
    </row>
    <row r="23" spans="2:18" x14ac:dyDescent="0.25">
      <c r="B23" s="14">
        <v>3</v>
      </c>
      <c r="C23" s="8">
        <v>800</v>
      </c>
      <c r="D23" s="8">
        <v>11</v>
      </c>
      <c r="E23" s="8">
        <v>6</v>
      </c>
      <c r="F23" s="8">
        <v>6</v>
      </c>
      <c r="G23" s="9">
        <v>37.713286474182404</v>
      </c>
      <c r="H23" s="9">
        <f>D23 * C23 /G23</f>
        <v>233.33951566444006</v>
      </c>
      <c r="I23" s="9"/>
      <c r="J23" s="9">
        <f>E23 * G23</f>
        <v>226.27971884509441</v>
      </c>
      <c r="K23" s="9">
        <f>F23 * G23</f>
        <v>226.27971884509441</v>
      </c>
      <c r="L23" s="7"/>
      <c r="M23" s="15">
        <f t="shared" si="8"/>
        <v>346.47937508698726</v>
      </c>
      <c r="O23">
        <f t="shared" si="9"/>
        <v>8800</v>
      </c>
      <c r="P23">
        <f t="shared" si="10"/>
        <v>3</v>
      </c>
      <c r="Q23" s="6" t="s">
        <v>116</v>
      </c>
      <c r="R23" s="6" t="s">
        <v>122</v>
      </c>
    </row>
    <row r="24" spans="2:18" x14ac:dyDescent="0.25">
      <c r="B24" s="14">
        <v>4</v>
      </c>
      <c r="C24" s="8">
        <v>200</v>
      </c>
      <c r="D24" s="8">
        <v>7</v>
      </c>
      <c r="E24" s="8">
        <v>4</v>
      </c>
      <c r="F24" s="8">
        <v>3</v>
      </c>
      <c r="G24" s="9">
        <v>19.356643237091202</v>
      </c>
      <c r="H24" s="9">
        <f t="shared" si="5"/>
        <v>72.326590042085385</v>
      </c>
      <c r="I24" s="9"/>
      <c r="J24" s="9">
        <f t="shared" si="6"/>
        <v>77.426572948364807</v>
      </c>
      <c r="K24" s="9">
        <f t="shared" si="7"/>
        <v>58.069929711273602</v>
      </c>
      <c r="L24" s="7"/>
      <c r="M24" s="15">
        <f t="shared" si="8"/>
        <v>111.03987651626778</v>
      </c>
      <c r="O24">
        <f t="shared" si="9"/>
        <v>1400</v>
      </c>
      <c r="P24">
        <f t="shared" si="10"/>
        <v>2</v>
      </c>
      <c r="Q24" s="6" t="s">
        <v>117</v>
      </c>
      <c r="R24" s="6" t="s">
        <v>120</v>
      </c>
    </row>
    <row r="25" spans="2:18" x14ac:dyDescent="0.25">
      <c r="B25" s="14">
        <v>5</v>
      </c>
      <c r="C25" s="8">
        <v>150</v>
      </c>
      <c r="D25" s="8">
        <v>2</v>
      </c>
      <c r="E25" s="8">
        <v>2</v>
      </c>
      <c r="F25" s="8">
        <v>3</v>
      </c>
      <c r="G25" s="9">
        <v>19.356643237091202</v>
      </c>
      <c r="H25" s="9">
        <f t="shared" si="5"/>
        <v>15.498555009018297</v>
      </c>
      <c r="I25" s="9"/>
      <c r="J25" s="9">
        <f t="shared" si="6"/>
        <v>38.713286474182404</v>
      </c>
      <c r="K25" s="9">
        <f t="shared" si="7"/>
        <v>58.069929711273602</v>
      </c>
      <c r="L25" s="7"/>
      <c r="M25" s="15">
        <f t="shared" si="8"/>
        <v>34.855198246109495</v>
      </c>
      <c r="O25">
        <f t="shared" si="9"/>
        <v>300</v>
      </c>
      <c r="P25">
        <f t="shared" si="10"/>
        <v>1</v>
      </c>
      <c r="Q25" s="6" t="s">
        <v>118</v>
      </c>
      <c r="R25" s="6" t="s">
        <v>123</v>
      </c>
    </row>
    <row r="26" spans="2:18" ht="13.8" thickBot="1" x14ac:dyDescent="0.3">
      <c r="B26" s="16"/>
      <c r="C26" s="17"/>
      <c r="D26" s="17"/>
      <c r="E26" s="17"/>
      <c r="F26" s="17"/>
      <c r="G26" s="18"/>
      <c r="H26" s="18">
        <f>SUM(H21:H25)</f>
        <v>537.85754809963225</v>
      </c>
      <c r="I26" s="18"/>
      <c r="J26" s="18">
        <f>SUM(J21:J25)</f>
        <v>763.38461854079139</v>
      </c>
      <c r="K26" s="18">
        <f>SUM(K21:K25)</f>
        <v>899.99999999999943</v>
      </c>
      <c r="L26" s="17"/>
      <c r="M26" s="20">
        <f>SUM(M21:M25)</f>
        <v>919.54985737002801</v>
      </c>
    </row>
    <row r="29" spans="2:18" ht="13.8" thickBot="1" x14ac:dyDescent="0.3"/>
    <row r="30" spans="2:18" x14ac:dyDescent="0.25">
      <c r="B30" s="31" t="s">
        <v>40</v>
      </c>
      <c r="C30" s="32"/>
      <c r="D30" s="32"/>
      <c r="E30" s="32"/>
      <c r="F30" s="35" t="s">
        <v>41</v>
      </c>
      <c r="G30" s="35"/>
      <c r="H30" s="35"/>
      <c r="I30" s="35"/>
      <c r="J30" s="37" t="s">
        <v>42</v>
      </c>
      <c r="K30" s="37"/>
      <c r="L30" s="38"/>
    </row>
    <row r="31" spans="2:18" x14ac:dyDescent="0.25">
      <c r="B31" s="33"/>
      <c r="C31" s="34"/>
      <c r="D31" s="34"/>
      <c r="E31" s="34"/>
      <c r="F31" s="36"/>
      <c r="G31" s="36"/>
      <c r="H31" s="36"/>
      <c r="I31" s="36"/>
      <c r="J31" s="26"/>
      <c r="K31" s="26"/>
      <c r="L31" s="29"/>
    </row>
    <row r="32" spans="2:18" x14ac:dyDescent="0.25">
      <c r="B32" s="33" t="s">
        <v>43</v>
      </c>
      <c r="C32" s="34"/>
      <c r="D32" s="34"/>
      <c r="E32" s="34"/>
      <c r="F32" s="39">
        <f>J9</f>
        <v>1004.7997699103513</v>
      </c>
      <c r="G32" s="26"/>
      <c r="H32" s="26"/>
      <c r="I32" s="26"/>
      <c r="J32" s="39">
        <f>L9</f>
        <v>891.81245571348711</v>
      </c>
      <c r="K32" s="26"/>
      <c r="L32" s="29"/>
    </row>
    <row r="33" spans="2:12" x14ac:dyDescent="0.25">
      <c r="B33" s="33"/>
      <c r="C33" s="34"/>
      <c r="D33" s="34"/>
      <c r="E33" s="34"/>
      <c r="F33" s="26"/>
      <c r="G33" s="26"/>
      <c r="H33" s="26"/>
      <c r="I33" s="26"/>
      <c r="J33" s="26"/>
      <c r="K33" s="26"/>
      <c r="L33" s="29"/>
    </row>
    <row r="34" spans="2:12" x14ac:dyDescent="0.25">
      <c r="B34" s="33" t="s">
        <v>44</v>
      </c>
      <c r="C34" s="34"/>
      <c r="D34" s="34"/>
      <c r="E34" s="34"/>
      <c r="F34" s="26">
        <v>900</v>
      </c>
      <c r="G34" s="26"/>
      <c r="H34" s="26"/>
      <c r="I34" s="26"/>
      <c r="J34" s="28">
        <f>M26</f>
        <v>919.54985737002801</v>
      </c>
      <c r="K34" s="26"/>
      <c r="L34" s="29"/>
    </row>
    <row r="35" spans="2:12" x14ac:dyDescent="0.25">
      <c r="B35" s="33"/>
      <c r="C35" s="34"/>
      <c r="D35" s="34"/>
      <c r="E35" s="34"/>
      <c r="F35" s="26"/>
      <c r="G35" s="26"/>
      <c r="H35" s="26"/>
      <c r="I35" s="26"/>
      <c r="J35" s="26"/>
      <c r="K35" s="26"/>
      <c r="L35" s="29"/>
    </row>
    <row r="36" spans="2:12" ht="13.8" thickBot="1" x14ac:dyDescent="0.3">
      <c r="B36" s="40"/>
      <c r="C36" s="41"/>
      <c r="D36" s="41"/>
      <c r="E36" s="41"/>
      <c r="F36" s="27"/>
      <c r="G36" s="27"/>
      <c r="H36" s="27"/>
      <c r="I36" s="27"/>
      <c r="J36" s="27"/>
      <c r="K36" s="27"/>
      <c r="L36" s="30"/>
    </row>
  </sheetData>
  <mergeCells count="9">
    <mergeCell ref="B34:E36"/>
    <mergeCell ref="F34:I36"/>
    <mergeCell ref="J34:L36"/>
    <mergeCell ref="B30:E31"/>
    <mergeCell ref="F30:I31"/>
    <mergeCell ref="J30:L31"/>
    <mergeCell ref="B32:E33"/>
    <mergeCell ref="F32:I33"/>
    <mergeCell ref="J32:L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иванов</cp:lastModifiedBy>
  <dcterms:created xsi:type="dcterms:W3CDTF">2024-09-25T04:51:26Z</dcterms:created>
  <dcterms:modified xsi:type="dcterms:W3CDTF">2024-09-26T20:52:24Z</dcterms:modified>
</cp:coreProperties>
</file>