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2acdf1569c8d2d7/Desktop/5sem/МатПрог/Лабораторная работа 1 Задачи линейного программирования/"/>
    </mc:Choice>
  </mc:AlternateContent>
  <xr:revisionPtr revIDLastSave="271" documentId="13_ncr:1_{A092BB65-4829-48D0-BAF3-38EABD0CBFA8}" xr6:coauthVersionLast="47" xr6:coauthVersionMax="47" xr10:uidLastSave="{F98AEB48-495B-434D-9D11-1EAD6CDA1620}"/>
  <bookViews>
    <workbookView xWindow="-120" yWindow="-120" windowWidth="29040" windowHeight="15840" firstSheet="1" activeTab="2" xr2:uid="{2108AA8B-B0E8-46B6-9FDF-E2F9BF50810D}"/>
  </bookViews>
  <sheets>
    <sheet name="Отчет о результатах 1" sheetId="3" r:id="rId1"/>
    <sheet name="Отчет об устойчивости 1" sheetId="4" r:id="rId2"/>
    <sheet name="Отчет о пределах 1" sheetId="5" r:id="rId3"/>
    <sheet name="Лист1" sheetId="1" r:id="rId4"/>
    <sheet name="Лист2" sheetId="2" r:id="rId5"/>
  </sheets>
  <definedNames>
    <definedName name="solver_adj" localSheetId="3" hidden="1">Лист1!$B$176:$C$176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Лист1!$E$181</definedName>
    <definedName name="solver_lhs2" localSheetId="3" hidden="1">Лист1!$E$182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Лист1!$E$177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hs1" localSheetId="3" hidden="1">Лист1!$G$181</definedName>
    <definedName name="solver_rhs2" localSheetId="3" hidden="1">Лист1!$G$182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75" i="1" l="1"/>
  <c r="AR74" i="1"/>
  <c r="AR73" i="1"/>
  <c r="AR66" i="1"/>
  <c r="AR65" i="1"/>
  <c r="AL61" i="1" s="1"/>
  <c r="AR64" i="1"/>
  <c r="AK61" i="1" s="1"/>
  <c r="AT69" i="1" s="1"/>
  <c r="AR63" i="1"/>
  <c r="AI61" i="1" s="1"/>
  <c r="AM61" i="1"/>
  <c r="AI60" i="1"/>
  <c r="AH60" i="1"/>
  <c r="AM59" i="1"/>
  <c r="AL59" i="1"/>
  <c r="AK59" i="1"/>
  <c r="AJ59" i="1"/>
  <c r="AT57" i="1"/>
  <c r="AK60" i="1" s="1"/>
  <c r="E182" i="1"/>
  <c r="E181" i="1"/>
  <c r="E177" i="1"/>
  <c r="E168" i="1"/>
  <c r="C158" i="1"/>
  <c r="E59" i="1"/>
  <c r="N62" i="1"/>
  <c r="E60" i="1" s="1"/>
  <c r="C136" i="1"/>
  <c r="N123" i="1"/>
  <c r="I118" i="1" s="1"/>
  <c r="N122" i="1"/>
  <c r="H118" i="1" s="1"/>
  <c r="N121" i="1"/>
  <c r="G118" i="1" s="1"/>
  <c r="N120" i="1"/>
  <c r="E118" i="1" s="1"/>
  <c r="E117" i="1"/>
  <c r="D117" i="1"/>
  <c r="E120" i="1" s="1"/>
  <c r="I116" i="1"/>
  <c r="I120" i="1" s="1"/>
  <c r="H116" i="1"/>
  <c r="H120" i="1" s="1"/>
  <c r="G116" i="1"/>
  <c r="G120" i="1" s="1"/>
  <c r="F116" i="1"/>
  <c r="P114" i="1"/>
  <c r="G117" i="1" s="1"/>
  <c r="N74" i="1"/>
  <c r="N73" i="1"/>
  <c r="N72" i="1"/>
  <c r="D59" i="1"/>
  <c r="E62" i="1" s="1"/>
  <c r="N65" i="1"/>
  <c r="I60" i="1" s="1"/>
  <c r="N64" i="1"/>
  <c r="H60" i="1" s="1"/>
  <c r="N63" i="1"/>
  <c r="G60" i="1" s="1"/>
  <c r="P56" i="1"/>
  <c r="H59" i="1" s="1"/>
  <c r="F59" i="1" l="1"/>
  <c r="I59" i="1"/>
  <c r="J117" i="1"/>
  <c r="AX64" i="1"/>
  <c r="N129" i="1"/>
  <c r="E125" i="1" s="1"/>
  <c r="J125" i="1" s="1"/>
  <c r="AL63" i="1"/>
  <c r="E126" i="1"/>
  <c r="J126" i="1" s="1"/>
  <c r="AM63" i="1"/>
  <c r="AM67" i="1" s="1"/>
  <c r="H128" i="1"/>
  <c r="AI63" i="1"/>
  <c r="E68" i="1"/>
  <c r="P68" i="1"/>
  <c r="G68" i="1" s="1"/>
  <c r="F128" i="1"/>
  <c r="P126" i="1"/>
  <c r="I126" i="1" s="1"/>
  <c r="AI65" i="1"/>
  <c r="AN61" i="1"/>
  <c r="I128" i="1"/>
  <c r="AR72" i="1"/>
  <c r="AI64" i="1" s="1"/>
  <c r="AJ60" i="1"/>
  <c r="AJ64" i="1" s="1"/>
  <c r="AL65" i="1"/>
  <c r="T123" i="1"/>
  <c r="H117" i="1"/>
  <c r="H125" i="1" s="1"/>
  <c r="T122" i="1"/>
  <c r="I117" i="1"/>
  <c r="I125" i="1" s="1"/>
  <c r="AK63" i="1"/>
  <c r="AJ67" i="1" s="1"/>
  <c r="T121" i="1"/>
  <c r="J118" i="1"/>
  <c r="G59" i="1"/>
  <c r="J59" i="1" s="1"/>
  <c r="AM65" i="1"/>
  <c r="AL60" i="1"/>
  <c r="AL64" i="1" s="1"/>
  <c r="AX65" i="1"/>
  <c r="AM60" i="1"/>
  <c r="AM64" i="1" s="1"/>
  <c r="AK65" i="1"/>
  <c r="AN60" i="1"/>
  <c r="AX66" i="1"/>
  <c r="N71" i="1"/>
  <c r="E67" i="1" s="1"/>
  <c r="J60" i="1"/>
  <c r="F117" i="1"/>
  <c r="F125" i="1" s="1"/>
  <c r="G58" i="1"/>
  <c r="H58" i="1"/>
  <c r="I58" i="1"/>
  <c r="F58" i="1"/>
  <c r="AH5" i="2"/>
  <c r="AI6" i="2"/>
  <c r="AN65" i="1" l="1"/>
  <c r="H126" i="1"/>
  <c r="F67" i="1"/>
  <c r="F75" i="1" s="1"/>
  <c r="G126" i="1"/>
  <c r="AI67" i="1"/>
  <c r="E128" i="1"/>
  <c r="H68" i="1"/>
  <c r="AL67" i="1"/>
  <c r="I68" i="1"/>
  <c r="I62" i="1"/>
  <c r="I70" i="1" s="1"/>
  <c r="T65" i="1"/>
  <c r="H67" i="1"/>
  <c r="I67" i="1"/>
  <c r="E75" i="1" s="1"/>
  <c r="H62" i="1"/>
  <c r="T64" i="1"/>
  <c r="T63" i="1"/>
  <c r="G62" i="1"/>
  <c r="F70" i="1" s="1"/>
  <c r="AN64" i="1"/>
  <c r="J68" i="1"/>
  <c r="E70" i="1"/>
  <c r="H75" i="1" l="1"/>
  <c r="J67" i="1"/>
  <c r="E76" i="1"/>
  <c r="H81" i="1"/>
  <c r="H70" i="1"/>
  <c r="H76" i="1"/>
  <c r="F76" i="1"/>
  <c r="E82" i="1" s="1"/>
  <c r="G75" i="1"/>
  <c r="G78" i="1" s="1"/>
  <c r="I75" i="1"/>
  <c r="G76" i="1"/>
  <c r="J75" i="1"/>
  <c r="E81" i="1"/>
  <c r="E78" i="1"/>
  <c r="I81" i="1" l="1"/>
  <c r="I78" i="1"/>
  <c r="F78" i="1"/>
  <c r="H82" i="1"/>
  <c r="H84" i="1" s="1"/>
  <c r="I82" i="1"/>
  <c r="J82" i="1" s="1"/>
  <c r="J76" i="1"/>
  <c r="G82" i="1"/>
  <c r="G84" i="1" s="1"/>
  <c r="H78" i="1"/>
  <c r="J81" i="1"/>
  <c r="F84" i="1"/>
  <c r="E84" i="1"/>
  <c r="I84" i="1" l="1"/>
</calcChain>
</file>

<file path=xl/sharedStrings.xml><?xml version="1.0" encoding="utf-8"?>
<sst xmlns="http://schemas.openxmlformats.org/spreadsheetml/2006/main" count="425" uniqueCount="199">
  <si>
    <t>В 5. Торговое предприятие реализует товары Т1, Т2, используя при этом площади торговых залов и время обслуживающего персонала. Затраты указанных ресурсов на продажу одной партии товара каждого вида, их объемы и прибыль, получаемая от реализации каждой партии товара, приведены в таблице:</t>
  </si>
  <si>
    <t>Иванов А.А.</t>
  </si>
  <si>
    <t>Ресурсы</t>
  </si>
  <si>
    <t>Запас ресурса</t>
  </si>
  <si>
    <t>Затраты ресурсов по товарам</t>
  </si>
  <si>
    <t>Т1</t>
  </si>
  <si>
    <t>Т2</t>
  </si>
  <si>
    <t>Время, чел.-ч</t>
  </si>
  <si>
    <t>Площадь, м кв.</t>
  </si>
  <si>
    <t xml:space="preserve">Прибыль, ден. ед. </t>
  </si>
  <si>
    <t>Найти оптимальную структуру товарооборота, обеспечивающую максимальную прибыль.</t>
  </si>
  <si>
    <t>1. Составить математическую модель задачи. Объяснить экономический смысл переменных.</t>
  </si>
  <si>
    <t>выпуск n различных видов продукции, которые обозначим Пj</t>
  </si>
  <si>
    <t>m используемые для этого ресурсы, ограниченные числом bi</t>
  </si>
  <si>
    <t>объемы выпуска каждого из возможных видов продукции Xj</t>
  </si>
  <si>
    <t>план выпуска продукции, который обеспечит максимальную прибыль Z</t>
  </si>
  <si>
    <t>Z = c1 * x1 + c2 * x2 … cn * xn</t>
  </si>
  <si>
    <t>xj – количество выпускаемой продукции Пj</t>
  </si>
  <si>
    <t>z(x) = 5 * x1 + 8 * x2 -&gt; max</t>
  </si>
  <si>
    <t>0,5 * x1 + 0,7 * x2 &lt;= 370</t>
  </si>
  <si>
    <t>0,1 * x1 + 0,3 * x2 &lt;= 90</t>
  </si>
  <si>
    <t>-</t>
  </si>
  <si>
    <t>2. Составить математическую модель двойственной задачи. Объяснить смысл двойственных переменных.</t>
  </si>
  <si>
    <t>Коэф-ты целевой  функции Cj</t>
  </si>
  <si>
    <t>Переменные</t>
  </si>
  <si>
    <t xml:space="preserve"> -&gt; max</t>
  </si>
  <si>
    <t>X1</t>
  </si>
  <si>
    <t>X2</t>
  </si>
  <si>
    <t>Знак неравенства</t>
  </si>
  <si>
    <t>Bi</t>
  </si>
  <si>
    <t>&lt;=</t>
  </si>
  <si>
    <t>Y1</t>
  </si>
  <si>
    <t>Y2</t>
  </si>
  <si>
    <t>X1 &gt;= 0</t>
  </si>
  <si>
    <t>X2 &gt;= 0</t>
  </si>
  <si>
    <t>f(y) = 370 * Y1 + 90 * Y2 -&gt; min</t>
  </si>
  <si>
    <t>0,5 * Y1 + 0,1 * Y2 &gt;= 5</t>
  </si>
  <si>
    <t>0,7 * Y1 + 0,3 * Y2 &gt;= 8</t>
  </si>
  <si>
    <t>f ( y) – целевая функция, которая определяет суммарную оценку ресурсов</t>
  </si>
  <si>
    <t>3. Найти оптимальный план выпуска продукции, обеспечивающий максимальную прибыль:</t>
  </si>
  <si>
    <t>a) графичесикй</t>
  </si>
  <si>
    <t>"(1)"</t>
  </si>
  <si>
    <t>x1</t>
  </si>
  <si>
    <t>x2</t>
  </si>
  <si>
    <t>1 точка</t>
  </si>
  <si>
    <t>2 точка</t>
  </si>
  <si>
    <t>"(2)"</t>
  </si>
  <si>
    <t>"3"</t>
  </si>
  <si>
    <t>"4"</t>
  </si>
  <si>
    <t>б)Симплекс-метод.</t>
  </si>
  <si>
    <t>номер итерации</t>
  </si>
  <si>
    <t>БП</t>
  </si>
  <si>
    <t>Сб</t>
  </si>
  <si>
    <t>b</t>
  </si>
  <si>
    <t>x3</t>
  </si>
  <si>
    <t>x4</t>
  </si>
  <si>
    <t>Симпликсные отношения</t>
  </si>
  <si>
    <t>370/0,5 = 740</t>
  </si>
  <si>
    <t>90/0,1 = 900</t>
  </si>
  <si>
    <t>Оценки</t>
  </si>
  <si>
    <t>∆0</t>
  </si>
  <si>
    <t>∆1</t>
  </si>
  <si>
    <t>∆2</t>
  </si>
  <si>
    <t>∆3</t>
  </si>
  <si>
    <t>∆4</t>
  </si>
  <si>
    <t>в качестве разрешающей строки берем первую так как ее симпликсное значение минимально</t>
  </si>
  <si>
    <t>меняем строку x3 на  x1 так как там  симплексный минимум</t>
  </si>
  <si>
    <t>Разрешающий элемент</t>
  </si>
  <si>
    <t>новое значение переменной x4 = [90(старое значение этой переменной) * 0,5(разрешающий элемент) - 370 * 0,1(вторая диагональ)] / 0,5(разрешающий элемент)</t>
  </si>
  <si>
    <t>x4:</t>
  </si>
  <si>
    <t>a22:</t>
  </si>
  <si>
    <t>a23:</t>
  </si>
  <si>
    <t>a24:</t>
  </si>
  <si>
    <t>∆2:</t>
  </si>
  <si>
    <t>∆3:</t>
  </si>
  <si>
    <t>∆4:</t>
  </si>
  <si>
    <t>a12:</t>
  </si>
  <si>
    <t>a13:</t>
  </si>
  <si>
    <t>a14:</t>
  </si>
  <si>
    <t>ислючаем x4 так как разрешающая строка - вторая</t>
  </si>
  <si>
    <t>ислючаем x4 так как разрешающая строка - первая</t>
  </si>
  <si>
    <t>x* = (x1,x2,x3,x4)=(600, 16, 0, 0)</t>
  </si>
  <si>
    <t xml:space="preserve">Которому соответствует прибыль в Z* = Z(x*) = 3128 </t>
  </si>
  <si>
    <t>в) Теория двойственности</t>
  </si>
  <si>
    <t>max Z = 5* x1 + 8 * x2;</t>
  </si>
  <si>
    <t>Z</t>
  </si>
  <si>
    <t>max</t>
  </si>
  <si>
    <t>yi</t>
  </si>
  <si>
    <t>Составим двойственную задачу. Транспонируем таблицу:</t>
  </si>
  <si>
    <t>f</t>
  </si>
  <si>
    <t>min</t>
  </si>
  <si>
    <t>&gt;=</t>
  </si>
  <si>
    <t>Соответствующие переменные двойственной задачи</t>
  </si>
  <si>
    <t>y1</t>
  </si>
  <si>
    <t>y2</t>
  </si>
  <si>
    <t>y3</t>
  </si>
  <si>
    <t>y4</t>
  </si>
  <si>
    <t>оптимальный план у * = (8,75 ; 6,25; 0; 0) — двойственные оценки</t>
  </si>
  <si>
    <t>min f = max Z = 3128</t>
  </si>
  <si>
    <t>min f = 370 * y1 + 90 * y2;</t>
  </si>
  <si>
    <t xml:space="preserve">370 * 8,75 + 90 * 6,25 = </t>
  </si>
  <si>
    <t>370 * 8,75 + 90 * 6,25 = 600 * 5 + 100 * 8</t>
  </si>
  <si>
    <t>Найден оптимальный план х * = (600; 100; 0; 0) выпуска продукции.</t>
  </si>
  <si>
    <t>При этом плане второе ограничение прямой задачи выполняется как строгое неравенство: 0.1 * 600 + 0.3 * 100 = 90 = 90.</t>
  </si>
  <si>
    <t>При этом плане первое ограничение прямой задачи выполняется как строгое неравенство: 0.5 * 600 + 0.7 * 100 = 370 = 370.</t>
  </si>
  <si>
    <t>Это свиджетельствует о дифицитности ресурсов</t>
  </si>
  <si>
    <t>при Δb1 = 1 получаем Δ1Z= = Yi * Δb1 = 8,75 · 1 = 8,75</t>
  </si>
  <si>
    <t>Δ2Z= = Yi * Δb2 = 8,75 · 1 = 6,25</t>
  </si>
  <si>
    <t>Найдем коэффициент взаимозаменяемости ресурсов.</t>
  </si>
  <si>
    <t>Следовательно, обеспечив площадью в объеме b2 = b2 + Δb2 = 90 + 1,4 = 91,4 (кг), можно получить тувеличением времени b1 = bi – Δb1 = 370 – 1 = 369 (чел.-ч) ту же выручку, что и при начальных ресурсах.</t>
  </si>
  <si>
    <t>В табл. представлены значения коэффициентов взаимозаменяемости для примера.</t>
  </si>
  <si>
    <t>k\i</t>
  </si>
  <si>
    <t>Проанализируем целесообразность расширения ассортимента выпускаемой продукции и установление цены на новую продукцию</t>
  </si>
  <si>
    <t>Вид ресурса</t>
  </si>
  <si>
    <t>P1</t>
  </si>
  <si>
    <t>P2</t>
  </si>
  <si>
    <t>Время, чел-ч</t>
  </si>
  <si>
    <t>Площадь м кв.</t>
  </si>
  <si>
    <t>Цена единицы продукции</t>
  </si>
  <si>
    <t>П</t>
  </si>
  <si>
    <t>0.28 * 8.75 + 0.4 * 6.25 = 4,95</t>
  </si>
  <si>
    <t>Поскольку 4,95 &lt; 6, ир продукция принесет прибыль 1.05 ден. ед.</t>
  </si>
  <si>
    <t>4.Решение задачи на компьютере</t>
  </si>
  <si>
    <t>имя</t>
  </si>
  <si>
    <t>значение</t>
  </si>
  <si>
    <t>коэф</t>
  </si>
  <si>
    <t>Ограничения</t>
  </si>
  <si>
    <t>вид</t>
  </si>
  <si>
    <t>лев.ч</t>
  </si>
  <si>
    <t>знак</t>
  </si>
  <si>
    <t>пр.ч.</t>
  </si>
  <si>
    <t>значение целевой функции</t>
  </si>
  <si>
    <t>Microsoft Excel 16.0 Отчет о результатах</t>
  </si>
  <si>
    <t>Лист: [«ЗАДАЧИ ЛИНЕЙНОГО ПРОГРАММИРОВАНИЯ» (version 1).xlsb.xlsx]Лист1</t>
  </si>
  <si>
    <t>Отчет создан: 07.10.2024 11:25:50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</si>
  <si>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</si>
  <si>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</si>
  <si>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</si>
  <si>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0,016 секунд.</t>
  </si>
  <si>
    <t>Число итераций: 2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</si>
  <si>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</si>
  <si>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</si>
  <si>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</si>
  <si>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</si>
  <si>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</si>
  <si>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</si>
  <si>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</si>
  <si>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</si>
  <si>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</si>
  <si>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</si>
  <si>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Значение ячейки</t>
  </si>
  <si>
    <t>Формула</t>
  </si>
  <si>
    <t>Состояние</t>
  </si>
  <si>
    <t>Допуск</t>
  </si>
  <si>
    <t>$E$177</t>
  </si>
  <si>
    <t>коэф П</t>
  </si>
  <si>
    <t>$B$176</t>
  </si>
  <si>
    <t>значение x1</t>
  </si>
  <si>
    <t>Продолжить</t>
  </si>
  <si>
    <t>$C$176</t>
  </si>
  <si>
    <t>значение x2</t>
  </si>
  <si>
    <t>$E$181</t>
  </si>
  <si>
    <t>Время, чел.-ч лев.ч</t>
  </si>
  <si>
    <t>$E$181&lt;=$G$181</t>
  </si>
  <si>
    <t>Привязка</t>
  </si>
  <si>
    <t>$E$182</t>
  </si>
  <si>
    <t>Площадь, м кв. лев.ч</t>
  </si>
  <si>
    <t>$E$182&lt;=$G$182</t>
  </si>
  <si>
    <t>Оптимальное решение задачи Х = (600, 100)</t>
  </si>
  <si>
    <t>Макс значение функции - 3800</t>
  </si>
  <si>
    <t>5. Анализ оптимального решения</t>
  </si>
  <si>
    <t>Microsoft Excel 16.0 Отчет об устойчивости</t>
  </si>
  <si>
    <t>Отчет создан: 07.10.2024 11:29:43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</si>
  <si>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</si>
  <si>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</si>
  <si>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</si>
  <si>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</si>
  <si>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</si>
  <si>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</si>
  <si>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</si>
  <si>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</si>
  <si>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</si>
  <si>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</si>
  <si>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</si>
  <si>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</si>
  <si>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</si>
  <si>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grad Z = (5, 8)</t>
  </si>
  <si>
    <t>x1 = 8/5 * x1</t>
  </si>
  <si>
    <t>8 * x2 + 5 * x1 - 3800 = 0</t>
  </si>
  <si>
    <t>x2 = -5/8 * x1 + 475</t>
  </si>
  <si>
    <t>x(x1)</t>
  </si>
  <si>
    <t>y(x2)</t>
  </si>
  <si>
    <t>Microsoft Excel 16.0 Отчет о пределах</t>
  </si>
  <si>
    <t>Отчет создан: 07.10.2024 14:50:46</t>
  </si>
  <si>
    <t>Переменная</t>
  </si>
  <si>
    <t>Нижний</t>
  </si>
  <si>
    <t>Предел</t>
  </si>
  <si>
    <t>Результат</t>
  </si>
  <si>
    <t>Верхний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</si>
</sst>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charset val="204"/>
      <scheme val="minor"/>
    </font>
    <font>
      <b/>
      <sz val="11"/>
      <color theme="9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8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b/>
      <sz val="11"/>
      <color indexed="18"/>
      <name val="Aptos Narrow"/>
      <family val="2"/>
      <charset val="204"/>
      <scheme val="minor"/>
    </font>
    <font>
      <sz val="11"/>
      <color theme="9"/>
      <name val="Aptos Narrow"/>
      <family val="2"/>
      <charset val="204"/>
      <scheme val="minor"/>
    </font>
    <font>
      <sz val="16"/>
      <color theme="1"/>
      <name val="Aptos Narrow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0" fillId="0" borderId="25" xfId="0" applyBorder="1"/>
    <xf numFmtId="0" fontId="5" fillId="0" borderId="24" xfId="0" applyFont="1" applyBorder="1" applyAlignment="1">
      <alignment horizontal="center"/>
    </xf>
    <xf numFmtId="0" fontId="0" fillId="0" borderId="26" xfId="0" applyBorder="1"/>
    <xf numFmtId="0" fontId="6" fillId="0" borderId="0" xfId="0" applyFont="1"/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7" fillId="0" borderId="0" xfId="0" applyFo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0" fillId="0" borderId="1" xfId="0" applyBorder="1" applyAlignment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0" borderId="25" xfId="0" applyFill="1" applyBorder="1" applyAlignment="1"/>
    <xf numFmtId="0" fontId="5" fillId="0" borderId="22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0" fillId="0" borderId="26" xfId="0" applyFill="1" applyBorder="1" applyAlignment="1"/>
    <xf numFmtId="0" fontId="0" fillId="0" borderId="25" xfId="0" applyNumberFormat="1" applyFill="1" applyBorder="1" applyAlignment="1"/>
    <xf numFmtId="0" fontId="0" fillId="0" borderId="26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Лист2!$Y$3</c:f>
              <c:strCache>
                <c:ptCount val="1"/>
                <c:pt idx="0">
                  <c:v>"(1)"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Лист2!$Z$5:$Z$6</c:f>
              <c:numCache>
                <c:formatCode>General</c:formatCode>
                <c:ptCount val="2"/>
                <c:pt idx="0">
                  <c:v>0</c:v>
                </c:pt>
                <c:pt idx="1">
                  <c:v>528.57142999999996</c:v>
                </c:pt>
              </c:numCache>
            </c:numRef>
          </c:xVal>
          <c:yVal>
            <c:numRef>
              <c:f>Лист2!$Y$5:$Y$6</c:f>
              <c:numCache>
                <c:formatCode>General</c:formatCode>
                <c:ptCount val="2"/>
                <c:pt idx="0">
                  <c:v>740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DB7-4457-B24D-0337FA6E455B}"/>
            </c:ext>
          </c:extLst>
        </c:ser>
        <c:ser>
          <c:idx val="2"/>
          <c:order val="1"/>
          <c:tx>
            <c:strRef>
              <c:f>Лист2!$AB$3</c:f>
              <c:strCache>
                <c:ptCount val="1"/>
                <c:pt idx="0">
                  <c:v>"(2)"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Лист2!$AC$5:$AC$6</c:f>
              <c:numCache>
                <c:formatCode>General</c:formatCode>
                <c:ptCount val="2"/>
                <c:pt idx="0">
                  <c:v>0</c:v>
                </c:pt>
                <c:pt idx="1">
                  <c:v>300</c:v>
                </c:pt>
              </c:numCache>
            </c:numRef>
          </c:xVal>
          <c:yVal>
            <c:numRef>
              <c:f>Лист2!$AB$5:$AB$6</c:f>
              <c:numCache>
                <c:formatCode>General</c:formatCode>
                <c:ptCount val="2"/>
                <c:pt idx="0">
                  <c:v>900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DB7-4457-B24D-0337FA6E455B}"/>
            </c:ext>
          </c:extLst>
        </c:ser>
        <c:ser>
          <c:idx val="3"/>
          <c:order val="2"/>
          <c:tx>
            <c:strRef>
              <c:f>Лист2!$AE$3</c:f>
              <c:strCache>
                <c:ptCount val="1"/>
                <c:pt idx="0">
                  <c:v>"3"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Лист2!$AF$5:$AF$6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Лист2!$AE$5:$AE$6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DB7-4457-B24D-0337FA6E455B}"/>
            </c:ext>
          </c:extLst>
        </c:ser>
        <c:ser>
          <c:idx val="4"/>
          <c:order val="3"/>
          <c:tx>
            <c:strRef>
              <c:f>Лист2!$AH$3</c:f>
              <c:strCache>
                <c:ptCount val="1"/>
                <c:pt idx="0">
                  <c:v>"4"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Лист2!$AI$5:$AI$6</c:f>
              <c:numCache>
                <c:formatCode>General</c:formatCode>
                <c:ptCount val="2"/>
                <c:pt idx="0">
                  <c:v>0</c:v>
                </c:pt>
                <c:pt idx="1">
                  <c:v>26.666666666666668</c:v>
                </c:pt>
              </c:numCache>
            </c:numRef>
          </c:xVal>
          <c:yVal>
            <c:numRef>
              <c:f>Лист2!$AH$5:$AH$6</c:f>
              <c:numCache>
                <c:formatCode>General</c:formatCode>
                <c:ptCount val="2"/>
                <c:pt idx="0">
                  <c:v>11.428571428571429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DB7-4457-B24D-0337FA6E455B}"/>
            </c:ext>
          </c:extLst>
        </c:ser>
        <c:ser>
          <c:idx val="0"/>
          <c:order val="4"/>
          <c:tx>
            <c:v>grad</c:v>
          </c:tx>
          <c:spPr>
            <a:ln w="28575" cap="sq">
              <a:solidFill>
                <a:schemeClr val="accent1"/>
              </a:solidFill>
              <a:round/>
              <a:headEnd type="triangle"/>
              <a:tailEnd type="triangle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sq">
                <a:solidFill>
                  <a:schemeClr val="accent1"/>
                </a:solidFill>
                <a:bevel/>
                <a:headEnd type="none"/>
                <a:tailEnd type="triangle" w="lg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7E-494D-80EA-20FDDEFF505C}"/>
              </c:ext>
            </c:extLst>
          </c:dPt>
          <c:xVal>
            <c:numRef>
              <c:f>Лист2!$M$19:$N$19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Лист2!$M$20:$N$20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2-44EF-84E7-9F692CAB0CE4}"/>
            </c:ext>
          </c:extLst>
        </c:ser>
        <c:ser>
          <c:idx val="5"/>
          <c:order val="5"/>
          <c:tx>
            <c:v>paral</c:v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5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97E-494D-80EA-20FDDEFF505C}"/>
              </c:ext>
            </c:extLst>
          </c:dPt>
          <c:xVal>
            <c:numRef>
              <c:f>Лист2!$B$66:$C$66</c:f>
              <c:numCache>
                <c:formatCode>General</c:formatCode>
                <c:ptCount val="2"/>
                <c:pt idx="0">
                  <c:v>0</c:v>
                </c:pt>
                <c:pt idx="1">
                  <c:v>475</c:v>
                </c:pt>
              </c:numCache>
            </c:numRef>
          </c:xVal>
          <c:yVal>
            <c:numRef>
              <c:f>Лист2!$B$68:$C$68</c:f>
              <c:numCache>
                <c:formatCode>General</c:formatCode>
                <c:ptCount val="2"/>
                <c:pt idx="0">
                  <c:v>760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C2-44EF-84E7-9F692CAB0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62799"/>
        <c:axId val="1124851759"/>
      </c:scatterChart>
      <c:valAx>
        <c:axId val="1124862799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4851759"/>
        <c:crosses val="autoZero"/>
        <c:crossBetween val="midCat"/>
        <c:majorUnit val="50"/>
      </c:valAx>
      <c:valAx>
        <c:axId val="1124851759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4862799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23</xdr:row>
      <xdr:rowOff>180975</xdr:rowOff>
    </xdr:from>
    <xdr:to>
      <xdr:col>9</xdr:col>
      <xdr:colOff>485775</xdr:colOff>
      <xdr:row>26</xdr:row>
      <xdr:rowOff>19050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CED2163-593F-4D77-B333-BFD608143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4581525"/>
          <a:ext cx="338137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37</xdr:row>
      <xdr:rowOff>0</xdr:rowOff>
    </xdr:from>
    <xdr:to>
      <xdr:col>9</xdr:col>
      <xdr:colOff>238125</xdr:colOff>
      <xdr:row>39</xdr:row>
      <xdr:rowOff>57150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447C1AC-FECC-2BD4-0FD4-BF021DF8F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7086600"/>
          <a:ext cx="3286125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</xdr:colOff>
      <xdr:row>42</xdr:row>
      <xdr:rowOff>0</xdr:rowOff>
    </xdr:from>
    <xdr:to>
      <xdr:col>2</xdr:col>
      <xdr:colOff>29767</xdr:colOff>
      <xdr:row>47</xdr:row>
      <xdr:rowOff>152400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D7F14F98-6BC0-97EB-303C-BEB6EC4E0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8126016"/>
          <a:ext cx="4717852" cy="11197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428030</xdr:colOff>
      <xdr:row>93</xdr:row>
      <xdr:rowOff>2382</xdr:rowOff>
    </xdr:from>
    <xdr:to>
      <xdr:col>7</xdr:col>
      <xdr:colOff>351830</xdr:colOff>
      <xdr:row>95</xdr:row>
      <xdr:rowOff>176808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8A16B1BF-B6EA-13B6-7B16-4FF906A07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8811" y="17995702"/>
          <a:ext cx="1754386" cy="5613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74414</xdr:colOff>
      <xdr:row>106</xdr:row>
      <xdr:rowOff>89297</xdr:rowOff>
    </xdr:from>
    <xdr:to>
      <xdr:col>2</xdr:col>
      <xdr:colOff>445889</xdr:colOff>
      <xdr:row>109</xdr:row>
      <xdr:rowOff>76796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292EF998-7AE8-29CF-C816-FEB026D1A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414" y="20597813"/>
          <a:ext cx="1591866" cy="567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112059</xdr:colOff>
      <xdr:row>148</xdr:row>
      <xdr:rowOff>179294</xdr:rowOff>
    </xdr:from>
    <xdr:to>
      <xdr:col>2</xdr:col>
      <xdr:colOff>617291</xdr:colOff>
      <xdr:row>151</xdr:row>
      <xdr:rowOff>112689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B9B9F48A-73DA-BEFC-144D-B0F22A63E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059" y="28440529"/>
          <a:ext cx="2419688" cy="504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377405</xdr:colOff>
      <xdr:row>9</xdr:row>
      <xdr:rowOff>53916</xdr:rowOff>
    </xdr:from>
    <xdr:to>
      <xdr:col>6</xdr:col>
      <xdr:colOff>510756</xdr:colOff>
      <xdr:row>15</xdr:row>
      <xdr:rowOff>8627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130A5D50-3821-1402-1580-063FC71DD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443" y="1833114"/>
          <a:ext cx="3188539" cy="11408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317500</xdr:colOff>
      <xdr:row>24</xdr:row>
      <xdr:rowOff>107660</xdr:rowOff>
    </xdr:from>
    <xdr:to>
      <xdr:col>16</xdr:col>
      <xdr:colOff>510887</xdr:colOff>
      <xdr:row>56</xdr:row>
      <xdr:rowOff>101022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BB54795-43F3-6D32-D299-21ED6313A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8578D-AE23-42AF-8536-1BAACEF59DE4}">
  <dimension ref="A1:G28"/>
  <sheetViews>
    <sheetView showGridLines="0" workbookViewId="0"/>
  </sheetViews>
  <sheetFormatPr defaultRowHeight="15" x14ac:dyDescent="0.25"/>
  <cols>
    <col min="1" max="1" width="2.28515625" customWidth="1"/>
    <col min="2" max="2" width="7.7109375" bestFit="1" customWidth="1"/>
    <col min="3" max="3" width="20.28515625" bestFit="1" customWidth="1"/>
    <col min="4" max="4" width="19.85546875" bestFit="1" customWidth="1"/>
    <col min="5" max="5" width="25.140625" bestFit="1" customWidth="1"/>
    <col min="6" max="6" width="16.140625" bestFit="1" customWidth="1"/>
    <col min="7" max="7" width="7.7109375" bestFit="1" customWidth="1"/>
  </cols>
  <sheetData>
    <row r="1" spans="1:5" x14ac:dyDescent="0.25">
      <c r="A1" s="13" t="s">
        <v>132</v>
      </c>
    </row>
    <row r="2" spans="1:5" x14ac:dyDescent="0.25">
      <c r="A2" s="13" t="s">
        <v>133</v>
      </c>
    </row>
    <row r="3" spans="1:5" x14ac:dyDescent="0.25">
      <c r="A3" s="13" t="s">
        <v>134</v>
      </c>
    </row>
    <row r="4" spans="1:5" x14ac:dyDescent="0.25">
      <c r="A4" s="13" t="s">
        <v>135</v>
      </c>
    </row>
    <row r="5" spans="1:5" x14ac:dyDescent="0.25">
      <c r="A5" s="13" t="s">
        <v>136</v>
      </c>
    </row>
    <row r="6" spans="1:5" x14ac:dyDescent="0.25">
      <c r="A6" s="13"/>
      <c r="B6" t="s">
        <v>137</v>
      </c>
    </row>
    <row r="7" spans="1:5" x14ac:dyDescent="0.25">
      <c r="A7" s="13"/>
      <c r="B7" t="s">
        <v>138</v>
      </c>
    </row>
    <row r="8" spans="1:5" x14ac:dyDescent="0.25">
      <c r="A8" s="13"/>
      <c r="B8" t="s">
        <v>139</v>
      </c>
    </row>
    <row r="9" spans="1:5" x14ac:dyDescent="0.25">
      <c r="A9" s="13" t="s">
        <v>140</v>
      </c>
    </row>
    <row r="10" spans="1:5" x14ac:dyDescent="0.25">
      <c r="B10" t="s">
        <v>141</v>
      </c>
    </row>
    <row r="11" spans="1:5" x14ac:dyDescent="0.25">
      <c r="B11" t="s">
        <v>142</v>
      </c>
    </row>
    <row r="14" spans="1:5" ht="15.75" thickBot="1" x14ac:dyDescent="0.3">
      <c r="A14" t="s">
        <v>143</v>
      </c>
    </row>
    <row r="15" spans="1:5" ht="15.75" thickBot="1" x14ac:dyDescent="0.3">
      <c r="B15" s="15" t="s">
        <v>144</v>
      </c>
      <c r="C15" s="15" t="s">
        <v>145</v>
      </c>
      <c r="D15" s="15" t="s">
        <v>146</v>
      </c>
      <c r="E15" s="15" t="s">
        <v>147</v>
      </c>
    </row>
    <row r="16" spans="1:5" ht="15.75" thickBot="1" x14ac:dyDescent="0.3">
      <c r="B16" s="14" t="s">
        <v>154</v>
      </c>
      <c r="C16" s="14" t="s">
        <v>155</v>
      </c>
      <c r="D16" s="14">
        <v>6000</v>
      </c>
      <c r="E16" s="14">
        <v>3800</v>
      </c>
    </row>
    <row r="19" spans="1:7" ht="15.75" thickBot="1" x14ac:dyDescent="0.3">
      <c r="A19" t="s">
        <v>148</v>
      </c>
    </row>
    <row r="20" spans="1:7" ht="15.75" thickBot="1" x14ac:dyDescent="0.3">
      <c r="B20" s="15" t="s">
        <v>144</v>
      </c>
      <c r="C20" s="15" t="s">
        <v>145</v>
      </c>
      <c r="D20" s="15" t="s">
        <v>146</v>
      </c>
      <c r="E20" s="15" t="s">
        <v>147</v>
      </c>
      <c r="F20" s="15" t="s">
        <v>149</v>
      </c>
    </row>
    <row r="21" spans="1:7" x14ac:dyDescent="0.25">
      <c r="B21" s="16" t="s">
        <v>156</v>
      </c>
      <c r="C21" s="16" t="s">
        <v>157</v>
      </c>
      <c r="D21" s="16">
        <v>16</v>
      </c>
      <c r="E21" s="16">
        <v>599.99999999999989</v>
      </c>
      <c r="F21" s="16" t="s">
        <v>158</v>
      </c>
    </row>
    <row r="22" spans="1:7" ht="15.75" thickBot="1" x14ac:dyDescent="0.3">
      <c r="B22" s="14" t="s">
        <v>159</v>
      </c>
      <c r="C22" s="14" t="s">
        <v>160</v>
      </c>
      <c r="D22" s="14">
        <v>740</v>
      </c>
      <c r="E22" s="14">
        <v>100.00000000000006</v>
      </c>
      <c r="F22" s="14" t="s">
        <v>158</v>
      </c>
    </row>
    <row r="25" spans="1:7" ht="15.75" thickBot="1" x14ac:dyDescent="0.3">
      <c r="A25" t="s">
        <v>126</v>
      </c>
    </row>
    <row r="26" spans="1:7" ht="15.75" thickBot="1" x14ac:dyDescent="0.3">
      <c r="B26" s="15" t="s">
        <v>144</v>
      </c>
      <c r="C26" s="15" t="s">
        <v>145</v>
      </c>
      <c r="D26" s="15" t="s">
        <v>150</v>
      </c>
      <c r="E26" s="15" t="s">
        <v>151</v>
      </c>
      <c r="F26" s="15" t="s">
        <v>152</v>
      </c>
      <c r="G26" s="15" t="s">
        <v>153</v>
      </c>
    </row>
    <row r="27" spans="1:7" x14ac:dyDescent="0.25">
      <c r="B27" s="16" t="s">
        <v>161</v>
      </c>
      <c r="C27" s="16" t="s">
        <v>162</v>
      </c>
      <c r="D27" s="16">
        <v>370</v>
      </c>
      <c r="E27" s="16" t="s">
        <v>163</v>
      </c>
      <c r="F27" s="16" t="s">
        <v>164</v>
      </c>
      <c r="G27" s="16">
        <v>0</v>
      </c>
    </row>
    <row r="28" spans="1:7" ht="15.75" thickBot="1" x14ac:dyDescent="0.3">
      <c r="B28" s="14" t="s">
        <v>165</v>
      </c>
      <c r="C28" s="14" t="s">
        <v>166</v>
      </c>
      <c r="D28" s="14">
        <v>90</v>
      </c>
      <c r="E28" s="14" t="s">
        <v>167</v>
      </c>
      <c r="F28" s="14" t="s">
        <v>164</v>
      </c>
      <c r="G28" s="1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04B3-35E6-4B30-A30C-8FE5FB6E1CA2}">
  <dimension ref="A1:H16"/>
  <sheetViews>
    <sheetView showGridLines="0" workbookViewId="0"/>
  </sheetViews>
  <sheetFormatPr defaultRowHeight="15" x14ac:dyDescent="0.25"/>
  <cols>
    <col min="1" max="1" width="2.28515625" customWidth="1"/>
    <col min="2" max="2" width="7.7109375" bestFit="1" customWidth="1"/>
    <col min="3" max="3" width="20.28515625" bestFit="1" customWidth="1"/>
    <col min="4" max="4" width="15.5703125" bestFit="1" customWidth="1"/>
    <col min="5" max="5" width="12.140625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13" t="s">
        <v>171</v>
      </c>
    </row>
    <row r="2" spans="1:8" x14ac:dyDescent="0.25">
      <c r="A2" s="13" t="s">
        <v>133</v>
      </c>
    </row>
    <row r="3" spans="1:8" x14ac:dyDescent="0.25">
      <c r="A3" s="13" t="s">
        <v>172</v>
      </c>
    </row>
    <row r="6" spans="1:8" ht="15.75" thickBot="1" x14ac:dyDescent="0.3">
      <c r="A6" t="s">
        <v>148</v>
      </c>
    </row>
    <row r="7" spans="1:8" x14ac:dyDescent="0.25">
      <c r="B7" s="18"/>
      <c r="C7" s="18"/>
      <c r="D7" s="18" t="s">
        <v>173</v>
      </c>
      <c r="E7" s="18" t="s">
        <v>175</v>
      </c>
      <c r="F7" s="18" t="s">
        <v>177</v>
      </c>
      <c r="G7" s="18" t="s">
        <v>179</v>
      </c>
      <c r="H7" s="18" t="s">
        <v>179</v>
      </c>
    </row>
    <row r="8" spans="1:8" ht="15.75" thickBot="1" x14ac:dyDescent="0.3">
      <c r="B8" s="19" t="s">
        <v>144</v>
      </c>
      <c r="C8" s="19" t="s">
        <v>145</v>
      </c>
      <c r="D8" s="19" t="s">
        <v>174</v>
      </c>
      <c r="E8" s="19" t="s">
        <v>176</v>
      </c>
      <c r="F8" s="19" t="s">
        <v>178</v>
      </c>
      <c r="G8" s="19" t="s">
        <v>180</v>
      </c>
      <c r="H8" s="19" t="s">
        <v>181</v>
      </c>
    </row>
    <row r="9" spans="1:8" x14ac:dyDescent="0.25">
      <c r="B9" s="16" t="s">
        <v>156</v>
      </c>
      <c r="C9" s="16" t="s">
        <v>157</v>
      </c>
      <c r="D9" s="16">
        <v>599.99999999999989</v>
      </c>
      <c r="E9" s="16">
        <v>0</v>
      </c>
      <c r="F9" s="16">
        <v>5</v>
      </c>
      <c r="G9" s="16">
        <v>0.71428571428571497</v>
      </c>
      <c r="H9" s="16">
        <v>2.3333333333333335</v>
      </c>
    </row>
    <row r="10" spans="1:8" ht="15.75" thickBot="1" x14ac:dyDescent="0.3">
      <c r="B10" s="14" t="s">
        <v>159</v>
      </c>
      <c r="C10" s="14" t="s">
        <v>160</v>
      </c>
      <c r="D10" s="14">
        <v>100.00000000000006</v>
      </c>
      <c r="E10" s="14">
        <v>0</v>
      </c>
      <c r="F10" s="14">
        <v>8</v>
      </c>
      <c r="G10" s="14">
        <v>7.0000000000000009</v>
      </c>
      <c r="H10" s="14">
        <v>1.0000000000000009</v>
      </c>
    </row>
    <row r="12" spans="1:8" ht="15.75" thickBot="1" x14ac:dyDescent="0.3">
      <c r="A12" t="s">
        <v>126</v>
      </c>
    </row>
    <row r="13" spans="1:8" x14ac:dyDescent="0.25">
      <c r="B13" s="18"/>
      <c r="C13" s="18"/>
      <c r="D13" s="18" t="s">
        <v>173</v>
      </c>
      <c r="E13" s="18" t="s">
        <v>182</v>
      </c>
      <c r="F13" s="18" t="s">
        <v>184</v>
      </c>
      <c r="G13" s="18" t="s">
        <v>179</v>
      </c>
      <c r="H13" s="18" t="s">
        <v>179</v>
      </c>
    </row>
    <row r="14" spans="1:8" ht="15.75" thickBot="1" x14ac:dyDescent="0.3">
      <c r="B14" s="19" t="s">
        <v>144</v>
      </c>
      <c r="C14" s="19" t="s">
        <v>145</v>
      </c>
      <c r="D14" s="19" t="s">
        <v>174</v>
      </c>
      <c r="E14" s="19" t="s">
        <v>183</v>
      </c>
      <c r="F14" s="19" t="s">
        <v>185</v>
      </c>
      <c r="G14" s="19" t="s">
        <v>180</v>
      </c>
      <c r="H14" s="19" t="s">
        <v>181</v>
      </c>
    </row>
    <row r="15" spans="1:8" x14ac:dyDescent="0.25">
      <c r="B15" s="16" t="s">
        <v>161</v>
      </c>
      <c r="C15" s="16" t="s">
        <v>162</v>
      </c>
      <c r="D15" s="16">
        <v>370</v>
      </c>
      <c r="E15" s="16">
        <v>8.7499999999999982</v>
      </c>
      <c r="F15" s="16">
        <v>370</v>
      </c>
      <c r="G15" s="16">
        <v>80.000000000000071</v>
      </c>
      <c r="H15" s="16">
        <v>160</v>
      </c>
    </row>
    <row r="16" spans="1:8" ht="15.75" thickBot="1" x14ac:dyDescent="0.3">
      <c r="B16" s="14" t="s">
        <v>165</v>
      </c>
      <c r="C16" s="14" t="s">
        <v>166</v>
      </c>
      <c r="D16" s="14">
        <v>90</v>
      </c>
      <c r="E16" s="14">
        <v>6.2500000000000036</v>
      </c>
      <c r="F16" s="14">
        <v>90</v>
      </c>
      <c r="G16" s="14">
        <v>68.571428571428584</v>
      </c>
      <c r="H16" s="14">
        <v>16.000000000000014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82792-C733-4CCE-B132-178B9CB5C391}">
  <dimension ref="A1:J14"/>
  <sheetViews>
    <sheetView showGridLines="0" tabSelected="1" workbookViewId="0">
      <selection sqref="A1:A3"/>
    </sheetView>
  </sheetViews>
  <sheetFormatPr defaultRowHeight="15" x14ac:dyDescent="0.25"/>
  <cols>
    <col min="1" max="1" width="2.28515625" customWidth="1"/>
    <col min="2" max="2" width="7.7109375" bestFit="1" customWidth="1"/>
    <col min="3" max="3" width="12.7109375" bestFit="1" customWidth="1"/>
    <col min="4" max="4" width="10" bestFit="1" customWidth="1"/>
    <col min="5" max="5" width="2.28515625" customWidth="1"/>
    <col min="6" max="6" width="8.5703125" bestFit="1" customWidth="1"/>
    <col min="7" max="7" width="17.42578125" bestFit="1" customWidth="1"/>
    <col min="8" max="8" width="2.28515625" customWidth="1"/>
    <col min="9" max="9" width="8.85546875" bestFit="1" customWidth="1"/>
    <col min="10" max="10" width="17.42578125" bestFit="1" customWidth="1"/>
  </cols>
  <sheetData>
    <row r="1" spans="1:10" x14ac:dyDescent="0.25">
      <c r="A1" s="13" t="s">
        <v>192</v>
      </c>
    </row>
    <row r="2" spans="1:10" x14ac:dyDescent="0.25">
      <c r="A2" s="13" t="s">
        <v>133</v>
      </c>
    </row>
    <row r="3" spans="1:10" x14ac:dyDescent="0.25">
      <c r="A3" s="13" t="s">
        <v>193</v>
      </c>
    </row>
    <row r="5" spans="1:10" ht="15.75" thickBot="1" x14ac:dyDescent="0.3"/>
    <row r="6" spans="1:10" x14ac:dyDescent="0.25">
      <c r="B6" s="53"/>
      <c r="C6" s="53" t="s">
        <v>177</v>
      </c>
      <c r="D6" s="53"/>
    </row>
    <row r="7" spans="1:10" ht="15.75" thickBot="1" x14ac:dyDescent="0.3">
      <c r="B7" s="54" t="s">
        <v>144</v>
      </c>
      <c r="C7" s="54" t="s">
        <v>145</v>
      </c>
      <c r="D7" s="54" t="s">
        <v>174</v>
      </c>
    </row>
    <row r="8" spans="1:10" ht="15.75" thickBot="1" x14ac:dyDescent="0.3">
      <c r="B8" s="52" t="s">
        <v>154</v>
      </c>
      <c r="C8" s="52" t="s">
        <v>155</v>
      </c>
      <c r="D8" s="56">
        <v>3800</v>
      </c>
    </row>
    <row r="10" spans="1:10" ht="15.75" thickBot="1" x14ac:dyDescent="0.3"/>
    <row r="11" spans="1:10" x14ac:dyDescent="0.25">
      <c r="B11" s="53"/>
      <c r="C11" s="53" t="s">
        <v>194</v>
      </c>
      <c r="D11" s="53"/>
      <c r="F11" s="53" t="s">
        <v>195</v>
      </c>
      <c r="G11" s="53" t="s">
        <v>177</v>
      </c>
      <c r="I11" s="53" t="s">
        <v>198</v>
      </c>
      <c r="J11" s="53" t="s">
        <v>177</v>
      </c>
    </row>
    <row r="12" spans="1:10" ht="15.75" thickBot="1" x14ac:dyDescent="0.3">
      <c r="B12" s="54" t="s">
        <v>144</v>
      </c>
      <c r="C12" s="54" t="s">
        <v>145</v>
      </c>
      <c r="D12" s="54" t="s">
        <v>174</v>
      </c>
      <c r="F12" s="54" t="s">
        <v>196</v>
      </c>
      <c r="G12" s="54" t="s">
        <v>197</v>
      </c>
      <c r="I12" s="54" t="s">
        <v>196</v>
      </c>
      <c r="J12" s="54" t="s">
        <v>197</v>
      </c>
    </row>
    <row r="13" spans="1:10" x14ac:dyDescent="0.25">
      <c r="B13" s="55" t="s">
        <v>156</v>
      </c>
      <c r="C13" s="55" t="s">
        <v>157</v>
      </c>
      <c r="D13" s="57">
        <v>599.99999999999989</v>
      </c>
      <c r="F13" s="57">
        <v>0</v>
      </c>
      <c r="G13" s="57">
        <v>800.00000000000045</v>
      </c>
      <c r="I13" s="57">
        <v>599.99999999999136</v>
      </c>
      <c r="J13" s="57">
        <v>3799.9999999999573</v>
      </c>
    </row>
    <row r="14" spans="1:10" ht="15.75" thickBot="1" x14ac:dyDescent="0.3">
      <c r="B14" s="52" t="s">
        <v>159</v>
      </c>
      <c r="C14" s="52" t="s">
        <v>160</v>
      </c>
      <c r="D14" s="56">
        <v>100.00000000000006</v>
      </c>
      <c r="F14" s="56">
        <v>0</v>
      </c>
      <c r="G14" s="56">
        <v>2999.9999999999995</v>
      </c>
      <c r="I14" s="56">
        <v>100.00000000000098</v>
      </c>
      <c r="J14" s="56">
        <v>3800.0000000000073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8C121-490C-4C9B-A87D-36EF7F775534}">
  <dimension ref="A1:AX187"/>
  <sheetViews>
    <sheetView topLeftCell="A162" zoomScale="64" zoomScaleNormal="85" workbookViewId="0">
      <selection activeCell="C45" sqref="C45"/>
    </sheetView>
  </sheetViews>
  <sheetFormatPr defaultRowHeight="15" x14ac:dyDescent="0.25"/>
  <cols>
    <col min="2" max="2" width="19.85546875" customWidth="1"/>
    <col min="3" max="3" width="27.42578125" customWidth="1"/>
    <col min="4" max="4" width="13.28515625" bestFit="1" customWidth="1"/>
    <col min="6" max="6" width="26.28515625" bestFit="1" customWidth="1"/>
    <col min="7" max="7" width="6" bestFit="1" customWidth="1"/>
    <col min="9" max="9" width="6.5703125" bestFit="1" customWidth="1"/>
    <col min="10" max="10" width="14.42578125" bestFit="1" customWidth="1"/>
  </cols>
  <sheetData>
    <row r="1" spans="1:25" ht="15" customHeight="1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25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25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</row>
    <row r="5" spans="1:25" x14ac:dyDescent="0.25">
      <c r="A5" t="s">
        <v>1</v>
      </c>
    </row>
    <row r="6" spans="1:25" x14ac:dyDescent="0.25">
      <c r="A6">
        <v>251004</v>
      </c>
    </row>
    <row r="7" spans="1:25" ht="15.75" thickBot="1" x14ac:dyDescent="0.3"/>
    <row r="8" spans="1:25" x14ac:dyDescent="0.25">
      <c r="A8" s="30" t="s">
        <v>2</v>
      </c>
      <c r="B8" s="31"/>
      <c r="C8" s="31" t="s">
        <v>3</v>
      </c>
      <c r="D8" s="31"/>
      <c r="E8" s="31" t="s">
        <v>4</v>
      </c>
      <c r="F8" s="31"/>
      <c r="G8" s="31"/>
      <c r="H8" s="32"/>
    </row>
    <row r="9" spans="1:25" x14ac:dyDescent="0.25">
      <c r="A9" s="23"/>
      <c r="B9" s="24"/>
      <c r="C9" s="24"/>
      <c r="D9" s="24"/>
      <c r="E9" s="24" t="s">
        <v>5</v>
      </c>
      <c r="F9" s="24"/>
      <c r="G9" s="24" t="s">
        <v>6</v>
      </c>
      <c r="H9" s="25"/>
    </row>
    <row r="10" spans="1:25" ht="15.75" thickBot="1" x14ac:dyDescent="0.3">
      <c r="A10" s="23" t="s">
        <v>7</v>
      </c>
      <c r="B10" s="24"/>
      <c r="C10" s="24">
        <v>370</v>
      </c>
      <c r="D10" s="24"/>
      <c r="E10" s="24">
        <v>0.5</v>
      </c>
      <c r="F10" s="24"/>
      <c r="G10" s="24">
        <v>0.7</v>
      </c>
      <c r="H10" s="25"/>
    </row>
    <row r="11" spans="1:25" x14ac:dyDescent="0.25">
      <c r="A11" s="23" t="s">
        <v>8</v>
      </c>
      <c r="B11" s="24"/>
      <c r="C11" s="24">
        <v>90</v>
      </c>
      <c r="D11" s="24"/>
      <c r="E11" s="24">
        <v>0.1</v>
      </c>
      <c r="F11" s="24"/>
      <c r="G11" s="24">
        <v>0.3</v>
      </c>
      <c r="H11" s="25"/>
      <c r="P11" s="30" t="s">
        <v>2</v>
      </c>
      <c r="Q11" s="31"/>
      <c r="R11" s="30" t="s">
        <v>2</v>
      </c>
      <c r="S11" s="31"/>
      <c r="T11" s="34" t="s">
        <v>4</v>
      </c>
      <c r="U11" s="35"/>
      <c r="V11" s="35"/>
      <c r="W11" s="36"/>
      <c r="X11" s="31" t="s">
        <v>3</v>
      </c>
      <c r="Y11" s="31"/>
    </row>
    <row r="12" spans="1:25" ht="15.75" thickBot="1" x14ac:dyDescent="0.3">
      <c r="A12" s="26" t="s">
        <v>9</v>
      </c>
      <c r="B12" s="27"/>
      <c r="C12" s="28" t="s">
        <v>21</v>
      </c>
      <c r="D12" s="27"/>
      <c r="E12" s="21">
        <v>5</v>
      </c>
      <c r="F12" s="21"/>
      <c r="G12" s="21">
        <v>8</v>
      </c>
      <c r="H12" s="22"/>
      <c r="P12" s="23"/>
      <c r="Q12" s="24"/>
      <c r="R12" s="23"/>
      <c r="S12" s="24"/>
      <c r="T12" s="37" t="s">
        <v>5</v>
      </c>
      <c r="U12" s="38"/>
      <c r="V12" s="37" t="s">
        <v>6</v>
      </c>
      <c r="W12" s="39"/>
      <c r="X12" s="24"/>
      <c r="Y12" s="24"/>
    </row>
    <row r="13" spans="1:25" x14ac:dyDescent="0.25">
      <c r="P13" s="23" t="s">
        <v>7</v>
      </c>
      <c r="Q13" s="24"/>
      <c r="R13" s="23" t="s">
        <v>7</v>
      </c>
      <c r="S13" s="24"/>
      <c r="T13" s="37">
        <v>0.5</v>
      </c>
      <c r="U13" s="38"/>
      <c r="V13" s="37">
        <v>0.7</v>
      </c>
      <c r="W13" s="39"/>
      <c r="X13" s="24">
        <v>370</v>
      </c>
      <c r="Y13" s="24"/>
    </row>
    <row r="14" spans="1:25" x14ac:dyDescent="0.25">
      <c r="A14" t="s">
        <v>10</v>
      </c>
      <c r="P14" s="23" t="s">
        <v>8</v>
      </c>
      <c r="Q14" s="24"/>
      <c r="R14" s="23" t="s">
        <v>8</v>
      </c>
      <c r="S14" s="24"/>
      <c r="T14" s="37">
        <v>0.1</v>
      </c>
      <c r="U14" s="38"/>
      <c r="V14" s="37">
        <v>0.3</v>
      </c>
      <c r="W14" s="39"/>
      <c r="X14" s="24">
        <v>90</v>
      </c>
      <c r="Y14" s="24"/>
    </row>
    <row r="15" spans="1:25" ht="15.75" thickBot="1" x14ac:dyDescent="0.3">
      <c r="P15" s="26" t="s">
        <v>9</v>
      </c>
      <c r="Q15" s="27"/>
      <c r="R15" s="26" t="s">
        <v>9</v>
      </c>
      <c r="S15" s="27"/>
      <c r="T15" s="28">
        <v>5</v>
      </c>
      <c r="U15" s="27"/>
      <c r="V15" s="28">
        <v>8</v>
      </c>
      <c r="W15" s="40"/>
      <c r="X15" s="28" t="s">
        <v>21</v>
      </c>
      <c r="Y15" s="27"/>
    </row>
    <row r="16" spans="1:25" x14ac:dyDescent="0.25">
      <c r="A16" s="7" t="s">
        <v>11</v>
      </c>
    </row>
    <row r="17" spans="1:8" x14ac:dyDescent="0.25">
      <c r="A17" t="s">
        <v>12</v>
      </c>
    </row>
    <row r="18" spans="1:8" x14ac:dyDescent="0.25">
      <c r="A18" t="s">
        <v>13</v>
      </c>
    </row>
    <row r="19" spans="1:8" x14ac:dyDescent="0.25">
      <c r="A19" t="s">
        <v>14</v>
      </c>
    </row>
    <row r="20" spans="1:8" x14ac:dyDescent="0.25">
      <c r="A20" t="s">
        <v>15</v>
      </c>
    </row>
    <row r="21" spans="1:8" x14ac:dyDescent="0.25">
      <c r="A21" t="s">
        <v>16</v>
      </c>
    </row>
    <row r="22" spans="1:8" x14ac:dyDescent="0.25">
      <c r="A22" t="s">
        <v>17</v>
      </c>
    </row>
    <row r="23" spans="1:8" x14ac:dyDescent="0.25">
      <c r="A23" t="s">
        <v>18</v>
      </c>
    </row>
    <row r="25" spans="1:8" x14ac:dyDescent="0.25">
      <c r="B25" t="s">
        <v>19</v>
      </c>
    </row>
    <row r="26" spans="1:8" x14ac:dyDescent="0.25">
      <c r="B26" t="s">
        <v>20</v>
      </c>
    </row>
    <row r="28" spans="1:8" x14ac:dyDescent="0.25">
      <c r="A28" s="7" t="s">
        <v>22</v>
      </c>
    </row>
    <row r="29" spans="1:8" ht="15.75" thickBot="1" x14ac:dyDescent="0.3"/>
    <row r="30" spans="1:8" x14ac:dyDescent="0.25">
      <c r="A30" s="30" t="s">
        <v>23</v>
      </c>
      <c r="B30" s="31"/>
      <c r="C30" s="31"/>
      <c r="D30" s="2">
        <v>5</v>
      </c>
      <c r="E30" s="2">
        <v>8</v>
      </c>
      <c r="F30" s="31" t="s">
        <v>25</v>
      </c>
      <c r="G30" s="31"/>
      <c r="H30" s="3"/>
    </row>
    <row r="31" spans="1:8" x14ac:dyDescent="0.25">
      <c r="A31" s="23" t="s">
        <v>24</v>
      </c>
      <c r="B31" s="24"/>
      <c r="C31" s="24"/>
      <c r="D31" s="1" t="s">
        <v>26</v>
      </c>
      <c r="E31" s="1" t="s">
        <v>27</v>
      </c>
      <c r="F31" s="24" t="s">
        <v>28</v>
      </c>
      <c r="G31" s="24"/>
      <c r="H31" s="4" t="s">
        <v>29</v>
      </c>
    </row>
    <row r="32" spans="1:8" x14ac:dyDescent="0.25">
      <c r="A32" s="23" t="s">
        <v>31</v>
      </c>
      <c r="B32" s="24"/>
      <c r="C32" s="24"/>
      <c r="D32" s="1">
        <v>0.5</v>
      </c>
      <c r="E32" s="1">
        <v>0.7</v>
      </c>
      <c r="F32" s="24" t="s">
        <v>30</v>
      </c>
      <c r="G32" s="24"/>
      <c r="H32" s="4">
        <v>370</v>
      </c>
    </row>
    <row r="33" spans="1:8" x14ac:dyDescent="0.25">
      <c r="A33" s="23" t="s">
        <v>32</v>
      </c>
      <c r="B33" s="24"/>
      <c r="C33" s="24"/>
      <c r="D33" s="1">
        <v>0.1</v>
      </c>
      <c r="E33" s="1">
        <v>0.3</v>
      </c>
      <c r="F33" s="24" t="s">
        <v>30</v>
      </c>
      <c r="G33" s="24"/>
      <c r="H33" s="4">
        <v>90</v>
      </c>
    </row>
    <row r="34" spans="1:8" ht="15.75" thickBot="1" x14ac:dyDescent="0.3">
      <c r="A34" s="26"/>
      <c r="B34" s="33"/>
      <c r="C34" s="27"/>
      <c r="D34" s="5" t="s">
        <v>33</v>
      </c>
      <c r="E34" s="5" t="s">
        <v>34</v>
      </c>
      <c r="F34" s="28"/>
      <c r="G34" s="27"/>
      <c r="H34" s="6"/>
    </row>
    <row r="37" spans="1:8" x14ac:dyDescent="0.25">
      <c r="A37" t="s">
        <v>35</v>
      </c>
      <c r="E37" t="s">
        <v>38</v>
      </c>
    </row>
    <row r="38" spans="1:8" x14ac:dyDescent="0.25">
      <c r="A38" t="s">
        <v>36</v>
      </c>
    </row>
    <row r="39" spans="1:8" x14ac:dyDescent="0.25">
      <c r="A39" t="s">
        <v>37</v>
      </c>
    </row>
    <row r="41" spans="1:8" x14ac:dyDescent="0.25">
      <c r="A41" s="7" t="s">
        <v>39</v>
      </c>
    </row>
    <row r="42" spans="1:8" x14ac:dyDescent="0.25">
      <c r="A42" s="7" t="s">
        <v>40</v>
      </c>
    </row>
    <row r="50" spans="1:50" x14ac:dyDescent="0.25">
      <c r="A50" s="8" t="s">
        <v>49</v>
      </c>
    </row>
    <row r="53" spans="1:50" x14ac:dyDescent="0.25">
      <c r="A53" s="41" t="s">
        <v>50</v>
      </c>
      <c r="B53" s="41"/>
      <c r="C53" s="41" t="s">
        <v>51</v>
      </c>
      <c r="D53" s="41" t="s">
        <v>52</v>
      </c>
      <c r="E53" s="41" t="s">
        <v>53</v>
      </c>
      <c r="F53" t="s">
        <v>42</v>
      </c>
      <c r="G53" t="s">
        <v>43</v>
      </c>
      <c r="H53" t="s">
        <v>54</v>
      </c>
      <c r="I53" t="s">
        <v>55</v>
      </c>
      <c r="J53" s="41" t="s">
        <v>56</v>
      </c>
      <c r="K53" s="41"/>
      <c r="L53" s="41"/>
    </row>
    <row r="54" spans="1:50" x14ac:dyDescent="0.25">
      <c r="A54" s="41"/>
      <c r="B54" s="41"/>
      <c r="C54" s="41"/>
      <c r="D54" s="41"/>
      <c r="E54" s="41"/>
      <c r="F54">
        <v>5</v>
      </c>
      <c r="G54">
        <v>8</v>
      </c>
      <c r="H54">
        <v>0</v>
      </c>
      <c r="I54">
        <v>0</v>
      </c>
      <c r="J54" s="41"/>
      <c r="K54" s="41"/>
      <c r="L54" s="41"/>
      <c r="AE54" s="24" t="s">
        <v>50</v>
      </c>
      <c r="AF54" s="24"/>
      <c r="AG54" s="24" t="s">
        <v>51</v>
      </c>
      <c r="AH54" s="24" t="s">
        <v>52</v>
      </c>
      <c r="AI54" s="24" t="s">
        <v>53</v>
      </c>
      <c r="AJ54" s="1" t="s">
        <v>42</v>
      </c>
      <c r="AK54" s="1" t="s">
        <v>43</v>
      </c>
      <c r="AL54" s="1" t="s">
        <v>54</v>
      </c>
      <c r="AM54" s="1" t="s">
        <v>55</v>
      </c>
      <c r="AN54" s="48" t="s">
        <v>56</v>
      </c>
      <c r="AO54" s="47"/>
      <c r="AP54" s="47"/>
    </row>
    <row r="55" spans="1:50" x14ac:dyDescent="0.25">
      <c r="A55" s="41">
        <v>0</v>
      </c>
      <c r="B55" s="41"/>
      <c r="C55" t="s">
        <v>54</v>
      </c>
      <c r="D55">
        <v>0</v>
      </c>
      <c r="E55">
        <v>370</v>
      </c>
      <c r="F55" s="10">
        <v>0.5</v>
      </c>
      <c r="G55" s="9">
        <v>0.7</v>
      </c>
      <c r="H55" s="9">
        <v>1</v>
      </c>
      <c r="I55" s="9">
        <v>0</v>
      </c>
      <c r="J55" s="41" t="s">
        <v>57</v>
      </c>
      <c r="K55" s="41"/>
      <c r="L55" s="41"/>
      <c r="M55" t="s">
        <v>65</v>
      </c>
      <c r="AE55" s="24"/>
      <c r="AF55" s="24"/>
      <c r="AG55" s="24"/>
      <c r="AH55" s="24"/>
      <c r="AI55" s="24"/>
      <c r="AJ55" s="1">
        <v>5</v>
      </c>
      <c r="AK55" s="1">
        <v>8</v>
      </c>
      <c r="AL55" s="1">
        <v>0</v>
      </c>
      <c r="AM55" s="1">
        <v>0</v>
      </c>
      <c r="AN55" s="48"/>
      <c r="AO55" s="47"/>
      <c r="AP55" s="47"/>
    </row>
    <row r="56" spans="1:50" x14ac:dyDescent="0.25">
      <c r="A56" s="41"/>
      <c r="B56" s="41"/>
      <c r="C56" t="s">
        <v>55</v>
      </c>
      <c r="D56">
        <v>0</v>
      </c>
      <c r="E56">
        <v>90</v>
      </c>
      <c r="F56" s="9">
        <v>0.1</v>
      </c>
      <c r="G56" s="11">
        <v>0.3</v>
      </c>
      <c r="H56" s="11">
        <v>0</v>
      </c>
      <c r="I56" s="11">
        <v>1</v>
      </c>
      <c r="J56" s="41" t="s">
        <v>58</v>
      </c>
      <c r="K56" s="41"/>
      <c r="L56" s="41"/>
      <c r="M56" t="s">
        <v>67</v>
      </c>
      <c r="P56">
        <f>F55</f>
        <v>0.5</v>
      </c>
      <c r="AE56" s="24">
        <v>0</v>
      </c>
      <c r="AF56" s="24"/>
      <c r="AG56" s="1" t="s">
        <v>54</v>
      </c>
      <c r="AH56" s="1">
        <v>0</v>
      </c>
      <c r="AI56" s="1">
        <v>370</v>
      </c>
      <c r="AJ56" s="49">
        <v>0.5</v>
      </c>
      <c r="AK56" s="50">
        <v>0.7</v>
      </c>
      <c r="AL56" s="50">
        <v>1</v>
      </c>
      <c r="AM56" s="50">
        <v>0</v>
      </c>
      <c r="AN56" s="48">
        <v>740</v>
      </c>
      <c r="AO56" s="47"/>
      <c r="AP56" s="47"/>
      <c r="AQ56" t="s">
        <v>65</v>
      </c>
    </row>
    <row r="57" spans="1:50" x14ac:dyDescent="0.25">
      <c r="A57" s="41"/>
      <c r="B57" s="41"/>
      <c r="C57" s="41" t="s">
        <v>59</v>
      </c>
      <c r="D57" s="41"/>
      <c r="E57" t="s">
        <v>60</v>
      </c>
      <c r="F57" t="s">
        <v>61</v>
      </c>
      <c r="G57" t="s">
        <v>62</v>
      </c>
      <c r="H57" t="s">
        <v>63</v>
      </c>
      <c r="I57" t="s">
        <v>64</v>
      </c>
      <c r="AE57" s="24"/>
      <c r="AF57" s="24"/>
      <c r="AG57" s="1" t="s">
        <v>55</v>
      </c>
      <c r="AH57" s="1">
        <v>0</v>
      </c>
      <c r="AI57" s="1">
        <v>90</v>
      </c>
      <c r="AJ57" s="50">
        <v>0.1</v>
      </c>
      <c r="AK57" s="51">
        <v>0.3</v>
      </c>
      <c r="AL57" s="51">
        <v>0</v>
      </c>
      <c r="AM57" s="51">
        <v>1</v>
      </c>
      <c r="AN57" s="48">
        <v>900</v>
      </c>
      <c r="AO57" s="47"/>
      <c r="AP57" s="47"/>
      <c r="AQ57" t="s">
        <v>67</v>
      </c>
      <c r="AT57">
        <f>AJ56</f>
        <v>0.5</v>
      </c>
    </row>
    <row r="58" spans="1:50" x14ac:dyDescent="0.25">
      <c r="A58" s="41"/>
      <c r="B58" s="41"/>
      <c r="C58" s="41"/>
      <c r="D58" s="41"/>
      <c r="E58">
        <v>0</v>
      </c>
      <c r="F58">
        <f>-1 * F54</f>
        <v>-5</v>
      </c>
      <c r="G58">
        <f t="shared" ref="G58:I58" si="0">-1 * G54</f>
        <v>-8</v>
      </c>
      <c r="H58">
        <f t="shared" si="0"/>
        <v>0</v>
      </c>
      <c r="I58">
        <f t="shared" si="0"/>
        <v>0</v>
      </c>
      <c r="AE58" s="24"/>
      <c r="AF58" s="24"/>
      <c r="AG58" s="24" t="s">
        <v>59</v>
      </c>
      <c r="AH58" s="24"/>
      <c r="AI58" s="1" t="s">
        <v>60</v>
      </c>
      <c r="AJ58" s="1" t="s">
        <v>61</v>
      </c>
      <c r="AK58" s="1" t="s">
        <v>62</v>
      </c>
      <c r="AL58" s="1" t="s">
        <v>63</v>
      </c>
      <c r="AM58" s="1" t="s">
        <v>64</v>
      </c>
      <c r="AN58" s="1"/>
    </row>
    <row r="59" spans="1:50" x14ac:dyDescent="0.25">
      <c r="A59" s="41">
        <v>1</v>
      </c>
      <c r="B59" s="41"/>
      <c r="C59" t="s">
        <v>42</v>
      </c>
      <c r="D59">
        <f>F54</f>
        <v>5</v>
      </c>
      <c r="E59">
        <f>E55/F55</f>
        <v>740</v>
      </c>
      <c r="F59" s="11">
        <f>F55/P56</f>
        <v>1</v>
      </c>
      <c r="G59" s="9">
        <f>G55/P56</f>
        <v>1.4</v>
      </c>
      <c r="H59" s="11">
        <f>H55/P56</f>
        <v>2</v>
      </c>
      <c r="I59" s="11">
        <f>I55/P56</f>
        <v>0</v>
      </c>
      <c r="J59">
        <f>E59/G59</f>
        <v>528.57142857142856</v>
      </c>
      <c r="AE59" s="24"/>
      <c r="AF59" s="24"/>
      <c r="AG59" s="24"/>
      <c r="AH59" s="24"/>
      <c r="AI59" s="1">
        <v>0</v>
      </c>
      <c r="AJ59" s="1">
        <f>-1 * AJ55</f>
        <v>-5</v>
      </c>
      <c r="AK59" s="1">
        <f t="shared" ref="AK59:AM59" si="1">-1 * AK55</f>
        <v>-8</v>
      </c>
      <c r="AL59" s="1">
        <f t="shared" si="1"/>
        <v>0</v>
      </c>
      <c r="AM59" s="1">
        <f t="shared" si="1"/>
        <v>0</v>
      </c>
      <c r="AN59" s="1"/>
    </row>
    <row r="60" spans="1:50" x14ac:dyDescent="0.25">
      <c r="A60" s="41"/>
      <c r="B60" s="41"/>
      <c r="C60" t="s">
        <v>55</v>
      </c>
      <c r="D60">
        <v>0</v>
      </c>
      <c r="E60">
        <f>N62</f>
        <v>16</v>
      </c>
      <c r="F60" s="9">
        <v>0</v>
      </c>
      <c r="G60" s="10">
        <f>N63</f>
        <v>0.16</v>
      </c>
      <c r="H60" s="9">
        <f>N64</f>
        <v>-0.2</v>
      </c>
      <c r="I60" s="9">
        <f>N65</f>
        <v>1</v>
      </c>
      <c r="J60">
        <f>E60/G60</f>
        <v>100</v>
      </c>
      <c r="M60" t="s">
        <v>66</v>
      </c>
      <c r="AE60" s="24">
        <v>1</v>
      </c>
      <c r="AF60" s="24"/>
      <c r="AG60" s="1" t="s">
        <v>42</v>
      </c>
      <c r="AH60" s="1">
        <f>AJ55</f>
        <v>5</v>
      </c>
      <c r="AI60" s="1">
        <f>AI56/AJ56</f>
        <v>740</v>
      </c>
      <c r="AJ60" s="51">
        <f>AJ56/AT57</f>
        <v>1</v>
      </c>
      <c r="AK60" s="50">
        <f>AK56/AT57</f>
        <v>1.4</v>
      </c>
      <c r="AL60" s="51">
        <f>AL56/AT57</f>
        <v>2</v>
      </c>
      <c r="AM60" s="51">
        <f>AM56/AT57</f>
        <v>0</v>
      </c>
      <c r="AN60" s="1">
        <f>AI60/AK60</f>
        <v>528.57142857142856</v>
      </c>
    </row>
    <row r="61" spans="1:50" x14ac:dyDescent="0.25">
      <c r="A61" s="41"/>
      <c r="B61" s="41"/>
      <c r="C61" s="41" t="s">
        <v>59</v>
      </c>
      <c r="D61" s="41"/>
      <c r="E61" t="s">
        <v>60</v>
      </c>
      <c r="F61" t="s">
        <v>61</v>
      </c>
      <c r="G61" t="s">
        <v>62</v>
      </c>
      <c r="H61" t="s">
        <v>63</v>
      </c>
      <c r="I61" t="s">
        <v>64</v>
      </c>
      <c r="M61" t="s">
        <v>68</v>
      </c>
      <c r="AE61" s="24"/>
      <c r="AF61" s="24"/>
      <c r="AG61" s="1" t="s">
        <v>55</v>
      </c>
      <c r="AH61" s="1">
        <v>0</v>
      </c>
      <c r="AI61" s="1">
        <f>AR63</f>
        <v>16</v>
      </c>
      <c r="AJ61" s="50">
        <v>0</v>
      </c>
      <c r="AK61" s="49">
        <f>AR64</f>
        <v>0.16</v>
      </c>
      <c r="AL61" s="50">
        <f>AR65</f>
        <v>-0.2</v>
      </c>
      <c r="AM61" s="50">
        <f>AR66</f>
        <v>1</v>
      </c>
      <c r="AN61" s="1">
        <f>AI61/AK61</f>
        <v>100</v>
      </c>
      <c r="AQ61" t="s">
        <v>66</v>
      </c>
    </row>
    <row r="62" spans="1:50" x14ac:dyDescent="0.25">
      <c r="A62" s="41"/>
      <c r="B62" s="41"/>
      <c r="C62" s="41"/>
      <c r="D62" s="41"/>
      <c r="E62">
        <f>D59*E59</f>
        <v>3700</v>
      </c>
      <c r="F62">
        <v>0</v>
      </c>
      <c r="G62">
        <f>(G58*F55-F58*G55)/F55</f>
        <v>-1</v>
      </c>
      <c r="H62">
        <f>(H58*F55-F58*H55)/F55</f>
        <v>10</v>
      </c>
      <c r="I62">
        <f>(I58*F55-F58*I55)/F55</f>
        <v>0</v>
      </c>
      <c r="M62" t="s">
        <v>69</v>
      </c>
      <c r="N62">
        <f>(E56*F55-E55*F56) / F55</f>
        <v>16</v>
      </c>
      <c r="AE62" s="24"/>
      <c r="AF62" s="24"/>
      <c r="AG62" s="24" t="s">
        <v>59</v>
      </c>
      <c r="AH62" s="24"/>
      <c r="AI62" s="1" t="s">
        <v>60</v>
      </c>
      <c r="AJ62" s="1" t="s">
        <v>61</v>
      </c>
      <c r="AK62" s="1" t="s">
        <v>62</v>
      </c>
      <c r="AL62" s="1" t="s">
        <v>63</v>
      </c>
      <c r="AM62" s="1" t="s">
        <v>64</v>
      </c>
      <c r="AN62" s="1"/>
      <c r="AQ62" t="s">
        <v>68</v>
      </c>
    </row>
    <row r="63" spans="1:50" x14ac:dyDescent="0.25">
      <c r="M63" t="s">
        <v>70</v>
      </c>
      <c r="N63">
        <f>(G56*F55-G55*F56)/F55</f>
        <v>0.16</v>
      </c>
      <c r="P63" t="s">
        <v>76</v>
      </c>
      <c r="S63" t="s">
        <v>73</v>
      </c>
      <c r="T63">
        <f>(F55*G58-F58*G55)/F55</f>
        <v>-1</v>
      </c>
      <c r="AE63" s="24"/>
      <c r="AF63" s="24"/>
      <c r="AG63" s="24"/>
      <c r="AH63" s="24"/>
      <c r="AI63" s="1">
        <f>AH60*AI60</f>
        <v>3700</v>
      </c>
      <c r="AJ63" s="1">
        <v>0</v>
      </c>
      <c r="AK63" s="1">
        <f>(AK59*AJ56-AJ59*AK56)/AJ56</f>
        <v>-1</v>
      </c>
      <c r="AL63" s="1">
        <f>(AL59*AJ56-AJ59*AL56)/AJ56</f>
        <v>10</v>
      </c>
      <c r="AM63" s="1">
        <f>(AM59*AJ56-AJ59*AM56)/AJ56</f>
        <v>0</v>
      </c>
      <c r="AN63" s="1"/>
      <c r="AQ63" t="s">
        <v>69</v>
      </c>
      <c r="AR63">
        <f>(AI57*AJ56-AI56*AJ57) / AJ56</f>
        <v>16</v>
      </c>
    </row>
    <row r="64" spans="1:50" x14ac:dyDescent="0.25">
      <c r="M64" t="s">
        <v>71</v>
      </c>
      <c r="N64">
        <f>(H56*F55-F56*H55)/F55</f>
        <v>-0.2</v>
      </c>
      <c r="P64" t="s">
        <v>77</v>
      </c>
      <c r="S64" t="s">
        <v>74</v>
      </c>
      <c r="T64">
        <f>(H58/F55-H55*F58)/F55</f>
        <v>10</v>
      </c>
      <c r="AE64" s="24">
        <v>3</v>
      </c>
      <c r="AF64" s="24"/>
      <c r="AG64" s="1" t="s">
        <v>42</v>
      </c>
      <c r="AH64" s="1">
        <v>5</v>
      </c>
      <c r="AI64" s="1">
        <f>AR72</f>
        <v>600</v>
      </c>
      <c r="AJ64" s="50">
        <f>(AJ60*AK61-AJ61*AK60)/AK61</f>
        <v>1</v>
      </c>
      <c r="AK64" s="50">
        <v>0</v>
      </c>
      <c r="AL64" s="50">
        <f>(AL60*AK61-AL61*AK60)/AK61</f>
        <v>3.75</v>
      </c>
      <c r="AM64" s="49">
        <f>(AM60*AK61-AM61*AK60)/AK61</f>
        <v>-8.75</v>
      </c>
      <c r="AN64" s="1">
        <f>AI64/AM64</f>
        <v>-68.571428571428569</v>
      </c>
      <c r="AQ64" t="s">
        <v>70</v>
      </c>
      <c r="AR64">
        <f>(AK57*AJ56-AK56*AJ57)/AJ56</f>
        <v>0.16</v>
      </c>
      <c r="AT64" t="s">
        <v>76</v>
      </c>
      <c r="AW64" t="s">
        <v>73</v>
      </c>
      <c r="AX64">
        <f>(AJ56*AK59-AJ59*AK56)/AJ56</f>
        <v>-1</v>
      </c>
    </row>
    <row r="65" spans="1:50" x14ac:dyDescent="0.25">
      <c r="M65" t="s">
        <v>72</v>
      </c>
      <c r="N65">
        <f>(I56*F55-F56*I55)/F55</f>
        <v>1</v>
      </c>
      <c r="P65" t="s">
        <v>78</v>
      </c>
      <c r="S65" t="s">
        <v>75</v>
      </c>
      <c r="T65">
        <f>(I58*F55-I55*F58)/F55</f>
        <v>0</v>
      </c>
      <c r="AE65" s="24"/>
      <c r="AF65" s="24"/>
      <c r="AG65" s="1" t="s">
        <v>43</v>
      </c>
      <c r="AH65" s="1">
        <v>8</v>
      </c>
      <c r="AI65" s="1">
        <f>AI61/AK61</f>
        <v>100</v>
      </c>
      <c r="AJ65" s="51">
        <v>0</v>
      </c>
      <c r="AK65" s="51">
        <f>AK61/AT69</f>
        <v>1</v>
      </c>
      <c r="AL65" s="51">
        <f>AL61/AT69</f>
        <v>-1.25</v>
      </c>
      <c r="AM65" s="50">
        <f>AM61/AT69</f>
        <v>6.25</v>
      </c>
      <c r="AN65" s="1">
        <f>AI65/AM65</f>
        <v>16</v>
      </c>
      <c r="AQ65" t="s">
        <v>71</v>
      </c>
      <c r="AR65">
        <f>(AL57*AJ56-AJ57*AL56)/AJ56</f>
        <v>-0.2</v>
      </c>
      <c r="AT65" t="s">
        <v>77</v>
      </c>
      <c r="AW65" t="s">
        <v>74</v>
      </c>
      <c r="AX65">
        <f>(AL59/AJ56-AL56*AJ59)/AJ56</f>
        <v>10</v>
      </c>
    </row>
    <row r="66" spans="1:50" x14ac:dyDescent="0.25">
      <c r="AE66" s="24"/>
      <c r="AF66" s="24"/>
      <c r="AG66" s="24" t="s">
        <v>59</v>
      </c>
      <c r="AH66" s="24"/>
      <c r="AI66" s="1" t="s">
        <v>60</v>
      </c>
      <c r="AJ66" s="1" t="s">
        <v>61</v>
      </c>
      <c r="AK66" s="1" t="s">
        <v>62</v>
      </c>
      <c r="AL66" s="1" t="s">
        <v>63</v>
      </c>
      <c r="AM66" s="51" t="s">
        <v>64</v>
      </c>
      <c r="AN66" s="1"/>
      <c r="AQ66" t="s">
        <v>72</v>
      </c>
      <c r="AR66">
        <f>(AM57*AJ56-AJ57*AM56)/AJ56</f>
        <v>1</v>
      </c>
      <c r="AT66" t="s">
        <v>78</v>
      </c>
      <c r="AW66" t="s">
        <v>75</v>
      </c>
      <c r="AX66">
        <f>(AM59*AJ56-AM56*AJ59)/AJ56</f>
        <v>0</v>
      </c>
    </row>
    <row r="67" spans="1:50" x14ac:dyDescent="0.25">
      <c r="A67" s="41">
        <v>3</v>
      </c>
      <c r="B67" s="41"/>
      <c r="C67" t="s">
        <v>42</v>
      </c>
      <c r="D67">
        <v>5</v>
      </c>
      <c r="E67">
        <f>N71</f>
        <v>600</v>
      </c>
      <c r="F67" s="9">
        <f>(F59*G60-F60*G59)/G60</f>
        <v>1</v>
      </c>
      <c r="G67" s="9">
        <v>0</v>
      </c>
      <c r="H67" s="9">
        <f>(H59*G60-H60*G59)/G60</f>
        <v>3.75</v>
      </c>
      <c r="I67" s="10">
        <f>(I59*G60-I60*G59)/G60</f>
        <v>-8.75</v>
      </c>
      <c r="J67">
        <f>E67/I67</f>
        <v>-68.571428571428569</v>
      </c>
      <c r="M67" t="s">
        <v>79</v>
      </c>
      <c r="AE67" s="24"/>
      <c r="AF67" s="24"/>
      <c r="AG67" s="24"/>
      <c r="AH67" s="24"/>
      <c r="AI67" s="1">
        <f>AH64*AI64+AI65*AH65</f>
        <v>3800</v>
      </c>
      <c r="AJ67" s="1">
        <f>(AJ63*AK61-AK63*AJ61)/AK61</f>
        <v>0</v>
      </c>
      <c r="AK67" s="1">
        <v>0</v>
      </c>
      <c r="AL67" s="1">
        <f>(AL63*AK61-AK63*AL61)/AK61</f>
        <v>8.75</v>
      </c>
      <c r="AM67" s="51">
        <f>(AM63*AK61-AK63*AM61)/AK61</f>
        <v>6.25</v>
      </c>
      <c r="AN67" s="1"/>
    </row>
    <row r="68" spans="1:50" x14ac:dyDescent="0.25">
      <c r="A68" s="41"/>
      <c r="B68" s="41"/>
      <c r="C68" t="s">
        <v>43</v>
      </c>
      <c r="D68">
        <v>8</v>
      </c>
      <c r="E68">
        <f>E60/G60</f>
        <v>100</v>
      </c>
      <c r="F68" s="11">
        <v>0</v>
      </c>
      <c r="G68" s="11">
        <f>G60/P68</f>
        <v>1</v>
      </c>
      <c r="H68" s="11">
        <f>H60/P68</f>
        <v>-1.25</v>
      </c>
      <c r="I68" s="9">
        <f>I60/P68</f>
        <v>6.25</v>
      </c>
      <c r="J68">
        <f>E68/I68</f>
        <v>16</v>
      </c>
      <c r="M68" t="s">
        <v>67</v>
      </c>
      <c r="P68">
        <f>G60</f>
        <v>0.16</v>
      </c>
      <c r="AQ68" t="s">
        <v>79</v>
      </c>
    </row>
    <row r="69" spans="1:50" x14ac:dyDescent="0.25">
      <c r="A69" s="41"/>
      <c r="B69" s="41"/>
      <c r="C69" s="41" t="s">
        <v>59</v>
      </c>
      <c r="D69" s="41"/>
      <c r="E69" t="s">
        <v>60</v>
      </c>
      <c r="F69" t="s">
        <v>61</v>
      </c>
      <c r="G69" t="s">
        <v>62</v>
      </c>
      <c r="H69" t="s">
        <v>63</v>
      </c>
      <c r="I69" s="11" t="s">
        <v>64</v>
      </c>
      <c r="AQ69" t="s">
        <v>67</v>
      </c>
      <c r="AT69">
        <f>AK61</f>
        <v>0.16</v>
      </c>
    </row>
    <row r="70" spans="1:50" x14ac:dyDescent="0.25">
      <c r="A70" s="41"/>
      <c r="B70" s="41"/>
      <c r="C70" s="41"/>
      <c r="D70" s="41"/>
      <c r="E70">
        <f>D67*E67+E68*D68</f>
        <v>3800</v>
      </c>
      <c r="F70">
        <f>(F62*G60-G62*F60)/G60</f>
        <v>0</v>
      </c>
      <c r="G70">
        <v>0</v>
      </c>
      <c r="H70">
        <f>(H62*G60-G62*H60)/G60</f>
        <v>8.75</v>
      </c>
      <c r="I70" s="11">
        <f>(I62*G60-G62*I60)/G60</f>
        <v>6.25</v>
      </c>
      <c r="K70" s="11"/>
    </row>
    <row r="71" spans="1:50" x14ac:dyDescent="0.25">
      <c r="M71" t="s">
        <v>69</v>
      </c>
      <c r="N71">
        <f>(E59*G60-E60*G59)/G60</f>
        <v>600</v>
      </c>
      <c r="AO71" s="11"/>
    </row>
    <row r="72" spans="1:50" x14ac:dyDescent="0.25">
      <c r="M72" t="s">
        <v>70</v>
      </c>
      <c r="N72" t="e">
        <f>(G65*F64-G64*F65)/F64</f>
        <v>#DIV/0!</v>
      </c>
      <c r="P72" t="s">
        <v>76</v>
      </c>
      <c r="AQ72" t="s">
        <v>69</v>
      </c>
      <c r="AR72">
        <f>(AI60*AK61-AI61*AK60)/AK61</f>
        <v>600</v>
      </c>
    </row>
    <row r="73" spans="1:50" x14ac:dyDescent="0.25">
      <c r="C73" s="12"/>
      <c r="D73" s="12"/>
      <c r="E73" s="12"/>
      <c r="F73" s="12"/>
      <c r="G73" s="12"/>
      <c r="H73" s="12"/>
      <c r="I73" s="12"/>
      <c r="J73" s="12"/>
      <c r="M73" t="s">
        <v>71</v>
      </c>
      <c r="N73" t="e">
        <f>(H65*F64-F65*H64)/F64</f>
        <v>#DIV/0!</v>
      </c>
      <c r="P73" t="s">
        <v>77</v>
      </c>
      <c r="AQ73" t="s">
        <v>70</v>
      </c>
      <c r="AR73" t="e">
        <f>(#REF!*#REF!-#REF!*#REF!)/#REF!</f>
        <v>#REF!</v>
      </c>
      <c r="AT73" t="s">
        <v>76</v>
      </c>
    </row>
    <row r="74" spans="1:50" x14ac:dyDescent="0.25">
      <c r="C74" s="12"/>
      <c r="D74" s="12"/>
      <c r="E74" s="12"/>
      <c r="F74" s="12"/>
      <c r="G74" s="12"/>
      <c r="H74" s="12"/>
      <c r="I74" s="12"/>
      <c r="J74" s="12"/>
      <c r="M74" t="s">
        <v>72</v>
      </c>
      <c r="N74" t="e">
        <f>(I65*F64-F65*I64)/F64</f>
        <v>#DIV/0!</v>
      </c>
      <c r="P74" t="s">
        <v>78</v>
      </c>
      <c r="AG74" s="12"/>
      <c r="AH74" s="12"/>
      <c r="AI74" s="12"/>
      <c r="AJ74" s="12"/>
      <c r="AK74" s="12"/>
      <c r="AL74" s="12"/>
      <c r="AM74" s="12"/>
      <c r="AN74" s="12"/>
      <c r="AQ74" t="s">
        <v>71</v>
      </c>
      <c r="AR74" t="e">
        <f>(#REF!*#REF!-#REF!*#REF!)/#REF!</f>
        <v>#REF!</v>
      </c>
      <c r="AT74" t="s">
        <v>77</v>
      </c>
    </row>
    <row r="75" spans="1:50" x14ac:dyDescent="0.25">
      <c r="C75" s="12" t="s">
        <v>55</v>
      </c>
      <c r="D75" s="12">
        <v>0</v>
      </c>
      <c r="E75" s="12">
        <f>E67/I67</f>
        <v>-68.571428571428569</v>
      </c>
      <c r="F75" s="12">
        <f>F67/I67</f>
        <v>-0.11428571428571428</v>
      </c>
      <c r="G75" s="12">
        <f>G67/I67</f>
        <v>0</v>
      </c>
      <c r="H75" s="12">
        <f>H67/I67</f>
        <v>-0.42857142857142855</v>
      </c>
      <c r="I75" s="12">
        <f>I67/I67</f>
        <v>1</v>
      </c>
      <c r="J75" s="12">
        <f>E75/F75</f>
        <v>600</v>
      </c>
      <c r="AG75" s="12"/>
      <c r="AH75" s="12"/>
      <c r="AI75" s="12"/>
      <c r="AJ75" s="12"/>
      <c r="AK75" s="12"/>
      <c r="AL75" s="12"/>
      <c r="AM75" s="12"/>
      <c r="AN75" s="12"/>
      <c r="AQ75" t="s">
        <v>72</v>
      </c>
      <c r="AR75" t="e">
        <f>(#REF!*#REF!-#REF!*#REF!)/#REF!</f>
        <v>#REF!</v>
      </c>
      <c r="AT75" t="s">
        <v>78</v>
      </c>
    </row>
    <row r="76" spans="1:50" x14ac:dyDescent="0.25">
      <c r="C76" s="12" t="s">
        <v>43</v>
      </c>
      <c r="D76" s="12">
        <v>8</v>
      </c>
      <c r="E76" s="12">
        <f>(E68*I67-E67*I68)/I67</f>
        <v>528.57142857142856</v>
      </c>
      <c r="F76" s="12">
        <f>(F68*I67-F67*I68)/I67</f>
        <v>0.7142857142857143</v>
      </c>
      <c r="G76" s="12">
        <f>(G68*I67-G67*I68)/I67</f>
        <v>1</v>
      </c>
      <c r="H76" s="12">
        <f>(H68*I67-H67*I68)/I67</f>
        <v>1.4285714285714286</v>
      </c>
      <c r="I76" s="12">
        <v>0</v>
      </c>
      <c r="J76" s="12">
        <f>E76/F76</f>
        <v>740</v>
      </c>
    </row>
    <row r="77" spans="1:50" x14ac:dyDescent="0.25">
      <c r="C77" s="42" t="s">
        <v>59</v>
      </c>
      <c r="D77" s="42"/>
      <c r="E77" s="12" t="s">
        <v>60</v>
      </c>
      <c r="F77" s="12" t="s">
        <v>61</v>
      </c>
      <c r="G77" s="12" t="s">
        <v>62</v>
      </c>
      <c r="H77" s="12" t="s">
        <v>63</v>
      </c>
      <c r="I77" s="12" t="s">
        <v>64</v>
      </c>
      <c r="J77" s="12"/>
    </row>
    <row r="78" spans="1:50" x14ac:dyDescent="0.25">
      <c r="C78" s="42"/>
      <c r="D78" s="42"/>
      <c r="E78" s="12">
        <f>D75*E75+E76*D76</f>
        <v>4228.5714285714284</v>
      </c>
      <c r="F78" s="12">
        <f>F75*E75-F76*E76-F54</f>
        <v>-374.71428571428572</v>
      </c>
      <c r="G78" s="12">
        <f>G75*D75-G76*D76-G54</f>
        <v>-16</v>
      </c>
      <c r="H78" s="12">
        <f>H75*D75-H76*D76-H54</f>
        <v>-11.428571428571429</v>
      </c>
      <c r="I78" s="12">
        <f>I75*D75-I76*D76-I54</f>
        <v>0</v>
      </c>
      <c r="J78" s="12"/>
    </row>
    <row r="79" spans="1:50" x14ac:dyDescent="0.25">
      <c r="C79" s="12"/>
      <c r="D79" s="12"/>
      <c r="E79" s="12"/>
      <c r="F79" s="12"/>
      <c r="G79" s="12"/>
      <c r="H79" s="12"/>
      <c r="I79" s="12"/>
      <c r="J79" s="12"/>
    </row>
    <row r="80" spans="1:50" x14ac:dyDescent="0.25">
      <c r="C80" s="12"/>
      <c r="D80" s="12"/>
      <c r="E80" s="12"/>
      <c r="F80" s="12"/>
      <c r="G80" s="12"/>
      <c r="H80" s="12"/>
      <c r="I80" s="12"/>
      <c r="J80" s="12"/>
    </row>
    <row r="81" spans="1:13" x14ac:dyDescent="0.25">
      <c r="C81" s="12" t="s">
        <v>42</v>
      </c>
      <c r="D81" s="12">
        <v>5</v>
      </c>
      <c r="E81" s="12">
        <f>E75/F75</f>
        <v>600</v>
      </c>
      <c r="F81" s="12">
        <v>1</v>
      </c>
      <c r="G81" s="12">
        <v>0</v>
      </c>
      <c r="H81" s="12">
        <f>H75/F75</f>
        <v>3.75</v>
      </c>
      <c r="I81" s="12">
        <f>I75/F75</f>
        <v>-8.75</v>
      </c>
      <c r="J81" s="12">
        <f>E81/I81</f>
        <v>-68.571428571428569</v>
      </c>
      <c r="M81" t="s">
        <v>80</v>
      </c>
    </row>
    <row r="82" spans="1:13" x14ac:dyDescent="0.25">
      <c r="C82" s="12" t="s">
        <v>43</v>
      </c>
      <c r="D82" s="12">
        <v>8</v>
      </c>
      <c r="E82" s="12">
        <f>(E76*F75-F76*E75)/F75</f>
        <v>100.00000000000001</v>
      </c>
      <c r="F82" s="12">
        <v>0</v>
      </c>
      <c r="G82" s="12">
        <f>(G76*F75-F76*G75)/F75</f>
        <v>1</v>
      </c>
      <c r="H82" s="12">
        <f>(H76*F75-H75*F76)/F75</f>
        <v>-1.2500000000000002</v>
      </c>
      <c r="I82" s="12">
        <f>(I76*F75-F76*I75)/F75</f>
        <v>6.25</v>
      </c>
      <c r="J82" s="12">
        <f>E82/I82</f>
        <v>16.000000000000004</v>
      </c>
    </row>
    <row r="83" spans="1:13" x14ac:dyDescent="0.25">
      <c r="C83" s="42" t="s">
        <v>59</v>
      </c>
      <c r="D83" s="42"/>
      <c r="E83" s="12" t="s">
        <v>60</v>
      </c>
      <c r="F83" s="12" t="s">
        <v>61</v>
      </c>
      <c r="G83" s="12" t="s">
        <v>62</v>
      </c>
      <c r="H83" s="12" t="s">
        <v>63</v>
      </c>
      <c r="I83" s="12" t="s">
        <v>64</v>
      </c>
      <c r="J83" s="12"/>
    </row>
    <row r="84" spans="1:13" x14ac:dyDescent="0.25">
      <c r="C84" s="42"/>
      <c r="D84" s="42"/>
      <c r="E84" s="12">
        <f>E81*D81+E82*D82</f>
        <v>3800</v>
      </c>
      <c r="F84" s="12">
        <f>F81*E81+F82*E82-F54</f>
        <v>595</v>
      </c>
      <c r="G84" s="12">
        <f>G81*E81+G82*E82-G54</f>
        <v>92.000000000000014</v>
      </c>
      <c r="H84" s="12">
        <f>H81*E81+H82*E82-H54</f>
        <v>2125</v>
      </c>
      <c r="I84" s="12">
        <f>I81*D81+I82*D82-I54</f>
        <v>6.25</v>
      </c>
      <c r="J84" s="12"/>
    </row>
    <row r="88" spans="1:13" x14ac:dyDescent="0.25">
      <c r="C88" t="s">
        <v>81</v>
      </c>
    </row>
    <row r="89" spans="1:13" x14ac:dyDescent="0.25">
      <c r="C89" t="s">
        <v>82</v>
      </c>
    </row>
    <row r="91" spans="1:13" x14ac:dyDescent="0.25">
      <c r="A91" s="8" t="s">
        <v>83</v>
      </c>
    </row>
    <row r="93" spans="1:13" x14ac:dyDescent="0.25">
      <c r="A93" t="s">
        <v>84</v>
      </c>
    </row>
    <row r="97" spans="1:12" x14ac:dyDescent="0.25">
      <c r="A97" s="1" t="s">
        <v>85</v>
      </c>
      <c r="B97" s="1">
        <v>5</v>
      </c>
      <c r="C97" s="1">
        <v>8</v>
      </c>
      <c r="D97" s="1"/>
      <c r="E97" s="1" t="s">
        <v>86</v>
      </c>
    </row>
    <row r="98" spans="1:12" x14ac:dyDescent="0.25">
      <c r="A98" s="44" t="s">
        <v>87</v>
      </c>
      <c r="B98" s="1">
        <v>0.5</v>
      </c>
      <c r="C98" s="1">
        <v>0.7</v>
      </c>
      <c r="D98" s="43" t="s">
        <v>30</v>
      </c>
      <c r="E98" s="1">
        <v>370</v>
      </c>
    </row>
    <row r="99" spans="1:12" x14ac:dyDescent="0.25">
      <c r="A99" s="45"/>
      <c r="B99" s="1">
        <v>0.1</v>
      </c>
      <c r="C99" s="1">
        <v>0.3</v>
      </c>
      <c r="D99" s="43"/>
      <c r="E99" s="1">
        <v>90</v>
      </c>
    </row>
    <row r="101" spans="1:12" x14ac:dyDescent="0.25">
      <c r="A101" t="s">
        <v>88</v>
      </c>
    </row>
    <row r="103" spans="1:12" x14ac:dyDescent="0.25">
      <c r="A103" s="1" t="s">
        <v>89</v>
      </c>
      <c r="B103" s="1">
        <v>370</v>
      </c>
      <c r="C103" s="1">
        <v>90</v>
      </c>
      <c r="D103" s="1"/>
      <c r="E103" s="1" t="s">
        <v>90</v>
      </c>
    </row>
    <row r="104" spans="1:12" x14ac:dyDescent="0.25">
      <c r="A104" s="1"/>
      <c r="B104" s="1">
        <v>0.5</v>
      </c>
      <c r="C104" s="1">
        <v>0.1</v>
      </c>
      <c r="D104" s="43" t="s">
        <v>91</v>
      </c>
      <c r="E104" s="1">
        <v>5</v>
      </c>
    </row>
    <row r="105" spans="1:12" x14ac:dyDescent="0.25">
      <c r="A105" s="1"/>
      <c r="B105" s="1">
        <v>0.7</v>
      </c>
      <c r="C105" s="1">
        <v>0.3</v>
      </c>
      <c r="D105" s="43"/>
      <c r="E105" s="1">
        <v>8</v>
      </c>
    </row>
    <row r="106" spans="1:12" x14ac:dyDescent="0.25">
      <c r="A106" t="s">
        <v>99</v>
      </c>
    </row>
    <row r="111" spans="1:12" x14ac:dyDescent="0.25">
      <c r="A111" s="41" t="s">
        <v>50</v>
      </c>
      <c r="B111" s="41"/>
      <c r="C111" s="41" t="s">
        <v>51</v>
      </c>
      <c r="D111" s="41" t="s">
        <v>52</v>
      </c>
      <c r="E111" s="41" t="s">
        <v>53</v>
      </c>
      <c r="F111" t="s">
        <v>42</v>
      </c>
      <c r="G111" t="s">
        <v>43</v>
      </c>
      <c r="H111" t="s">
        <v>54</v>
      </c>
      <c r="I111" t="s">
        <v>55</v>
      </c>
      <c r="J111" s="41" t="s">
        <v>56</v>
      </c>
      <c r="K111" s="41"/>
      <c r="L111" s="41"/>
    </row>
    <row r="112" spans="1:12" x14ac:dyDescent="0.25">
      <c r="A112" s="41"/>
      <c r="B112" s="41"/>
      <c r="C112" s="41"/>
      <c r="D112" s="41"/>
      <c r="E112" s="41"/>
      <c r="F112">
        <v>5</v>
      </c>
      <c r="G112">
        <v>8</v>
      </c>
      <c r="H112">
        <v>0</v>
      </c>
      <c r="I112">
        <v>0</v>
      </c>
      <c r="J112" s="41"/>
      <c r="K112" s="41"/>
      <c r="L112" s="41"/>
    </row>
    <row r="113" spans="1:20" x14ac:dyDescent="0.25">
      <c r="A113" s="41">
        <v>0</v>
      </c>
      <c r="B113" s="41"/>
      <c r="C113" t="s">
        <v>54</v>
      </c>
      <c r="D113">
        <v>0</v>
      </c>
      <c r="E113">
        <v>370</v>
      </c>
      <c r="F113" s="10">
        <v>0.5</v>
      </c>
      <c r="G113" s="9">
        <v>0.7</v>
      </c>
      <c r="H113" s="9">
        <v>1</v>
      </c>
      <c r="I113" s="9">
        <v>0</v>
      </c>
      <c r="J113" s="41" t="s">
        <v>57</v>
      </c>
      <c r="K113" s="41"/>
      <c r="L113" s="41"/>
      <c r="M113" t="s">
        <v>65</v>
      </c>
    </row>
    <row r="114" spans="1:20" x14ac:dyDescent="0.25">
      <c r="A114" s="41"/>
      <c r="B114" s="41"/>
      <c r="C114" t="s">
        <v>55</v>
      </c>
      <c r="D114">
        <v>0</v>
      </c>
      <c r="E114">
        <v>90</v>
      </c>
      <c r="F114" s="9">
        <v>0.1</v>
      </c>
      <c r="G114" s="11">
        <v>0.3</v>
      </c>
      <c r="H114" s="11">
        <v>0</v>
      </c>
      <c r="I114" s="11">
        <v>1</v>
      </c>
      <c r="J114" s="41" t="s">
        <v>58</v>
      </c>
      <c r="K114" s="41"/>
      <c r="L114" s="41"/>
      <c r="M114" t="s">
        <v>67</v>
      </c>
      <c r="P114">
        <f>F113</f>
        <v>0.5</v>
      </c>
    </row>
    <row r="115" spans="1:20" x14ac:dyDescent="0.25">
      <c r="A115" s="41"/>
      <c r="B115" s="41"/>
      <c r="C115" s="41" t="s">
        <v>59</v>
      </c>
      <c r="D115" s="41"/>
      <c r="E115" t="s">
        <v>60</v>
      </c>
      <c r="F115" t="s">
        <v>61</v>
      </c>
      <c r="G115" t="s">
        <v>62</v>
      </c>
      <c r="H115" t="s">
        <v>63</v>
      </c>
      <c r="I115" t="s">
        <v>64</v>
      </c>
    </row>
    <row r="116" spans="1:20" x14ac:dyDescent="0.25">
      <c r="A116" s="41"/>
      <c r="B116" s="41"/>
      <c r="C116" s="41"/>
      <c r="D116" s="41"/>
      <c r="E116">
        <v>0</v>
      </c>
      <c r="F116">
        <f>-1 * F112</f>
        <v>-5</v>
      </c>
      <c r="G116">
        <f t="shared" ref="G116:I116" si="2">-1 * G112</f>
        <v>-8</v>
      </c>
      <c r="H116">
        <f t="shared" si="2"/>
        <v>0</v>
      </c>
      <c r="I116">
        <f t="shared" si="2"/>
        <v>0</v>
      </c>
    </row>
    <row r="117" spans="1:20" x14ac:dyDescent="0.25">
      <c r="A117" s="41">
        <v>1</v>
      </c>
      <c r="B117" s="41"/>
      <c r="C117" t="s">
        <v>42</v>
      </c>
      <c r="D117">
        <f>F112</f>
        <v>5</v>
      </c>
      <c r="E117">
        <f>E113/F113</f>
        <v>740</v>
      </c>
      <c r="F117" s="11">
        <f>F113/P114</f>
        <v>1</v>
      </c>
      <c r="G117" s="9">
        <f>G113/P114</f>
        <v>1.4</v>
      </c>
      <c r="H117" s="11">
        <f>H113/P114</f>
        <v>2</v>
      </c>
      <c r="I117" s="11">
        <f>I113/P114</f>
        <v>0</v>
      </c>
      <c r="J117">
        <f>E117/G117</f>
        <v>528.57142857142856</v>
      </c>
    </row>
    <row r="118" spans="1:20" x14ac:dyDescent="0.25">
      <c r="A118" s="41"/>
      <c r="B118" s="41"/>
      <c r="C118" t="s">
        <v>55</v>
      </c>
      <c r="D118">
        <v>0</v>
      </c>
      <c r="E118">
        <f>N120</f>
        <v>16</v>
      </c>
      <c r="F118" s="9">
        <v>0</v>
      </c>
      <c r="G118" s="10">
        <f>N121</f>
        <v>0.16</v>
      </c>
      <c r="H118" s="9">
        <f>N122</f>
        <v>-0.2</v>
      </c>
      <c r="I118" s="9">
        <f>N123</f>
        <v>1</v>
      </c>
      <c r="J118">
        <f>E118/G118</f>
        <v>100</v>
      </c>
      <c r="M118" t="s">
        <v>66</v>
      </c>
    </row>
    <row r="119" spans="1:20" x14ac:dyDescent="0.25">
      <c r="A119" s="41"/>
      <c r="B119" s="41"/>
      <c r="C119" s="41" t="s">
        <v>59</v>
      </c>
      <c r="D119" s="41"/>
      <c r="E119" t="s">
        <v>60</v>
      </c>
      <c r="F119" t="s">
        <v>61</v>
      </c>
      <c r="G119" t="s">
        <v>62</v>
      </c>
      <c r="H119" t="s">
        <v>63</v>
      </c>
      <c r="I119" t="s">
        <v>64</v>
      </c>
      <c r="M119" t="s">
        <v>68</v>
      </c>
    </row>
    <row r="120" spans="1:20" x14ac:dyDescent="0.25">
      <c r="A120" s="41"/>
      <c r="B120" s="41"/>
      <c r="C120" s="41"/>
      <c r="D120" s="41"/>
      <c r="E120">
        <f>D117*E117</f>
        <v>3700</v>
      </c>
      <c r="F120">
        <v>0</v>
      </c>
      <c r="G120">
        <f>(G116*F113-F116*G113)/F113</f>
        <v>-1</v>
      </c>
      <c r="H120">
        <f>(H116*F113-F116*H113)/F113</f>
        <v>10</v>
      </c>
      <c r="I120">
        <f>(I116*F113-F116*I113)/F113</f>
        <v>0</v>
      </c>
      <c r="M120" t="s">
        <v>69</v>
      </c>
      <c r="N120">
        <f>(E114*F113-E113*F114) / F113</f>
        <v>16</v>
      </c>
    </row>
    <row r="121" spans="1:20" x14ac:dyDescent="0.25">
      <c r="M121" t="s">
        <v>70</v>
      </c>
      <c r="N121">
        <f>(G114*F113-G113*F114)/F113</f>
        <v>0.16</v>
      </c>
      <c r="P121" t="s">
        <v>76</v>
      </c>
      <c r="S121" t="s">
        <v>73</v>
      </c>
      <c r="T121">
        <f>(F113*G116-F116*G113)/F113</f>
        <v>-1</v>
      </c>
    </row>
    <row r="122" spans="1:20" x14ac:dyDescent="0.25">
      <c r="M122" t="s">
        <v>71</v>
      </c>
      <c r="N122">
        <f>(H114*F113-F114*H113)/F113</f>
        <v>-0.2</v>
      </c>
      <c r="P122" t="s">
        <v>77</v>
      </c>
      <c r="S122" t="s">
        <v>74</v>
      </c>
      <c r="T122">
        <f>(H116/F113-H113*F116)/F113</f>
        <v>10</v>
      </c>
    </row>
    <row r="123" spans="1:20" x14ac:dyDescent="0.25">
      <c r="M123" t="s">
        <v>72</v>
      </c>
      <c r="N123">
        <f>(I114*F113-F114*I113)/F113</f>
        <v>1</v>
      </c>
      <c r="P123" t="s">
        <v>78</v>
      </c>
      <c r="S123" t="s">
        <v>75</v>
      </c>
      <c r="T123">
        <f>(I116*F113-I113*F116)/F113</f>
        <v>0</v>
      </c>
    </row>
    <row r="125" spans="1:20" x14ac:dyDescent="0.25">
      <c r="A125" s="41">
        <v>2</v>
      </c>
      <c r="B125" s="41"/>
      <c r="C125" t="s">
        <v>42</v>
      </c>
      <c r="D125">
        <v>5</v>
      </c>
      <c r="E125">
        <f>N129</f>
        <v>600</v>
      </c>
      <c r="F125" s="9">
        <f>(F117*G118-F118*G117)/G118</f>
        <v>1</v>
      </c>
      <c r="G125" s="9">
        <v>0</v>
      </c>
      <c r="H125" s="9">
        <f>(H117*G118-H118*G117)/G118</f>
        <v>3.75</v>
      </c>
      <c r="I125" s="10">
        <f>(I117*G118-I118*G117)/G118</f>
        <v>-8.75</v>
      </c>
      <c r="J125">
        <f>E125/I125</f>
        <v>-68.571428571428569</v>
      </c>
      <c r="M125" t="s">
        <v>79</v>
      </c>
    </row>
    <row r="126" spans="1:20" x14ac:dyDescent="0.25">
      <c r="A126" s="41"/>
      <c r="B126" s="41"/>
      <c r="C126" t="s">
        <v>43</v>
      </c>
      <c r="D126">
        <v>8</v>
      </c>
      <c r="E126">
        <f>E118/G118</f>
        <v>100</v>
      </c>
      <c r="F126" s="11">
        <v>0</v>
      </c>
      <c r="G126" s="11">
        <f>G118/P126</f>
        <v>1</v>
      </c>
      <c r="H126" s="11">
        <f>H118/P126</f>
        <v>-1.25</v>
      </c>
      <c r="I126" s="9">
        <f>I118/P126</f>
        <v>6.25</v>
      </c>
      <c r="J126">
        <f>E126/I126</f>
        <v>16</v>
      </c>
      <c r="M126" t="s">
        <v>67</v>
      </c>
      <c r="P126">
        <f>G118</f>
        <v>0.16</v>
      </c>
    </row>
    <row r="127" spans="1:20" x14ac:dyDescent="0.25">
      <c r="A127" s="41"/>
      <c r="B127" s="41"/>
      <c r="C127" s="41" t="s">
        <v>59</v>
      </c>
      <c r="D127" s="41"/>
      <c r="E127" t="s">
        <v>60</v>
      </c>
      <c r="F127" t="s">
        <v>61</v>
      </c>
      <c r="G127" t="s">
        <v>62</v>
      </c>
      <c r="H127" t="s">
        <v>63</v>
      </c>
      <c r="I127" s="11" t="s">
        <v>64</v>
      </c>
    </row>
    <row r="128" spans="1:20" x14ac:dyDescent="0.25">
      <c r="A128" s="41"/>
      <c r="B128" s="41"/>
      <c r="C128" s="41"/>
      <c r="D128" s="41"/>
      <c r="E128">
        <f>D125*E125+E126*D126</f>
        <v>3800</v>
      </c>
      <c r="F128">
        <f>(F120*G118-G120*F118)/G118</f>
        <v>0</v>
      </c>
      <c r="G128">
        <v>0</v>
      </c>
      <c r="H128">
        <f>(H120*G118-G120*H118)/G118</f>
        <v>8.75</v>
      </c>
      <c r="I128" s="11">
        <f>(I120*G118-G120*I118)/G118</f>
        <v>6.25</v>
      </c>
    </row>
    <row r="129" spans="1:14" x14ac:dyDescent="0.25">
      <c r="A129" s="46" t="s">
        <v>92</v>
      </c>
      <c r="B129" s="46"/>
      <c r="C129" s="46"/>
      <c r="D129" s="46"/>
      <c r="E129" s="46"/>
      <c r="F129" s="41" t="s">
        <v>95</v>
      </c>
      <c r="G129" s="41" t="s">
        <v>96</v>
      </c>
      <c r="H129" s="41" t="s">
        <v>93</v>
      </c>
      <c r="I129" s="41" t="s">
        <v>94</v>
      </c>
      <c r="M129" t="s">
        <v>69</v>
      </c>
      <c r="N129">
        <f>(E117*G118-E118*G117)/G118</f>
        <v>600</v>
      </c>
    </row>
    <row r="130" spans="1:14" x14ac:dyDescent="0.25">
      <c r="A130" s="46"/>
      <c r="B130" s="46"/>
      <c r="C130" s="46"/>
      <c r="D130" s="46"/>
      <c r="E130" s="46"/>
      <c r="F130" s="41"/>
      <c r="G130" s="41"/>
      <c r="H130" s="41"/>
      <c r="I130" s="41"/>
    </row>
    <row r="131" spans="1:14" x14ac:dyDescent="0.25">
      <c r="A131" s="46"/>
      <c r="B131" s="46"/>
      <c r="C131" s="46"/>
      <c r="D131" s="46"/>
      <c r="E131" s="46"/>
      <c r="F131" s="41"/>
      <c r="G131" s="41"/>
      <c r="H131" s="41"/>
      <c r="I131" s="41"/>
    </row>
    <row r="133" spans="1:14" x14ac:dyDescent="0.25">
      <c r="A133" t="s">
        <v>97</v>
      </c>
    </row>
    <row r="134" spans="1:14" x14ac:dyDescent="0.25">
      <c r="A134" t="s">
        <v>98</v>
      </c>
    </row>
    <row r="136" spans="1:14" x14ac:dyDescent="0.25">
      <c r="A136" t="s">
        <v>100</v>
      </c>
      <c r="C136">
        <f>370*8.75+90*6.25</f>
        <v>3800</v>
      </c>
    </row>
    <row r="138" spans="1:14" x14ac:dyDescent="0.25">
      <c r="A138" t="s">
        <v>101</v>
      </c>
    </row>
    <row r="140" spans="1:14" x14ac:dyDescent="0.25">
      <c r="A140" t="s">
        <v>102</v>
      </c>
    </row>
    <row r="142" spans="1:14" x14ac:dyDescent="0.25">
      <c r="A142" t="s">
        <v>103</v>
      </c>
    </row>
    <row r="143" spans="1:14" x14ac:dyDescent="0.25">
      <c r="A143" t="s">
        <v>104</v>
      </c>
    </row>
    <row r="144" spans="1:14" x14ac:dyDescent="0.25">
      <c r="A144" t="s">
        <v>105</v>
      </c>
    </row>
    <row r="146" spans="1:3" x14ac:dyDescent="0.25">
      <c r="A146" t="s">
        <v>106</v>
      </c>
    </row>
    <row r="147" spans="1:3" x14ac:dyDescent="0.25">
      <c r="A147" t="s">
        <v>107</v>
      </c>
    </row>
    <row r="149" spans="1:3" x14ac:dyDescent="0.25">
      <c r="A149" t="s">
        <v>108</v>
      </c>
    </row>
    <row r="153" spans="1:3" x14ac:dyDescent="0.25">
      <c r="A153" t="s">
        <v>109</v>
      </c>
    </row>
    <row r="156" spans="1:3" x14ac:dyDescent="0.25">
      <c r="A156" t="s">
        <v>110</v>
      </c>
    </row>
    <row r="157" spans="1:3" x14ac:dyDescent="0.25">
      <c r="A157" s="1" t="s">
        <v>111</v>
      </c>
      <c r="B157" s="1">
        <v>1</v>
      </c>
      <c r="C157" s="1">
        <v>2</v>
      </c>
    </row>
    <row r="158" spans="1:3" x14ac:dyDescent="0.25">
      <c r="A158" s="1">
        <v>1</v>
      </c>
      <c r="B158" s="1">
        <v>1</v>
      </c>
      <c r="C158" s="1">
        <f>1/1.4</f>
        <v>0.7142857142857143</v>
      </c>
    </row>
    <row r="159" spans="1:3" x14ac:dyDescent="0.25">
      <c r="A159" s="1">
        <v>2</v>
      </c>
      <c r="B159" s="1">
        <v>1.4</v>
      </c>
      <c r="C159" s="1">
        <v>1</v>
      </c>
    </row>
    <row r="161" spans="1:5" x14ac:dyDescent="0.25">
      <c r="A161" t="s">
        <v>112</v>
      </c>
    </row>
    <row r="163" spans="1:5" x14ac:dyDescent="0.25">
      <c r="B163" s="24" t="s">
        <v>113</v>
      </c>
      <c r="C163" s="24"/>
      <c r="D163" s="24"/>
      <c r="E163" s="1" t="s">
        <v>119</v>
      </c>
    </row>
    <row r="164" spans="1:5" x14ac:dyDescent="0.25">
      <c r="B164" s="1" t="s">
        <v>114</v>
      </c>
      <c r="C164" s="24" t="s">
        <v>116</v>
      </c>
      <c r="D164" s="24"/>
      <c r="E164" s="1">
        <v>0.28000000000000003</v>
      </c>
    </row>
    <row r="165" spans="1:5" x14ac:dyDescent="0.25">
      <c r="B165" s="1" t="s">
        <v>115</v>
      </c>
      <c r="C165" s="24" t="s">
        <v>117</v>
      </c>
      <c r="D165" s="24"/>
      <c r="E165" s="1">
        <v>0.4</v>
      </c>
    </row>
    <row r="166" spans="1:5" x14ac:dyDescent="0.25">
      <c r="B166" s="24" t="s">
        <v>118</v>
      </c>
      <c r="C166" s="24"/>
      <c r="D166" s="24"/>
      <c r="E166" s="1">
        <v>6</v>
      </c>
    </row>
    <row r="168" spans="1:5" x14ac:dyDescent="0.25">
      <c r="B168" t="s">
        <v>120</v>
      </c>
      <c r="E168">
        <f>0.28 * 8.75 + 0.4 * 6.25</f>
        <v>4.95</v>
      </c>
    </row>
    <row r="169" spans="1:5" x14ac:dyDescent="0.25">
      <c r="B169" t="s">
        <v>121</v>
      </c>
    </row>
    <row r="171" spans="1:5" x14ac:dyDescent="0.25">
      <c r="A171" s="8" t="s">
        <v>122</v>
      </c>
    </row>
    <row r="174" spans="1:5" x14ac:dyDescent="0.25">
      <c r="A174" s="1"/>
      <c r="B174" s="1" t="s">
        <v>24</v>
      </c>
      <c r="C174" s="1"/>
    </row>
    <row r="175" spans="1:5" x14ac:dyDescent="0.25">
      <c r="A175" s="1" t="s">
        <v>123</v>
      </c>
      <c r="B175" s="1" t="s">
        <v>42</v>
      </c>
      <c r="C175" s="1" t="s">
        <v>43</v>
      </c>
    </row>
    <row r="176" spans="1:5" x14ac:dyDescent="0.25">
      <c r="A176" s="1" t="s">
        <v>124</v>
      </c>
      <c r="B176" s="1">
        <v>599.99999999999989</v>
      </c>
      <c r="C176" s="1">
        <v>100.00000000000006</v>
      </c>
    </row>
    <row r="177" spans="1:7" x14ac:dyDescent="0.25">
      <c r="A177" s="1" t="s">
        <v>125</v>
      </c>
      <c r="B177" s="1">
        <v>5</v>
      </c>
      <c r="C177" s="1">
        <v>8</v>
      </c>
      <c r="E177">
        <f>SUMPRODUCT(B176:C176,B177:C177)</f>
        <v>3800</v>
      </c>
      <c r="F177" t="s">
        <v>131</v>
      </c>
    </row>
    <row r="179" spans="1:7" x14ac:dyDescent="0.25">
      <c r="A179" s="1"/>
      <c r="B179" s="1"/>
      <c r="C179" s="1"/>
      <c r="D179" s="1" t="s">
        <v>126</v>
      </c>
      <c r="E179" s="1"/>
      <c r="F179" s="1"/>
      <c r="G179" s="1"/>
    </row>
    <row r="180" spans="1:7" x14ac:dyDescent="0.25">
      <c r="A180" s="1" t="s">
        <v>127</v>
      </c>
      <c r="B180" s="1"/>
      <c r="C180" s="1"/>
      <c r="D180" s="1"/>
      <c r="E180" s="1" t="s">
        <v>128</v>
      </c>
      <c r="F180" s="1" t="s">
        <v>129</v>
      </c>
      <c r="G180" s="1" t="s">
        <v>130</v>
      </c>
    </row>
    <row r="181" spans="1:7" x14ac:dyDescent="0.25">
      <c r="A181" s="24" t="s">
        <v>7</v>
      </c>
      <c r="B181" s="24"/>
      <c r="C181" s="1">
        <v>0.5</v>
      </c>
      <c r="D181" s="1">
        <v>0.7</v>
      </c>
      <c r="E181" s="1">
        <f>SUMPRODUCT(B176:C176,C181:D181)</f>
        <v>370</v>
      </c>
      <c r="F181" s="1" t="s">
        <v>30</v>
      </c>
      <c r="G181" s="1">
        <v>370</v>
      </c>
    </row>
    <row r="182" spans="1:7" x14ac:dyDescent="0.25">
      <c r="A182" s="24" t="s">
        <v>8</v>
      </c>
      <c r="B182" s="24"/>
      <c r="C182" s="1">
        <v>0.1</v>
      </c>
      <c r="D182" s="1">
        <v>0.3</v>
      </c>
      <c r="E182" s="1">
        <f>SUMPRODUCT(B176:C176,C182:D182)</f>
        <v>90</v>
      </c>
      <c r="F182" s="1" t="s">
        <v>30</v>
      </c>
      <c r="G182" s="1">
        <v>90</v>
      </c>
    </row>
    <row r="184" spans="1:7" x14ac:dyDescent="0.25">
      <c r="A184" t="s">
        <v>168</v>
      </c>
    </row>
    <row r="185" spans="1:7" x14ac:dyDescent="0.25">
      <c r="A185" t="s">
        <v>169</v>
      </c>
    </row>
    <row r="187" spans="1:7" x14ac:dyDescent="0.25">
      <c r="A187" s="17" t="s">
        <v>170</v>
      </c>
    </row>
  </sheetData>
  <mergeCells count="101">
    <mergeCell ref="AE54:AF55"/>
    <mergeCell ref="AG54:AG55"/>
    <mergeCell ref="AH54:AH55"/>
    <mergeCell ref="AE56:AF59"/>
    <mergeCell ref="AG58:AH59"/>
    <mergeCell ref="AE60:AF63"/>
    <mergeCell ref="AG62:AH63"/>
    <mergeCell ref="AE64:AF67"/>
    <mergeCell ref="AG66:AH67"/>
    <mergeCell ref="AI54:AI55"/>
    <mergeCell ref="A182:B182"/>
    <mergeCell ref="C164:D164"/>
    <mergeCell ref="C165:D165"/>
    <mergeCell ref="B163:D163"/>
    <mergeCell ref="B166:D166"/>
    <mergeCell ref="A181:B181"/>
    <mergeCell ref="I129:I131"/>
    <mergeCell ref="F129:F131"/>
    <mergeCell ref="G129:G131"/>
    <mergeCell ref="C127:D128"/>
    <mergeCell ref="A125:B128"/>
    <mergeCell ref="A117:B120"/>
    <mergeCell ref="C119:D120"/>
    <mergeCell ref="A129:E131"/>
    <mergeCell ref="H129:H131"/>
    <mergeCell ref="E111:E112"/>
    <mergeCell ref="J111:L112"/>
    <mergeCell ref="A113:B116"/>
    <mergeCell ref="J113:L113"/>
    <mergeCell ref="J114:L114"/>
    <mergeCell ref="C115:D116"/>
    <mergeCell ref="D98:D99"/>
    <mergeCell ref="A98:A99"/>
    <mergeCell ref="D104:D105"/>
    <mergeCell ref="A111:B112"/>
    <mergeCell ref="C111:C112"/>
    <mergeCell ref="D111:D112"/>
    <mergeCell ref="A59:B62"/>
    <mergeCell ref="C61:D62"/>
    <mergeCell ref="C69:D70"/>
    <mergeCell ref="C77:D78"/>
    <mergeCell ref="C83:D84"/>
    <mergeCell ref="A67:B70"/>
    <mergeCell ref="J53:L54"/>
    <mergeCell ref="J55:L55"/>
    <mergeCell ref="J56:L56"/>
    <mergeCell ref="C57:D58"/>
    <mergeCell ref="A53:B54"/>
    <mergeCell ref="C53:C54"/>
    <mergeCell ref="D53:D54"/>
    <mergeCell ref="E53:E54"/>
    <mergeCell ref="A55:B58"/>
    <mergeCell ref="P15:Q15"/>
    <mergeCell ref="X15:Y15"/>
    <mergeCell ref="T15:U15"/>
    <mergeCell ref="V15:W15"/>
    <mergeCell ref="R11:S12"/>
    <mergeCell ref="R13:S13"/>
    <mergeCell ref="R14:S14"/>
    <mergeCell ref="R15:S15"/>
    <mergeCell ref="P13:Q13"/>
    <mergeCell ref="X13:Y13"/>
    <mergeCell ref="T13:U13"/>
    <mergeCell ref="V13:W13"/>
    <mergeCell ref="P14:Q14"/>
    <mergeCell ref="X14:Y14"/>
    <mergeCell ref="T14:U14"/>
    <mergeCell ref="V14:W14"/>
    <mergeCell ref="P11:Q12"/>
    <mergeCell ref="X11:Y12"/>
    <mergeCell ref="T11:W11"/>
    <mergeCell ref="T12:U12"/>
    <mergeCell ref="V12:W12"/>
    <mergeCell ref="A34:C34"/>
    <mergeCell ref="F34:G34"/>
    <mergeCell ref="A30:C30"/>
    <mergeCell ref="A31:C31"/>
    <mergeCell ref="A32:C32"/>
    <mergeCell ref="A33:C33"/>
    <mergeCell ref="F30:G30"/>
    <mergeCell ref="F31:G31"/>
    <mergeCell ref="F32:G32"/>
    <mergeCell ref="F33:G33"/>
    <mergeCell ref="A1:N3"/>
    <mergeCell ref="A8:B9"/>
    <mergeCell ref="C8:D9"/>
    <mergeCell ref="E8:H8"/>
    <mergeCell ref="E9:F9"/>
    <mergeCell ref="G9:H9"/>
    <mergeCell ref="E12:F12"/>
    <mergeCell ref="G12:H12"/>
    <mergeCell ref="A10:B10"/>
    <mergeCell ref="A11:B11"/>
    <mergeCell ref="C11:D11"/>
    <mergeCell ref="C10:D10"/>
    <mergeCell ref="E10:F10"/>
    <mergeCell ref="G10:H10"/>
    <mergeCell ref="G11:H11"/>
    <mergeCell ref="E11:F11"/>
    <mergeCell ref="A12:B12"/>
    <mergeCell ref="C12:D12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C5715-5F76-44CD-A279-480E46149B5F}">
  <dimension ref="B3:AI68"/>
  <sheetViews>
    <sheetView topLeftCell="A14" zoomScale="70" zoomScaleNormal="115" workbookViewId="0">
      <selection activeCell="B69" sqref="B69"/>
    </sheetView>
  </sheetViews>
  <sheetFormatPr defaultRowHeight="15" x14ac:dyDescent="0.25"/>
  <cols>
    <col min="25" max="25" width="12" customWidth="1"/>
    <col min="26" max="26" width="10.28515625" customWidth="1"/>
  </cols>
  <sheetData>
    <row r="3" spans="24:35" x14ac:dyDescent="0.25">
      <c r="Y3" t="s">
        <v>41</v>
      </c>
      <c r="AB3" t="s">
        <v>46</v>
      </c>
      <c r="AE3" t="s">
        <v>47</v>
      </c>
      <c r="AH3" t="s">
        <v>48</v>
      </c>
    </row>
    <row r="4" spans="24:35" x14ac:dyDescent="0.25">
      <c r="Y4" t="s">
        <v>42</v>
      </c>
      <c r="Z4" t="s">
        <v>43</v>
      </c>
    </row>
    <row r="5" spans="24:35" x14ac:dyDescent="0.25">
      <c r="X5" t="s">
        <v>44</v>
      </c>
      <c r="Y5">
        <v>740</v>
      </c>
      <c r="Z5">
        <v>0</v>
      </c>
      <c r="AB5">
        <v>900</v>
      </c>
      <c r="AC5">
        <v>0</v>
      </c>
      <c r="AE5">
        <v>10</v>
      </c>
      <c r="AF5">
        <v>0</v>
      </c>
      <c r="AH5">
        <f>8 / 0.7</f>
        <v>11.428571428571429</v>
      </c>
      <c r="AI5">
        <v>0</v>
      </c>
    </row>
    <row r="6" spans="24:35" x14ac:dyDescent="0.25">
      <c r="X6" t="s">
        <v>45</v>
      </c>
      <c r="Y6">
        <v>0</v>
      </c>
      <c r="Z6">
        <v>528.57142999999996</v>
      </c>
      <c r="AB6">
        <v>0</v>
      </c>
      <c r="AC6">
        <v>300</v>
      </c>
      <c r="AE6">
        <v>0</v>
      </c>
      <c r="AF6">
        <v>50</v>
      </c>
      <c r="AH6">
        <v>0</v>
      </c>
      <c r="AI6">
        <f>80/3</f>
        <v>26.666666666666668</v>
      </c>
    </row>
    <row r="19" spans="2:14" x14ac:dyDescent="0.25">
      <c r="L19" t="s">
        <v>42</v>
      </c>
      <c r="M19">
        <v>0</v>
      </c>
      <c r="N19">
        <v>50</v>
      </c>
    </row>
    <row r="20" spans="2:14" x14ac:dyDescent="0.25">
      <c r="L20" t="s">
        <v>43</v>
      </c>
      <c r="M20">
        <v>0</v>
      </c>
      <c r="N20">
        <v>80</v>
      </c>
    </row>
    <row r="21" spans="2:14" ht="21" x14ac:dyDescent="0.35">
      <c r="B21" s="20" t="s">
        <v>18</v>
      </c>
    </row>
    <row r="22" spans="2:14" x14ac:dyDescent="0.25">
      <c r="B22" t="s">
        <v>186</v>
      </c>
      <c r="H22" t="s">
        <v>187</v>
      </c>
    </row>
    <row r="60" spans="2:3" x14ac:dyDescent="0.25">
      <c r="B60" t="s">
        <v>188</v>
      </c>
    </row>
    <row r="61" spans="2:3" x14ac:dyDescent="0.25">
      <c r="B61">
        <v>600</v>
      </c>
      <c r="C61">
        <v>100</v>
      </c>
    </row>
    <row r="62" spans="2:3" x14ac:dyDescent="0.25">
      <c r="B62">
        <v>760</v>
      </c>
      <c r="C62">
        <v>0</v>
      </c>
    </row>
    <row r="64" spans="2:3" x14ac:dyDescent="0.25">
      <c r="B64" t="s">
        <v>189</v>
      </c>
    </row>
    <row r="65" spans="2:3" x14ac:dyDescent="0.25">
      <c r="B65" t="s">
        <v>190</v>
      </c>
      <c r="C65" t="s">
        <v>191</v>
      </c>
    </row>
    <row r="66" spans="2:3" x14ac:dyDescent="0.25">
      <c r="B66">
        <v>0</v>
      </c>
      <c r="C66">
        <v>475</v>
      </c>
    </row>
    <row r="67" spans="2:3" x14ac:dyDescent="0.25">
      <c r="B67">
        <v>600</v>
      </c>
      <c r="C67">
        <v>100</v>
      </c>
    </row>
    <row r="68" spans="2:3" x14ac:dyDescent="0.25">
      <c r="B68">
        <v>760</v>
      </c>
      <c r="C6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Отчет о результатах 1</vt:lpstr>
      <vt:lpstr>Отчет об устойчивости 1</vt:lpstr>
      <vt:lpstr>Отчет о пределах 1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иванов</dc:creator>
  <cp:lastModifiedBy>андрей иванов</cp:lastModifiedBy>
  <dcterms:created xsi:type="dcterms:W3CDTF">2024-10-02T21:15:44Z</dcterms:created>
  <dcterms:modified xsi:type="dcterms:W3CDTF">2024-10-07T22:01:19Z</dcterms:modified>
</cp:coreProperties>
</file>