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esktop\Для портфолио\"/>
    </mc:Choice>
  </mc:AlternateContent>
  <bookViews>
    <workbookView xWindow="0" yWindow="0" windowWidth="23040" windowHeight="9192" activeTab="3"/>
  </bookViews>
  <sheets>
    <sheet name="Orders" sheetId="1" r:id="rId1"/>
    <sheet name="Projections" sheetId="15" r:id="rId2"/>
    <sheet name="Staff List" sheetId="12" r:id="rId3"/>
    <sheet name="Sales Dash" sheetId="10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F10" i="10"/>
  <c r="G23" i="10"/>
  <c r="G24" i="10"/>
  <c r="G25" i="10"/>
  <c r="F9" i="10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<sst xmlns="http://schemas.openxmlformats.org/spreadsheetml/2006/main" count="12806" uniqueCount="2160">
  <si>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</si>
  <si>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</si>
  <si>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</si>
  <si>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</si>
  <si>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</si>
  <si>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</si>
  <si>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</si>
  <si>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</si>
  <si>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</si>
  <si>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</si>
  <si>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</si>
  <si>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</si>
  <si>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</si>
  <si>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</si>
  <si>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</si>
  <si>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</si>
  <si>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</si>
  <si>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</si>
  <si>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</si>
  <si>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</si>
  <si>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</si>
  <si>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</si>
  <si>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</si>
  <si>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</si>
  <si>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</si>
  <si>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</si>
  <si>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</si>
  <si>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</si>
  <si>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</si>
  <si>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</si>
  <si>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</si>
  <si>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</si>
  <si>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</si>
  <si>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</si>
  <si>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</si>
  <si>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</si>
  <si>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</si>
  <si>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</si>
  <si>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</si>
  <si>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</si>
  <si>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</si>
  <si>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</si>
  <si>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</si>
  <si>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</si>
  <si>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</si>
  <si>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</si>
  <si>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</si>
  <si>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</si>
  <si>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</si>
  <si>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</si>
  <si>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</si>
  <si>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</si>
  <si>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</si>
  <si>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</si>
  <si>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</si>
  <si>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</si>
  <si>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</si>
  <si>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</si>
  <si>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</si>
  <si>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</si>
  <si>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</si>
  <si>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</si>
  <si>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</si>
  <si>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</si>
  <si>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</si>
  <si>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</si>
  <si>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</si>
  <si>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</si>
  <si>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</si>
  <si>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</si>
  <si>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</si>
  <si>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</si>
  <si>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</si>
  <si>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</si>
  <si>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</si>
  <si>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</si>
  <si>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</si>
  <si>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</si>
  <si>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</si>
  <si>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</si>
  <si>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</si>
  <si>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</si>
  <si>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</si>
  <si>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</si>
  <si>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</si>
  <si>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</si>
  <si>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</si>
  <si>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</si>
  <si>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</si>
  <si>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</si>
  <si>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</si>
  <si>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</si>
  <si>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</si>
  <si>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</si>
  <si>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</si>
  <si>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</si>
  <si>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</si>
  <si>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</si>
  <si>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</si>
  <si>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</si>
  <si>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</si>
  <si>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</si>
  <si>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</si>
  <si>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</si>
  <si>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</si>
  <si>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</si>
  <si>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</si>
  <si>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</si>
  <si>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</si>
  <si>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</si>
  <si>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</si>
  <si>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</si>
  <si>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</si>
  <si>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</si>
  <si>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</si>
  <si>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</si>
  <si>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</si>
  <si>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</si>
  <si>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</si>
  <si>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</si>
  <si>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</si>
  <si>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</si>
  <si>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</si>
  <si>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</si>
  <si>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</si>
  <si>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</si>
  <si>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</si>
  <si>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</si>
  <si>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</si>
  <si>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</si>
  <si>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</si>
  <si>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</si>
  <si>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</si>
  <si>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</si>
  <si>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</si>
  <si>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</si>
  <si>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</si>
  <si>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</si>
  <si>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</si>
  <si>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</si>
  <si>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</si>
  <si>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</si>
  <si>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</si>
  <si>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</si>
  <si>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</si>
  <si>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</si>
  <si>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</si>
  <si>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</si>
  <si>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</si>
  <si>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</si>
  <si>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</si>
  <si>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</si>
  <si>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</si>
  <si>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</si>
  <si>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</si>
  <si>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</si>
  <si>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</si>
  <si>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</si>
  <si>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</si>
  <si>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</si>
  <si>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</si>
  <si>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</si>
  <si>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</si>
  <si>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</si>
  <si>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</si>
  <si>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</si>
  <si>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</si>
  <si>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</si>
  <si>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</si>
  <si>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</si>
  <si>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</si>
  <si>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</si>
  <si>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</si>
  <si>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</si>
  <si>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</si>
  <si>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</si>
  <si>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</si>
  <si>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</si>
  <si>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</si>
  <si>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</si>
  <si>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</si>
  <si>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</si>
  <si>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</si>
  <si>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</si>
  <si>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</si>
  <si>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</si>
  <si>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</si>
  <si>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</si>
  <si>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</si>
  <si>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</si>
  <si>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</si>
  <si>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</si>
  <si>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</si>
  <si>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</si>
  <si>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</si>
  <si>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</si>
  <si>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</si>
  <si>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</si>
  <si>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</si>
  <si>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</si>
  <si>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</si>
  <si>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</si>
  <si>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</si>
  <si>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</si>
  <si>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</si>
  <si>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</si>
  <si>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</si>
  <si>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</si>
  <si>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</si>
  <si>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</si>
  <si>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</si>
  <si>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</si>
  <si>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</si>
  <si>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</si>
  <si>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</si>
  <si>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</si>
  <si>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</si>
  <si>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</si>
  <si>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</si>
  <si>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</si>
  <si>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</si>
  <si>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</si>
  <si>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</si>
  <si>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</si>
  <si>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</si>
  <si>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</si>
  <si>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</si>
  <si>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</si>
  <si>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</si>
  <si>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</si>
  <si>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</si>
  <si>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</si>
  <si>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</si>
  <si>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</si>
  <si>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</si>
  <si>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</si>
  <si>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</si>
  <si>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</si>
  <si>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</si>
  <si>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</si>
  <si>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</si>
  <si>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</si>
  <si>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</si>
  <si>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</si>
  <si>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</si>
  <si>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</si>
  <si>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</si>
  <si>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</si>
  <si>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</si>
  <si>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</si>
  <si>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</si>
  <si>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</si>
  <si>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</si>
  <si>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</si>
  <si>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</si>
  <si>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</si>
  <si>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</si>
  <si>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</si>
  <si>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</si>
  <si>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</si>
  <si>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</si>
  <si>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</si>
  <si>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</si>
  <si>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</si>
  <si>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</si>
  <si>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</si>
  <si>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</si>
  <si>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</si>
  <si>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</si>
  <si>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</si>
  <si>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</si>
  <si>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</si>
  <si>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</si>
  <si>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</si>
  <si>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</si>
  <si>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</si>
  <si>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</si>
  <si>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</si>
  <si>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</si>
  <si>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</si>
  <si>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</si>
  <si>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</si>
  <si>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</si>
  <si>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</si>
  <si>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</si>
  <si>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</si>
  <si>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</si>
  <si>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</si>
  <si>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</si>
  <si>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</si>
  <si>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</si>
  <si>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</si>
  <si>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</si>
  <si>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</si>
  <si>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</si>
  <si>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</si>
  <si>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</si>
  <si>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</si>
  <si>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</si>
  <si>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</si>
  <si>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</si>
  <si>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</si>
  <si>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</si>
  <si>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</si>
  <si>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</si>
  <si>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</si>
  <si>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</si>
  <si>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</si>
  <si>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</si>
  <si>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</si>
  <si>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</si>
  <si>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</si>
  <si>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</si>
  <si>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</si>
  <si>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</si>
  <si>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</si>
  <si>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</si>
  <si>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</si>
  <si>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</si>
  <si>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</si>
  <si>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</si>
  <si>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</si>
  <si>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</si>
  <si>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</si>
  <si>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</si>
  <si>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</si>
  <si>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</si>
  <si>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</si>
  <si>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</si>
  <si>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</si>
  <si>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</si>
  <si>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</si>
  <si>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</si>
  <si>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</si>
  <si>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</si>
  <si>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</si>
  <si>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</si>
  <si>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</si>
  <si>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</si>
  <si>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</si>
  <si>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</si>
  <si>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</si>
  <si>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</si>
  <si>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</si>
  <si>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</si>
  <si>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</si>
  <si>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</si>
  <si>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</si>
  <si>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</si>
  <si>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</si>
  <si>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</si>
  <si>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</si>
  <si>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</si>
  <si>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</si>
  <si>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</si>
  <si>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</si>
  <si>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</si>
  <si>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</si>
  <si>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</si>
  <si>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</si>
  <si>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</si>
  <si>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</si>
  <si>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</si>
  <si>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</si>
  <si>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</si>
  <si>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</si>
  <si>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</si>
  <si>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</si>
  <si>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</si>
  <si>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</si>
  <si>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</si>
  <si>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</si>
  <si>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</si>
  <si>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</si>
  <si>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</si>
  <si>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</si>
  <si>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</si>
  <si>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</si>
  <si>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</si>
  <si>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</si>
  <si>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</si>
  <si>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</si>
  <si>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</si>
  <si>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</si>
  <si>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</si>
  <si>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</si>
  <si>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</si>
  <si>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</si>
  <si>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</si>
  <si>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</si>
  <si>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</si>
  <si>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</si>
  <si>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</si>
  <si>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</si>
  <si>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</si>
  <si>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</si>
  <si>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</si>
  <si>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</si>
  <si>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</si>
  <si>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</si>
  <si>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</si>
  <si>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</si>
  <si>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</si>
  <si>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</si>
  <si>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</si>
  <si>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</si>
  <si>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</si>
  <si>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</si>
  <si>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</si>
  <si>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</si>
  <si>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</si>
  <si>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</si>
  <si>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</si>
  <si>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</si>
  <si>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</si>
  <si>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</si>
  <si>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</si>
  <si>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</si>
  <si>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</si>
  <si>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</si>
  <si>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</si>
  <si>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</si>
  <si>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</si>
  <si>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</si>
  <si>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</si>
  <si>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</si>
  <si>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</si>
  <si>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</si>
  <si>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</si>
  <si>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</si>
  <si>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</si>
  <si>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</si>
  <si>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</si>
  <si>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</si>
  <si>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</si>
  <si>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</si>
  <si>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</si>
  <si>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</si>
  <si>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</si>
  <si>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</si>
  <si>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</si>
  <si>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</si>
  <si>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</si>
  <si>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</si>
  <si>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</si>
  <si>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</si>
  <si>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</si>
  <si>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</si>
  <si>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</si>
  <si>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</si>
  <si>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</si>
  <si>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</si>
  <si>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</si>
  <si>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</si>
  <si>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</si>
  <si>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</si>
  <si>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</si>
  <si>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</si>
  <si>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</si>
  <si>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</si>
  <si>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</si>
  <si>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</si>
  <si>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</si>
  <si>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</si>
  <si>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</si>
  <si>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</si>
  <si>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</si>
  <si>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</si>
  <si>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</si>
  <si>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</si>
  <si>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</si>
  <si>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</si>
  <si>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</si>
  <si>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</si>
  <si>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</si>
  <si>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</si>
  <si>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</si>
  <si>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</si>
  <si>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</si>
  <si>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</si>
  <si>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</si>
  <si>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</si>
  <si>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</si>
  <si>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</si>
  <si>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</si>
  <si>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</si>
  <si>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</si>
  <si>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</si>
  <si>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</si>
  <si>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</si>
  <si>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</si>
  <si>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</si>
  <si>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</si>
  <si>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</si>
  <si>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</si>
  <si>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</si>
  <si>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</si>
  <si>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</si>
  <si>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</si>
  <si>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</si>
  <si>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</si>
  <si>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</si>
  <si>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</si>
  <si>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</si>
  <si>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</si>
  <si>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</si>
  <si>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</si>
  <si>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</si>
  <si>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</si>
  <si>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</si>
  <si>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</si>
  <si>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</si>
  <si>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</si>
  <si>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</si>
  <si>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</si>
  <si>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</si>
  <si>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</si>
  <si>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</si>
  <si>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</si>
  <si>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</si>
  <si>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</si>
  <si>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</si>
  <si>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</si>
  <si>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</si>
  <si>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</si>
  <si>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</si>
  <si>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</si>
  <si>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</si>
  <si>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</si>
  <si>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</si>
  <si>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</si>
  <si>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</si>
  <si>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</si>
  <si>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</si>
  <si>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</si>
  <si>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</si>
  <si>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</si>
  <si>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</si>
  <si>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</si>
  <si>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</si>
  <si>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</si>
  <si>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</si>
  <si>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</si>
  <si>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</si>
  <si>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</si>
  <si>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</si>
  <si>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</si>
  <si>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</si>
  <si>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</si>
  <si>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</si>
  <si>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</si>
  <si>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</si>
  <si>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</si>
  <si>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</si>
  <si>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</si>
  <si>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</si>
  <si>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</si>
  <si>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</si>
  <si>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</si>
  <si>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</si>
  <si>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</si>
  <si>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</si>
  <si>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</si>
  <si>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</si>
  <si>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</si>
  <si>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</si>
  <si>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</si>
  <si>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</si>
  <si>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</si>
  <si>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</si>
  <si>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</si>
  <si>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</si>
  <si>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</si>
  <si>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</si>
  <si>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</si>
  <si>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</si>
  <si>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</si>
  <si>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</si>
  <si>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</si>
  <si>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</si>
  <si>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</si>
  <si>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</si>
  <si>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</si>
  <si>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</si>
  <si>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</si>
  <si>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</si>
  <si>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</si>
  <si>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</si>
  <si>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</si>
  <si>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</si>
  <si>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</si>
  <si>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</si>
  <si>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</si>
  <si>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</si>
  <si>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</si>
  <si>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</si>
  <si>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</si>
  <si>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</si>
  <si>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</si>
  <si>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</si>
  <si>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</si>
  <si>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</si>
  <si>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</si>
  <si>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</si>
  <si>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</si>
  <si>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</si>
  <si>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</si>
  <si>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</si>
  <si>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</si>
  <si>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</si>
  <si>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</si>
  <si>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</si>
  <si>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</si>
  <si>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</si>
  <si>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</si>
  <si>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</si>
  <si>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</si>
  <si>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</si>
  <si>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</si>
  <si>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</si>
  <si>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</si>
  <si>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</si>
  <si>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</si>
  <si>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</si>
  <si>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</si>
  <si>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</si>
  <si>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</si>
  <si>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</si>
  <si>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</si>
  <si>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</si>
  <si>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</si>
  <si>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</si>
  <si>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</si>
  <si>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</si>
  <si>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</si>
  <si>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</si>
  <si>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</si>
  <si>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</si>
  <si>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</si>
  <si>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</si>
  <si>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</si>
  <si>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</si>
  <si>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</si>
  <si>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</si>
  <si>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</si>
  <si>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</si>
  <si>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</si>
  <si>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</si>
  <si>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</si>
  <si>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</si>
  <si>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</si>
  <si>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</si>
  <si>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</si>
  <si>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</si>
  <si>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</si>
  <si>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</si>
  <si>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</si>
  <si>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</si>
  <si>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</si>
  <si>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</si>
  <si>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</si>
  <si>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</si>
  <si>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</si>
  <si>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</si>
  <si>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</si>
  <si>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</si>
  <si>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</si>
  <si>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</si>
  <si>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</si>
  <si>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</si>
  <si>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</si>
  <si>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</si>
  <si>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</si>
  <si>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</si>
  <si>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</si>
  <si>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</si>
  <si>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</si>
  <si>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</si>
  <si>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</si>
  <si>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</si>
  <si>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</si>
  <si>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</si>
  <si>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</si>
  <si>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</si>
  <si>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</si>
  <si>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</si>
  <si>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</si>
  <si>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</si>
  <si>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</si>
  <si>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</si>
  <si>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</si>
  <si>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</si>
  <si>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</si>
  <si>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</si>
  <si>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</si>
  <si>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</si>
  <si>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</si>
  <si>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</si>
  <si>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</si>
  <si>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</si>
  <si>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</si>
  <si>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</si>
  <si>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</si>
  <si>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</si>
  <si>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</si>
  <si>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</si>
  <si>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</si>
  <si>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</si>
  <si>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</si>
  <si>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</si>
  <si>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</si>
  <si>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</si>
  <si>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</si>
  <si>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</si>
  <si>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</si>
  <si>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</si>
  <si>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</si>
  <si>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</si>
  <si>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</si>
  <si>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</si>
  <si>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</si>
  <si>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</si>
  <si>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</si>
  <si>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</si>
  <si>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</si>
  <si>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</si>
  <si>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</si>
  <si>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</si>
  <si>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</si>
  <si>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</si>
  <si>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</si>
  <si>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</si>
  <si>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</si>
  <si>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</si>
  <si>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</si>
  <si>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</si>
  <si>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</si>
  <si>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</si>
  <si>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</si>
  <si>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</si>
  <si>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</si>
  <si>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</si>
  <si>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</si>
  <si>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</si>
  <si>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</si>
  <si>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</si>
  <si>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</si>
  <si>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</si>
  <si>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</si>
  <si>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</si>
  <si>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</si>
  <si>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</si>
  <si>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</si>
  <si>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</si>
  <si>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</si>
  <si>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</si>
  <si>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</si>
  <si>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</si>
  <si>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</si>
  <si>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</si>
  <si>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</si>
  <si>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</si>
  <si>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</si>
  <si>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</si>
  <si>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</si>
  <si>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</si>
  <si>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</si>
  <si>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</si>
  <si>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</si>
  <si>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</si>
  <si>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</si>
  <si>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</si>
  <si>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</si>
  <si>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</si>
  <si>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</si>
  <si>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</si>
  <si>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</si>
  <si>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</si>
  <si>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</si>
  <si>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</si>
  <si>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</si>
  <si>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</si>
  <si>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</si>
  <si>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</si>
  <si>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</si>
  <si>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</si>
  <si>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</si>
  <si>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</si>
  <si>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</si>
  <si>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</si>
  <si>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</si>
  <si>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</si>
  <si>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</si>
  <si>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</si>
  <si>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</si>
  <si>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</si>
  <si>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</si>
  <si>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</si>
  <si>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</si>
  <si>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</si>
  <si>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</si>
  <si>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</si>
  <si>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</si>
  <si>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</si>
  <si>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</si>
  <si>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</si>
  <si>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</si>
  <si>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</si>
  <si>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</si>
  <si>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</si>
  <si>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</si>
  <si>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</si>
  <si>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</si>
  <si>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</si>
  <si>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</si>
  <si>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</si>
  <si>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</si>
  <si>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</si>
  <si>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</si>
  <si>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</si>
  <si>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</si>
  <si>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</si>
  <si>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</si>
  <si>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</si>
  <si>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</si>
  <si>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</si>
  <si>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</si>
  <si>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</si>
  <si>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</si>
  <si>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</si>
  <si>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</si>
  <si>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</si>
  <si>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</si>
  <si>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</si>
  <si>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</si>
  <si>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</si>
  <si>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</si>
  <si>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</si>
  <si>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</si>
  <si>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</si>
  <si>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</si>
  <si>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</si>
  <si>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</si>
  <si>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</si>
  <si>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</si>
  <si>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</si>
  <si>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</si>
  <si>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</si>
  <si>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</si>
  <si>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</si>
  <si>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</si>
  <si>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</si>
  <si>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</si>
  <si>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</si>
  <si>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</si>
  <si>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</si>
  <si>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</si>
  <si>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</si>
  <si>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</si>
  <si>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</si>
  <si>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</si>
  <si>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</si>
  <si>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</si>
  <si>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</si>
  <si>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</si>
  <si>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</si>
  <si>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</si>
  <si>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</si>
  <si>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</si>
  <si>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</si>
  <si>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</si>
  <si>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</si>
  <si>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</si>
  <si>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</si>
  <si>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</si>
  <si>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</si>
  <si>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</si>
  <si>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</si>
  <si>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</si>
  <si>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</si>
  <si>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</si>
  <si>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</si>
  <si>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</si>
  <si>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</si>
  <si>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</si>
  <si>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</si>
  <si>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</si>
  <si>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</si>
  <si>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</si>
  <si>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</si>
  <si>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</si>
  <si>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</si>
  <si>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</si>
  <si>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</si>
  <si>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</si>
  <si>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</si>
  <si>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</si>
  <si>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</si>
  <si>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</si>
  <si>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</si>
  <si>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</si>
  <si>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</si>
  <si>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</si>
  <si>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</si>
  <si>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</si>
  <si>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</si>
  <si>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</si>
  <si>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</si>
  <si>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</si>
  <si>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</si>
  <si>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</si>
  <si>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</si>
  <si>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</si>
  <si>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</si>
  <si>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</si>
  <si>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</si>
  <si>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</si>
  <si>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</si>
  <si>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</si>
  <si>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</si>
  <si>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</si>
  <si>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</si>
  <si>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</si>
  <si>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</si>
  <si>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</si>
  <si>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</si>
  <si>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</si>
  <si>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</si>
  <si>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</si>
  <si>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</si>
  <si>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</si>
  <si>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</si>
  <si>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</si>
  <si>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</si>
  <si>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</si>
  <si>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</si>
  <si>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</si>
  <si>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</si>
  <si>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</si>
  <si>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</si>
  <si>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</si>
  <si>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</si>
  <si>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</si>
  <si>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</si>
  <si>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</si>
  <si>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</si>
  <si>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</si>
  <si>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</si>
  <si>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</si>
  <si>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</si>
  <si>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</si>
  <si>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</si>
  <si>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</si>
  <si>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</si>
  <si>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</si>
  <si>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</si>
  <si>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</si>
  <si>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</si>
  <si>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</si>
  <si>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</si>
  <si>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</si>
  <si>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</si>
  <si>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</si>
  <si>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</si>
  <si>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</si>
  <si>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</si>
  <si>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</si>
  <si>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</si>
  <si>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</si>
  <si>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</si>
  <si>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</si>
  <si>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</si>
  <si>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</si>
  <si>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</si>
  <si>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</si>
  <si>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</si>
  <si>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</si>
  <si>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</si>
  <si>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</si>
  <si>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</si>
  <si>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</si>
  <si>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</si>
  <si>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</si>
  <si>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</si>
  <si>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</si>
  <si>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</si>
  <si>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</si>
  <si>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</si>
  <si>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</si>
  <si>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</si>
  <si>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</si>
  <si>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</si>
  <si>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</si>
  <si>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</si>
  <si>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</si>
  <si>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</si>
  <si>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</si>
  <si>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</si>
  <si>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</si>
  <si>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</si>
  <si>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</si>
  <si>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</si>
  <si>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</si>
  <si>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</si>
  <si>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</si>
  <si>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</si>
  <si>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</si>
  <si>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</si>
  <si>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</si>
  <si>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</si>
  <si>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</si>
  <si>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</si>
  <si>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</si>
  <si>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</si>
  <si>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</si>
  <si>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</si>
  <si>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</si>
  <si>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</si>
  <si>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</si>
  <si>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</si>
  <si>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</si>
  <si>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</si>
  <si>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</si>
  <si>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</si>
  <si>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</si>
  <si>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</si>
  <si>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</si>
  <si>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</si>
  <si>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</si>
  <si>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</si>
  <si>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</si>
  <si>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</si>
  <si>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</si>
  <si>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</si>
  <si>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</si>
  <si>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</si>
  <si>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</si>
  <si>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</si>
  <si>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</si>
  <si>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</si>
  <si>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</si>
  <si>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</si>
  <si>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</si>
  <si>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</si>
  <si>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</si>
  <si>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</si>
  <si>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</si>
  <si>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</si>
  <si>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</si>
  <si>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</si>
  <si>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</si>
  <si>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</si>
  <si>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</si>
  <si>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</si>
  <si>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</si>
  <si>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</si>
  <si>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</si>
  <si>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</si>
  <si>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</si>
  <si>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</si>
  <si>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</si>
  <si>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</si>
  <si>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</si>
  <si>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</si>
  <si>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</si>
  <si>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</si>
  <si>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</si>
  <si>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</si>
  <si>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</si>
  <si>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</si>
  <si>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</si>
  <si>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</si>
  <si>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</si>
  <si>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</si>
  <si>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</si>
  <si>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</si>
  <si>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</si>
  <si>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</si>
  <si>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</si>
  <si>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</si>
  <si>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</si>
  <si>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</si>
  <si>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</si>
  <si>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</si>
  <si>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</si>
  <si>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</si>
  <si>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</si>
  <si>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</si>
  <si>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</si>
  <si>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</si>
  <si>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</si>
  <si>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</si>
  <si>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</si>
  <si>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</si>
  <si>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</si>
  <si>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</si>
  <si>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</si>
  <si>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</si>
  <si>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</si>
  <si>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</si>
  <si>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</si>
  <si>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</si>
  <si>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</si>
  <si>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</si>
  <si>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</si>
  <si>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</si>
  <si>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</si>
  <si>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</si>
  <si>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</si>
  <si>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</si>
  <si>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</si>
  <si>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</si>
  <si>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</si>
  <si>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</si>
  <si>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</si>
  <si>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</si>
  <si>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</si>
  <si>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</si>
  <si>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</si>
  <si>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</si>
  <si>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</si>
  <si>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</si>
  <si>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</si>
  <si>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</si>
  <si>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</si>
  <si>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</si>
  <si>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</si>
  <si>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</si>
  <si>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</si>
  <si>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</si>
  <si>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</si>
  <si>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</si>
  <si>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</si>
  <si>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</si>
  <si>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</si>
  <si>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</si>
  <si>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</si>
  <si>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</si>
  <si>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</si>
  <si>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</si>
  <si>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</si>
  <si>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</si>
  <si>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</si>
  <si>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</si>
  <si>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</si>
  <si>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</si>
  <si>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</si>
  <si>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</si>
  <si>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</si>
  <si>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</si>
  <si>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</si>
  <si>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</si>
  <si>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</si>
  <si>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</si>
  <si>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</si>
  <si>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</si>
  <si>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</si>
  <si>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</si>
  <si>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</si>
  <si>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</si>
  <si>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</si>
  <si>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</si>
  <si>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</si>
  <si>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</si>
  <si>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</si>
  <si>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</si>
  <si>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</si>
  <si>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</si>
  <si>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</si>
  <si>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</si>
  <si>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</si>
  <si>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</si>
  <si>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</si>
  <si>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</si>
  <si>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</si>
  <si>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</si>
  <si>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</si>
  <si>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</si>
  <si>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</si>
  <si>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</si>
  <si>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</si>
  <si>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</si>
  <si>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</si>
  <si>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</si>
  <si>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</si>
  <si>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</si>
  <si>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</si>
  <si>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</si>
  <si>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</si>
  <si>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</si>
  <si>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</si>
  <si>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</si>
  <si>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</si>
  <si>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</si>
  <si>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</si>
  <si>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</si>
  <si>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</si>
  <si>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</si>
  <si>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</si>
  <si>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</si>
  <si>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</si>
  <si>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</si>
  <si>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</si>
  <si>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</si>
  <si>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</si>
  <si>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</si>
  <si>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</si>
  <si>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</si>
  <si>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</si>
  <si>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</si>
  <si>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</si>
  <si>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</si>
  <si>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</si>
  <si>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</si>
  <si>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</si>
  <si>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</si>
  <si>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</si>
  <si>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</si>
  <si>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</si>
  <si>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</si>
  <si>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</si>
  <si>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</si>
  <si>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</si>
  <si>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</si>
  <si>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</si>
  <si>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</si>
  <si>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</si>
  <si>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</si>
  <si>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</si>
  <si>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</si>
  <si>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</si>
  <si>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</si>
  <si>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</si>
  <si>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</si>
  <si>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</si>
  <si>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</si>
  <si>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</si>
  <si>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</si>
  <si>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</si>
  <si>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</si>
  <si>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</si>
  <si>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</si>
  <si>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</si>
  <si>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</si>
  <si>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</si>
  <si>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</si>
  <si>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</si>
  <si>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</si>
  <si>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</si>
  <si>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</si>
  <si>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</si>
  <si>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</si>
  <si>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</si>
  <si>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</si>
  <si>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</si>
  <si>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</si>
  <si>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</si>
  <si>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</si>
  <si>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</si>
  <si>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</si>
  <si>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</si>
  <si>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</si>
  <si>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</si>
  <si>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</si>
  <si>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</si>
  <si>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</si>
  <si>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</si>
  <si>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</si>
  <si>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</si>
  <si>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</si>
  <si>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</si>
  <si>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</si>
  <si>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</si>
  <si>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</si>
  <si>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</si>
  <si>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</si>
  <si>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</si>
  <si>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</si>
  <si>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</si>
  <si>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</si>
  <si>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</si>
  <si>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</si>
  <si>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</si>
  <si>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</si>
  <si>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</si>
  <si>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</si>
  <si>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</si>
  <si>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</si>
  <si>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</si>
  <si>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</si>
  <si>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</si>
  <si>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</si>
  <si>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</si>
  <si>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</si>
  <si>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</si>
  <si>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</si>
  <si>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</si>
  <si>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</si>
  <si>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</si>
  <si>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</si>
  <si>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</si>
  <si>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</si>
  <si>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</si>
  <si>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</si>
  <si>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</si>
  <si>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</si>
  <si>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</si>
  <si>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</si>
  <si>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</si>
  <si>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</si>
  <si>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</si>
  <si>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</si>
  <si>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</si>
  <si>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</si>
  <si>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</si>
  <si>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</si>
  <si>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</si>
  <si>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</si>
  <si>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</si>
  <si>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</si>
  <si>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</si>
  <si>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</si>
  <si>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</si>
  <si>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</si>
  <si>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</si>
  <si>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</si>
  <si>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</si>
  <si>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</si>
  <si>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</si>
  <si>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</si>
  <si>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</si>
  <si>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</si>
  <si>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</si>
  <si>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</si>
  <si>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</si>
  <si>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</si>
  <si>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</si>
  <si>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</si>
  <si>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</si>
  <si>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</si>
  <si>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</si>
  <si>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</si>
  <si>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</si>
  <si>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</si>
  <si>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</si>
  <si>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</si>
  <si>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</si>
  <si>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</si>
  <si>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</si>
  <si>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</si>
  <si>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</si>
  <si>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</si>
  <si>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</si>
  <si>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</si>
  <si>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</si>
  <si>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</si>
  <si>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</si>
  <si>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</si>
  <si>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</si>
  <si>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</si>
  <si>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</si>
  <si>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</si>
  <si>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</si>
  <si>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</si>
  <si>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</si>
  <si>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</si>
  <si>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</si>
  <si>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</si>
  <si>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</si>
  <si>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</si>
  <si>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</si>
  <si>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</si>
  <si>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</si>
  <si>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</si>
  <si>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</si>
  <si>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</si>
  <si>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</si>
  <si>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</si>
  <si>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</si>
  <si>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</si>
  <si>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</si>
  <si>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</si>
  <si>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</si>
  <si>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</si>
  <si>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</si>
  <si>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</si>
  <si>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</si>
  <si>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</si>
  <si>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</si>
  <si>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</si>
  <si>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</si>
  <si>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</si>
  <si>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</si>
  <si>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</si>
  <si>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</si>
  <si>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</si>
  <si>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</si>
  <si>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</si>
  <si>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</si>
  <si>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</si>
  <si>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</si>
  <si>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</si>
  <si>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</si>
  <si>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</si>
  <si>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</si>
  <si>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</si>
  <si>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</si>
  <si>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</si>
  <si>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</si>
  <si>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</si>
  <si>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</si>
  <si>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</si>
  <si>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</si>
  <si>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</si>
  <si>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</si>
  <si>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</si>
  <si>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</si>
  <si>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</si>
  <si>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</si>
  <si>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</si>
  <si>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</si>
  <si>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</si>
  <si>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</si>
  <si>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</si>
  <si>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</si>
  <si>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</si>
  <si>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</si>
  <si>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</si>
  <si>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</si>
  <si>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</si>
  <si>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</si>
  <si>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</si>
  <si>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</si>
  <si>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</si>
  <si>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</si>
  <si>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</si>
  <si>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</si>
  <si>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</si>
  <si>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</si>
  <si>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</si>
  <si>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</si>
  <si>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</si>
  <si>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</si>
  <si>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</si>
  <si>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</si>
  <si>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</si>
  <si>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</si>
  <si>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</si>
  <si>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</si>
  <si>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</si>
  <si>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</si>
  <si>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</si>
  <si>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</si>
  <si>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</si>
  <si>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</si>
  <si>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</si>
  <si>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</si>
  <si>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</si>
  <si>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</si>
  <si>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</si>
  <si>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</si>
  <si>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</si>
  <si>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</si>
  <si>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</si>
  <si>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</si>
  <si>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</si>
  <si>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</si>
  <si>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</si>
  <si>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</si>
  <si>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</si>
  <si>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</si>
  <si>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</si>
  <si>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</si>
  <si>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</si>
  <si>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</si>
  <si>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</si>
  <si>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</si>
  <si>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</si>
  <si>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</si>
  <si>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</si>
  <si>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</si>
  <si>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</si>
  <si>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</si>
  <si>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</si>
  <si>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</si>
  <si>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</si>
  <si>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</si>
  <si>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</si>
  <si>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</si>
  <si>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</si>
  <si>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</si>
  <si>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</si>
  <si>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</si>
  <si>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</si>
  <si>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</si>
  <si>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</si>
  <si>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</si>
  <si>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</si>
  <si>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</si>
  <si>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</si>
  <si>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</si>
  <si>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</si>
  <si>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</si>
  <si>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</si>
  <si>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</si>
  <si>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</si>
  <si>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</si>
  <si>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</si>
  <si>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</si>
  <si>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</si>
  <si>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</si>
  <si>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</si>
  <si>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</si>
  <si>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</si>
  <si>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</si>
  <si>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</si>
  <si>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</si>
  <si>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</si>
  <si>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</si>
  <si>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</si>
  <si>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</si>
  <si>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</si>
  <si>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</si>
  <si>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</si>
  <si>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</si>
  <si>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</si>
  <si>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</si>
  <si>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</si>
  <si>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</si>
  <si>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</si>
  <si>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</si>
  <si>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</si>
  <si>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</si>
  <si>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</si>
  <si>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</si>
  <si>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</si>
  <si>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</si>
  <si>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</si>
  <si>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</si>
  <si>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</si>
  <si>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</si>
  <si>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</si>
  <si>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</si>
  <si>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</si>
  <si>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</si>
  <si>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</si>
  <si>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</si>
  <si>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</si>
  <si>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</si>
  <si>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</si>
  <si>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</si>
  <si>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</si>
  <si>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</si>
  <si>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</si>
  <si>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</si>
  <si>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</si>
  <si>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</si>
  <si>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</si>
  <si>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</si>
  <si>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</si>
  <si>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</si>
  <si>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</si>
  <si>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</si>
  <si>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</si>
  <si>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</si>
  <si>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</si>
  <si>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</si>
  <si>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</si>
  <si>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</si>
  <si>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</si>
  <si>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</si>
  <si>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</si>
  <si>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</si>
  <si>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</si>
  <si>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</si>
  <si>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</si>
  <si>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</si>
  <si>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</si>
  <si>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</si>
  <si>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</si>
  <si>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</si>
  <si>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</si>
  <si>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</si>
  <si>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</si>
  <si>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</si>
  <si>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</si>
  <si>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</si>
  <si>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</si>
  <si>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</si>
  <si>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</si>
  <si>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</si>
  <si>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</si>
  <si>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</si>
  <si>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</si>
  <si>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</si>
  <si>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</si>
  <si>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</si>
  <si>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</si>
  <si>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</si>
  <si>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</si>
  <si>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</si>
  <si>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</si>
  <si>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</si>
  <si>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</si>
  <si>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</si>
  <si>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</si>
  <si>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</si>
  <si>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</si>
  <si>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</si>
  <si>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</si>
  <si>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</si>
  <si>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</si>
  <si>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</si>
  <si>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</si>
  <si>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</si>
  <si>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</si>
  <si>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</si>
  <si>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</si>
  <si>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</si>
  <si>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</si>
  <si>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</si>
  <si>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</si>
  <si>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</si>
  <si>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</si>
  <si>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</si>
  <si>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</si>
  <si>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</si>
  <si>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</si>
  <si>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</si>
  <si>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</si>
  <si>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</si>
  <si>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</si>
  <si>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</si>
  <si>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</si>
  <si>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</si>
  <si>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</si>
  <si>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</si>
  <si>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</si>
  <si>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</si>
  <si>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</si>
  <si>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</si>
  <si>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</si>
  <si>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</si>
  <si>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</si>
  <si>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</si>
  <si>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</si>
  <si>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</si>
  <si>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</si>
  <si>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</si>
  <si>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</si>
  <si>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</si>
  <si>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</si>
  <si>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</si>
  <si>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</si>
  <si>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</si>
  <si>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</si>
  <si>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</si>
  <si>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</si>
  <si>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</si>
  <si>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</si>
  <si>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</si>
  <si>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</si>
  <si>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</si>
  <si>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</si>
  <si>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</si>
  <si>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</si>
  <si>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</si>
  <si>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</si>
  <si>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</si>
  <si>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</si>
  <si>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</si>
  <si>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</si>
  <si>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</si>
  <si>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</si>
  <si>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</si>
  <si>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</si>
  <si>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</si>
  <si>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</si>
  <si>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</si>
  <si>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</si>
  <si>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</si>
  <si>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</si>
  <si>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</si>
  <si>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</si>
  <si>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</si>
  <si>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</si>
  <si>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</si>
  <si>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</si>
  <si>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</si>
  <si>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</si>
  <si>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</si>
  <si>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</si>
  <si>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</si>
  <si>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</si>
  <si>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</si>
  <si>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</si>
  <si>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</si>
  <si>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</si>
  <si>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</si>
  <si>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</si>
  <si>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</si>
  <si>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</si>
  <si>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</si>
  <si>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</si>
  <si>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</si>
  <si>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</si>
  <si>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</si>
  <si>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</si>
  <si>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</si>
  <si>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</si>
  <si>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</si>
  <si>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</si>
  <si>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</si>
  <si>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</si>
  <si>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</si>
  <si>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</si>
  <si>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</si>
  <si>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</si>
  <si>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</si>
  <si>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</si>
  <si>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</si>
  <si>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</si>
  <si>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</si>
  <si>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</si>
  <si>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</si>
  <si>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</si>
  <si>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</si>
  <si>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</si>
  <si>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</si>
  <si>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</si>
  <si>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</si>
  <si>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</si>
  <si>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</si>
  <si>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</si>
  <si>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</si>
  <si>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</si>
  <si>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</si>
  <si>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</si>
  <si>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</si>
  <si>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</si>
  <si>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</si>
  <si>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</si>
  <si>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</si>
  <si>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</si>
  <si>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</si>
  <si>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</si>
  <si>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</si>
  <si>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</si>
  <si>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</si>
  <si>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</si>
  <si>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</si>
  <si>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</si>
  <si>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</si>
  <si>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</si>
  <si>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</si>
  <si>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</si>
  <si>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</si>
  <si>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</si>
  <si>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</si>
  <si>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</si>
  <si>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</si>
  <si>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</si>
  <si>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</si>
  <si>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</si>
  <si>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</si>
  <si>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</si>
  <si>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</si>
  <si>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</si>
  <si>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</si>
  <si>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</si>
  <si>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</si>
  <si>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</si>
  <si>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</si>
  <si>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</si>
  <si>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</si>
  <si>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</si>
  <si>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</si>
  <si>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</si>
  <si>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</si>
  <si>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</si>
  <si>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</si>
  <si>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</si>
  <si>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</si>
  <si>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</si>
  <si>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</si>
  <si>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</si>
  <si>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</si>
  <si>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</si>
  <si>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</si>
  <si>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</si>
  <si>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</si>
  <si>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</si>
  <si>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</si>
  <si>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</si>
  <si>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</si>
  <si>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</si>
  <si>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</si>
  <si>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</si>
  <si>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</si>
  <si>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</si>
  <si>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</si>
  <si>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</si>
  <si>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</si>
  <si>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</si>
  <si>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</si>
  <si>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</si>
  <si>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</si>
  <si>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</si>
  <si>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</si>
  <si>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</si>
  <si>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</si>
  <si>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</si>
  <si>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</si>
  <si>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</si>
  <si>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</si>
  <si>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</si>
  <si>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</si>
  <si>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</si>
  <si>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</si>
  <si>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</si>
  <si>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</si>
  <si>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</si>
  <si>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</si>
  <si>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</si>
  <si>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</si>
  <si>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</si>
  <si>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</si>
  <si>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</si>
  <si>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</si>
  <si>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</si>
  <si>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</si>
  <si>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</si>
  <si>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</si>
  <si>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</si>
  <si>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</si>
  <si>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</si>
  <si>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</si>
  <si>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</si>
  <si>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</si>
  <si>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</si>
  <si>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</si>
  <si>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</si>
  <si>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</si>
  <si>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</si>
  <si>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</si>
  <si>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</si>
  <si>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</si>
  <si>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</si>
  <si>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</si>
  <si>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</si>
  <si>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</si>
  <si>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</si>
  <si>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</si>
  <si>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</si>
  <si>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</si>
  <si>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</si>
  <si>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</si>
  <si>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</si>
  <si>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</si>
  <si>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</si>
  <si>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</si>
  <si>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</si>
  <si>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</si>
  <si>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</si>
  <si>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</si>
  <si>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</si>
  <si>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</si>
  <si>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</si>
  <si>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</si>
  <si>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</si>
  <si>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</si>
  <si>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</si>
  <si>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</si>
  <si>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</si>
  <si>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</si>
  <si>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</si>
  <si>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</si>
  <si>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</si>
  <si>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</si>
  <si>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</si>
  <si>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</si>
  <si>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</si>
  <si>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</si>
  <si>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</si>
  <si>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</si>
  <si>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</si>
  <si>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</si>
  <si>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</si>
  <si>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</si>
  <si>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</si>
  <si>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</si>
  <si>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</si>
  <si>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</si>
  <si>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</si>
  <si>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</si>
  <si>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</si>
  <si>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</si>
  <si>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</si>
  <si>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</si>
  <si>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</si>
  <si>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</si>
  <si>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</si>
  <si>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</si>
  <si>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</si>
  <si>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</si>
  <si>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</si>
  <si>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</si>
  <si>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</si>
  <si>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</si>
  <si>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</si>
  <si>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</si>
  <si>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</si>
  <si>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</si>
  <si>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</si>
  <si>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</si>
  <si>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</si>
  <si>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</si>
  <si>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</si>
  <si>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</si>
  <si>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</si>
  <si>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</si>
  <si>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</si>
  <si>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</si>
  <si>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</si>
  <si>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</si>
  <si>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</si>
  <si>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</si>
  <si>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</si>
  <si>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</si>
  <si>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</si>
  <si>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</si>
  <si>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</si>
  <si>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</si>
  <si>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</si>
  <si>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</si>
  <si>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</si>
  <si>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</si>
  <si>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</si>
  <si>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</si>
  <si>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</si>
  <si>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</si>
  <si>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</si>
  <si>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</si>
  <si>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</si>
  <si>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</si>
  <si>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</si>
  <si>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</si>
  <si>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</si>
  <si>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</si>
  <si>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</si>
  <si>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</si>
  <si>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</si>
  <si>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</si>
  <si>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</si>
  <si>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</si>
  <si>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</si>
  <si>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</si>
  <si>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</si>
  <si>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</si>
  <si>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</si>
  <si>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</si>
  <si>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</si>
  <si>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</si>
  <si>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</si>
  <si>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</si>
  <si>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</si>
  <si>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</si>
  <si>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</si>
  <si>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</si>
  <si>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</si>
  <si>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</si>
  <si>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</si>
  <si>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</si>
  <si>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</si>
  <si>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</si>
  <si>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</si>
  <si>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</si>
  <si>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</si>
  <si>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</si>
  <si>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</si>
  <si>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</si>
  <si>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</si>
  <si>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</si>
  <si>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</si>
  <si>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</si>
  <si>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</si>
  <si>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</si>
  <si>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</si>
  <si>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</si>
  <si>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</si>
  <si>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</si>
  <si>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</si>
  <si>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</si>
  <si>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</si>
  <si>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</si>
  <si>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</si>
  <si>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</si>
  <si>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</si>
  <si>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</si>
  <si>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</si>
  <si>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</si>
  <si>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</si>
  <si>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</si>
  <si>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</si>
  <si>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</si>
  <si>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</si>
  <si>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</si>
  <si>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</si>
  <si>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</si>
  <si>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</si>
  <si>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</si>
  <si>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</si>
  <si>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</si>
  <si>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</si>
  <si>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</si>
  <si>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</si>
  <si>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</si>
  <si>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</si>
  <si>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</si>
  <si>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</si>
  <si>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</si>
  <si>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</si>
  <si>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</si>
  <si>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</si>
  <si>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</si>
  <si>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</si>
  <si>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</si>
  <si>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</si>
  <si>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</si>
  <si>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</si>
  <si>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</si>
  <si>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</si>
  <si>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</si>
  <si>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</si>
  <si>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</si>
  <si>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</si>
  <si>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</si>
  <si>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</si>
  <si>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</si>
  <si>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</si>
  <si>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</si>
  <si>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</si>
  <si>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</si>
  <si>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</si>
  <si>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</si>
  <si>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</si>
  <si>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</si>
  <si>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</si>
  <si>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</si>
  <si>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</si>
  <si>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</si>
  <si>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</si>
  <si>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</si>
  <si>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</si>
  <si>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</si>
  <si>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</si>
  <si>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</si>
  <si>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</si>
  <si>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</si>
  <si>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</si>
  <si>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</si>
  <si>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</si>
  <si>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</si>
  <si>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</si>
  <si>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</si>
  <si>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</si>
  <si>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</si>
  <si>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</si>
  <si>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</si>
  <si>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</si>
  <si>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</si>
  <si>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</si>
  <si>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</si>
  <si>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</si>
  <si>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</si>
  <si>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</si>
  <si>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</si>
  <si>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</si>
  <si>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</si>
  <si>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</si>
  <si>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</si>
  <si>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</si>
  <si>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</si>
  <si>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</si>
  <si>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</si>
  <si>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</si>
  <si>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</si>
  <si>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</si>
  <si>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</si>
  <si>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</si>
  <si>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</si>
  <si>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</si>
  <si>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</si>
  <si>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</si>
  <si>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</si>
  <si>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</si>
  <si>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</si>
  <si>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</si>
  <si>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</si>
  <si>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</si>
  <si>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</si>
  <si>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</si>
  <si>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</si>
  <si>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</si>
  <si>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</si>
  <si>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</si>
  <si>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</si>
  <si>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</si>
  <si>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</si>
  <si>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</si>
  <si>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</si>
  <si>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</si>
  <si>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</si>
  <si>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</si>
  <si>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</si>
  <si>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</si>
  <si>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</si>
  <si>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</si>
  <si>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</si>
  <si>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</si>
  <si>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</si>
  <si>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</si>
  <si>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</si>
  <si>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</si>
  <si>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</si>
  <si>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</si>
  <si>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</si>
  <si>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</si>
  <si>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</si>
  <si>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</si>
  <si>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</si>
  <si>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</si>
  <si>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</si>
  <si>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</si>
  <si>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</si>
  <si>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</si>
  <si>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</si>
  <si>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</si>
  <si>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</si>
  <si>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</si>
  <si>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</si>
  <si>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</si>
  <si>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</si>
  <si>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</si>
  <si>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</si>
  <si>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</si>
  <si>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</si>
  <si>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</si>
  <si>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</si>
  <si>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</si>
  <si>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</si>
  <si>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</si>
  <si>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</si>
  <si>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</si>
  <si>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</si>
  <si>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</si>
  <si>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</si>
  <si>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</si>
  <si>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</si>
  <si>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Charlie 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</si>
</sst>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</cellXfs>
  <cellStyles count="9">
    <cellStyle name="Акцент1" xfId="5" builtinId="29"/>
    <cellStyle name="Акцент2" xfId="6" builtinId="33"/>
    <cellStyle name="Акцент3" xfId="7" builtinId="37"/>
    <cellStyle name="Акцент4" xfId="8" builtinId="41"/>
    <cellStyle name="Акцент5" xfId="3" builtinId="45"/>
    <cellStyle name="Вывод" xfId="2" builtinId="21"/>
    <cellStyle name="Итог" xfId="4" builtinId="25"/>
    <cellStyle name="Обычный" xfId="0" builtinId="0"/>
    <cellStyle name="Процентный" xfId="1" builtinId="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/>
    <tableColumn id="23" name="Discount $" dataDxfId="20">
      <calculatedColumnFormula>U6*V6</calculatedColumnFormula>
    </tableColumn>
    <tableColumn id="24" name="Order Total" dataDxfId="19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zoomScale="55" zoomScaleNormal="55" workbookViewId="0">
      <selection activeCell="B2" sqref="B2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11.6640625" style="1" customWidth="1"/>
    <col min="4" max="4" width="18.664062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44140625" style="1" customWidth="1"/>
    <col min="24" max="24" width="12.5546875" style="1" customWidth="1"/>
    <col min="25" max="25" width="14.44140625" style="1" customWidth="1"/>
    <col min="26" max="26" width="12.44140625" style="1" bestFit="1" customWidth="1"/>
    <col min="27" max="16384" width="8.88671875" style="1"/>
  </cols>
  <sheetData>
    <row r="1" spans="1:26" customFormat="1" ht="33.9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3.9" customHeight="1" x14ac:dyDescent="0.6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2153</v>
      </c>
    </row>
    <row r="4" spans="1:15" x14ac:dyDescent="0.3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202696.29775800003</v>
      </c>
      <c r="D5" s="31">
        <v>64000</v>
      </c>
      <c r="E5" s="31">
        <f>C5-D5</f>
        <v>138696.29775800003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67400.298240000004</v>
      </c>
      <c r="D6" s="31">
        <v>38500</v>
      </c>
      <c r="E6" s="31">
        <f t="shared" ref="E6:E7" si="0">C6-D6</f>
        <v>28900.298240000004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26698.082860000006</v>
      </c>
      <c r="D7" s="31">
        <v>12500</v>
      </c>
      <c r="E7" s="31">
        <f t="shared" si="0"/>
        <v>14198.082860000006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296794.67885800003</v>
      </c>
      <c r="D8" s="36">
        <f>SUM(D5:D7)</f>
        <v>115000</v>
      </c>
      <c r="E8" s="36">
        <f>SUM(E5:E7)</f>
        <v>181794.67885800003</v>
      </c>
    </row>
    <row r="9" spans="1:1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33203125" defaultRowHeight="14.4" x14ac:dyDescent="0.3"/>
  <cols>
    <col min="1" max="1" width="9.3320312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5546875" style="1" bestFit="1" customWidth="1"/>
    <col min="10" max="10" width="16.554687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33203125" style="1"/>
  </cols>
  <sheetData>
    <row r="1" spans="1:26" s="27" customFormat="1" ht="33.9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22.611111111111111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22.538888888888888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21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19.386111111111113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18.155555555555555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17.622222222222224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17.469444444444445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16.858333333333334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15.411111111111111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15.041666666666666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13.744444444444444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13.583333333333334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12.555555555555555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12.227777777777778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11.458333333333334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10.966666666666667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10.869444444444444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10.344444444444445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9.2861111111111114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9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8.9722222222222214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8.8277777777777775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8.7361111111111107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8.6999999999999993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8.375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8.0805555555555557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8.0777777777777775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7.8277777777777775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7.8194444444444446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7.6916666666666664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7.6555555555555559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6.8166666666666664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6.7333333333333334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13.669444444444444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6.3111111111111109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zoomScale="85" zoomScaleNormal="85" workbookViewId="0">
      <selection activeCell="H22" sqref="H22"/>
    </sheetView>
  </sheetViews>
  <sheetFormatPr defaultRowHeight="14.4" x14ac:dyDescent="0.3"/>
  <cols>
    <col min="1" max="1" width="12.88671875" customWidth="1"/>
    <col min="2" max="2" width="20.33203125" style="27" customWidth="1"/>
    <col min="3" max="3" width="15.33203125" customWidth="1"/>
    <col min="4" max="7" width="14.88671875" customWidth="1"/>
    <col min="8" max="8" width="21.6640625" style="27" customWidth="1"/>
  </cols>
  <sheetData>
    <row r="1" spans="1:19" ht="33.9" customHeight="1" x14ac:dyDescent="0.6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2158</v>
      </c>
      <c r="H3" s="49">
        <v>0.09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">
      <c r="A5" s="3" t="s">
        <v>1996</v>
      </c>
      <c r="B5" s="47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29676.925439000002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486.20496399999996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3059.9392329999996</v>
      </c>
    </row>
    <row r="8" spans="1:19" x14ac:dyDescent="0.3">
      <c r="A8" s="3" t="s">
        <v>2022</v>
      </c>
      <c r="B8" s="47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11645.000721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22475.651215000002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30497.895454000009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2967.2114070000002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52105.174734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45454.328383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29231.933920000003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11552.939648000001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8014.8743130000003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15295.123506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34331.475921000005</v>
      </c>
    </row>
    <row r="19" spans="1:8" ht="15" thickBot="1" x14ac:dyDescent="0.3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49626.599427000008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51" t="s">
        <v>2159</v>
      </c>
      <c r="C29" s="41" t="str">
        <f>INDEX(Emp_ID,MATCH(B29,Full_Name,0))</f>
        <v>E1230</v>
      </c>
      <c r="G29" s="9"/>
      <c r="H29" s="13" t="s">
        <v>2148</v>
      </c>
    </row>
    <row r="30" spans="1:8" x14ac:dyDescent="0.3">
      <c r="A30" s="14" t="s">
        <v>2146</v>
      </c>
      <c r="B30">
        <f>COUNTIFS(Account_Manager,C29)</f>
        <v>47</v>
      </c>
      <c r="C30" s="42" t="str">
        <f>IF(B30&lt;20,"Poor",IF(B30&lt;50,"Medium",IF(B30&lt;100,"Good","Excellent")))</f>
        <v>Medium</v>
      </c>
      <c r="G30" s="44" t="s">
        <v>20</v>
      </c>
      <c r="H30" s="18">
        <f>COUNTIFS(Customer_Type,G30,Account_Manager,$C$29)</f>
        <v>15</v>
      </c>
    </row>
    <row r="31" spans="1:8" x14ac:dyDescent="0.3">
      <c r="A31" t="s">
        <v>1939</v>
      </c>
      <c r="B31" s="31">
        <f>INDEX(C5:C18,MATCH(C29,A5:A18,0))</f>
        <v>55079.906300000002</v>
      </c>
      <c r="C31" s="42" t="str">
        <f>IF(B31&gt;=AVERAGE(C5:C18),"Above Average","Below Average")</f>
        <v>Below Average</v>
      </c>
      <c r="G31" s="45" t="s">
        <v>27</v>
      </c>
      <c r="H31" s="50">
        <f>COUNTIFS(Customer_Type,G31,Account_Manager,$C$29)</f>
        <v>9</v>
      </c>
    </row>
    <row r="32" spans="1:8" x14ac:dyDescent="0.3">
      <c r="A32" t="s">
        <v>2147</v>
      </c>
      <c r="B32" s="52">
        <v>2013</v>
      </c>
      <c r="C32" s="31">
        <f>INDEX(D5:G18,MATCH(B29,B5:B18,0),MATCH(B32,D4:G4,0))</f>
        <v>5187.7125999999998</v>
      </c>
      <c r="G32" s="38" t="s">
        <v>39</v>
      </c>
      <c r="H32" s="18">
        <f>COUNTIFS(Customer_Type,G32,Account_Manager,$C$29)</f>
        <v>8</v>
      </c>
    </row>
    <row r="33" spans="7:8" x14ac:dyDescent="0.3">
      <c r="G33" s="39" t="s">
        <v>46</v>
      </c>
      <c r="H33" s="18">
        <f>COUNTIFS(Customer_Type,G33,Account_Manager,$C$29)</f>
        <v>15</v>
      </c>
    </row>
    <row r="34" spans="7:8" x14ac:dyDescent="0.3">
      <c r="G34" s="19" t="s">
        <v>839</v>
      </c>
      <c r="H34" s="48">
        <f>SUM(H30:H33)</f>
        <v>47</v>
      </c>
    </row>
  </sheetData>
  <sheetProtection sheet="1" objects="1" scenarios="1"/>
  <protectedRanges>
    <protectedRange algorithmName="SHA-512" hashValue="frcsCllKoXIMDIXhpCk/GCYTwVZibNCZxbyx2xtfhj610cQZYxZNnfb7V4f05egO81ikBpy4guCYlAG1eLbHtA==" saltValue="Y6BHA1xnjP6FBwjIbE7XBw==" spinCount="100000" sqref="H3" name="Projections"/>
  </protectedRanges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26</vt:i4>
      </vt:variant>
    </vt:vector>
  </HeadingPairs>
  <TitlesOfParts>
    <vt:vector size="30" baseType="lpstr">
      <vt:lpstr>Orders</vt:lpstr>
      <vt:lpstr>Projections</vt:lpstr>
      <vt:lpstr>Staff List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2017-05-01T13:03:22Z</dcterms:created>
  <dcterms:modified xsi:type="dcterms:W3CDTF">2023-09-11T04:02:07Z</dcterms:modified>
</cp:coreProperties>
</file>