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esktop\Для портфолио\"/>
    </mc:Choice>
  </mc:AlternateContent>
  <bookViews>
    <workbookView xWindow="0" yWindow="0" windowWidth="23040" windowHeight="9192" tabRatio="537" activeTab="1"/>
  </bookViews>
  <sheets>
    <sheet name="Students-database" sheetId="6" r:id="rId1"/>
    <sheet name="Dashboard" sheetId="13" r:id="rId2"/>
    <sheet name="Calcs" sheetId="15" state="hidden" r:id="rId3"/>
  </sheets>
  <definedNames>
    <definedName name="_xlnm._FilterDatabase" localSheetId="0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B3" i="13"/>
  <c r="B4" i="13"/>
  <c r="E27" i="13" l="1"/>
  <c r="E26" i="13"/>
  <c r="E25" i="13"/>
  <c r="C27" i="13"/>
  <c r="D27" i="13"/>
  <c r="B27" i="13"/>
  <c r="C26" i="13"/>
  <c r="D26" i="13"/>
  <c r="B26" i="13"/>
  <c r="D25" i="13"/>
  <c r="C25" i="13"/>
  <c r="B25" i="13"/>
  <c r="C20" i="13"/>
  <c r="D20" i="13"/>
  <c r="E20" i="13"/>
  <c r="C21" i="13"/>
  <c r="D21" i="13"/>
  <c r="E21" i="13"/>
  <c r="E19" i="13"/>
  <c r="D19" i="13"/>
  <c r="C19" i="13"/>
  <c r="B20" i="13"/>
  <c r="B21" i="13"/>
  <c r="B19" i="13"/>
  <c r="M16" i="13"/>
  <c r="L16" i="13"/>
  <c r="K16" i="13"/>
  <c r="M15" i="13"/>
  <c r="L15" i="13"/>
  <c r="K15" i="13"/>
  <c r="F16" i="13"/>
  <c r="F15" i="13"/>
  <c r="E16" i="13"/>
  <c r="D16" i="13"/>
  <c r="E15" i="13"/>
  <c r="D15" i="13"/>
  <c r="B11" i="13" l="1"/>
  <c r="B12" i="13"/>
  <c r="B10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<sst xmlns="http://schemas.openxmlformats.org/spreadsheetml/2006/main" count="1326" uniqueCount="547">
  <si>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</si>
  <si>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</si>
  <si>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</si>
  <si>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</si>
  <si>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</si>
  <si>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</si>
  <si>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</si>
  <si>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</si>
  <si>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</si>
  <si>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</si>
  <si>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</si>
  <si>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</si>
  <si>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</si>
  <si>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</si>
  <si>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</si>
  <si>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</si>
  <si>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</si>
  <si>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</si>
  <si>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</si>
  <si>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</si>
  <si>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</si>
  <si>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</si>
  <si>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</si>
  <si>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</si>
  <si>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</si>
  <si>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</si>
  <si>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</si>
  <si>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</si>
  <si>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</si>
  <si>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</si>
  <si>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</si>
  <si>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</si>
  <si>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</si>
  <si>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</si>
  <si>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</si>
  <si>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</si>
  <si>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</si>
  <si>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</si>
  <si>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</si>
  <si>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</si>
  <si>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</si>
  <si>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</si>
  <si>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</si>
  <si>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</si>
  <si>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</si>
  <si>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</si>
  <si>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</si>
  <si>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</si>
  <si>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</si>
  <si>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</si>
  <si>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</si>
  <si>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</si>
  <si>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</si>
  <si>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</si>
  <si>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</si>
  <si>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</si>
  <si>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</si>
  <si>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</si>
  <si>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</si>
  <si>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</si>
  <si>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</si>
  <si>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</si>
  <si>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</si>
  <si>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</si>
  <si>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</si>
  <si>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</si>
  <si>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</si>
  <si>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</si>
  <si>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</si>
  <si>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</si>
  <si>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</si>
  <si>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</si>
  <si>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</si>
  <si>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</si>
  <si>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</si>
  <si>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</si>
  <si>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</si>
  <si>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</si>
  <si>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</si>
  <si>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</si>
  <si>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</si>
  <si>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</si>
  <si>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</si>
  <si>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</si>
  <si>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</si>
  <si>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</si>
  <si>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</si>
  <si>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</si>
  <si>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</si>
  <si>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</si>
  <si>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</si>
  <si>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</si>
  <si>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</si>
  <si>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</si>
  <si>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</si>
  <si>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</si>
  <si>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</si>
  <si>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</si>
  <si>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</si>
  <si>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</si>
  <si>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</si>
  <si>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</si>
  <si>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</si>
  <si>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</si>
  <si>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</si>
  <si>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</si>
  <si>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</si>
  <si>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</si>
  <si>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</si>
  <si>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</si>
  <si>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</si>
  <si>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</si>
  <si>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</si>
  <si>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</si>
  <si>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</si>
  <si>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</si>
  <si>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</si>
  <si>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</si>
  <si>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</si>
  <si>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</si>
  <si>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</si>
  <si>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</si>
  <si>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</si>
  <si>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</si>
  <si>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</si>
  <si>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</si>
  <si>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</si>
  <si>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</si>
  <si>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</si>
  <si>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</si>
  <si>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</si>
  <si>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</si>
  <si>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</si>
  <si>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</si>
  <si>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</si>
  <si>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</si>
  <si>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</si>
  <si>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</si>
  <si>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</si>
  <si>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</si>
  <si>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</si>
  <si>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</si>
  <si>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</si>
  <si>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</si>
  <si>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</si>
  <si>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</si>
  <si>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</si>
  <si>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</si>
  <si>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</si>
  <si>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</si>
  <si>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</si>
  <si>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</si>
  <si>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</si>
  <si>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</si>
  <si>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</si>
  <si>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</si>
  <si>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</si>
  <si>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</si>
  <si>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</si>
  <si>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</si>
  <si>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</si>
  <si>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</si>
  <si>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</si>
  <si>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</si>
  <si>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</si>
  <si>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</si>
  <si>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</si>
  <si>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</si>
  <si>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</si>
  <si>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</si>
  <si>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</si>
  <si>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</si>
  <si>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</si>
  <si>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</si>
  <si>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</si>
  <si>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</si>
  <si>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</si>
  <si>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</si>
  <si>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</si>
  <si>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</si>
  <si>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</si>
  <si>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</si>
  <si>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</si>
  <si>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</si>
  <si>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</si>
  <si>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</si>
  <si>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</si>
  <si>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</si>
  <si>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</si>
  <si>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</si>
  <si>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</si>
  <si>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</si>
  <si>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</si>
  <si>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</si>
  <si>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</si>
  <si>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</si>
  <si>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</si>
  <si>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</si>
  <si>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</si>
  <si>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</si>
  <si>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</si>
  <si>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</si>
  <si>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</si>
  <si>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</si>
  <si>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</si>
  <si>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</si>
  <si>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</si>
  <si>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</si>
  <si>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</si>
  <si>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</si>
  <si>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</si>
  <si>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</si>
  <si>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</si>
  <si>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</si>
  <si>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</si>
  <si>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</si>
  <si>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</si>
  <si>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</si>
  <si>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</si>
  <si>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</si>
  <si>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</si>
  <si>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</si>
  <si>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</si>
  <si>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</si>
  <si>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</si>
  <si>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</si>
  <si>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</si>
  <si>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</si>
  <si>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</si>
  <si>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</si>
  <si>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</si>
  <si>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</si>
  <si>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</si>
  <si>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</si>
  <si>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</si>
  <si>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</si>
  <si>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</si>
  <si>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</si>
  <si>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</si>
  <si>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</si>
  <si>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</si>
  <si>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</si>
  <si>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</si>
  <si>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</si>
  <si>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</si>
  <si>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</si>
  <si>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</si>
  <si>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</si>
  <si>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</si>
  <si>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</si>
  <si>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</si>
  <si>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</si>
  <si>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</si>
  <si>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</si>
  <si>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</si>
  <si>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</si>
  <si>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</si>
  <si>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</si>
  <si>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</si>
  <si>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</si>
  <si>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</si>
  <si>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</si>
  <si>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</si>
  <si>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</si>
  <si>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</si>
  <si>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</si>
  <si>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</si>
  <si>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</si>
  <si>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</si>
  <si>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</si>
  <si>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</si>
  <si>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</si>
  <si>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</si>
  <si>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</si>
  <si>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</si>
  <si>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</si>
  <si>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</si>
  <si>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</si>
  <si>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</si>
  <si>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</si>
  <si>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</si>
  <si>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</si>
  <si>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</si>
  <si>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</si>
  <si>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</si>
  <si>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</si>
  <si>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</si>
  <si>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</si>
  <si>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</si>
  <si>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</si>
  <si>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</si>
  <si>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</si>
  <si>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</si>
  <si>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</si>
  <si>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</si>
  <si>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</si>
  <si>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</si>
  <si>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</si>
  <si>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</si>
  <si>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</si>
  <si>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</si>
  <si>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</si>
  <si>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</si>
  <si>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</si>
  <si>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</si>
  <si>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</si>
  <si>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</si>
  <si>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</si>
  <si>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</si>
  <si>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</si>
  <si>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</si>
  <si>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</si>
  <si>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</si>
  <si>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</si>
  <si>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</si>
  <si>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</si>
  <si>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</si>
  <si>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</si>
  <si>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</si>
  <si>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</si>
  <si>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</si>
  <si>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</si>
  <si>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</si>
  <si>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</si>
  <si>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</si>
  <si>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</si>
  <si>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</si>
  <si>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</si>
  <si>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</si>
  <si>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</si>
  <si>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</si>
  <si>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</si>
  <si>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</si>
  <si>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</si>
  <si>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</si>
  <si>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</si>
  <si>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</si>
  <si>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</si>
  <si>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</si>
  <si>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</si>
  <si>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</si>
  <si>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</si>
  <si>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</si>
  <si>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</si>
  <si>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</si>
  <si>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</si>
  <si>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</si>
  <si>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</si>
  <si>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</si>
  <si>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</si>
  <si>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</si>
  <si>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</si>
  <si>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</si>
  <si>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</si>
  <si>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</si>
  <si>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</si>
  <si>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</si>
  <si>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</si>
  <si>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</si>
  <si>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</si>
  <si>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</si>
  <si>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</si>
  <si>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</si>
  <si>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</si>
  <si>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</si>
  <si>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</si>
  <si>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</si>
  <si>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</si>
  <si>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</si>
  <si>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</si>
  <si>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</si>
  <si>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</si>
  <si>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</si>
  <si>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</si>
  <si>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</si>
  <si>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</si>
  <si>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</si>
  <si>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</si>
  <si>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</si>
  <si>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</si>
  <si>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</si>
  <si>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</si>
  <si>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</si>
  <si>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</si>
  <si>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</si>
  <si>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</si>
  <si>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</si>
  <si>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</si>
  <si>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</si>
  <si>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</si>
  <si>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</si>
  <si>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</si>
  <si>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</si>
  <si>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</si>
  <si>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</si>
  <si>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</si>
  <si>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</si>
  <si>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</si>
  <si>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</si>
  <si>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</si>
  <si>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</si>
  <si>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</si>
  <si>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</si>
  <si>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</si>
  <si>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</si>
  <si>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</si>
  <si>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</si>
  <si>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</si>
  <si>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</si>
  <si>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</si>
  <si>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</si>
  <si>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</si>
  <si>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</si>
  <si>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</si>
  <si>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</si>
  <si>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</si>
  <si>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</si>
  <si>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</si>
  <si>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</si>
  <si>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</si>
  <si>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</si>
  <si>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</si>
  <si>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</si>
  <si>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</si>
  <si>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</si>
  <si>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</si>
  <si>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</si>
  <si>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</si>
  <si>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</si>
  <si>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</si>
  <si>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</si>
  <si>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</si>
  <si>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</si>
  <si>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</si>
  <si>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</si>
  <si>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</si>
  <si>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</si>
  <si>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</si>
  <si>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</si>
  <si>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</si>
  <si>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</si>
  <si>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</si>
  <si>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</si>
  <si>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</si>
  <si>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</si>
  <si>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</si>
  <si>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</si>
  <si>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</si>
  <si>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</si>
  <si>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</si>
  <si>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</si>
  <si>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</si>
  <si>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</si>
  <si>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</si>
  <si>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</si>
  <si>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</si>
  <si>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</si>
  <si>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</si>
  <si>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</si>
  <si>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</si>
  <si>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</si>
  <si>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</si>
  <si>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</si>
  <si>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</si>
  <si>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</si>
  <si>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</si>
  <si>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</si>
  <si>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</si>
  <si>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</si>
  <si>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</si>
  <si>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</si>
  <si>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</si>
  <si>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</si>
  <si>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</si>
  <si>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</si>
  <si>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</si>
  <si>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</si>
  <si>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</si>
  <si>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</si>
  <si>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</si>
  <si>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</si>
  <si>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</si>
  <si>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</si>
  <si>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</si>
  <si>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</si>
  <si>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</si>
  <si>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</si>
  <si>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</si>
  <si>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</si>
  <si>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</si>
  <si>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</si>
  <si>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</si>
  <si>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</si>
  <si>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</si>
  <si>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</si>
  <si>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</si>
  <si>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</si>
  <si>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</si>
  <si>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</si>
  <si>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</si>
  <si>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</si>
  <si>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</si>
  <si>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</si>
  <si>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</si>
  <si>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</si>
  <si>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</si>
  <si>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</si>
  <si>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</si>
  <si>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</si>
  <si>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</si>
  <si>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</si>
  <si>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</si>
  <si>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</si>
  <si>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</si>
  <si>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</si>
  <si>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</si>
  <si>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</si>
  <si>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</si>
  <si>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</si>
  <si>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</si>
  <si>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</si>
  <si>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</si>
  <si>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</si>
  <si>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</si>
  <si>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</si>
  <si>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</si>
  <si>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</si>
  <si>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</si>
  <si>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</si>
  <si>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</si>
  <si>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</si>
  <si>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</si>
  <si>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</si>
  <si>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</si>
  <si>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</si>
  <si>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</si>
  <si>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</si>
  <si>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</si>
  <si>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</si>
  <si>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</si>
  <si>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</si>
  <si>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</si>
  <si>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</si>
  <si>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</si>
  <si>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</si>
  <si>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t>Total student payments</t>
  </si>
  <si>
    <t>Number of books purchased by students: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</si>
</sst>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9" fillId="0" borderId="0"/>
    <xf numFmtId="0" fontId="11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top" wrapText="1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0" borderId="0" xfId="0" applyFont="1" applyFill="1"/>
    <xf numFmtId="0" fontId="1" fillId="0" borderId="1" xfId="0" applyFont="1" applyBorder="1"/>
    <xf numFmtId="0" fontId="6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1" applyFont="1" applyFill="1" applyBorder="1"/>
    <xf numFmtId="0" fontId="2" fillId="0" borderId="5" xfId="0" applyFont="1" applyBorder="1" applyAlignment="1"/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5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8" fillId="2" borderId="1" xfId="0" applyFont="1" applyFill="1" applyBorder="1" applyAlignment="1">
      <alignment horizontal="center" vertical="center" wrapText="1"/>
    </xf>
    <xf numFmtId="164" fontId="3" fillId="3" borderId="1" xfId="1" applyFont="1" applyFill="1" applyBorder="1"/>
    <xf numFmtId="0" fontId="0" fillId="0" borderId="0" xfId="0" applyFill="1" applyAlignment="1"/>
    <xf numFmtId="0" fontId="0" fillId="0" borderId="5" xfId="0" applyFill="1" applyBorder="1" applyAlignment="1"/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4" borderId="1" xfId="0" applyFill="1" applyBorder="1"/>
  </cellXfs>
  <cellStyles count="7">
    <cellStyle name="MQ Body" xfId="6"/>
    <cellStyle name="MQ Heading 1" xfId="4"/>
    <cellStyle name="Normal 2 2" xfId="2"/>
    <cellStyle name="Normal 4" xfId="3"/>
    <cellStyle name="Title 2" xfId="5"/>
    <cellStyle name="Денежный" xfId="1" builtinId="4"/>
    <cellStyle name="Обычный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356299212598424"/>
          <c:y val="8.7561871134746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1D-4EAA-9E86-B5CD40FC6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1D-4EAA-9E86-B5CD40FC65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1D-4EAA-9E86-B5CD40FC65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Dashboard!$A$2:$A$4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257-9AB1-D70F6F8999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541282170045488"/>
          <c:y val="3.1574199368516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74-4A28-B705-DDE9B1003C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74-4A28-B705-DDE9B1003C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74-4A28-B705-DDE9B1003C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Dashboard!$A$10:$A$12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Dashboard!$B$10:$B$12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9-43F5-8075-ACA51E8AE1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</a:t>
            </a:r>
            <a:r>
              <a:rPr lang="en-US" baseline="0"/>
              <a:t> by Campus and Course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Dashboard!$C$18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Dashboard!$A$19:$A$21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Dashboard!$C$19:$C$21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EE1-B462-BE5FDB16CD2B}"/>
            </c:ext>
          </c:extLst>
        </c:ser>
        <c:ser>
          <c:idx val="2"/>
          <c:order val="2"/>
          <c:tx>
            <c:strRef>
              <c:f>Dashboard!$D$18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Dashboard!$A$19:$A$21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Dashboard!$D$19:$D$21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EE1-B462-BE5FDB16CD2B}"/>
            </c:ext>
          </c:extLst>
        </c:ser>
        <c:ser>
          <c:idx val="3"/>
          <c:order val="3"/>
          <c:tx>
            <c:strRef>
              <c:f>Dashboard!$E$18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Dashboard!$A$19:$A$21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Dashboard!$E$19:$E$21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EE1-B462-BE5FDB16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932543"/>
        <c:axId val="268937951"/>
      </c:barChart>
      <c:lineChart>
        <c:grouping val="standard"/>
        <c:varyColors val="0"/>
        <c:ser>
          <c:idx val="0"/>
          <c:order val="0"/>
          <c:tx>
            <c:strRef>
              <c:f>Dashboard!$B$18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Dashboard!$A$19:$A$21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Dashboard!$B$19:$B$21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EE1-B462-BE5FDB16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09103"/>
        <c:axId val="72252543"/>
      </c:lineChart>
      <c:catAx>
        <c:axId val="2689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7951"/>
        <c:crosses val="autoZero"/>
        <c:auto val="1"/>
        <c:lblAlgn val="ctr"/>
        <c:lblOffset val="100"/>
        <c:noMultiLvlLbl val="0"/>
      </c:catAx>
      <c:valAx>
        <c:axId val="268937951"/>
        <c:scaling>
          <c:orientation val="minMax"/>
          <c:max val="1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2543"/>
        <c:crosses val="autoZero"/>
        <c:crossBetween val="between"/>
      </c:valAx>
      <c:valAx>
        <c:axId val="72252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9103"/>
        <c:crosses val="max"/>
        <c:crossBetween val="between"/>
      </c:valAx>
      <c:catAx>
        <c:axId val="193650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5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units by Semester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Dashboard!$A$25:$A$27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Dashboard!$B$25:$B$27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D-40FA-A94A-562280D24B3B}"/>
            </c:ext>
          </c:extLst>
        </c:ser>
        <c:ser>
          <c:idx val="1"/>
          <c:order val="1"/>
          <c:tx>
            <c:strRef>
              <c:f>Dashboard!$C$24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Dashboard!$A$25:$A$27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Dashboard!$C$25:$C$27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D-40FA-A94A-562280D24B3B}"/>
            </c:ext>
          </c:extLst>
        </c:ser>
        <c:ser>
          <c:idx val="2"/>
          <c:order val="2"/>
          <c:tx>
            <c:strRef>
              <c:f>Dashboard!$D$24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Dashboard!$A$25:$A$27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Dashboard!$D$25:$D$27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D-40FA-A94A-562280D2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5930687"/>
        <c:axId val="265929439"/>
      </c:barChart>
      <c:lineChart>
        <c:grouping val="standard"/>
        <c:varyColors val="0"/>
        <c:ser>
          <c:idx val="3"/>
          <c:order val="3"/>
          <c:tx>
            <c:strRef>
              <c:f>Dashboard!$E$24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Dashboard!$A$25:$A$27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Dashboard!$E$25:$E$27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D-40FA-A94A-562280D2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22319"/>
        <c:axId val="290511503"/>
      </c:lineChart>
      <c:catAx>
        <c:axId val="2659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29439"/>
        <c:crosses val="autoZero"/>
        <c:auto val="1"/>
        <c:lblAlgn val="ctr"/>
        <c:lblOffset val="100"/>
        <c:noMultiLvlLbl val="0"/>
      </c:catAx>
      <c:valAx>
        <c:axId val="2659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30687"/>
        <c:crosses val="autoZero"/>
        <c:crossBetween val="between"/>
      </c:valAx>
      <c:valAx>
        <c:axId val="290511503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2319"/>
        <c:crosses val="max"/>
        <c:crossBetween val="between"/>
      </c:valAx>
      <c:catAx>
        <c:axId val="290522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511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0</xdr:rowOff>
    </xdr:from>
    <xdr:to>
      <xdr:col>5</xdr:col>
      <xdr:colOff>1043940</xdr:colOff>
      <xdr:row>12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0</xdr:colOff>
      <xdr:row>12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274320</xdr:colOff>
      <xdr:row>16</xdr:row>
      <xdr:rowOff>209550</xdr:rowOff>
    </xdr:from>
    <xdr:to>
      <xdr:col>13</xdr:col>
      <xdr:colOff>7620</xdr:colOff>
      <xdr:row>22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297180</xdr:colOff>
      <xdr:row>23</xdr:row>
      <xdr:rowOff>0</xdr:rowOff>
    </xdr:from>
    <xdr:to>
      <xdr:col>13</xdr:col>
      <xdr:colOff>7620</xdr:colOff>
      <xdr:row>35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5"/>
  <sheetViews>
    <sheetView topLeftCell="G1" workbookViewId="0">
      <selection activeCell="R8" sqref="R8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34"/>
      <c r="E1" s="34"/>
      <c r="H1"/>
      <c r="I1"/>
      <c r="J1"/>
      <c r="K1"/>
      <c r="L1"/>
      <c r="M1"/>
      <c r="N1"/>
    </row>
    <row r="2" spans="3:18">
      <c r="D2" s="34"/>
      <c r="E2" s="34"/>
      <c r="H2"/>
      <c r="I2"/>
      <c r="J2"/>
      <c r="K2"/>
      <c r="L2"/>
      <c r="M2"/>
      <c r="N2"/>
    </row>
    <row r="3" spans="3:18" ht="15" customHeight="1">
      <c r="D3" s="34"/>
      <c r="E3" s="34"/>
      <c r="F3" s="34"/>
      <c r="H3"/>
      <c r="I3"/>
      <c r="J3"/>
      <c r="K3"/>
      <c r="L3"/>
      <c r="M3"/>
      <c r="N3"/>
    </row>
    <row r="4" spans="3:18" ht="18">
      <c r="C4" s="38" t="s">
        <v>271</v>
      </c>
      <c r="D4" s="38"/>
      <c r="E4" s="13">
        <f>COUNTA(Student_name)</f>
        <v>248</v>
      </c>
      <c r="F4" s="35"/>
      <c r="G4" s="26"/>
      <c r="H4" s="36" t="s">
        <v>546</v>
      </c>
      <c r="I4" s="37"/>
      <c r="J4" s="13">
        <f>SUM(Purchased_books)</f>
        <v>1535</v>
      </c>
      <c r="K4"/>
      <c r="L4"/>
      <c r="M4"/>
      <c r="N4"/>
    </row>
    <row r="5" spans="3:18">
      <c r="F5" s="25" t="s">
        <v>285</v>
      </c>
      <c r="K5"/>
      <c r="L5"/>
      <c r="M5"/>
      <c r="N5"/>
    </row>
    <row r="6" spans="3:18">
      <c r="D6" s="1"/>
      <c r="E6" s="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41.4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288</v>
      </c>
      <c r="J7" s="11" t="s">
        <v>289</v>
      </c>
      <c r="K7" s="11" t="s">
        <v>290</v>
      </c>
      <c r="L7" s="11" t="s">
        <v>282</v>
      </c>
      <c r="M7" s="11" t="s">
        <v>291</v>
      </c>
      <c r="N7" s="11" t="s">
        <v>292</v>
      </c>
      <c r="O7" s="11" t="s">
        <v>279</v>
      </c>
      <c r="P7" s="11" t="s">
        <v>280</v>
      </c>
      <c r="Q7" s="11" t="s">
        <v>281</v>
      </c>
      <c r="R7" s="11" t="s">
        <v>287</v>
      </c>
    </row>
    <row r="8" spans="3:18">
      <c r="C8" s="3" t="s">
        <v>15</v>
      </c>
      <c r="D8" s="4" t="s">
        <v>475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33">
        <f t="shared" ref="R8:R71" si="0">Payment_Semester_1+Payment_Semester_2+Payment_Semester_3</f>
        <v>27000</v>
      </c>
    </row>
    <row r="9" spans="3:18">
      <c r="C9" s="3" t="s">
        <v>16</v>
      </c>
      <c r="D9" s="4" t="s">
        <v>476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33">
        <f t="shared" si="0"/>
        <v>16200</v>
      </c>
    </row>
    <row r="10" spans="3:18">
      <c r="C10" s="3" t="s">
        <v>17</v>
      </c>
      <c r="D10" s="4" t="s">
        <v>477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33">
        <f t="shared" si="0"/>
        <v>32400</v>
      </c>
    </row>
    <row r="11" spans="3:18">
      <c r="C11" s="3" t="s">
        <v>18</v>
      </c>
      <c r="D11" s="4" t="s">
        <v>478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33">
        <f t="shared" si="0"/>
        <v>21600</v>
      </c>
    </row>
    <row r="12" spans="3:18">
      <c r="C12" s="3" t="s">
        <v>19</v>
      </c>
      <c r="D12" s="4" t="s">
        <v>479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33">
        <f t="shared" si="0"/>
        <v>21600</v>
      </c>
    </row>
    <row r="13" spans="3:18">
      <c r="C13" s="3" t="s">
        <v>20</v>
      </c>
      <c r="D13" s="4" t="s">
        <v>480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33">
        <f t="shared" si="0"/>
        <v>27000</v>
      </c>
    </row>
    <row r="14" spans="3:18">
      <c r="C14" s="3" t="s">
        <v>21</v>
      </c>
      <c r="D14" s="4" t="s">
        <v>481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33">
        <f t="shared" si="0"/>
        <v>18900</v>
      </c>
    </row>
    <row r="15" spans="3:18">
      <c r="C15" s="3" t="s">
        <v>22</v>
      </c>
      <c r="D15" s="4" t="s">
        <v>482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33">
        <f t="shared" si="0"/>
        <v>24300</v>
      </c>
    </row>
    <row r="16" spans="3:18">
      <c r="C16" s="3" t="s">
        <v>23</v>
      </c>
      <c r="D16" s="4" t="s">
        <v>483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33">
        <f t="shared" si="0"/>
        <v>18900</v>
      </c>
    </row>
    <row r="17" spans="3:18">
      <c r="C17" s="3" t="s">
        <v>24</v>
      </c>
      <c r="D17" s="4" t="s">
        <v>484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33">
        <f t="shared" si="0"/>
        <v>24300</v>
      </c>
    </row>
    <row r="18" spans="3:18">
      <c r="C18" s="3" t="s">
        <v>25</v>
      </c>
      <c r="D18" s="4" t="s">
        <v>485</v>
      </c>
      <c r="E18" s="4" t="s">
        <v>264</v>
      </c>
      <c r="F18" s="4" t="s">
        <v>541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33">
        <f t="shared" si="0"/>
        <v>21600</v>
      </c>
    </row>
    <row r="19" spans="3:18">
      <c r="C19" s="3" t="s">
        <v>26</v>
      </c>
      <c r="D19" s="4" t="s">
        <v>486</v>
      </c>
      <c r="E19" s="4" t="s">
        <v>263</v>
      </c>
      <c r="F19" s="4" t="s">
        <v>541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33">
        <f t="shared" si="0"/>
        <v>29700</v>
      </c>
    </row>
    <row r="20" spans="3:18">
      <c r="C20" s="3" t="s">
        <v>27</v>
      </c>
      <c r="D20" s="4" t="s">
        <v>487</v>
      </c>
      <c r="E20" s="4" t="s">
        <v>263</v>
      </c>
      <c r="F20" s="4" t="s">
        <v>541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33">
        <f t="shared" si="0"/>
        <v>27000</v>
      </c>
    </row>
    <row r="21" spans="3:18">
      <c r="C21" s="3" t="s">
        <v>28</v>
      </c>
      <c r="D21" s="4" t="s">
        <v>488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33">
        <f t="shared" si="0"/>
        <v>21600</v>
      </c>
    </row>
    <row r="22" spans="3:18">
      <c r="C22" s="3" t="s">
        <v>29</v>
      </c>
      <c r="D22" s="4" t="s">
        <v>489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33">
        <f t="shared" si="0"/>
        <v>35100</v>
      </c>
    </row>
    <row r="23" spans="3:18">
      <c r="C23" s="3" t="s">
        <v>30</v>
      </c>
      <c r="D23" s="4" t="s">
        <v>490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33">
        <f t="shared" si="0"/>
        <v>18900</v>
      </c>
    </row>
    <row r="24" spans="3:18">
      <c r="C24" s="3" t="s">
        <v>31</v>
      </c>
      <c r="D24" s="4" t="s">
        <v>491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33">
        <f t="shared" si="0"/>
        <v>29700</v>
      </c>
    </row>
    <row r="25" spans="3:18">
      <c r="C25" s="3" t="s">
        <v>32</v>
      </c>
      <c r="D25" s="4" t="s">
        <v>492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33">
        <f t="shared" si="0"/>
        <v>24300</v>
      </c>
    </row>
    <row r="26" spans="3:18">
      <c r="C26" s="3" t="s">
        <v>33</v>
      </c>
      <c r="D26" s="4" t="s">
        <v>493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33">
        <f t="shared" si="0"/>
        <v>16200</v>
      </c>
    </row>
    <row r="27" spans="3:18">
      <c r="C27" s="3" t="s">
        <v>34</v>
      </c>
      <c r="D27" s="4" t="s">
        <v>494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33">
        <f t="shared" si="0"/>
        <v>18900</v>
      </c>
    </row>
    <row r="28" spans="3:18">
      <c r="C28" s="3" t="s">
        <v>35</v>
      </c>
      <c r="D28" s="4" t="s">
        <v>495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33">
        <f t="shared" si="0"/>
        <v>18900</v>
      </c>
    </row>
    <row r="29" spans="3:18">
      <c r="C29" s="3" t="s">
        <v>36</v>
      </c>
      <c r="D29" s="4" t="s">
        <v>496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33">
        <f t="shared" si="0"/>
        <v>18900</v>
      </c>
    </row>
    <row r="30" spans="3:18">
      <c r="C30" s="3" t="s">
        <v>37</v>
      </c>
      <c r="D30" s="4" t="s">
        <v>497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33">
        <f t="shared" si="0"/>
        <v>32400</v>
      </c>
    </row>
    <row r="31" spans="3:18">
      <c r="C31" s="3" t="s">
        <v>38</v>
      </c>
      <c r="D31" s="4" t="s">
        <v>498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33">
        <f t="shared" si="0"/>
        <v>24300</v>
      </c>
    </row>
    <row r="32" spans="3:18">
      <c r="C32" s="3" t="s">
        <v>39</v>
      </c>
      <c r="D32" s="4" t="s">
        <v>499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33">
        <f t="shared" si="0"/>
        <v>37800</v>
      </c>
    </row>
    <row r="33" spans="3:18">
      <c r="C33" s="3" t="s">
        <v>40</v>
      </c>
      <c r="D33" s="4" t="s">
        <v>500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33">
        <f t="shared" si="0"/>
        <v>24300</v>
      </c>
    </row>
    <row r="34" spans="3:18">
      <c r="C34" s="3" t="s">
        <v>41</v>
      </c>
      <c r="D34" s="4" t="s">
        <v>501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33">
        <f t="shared" si="0"/>
        <v>32400</v>
      </c>
    </row>
    <row r="35" spans="3:18">
      <c r="C35" s="3" t="s">
        <v>42</v>
      </c>
      <c r="D35" s="4" t="s">
        <v>502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33">
        <f t="shared" si="0"/>
        <v>18900</v>
      </c>
    </row>
    <row r="36" spans="3:18">
      <c r="C36" s="3" t="s">
        <v>43</v>
      </c>
      <c r="D36" s="4" t="s">
        <v>503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33">
        <f t="shared" si="0"/>
        <v>16200</v>
      </c>
    </row>
    <row r="37" spans="3:18">
      <c r="C37" s="3" t="s">
        <v>44</v>
      </c>
      <c r="D37" s="4" t="s">
        <v>504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33">
        <f t="shared" si="0"/>
        <v>24300</v>
      </c>
    </row>
    <row r="38" spans="3:18">
      <c r="C38" s="3" t="s">
        <v>45</v>
      </c>
      <c r="D38" s="4" t="s">
        <v>505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33">
        <f t="shared" si="0"/>
        <v>21600</v>
      </c>
    </row>
    <row r="39" spans="3:18">
      <c r="C39" s="3" t="s">
        <v>46</v>
      </c>
      <c r="D39" s="4" t="s">
        <v>506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33">
        <f t="shared" si="0"/>
        <v>27000</v>
      </c>
    </row>
    <row r="40" spans="3:18">
      <c r="C40" s="3" t="s">
        <v>47</v>
      </c>
      <c r="D40" s="4" t="s">
        <v>507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33">
        <f t="shared" si="0"/>
        <v>29700</v>
      </c>
    </row>
    <row r="41" spans="3:18">
      <c r="C41" s="3" t="s">
        <v>48</v>
      </c>
      <c r="D41" s="4" t="s">
        <v>508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33">
        <f t="shared" si="0"/>
        <v>21600</v>
      </c>
    </row>
    <row r="42" spans="3:18">
      <c r="C42" s="3" t="s">
        <v>49</v>
      </c>
      <c r="D42" s="4" t="s">
        <v>509</v>
      </c>
      <c r="E42" s="4" t="s">
        <v>264</v>
      </c>
      <c r="F42" s="4" t="s">
        <v>541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33">
        <f t="shared" si="0"/>
        <v>29700</v>
      </c>
    </row>
    <row r="43" spans="3:18">
      <c r="C43" s="3" t="s">
        <v>50</v>
      </c>
      <c r="D43" s="4" t="s">
        <v>510</v>
      </c>
      <c r="E43" s="4" t="s">
        <v>263</v>
      </c>
      <c r="F43" s="4" t="s">
        <v>541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33">
        <f t="shared" si="0"/>
        <v>24300</v>
      </c>
    </row>
    <row r="44" spans="3:18">
      <c r="C44" s="3" t="s">
        <v>51</v>
      </c>
      <c r="D44" s="4" t="s">
        <v>511</v>
      </c>
      <c r="E44" s="4" t="s">
        <v>263</v>
      </c>
      <c r="F44" s="4" t="s">
        <v>541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33">
        <f t="shared" si="0"/>
        <v>16200</v>
      </c>
    </row>
    <row r="45" spans="3:18">
      <c r="C45" s="3" t="s">
        <v>52</v>
      </c>
      <c r="D45" s="4" t="s">
        <v>512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33">
        <f t="shared" si="0"/>
        <v>27000</v>
      </c>
    </row>
    <row r="46" spans="3:18">
      <c r="C46" s="3" t="s">
        <v>53</v>
      </c>
      <c r="D46" s="4" t="s">
        <v>513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33">
        <f t="shared" si="0"/>
        <v>16200</v>
      </c>
    </row>
    <row r="47" spans="3:18">
      <c r="C47" s="3" t="s">
        <v>54</v>
      </c>
      <c r="D47" s="4" t="s">
        <v>514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33">
        <f t="shared" si="0"/>
        <v>32400</v>
      </c>
    </row>
    <row r="48" spans="3:18">
      <c r="C48" s="3" t="s">
        <v>55</v>
      </c>
      <c r="D48" s="4" t="s">
        <v>515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33">
        <f t="shared" si="0"/>
        <v>24300</v>
      </c>
    </row>
    <row r="49" spans="3:18">
      <c r="C49" s="3" t="s">
        <v>56</v>
      </c>
      <c r="D49" s="4" t="s">
        <v>516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33">
        <f t="shared" si="0"/>
        <v>18900</v>
      </c>
    </row>
    <row r="50" spans="3:18">
      <c r="C50" s="3" t="s">
        <v>57</v>
      </c>
      <c r="D50" s="4" t="s">
        <v>517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33">
        <f t="shared" si="0"/>
        <v>21600</v>
      </c>
    </row>
    <row r="51" spans="3:18">
      <c r="C51" s="3" t="s">
        <v>58</v>
      </c>
      <c r="D51" s="4" t="s">
        <v>518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33">
        <f t="shared" si="0"/>
        <v>16200</v>
      </c>
    </row>
    <row r="52" spans="3:18">
      <c r="C52" s="3" t="s">
        <v>59</v>
      </c>
      <c r="D52" s="4" t="s">
        <v>519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33">
        <f t="shared" si="0"/>
        <v>29700</v>
      </c>
    </row>
    <row r="53" spans="3:18">
      <c r="C53" s="3" t="s">
        <v>60</v>
      </c>
      <c r="D53" s="4" t="s">
        <v>520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33">
        <f t="shared" si="0"/>
        <v>32400</v>
      </c>
    </row>
    <row r="54" spans="3:18">
      <c r="C54" s="3" t="s">
        <v>61</v>
      </c>
      <c r="D54" s="4" t="s">
        <v>521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33">
        <f t="shared" si="0"/>
        <v>24300</v>
      </c>
    </row>
    <row r="55" spans="3:18">
      <c r="C55" s="3" t="s">
        <v>62</v>
      </c>
      <c r="D55" s="4" t="s">
        <v>522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33">
        <f t="shared" si="0"/>
        <v>21600</v>
      </c>
    </row>
    <row r="56" spans="3:18">
      <c r="C56" s="3" t="s">
        <v>63</v>
      </c>
      <c r="D56" s="4" t="s">
        <v>523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33">
        <f t="shared" si="0"/>
        <v>37800</v>
      </c>
    </row>
    <row r="57" spans="3:18">
      <c r="C57" s="3" t="s">
        <v>64</v>
      </c>
      <c r="D57" s="4" t="s">
        <v>524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33">
        <f t="shared" si="0"/>
        <v>18900</v>
      </c>
    </row>
    <row r="58" spans="3:18">
      <c r="C58" s="3" t="s">
        <v>65</v>
      </c>
      <c r="D58" s="4" t="s">
        <v>525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33">
        <f t="shared" si="0"/>
        <v>18900</v>
      </c>
    </row>
    <row r="59" spans="3:18">
      <c r="C59" s="3" t="s">
        <v>66</v>
      </c>
      <c r="D59" s="4" t="s">
        <v>526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33">
        <f t="shared" si="0"/>
        <v>16200</v>
      </c>
    </row>
    <row r="60" spans="3:18">
      <c r="C60" s="3" t="s">
        <v>67</v>
      </c>
      <c r="D60" s="4" t="s">
        <v>527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33">
        <f t="shared" si="0"/>
        <v>21600</v>
      </c>
    </row>
    <row r="61" spans="3:18">
      <c r="C61" s="3" t="s">
        <v>68</v>
      </c>
      <c r="D61" s="4" t="s">
        <v>528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33">
        <f t="shared" si="0"/>
        <v>29700</v>
      </c>
    </row>
    <row r="62" spans="3:18">
      <c r="C62" s="3" t="s">
        <v>69</v>
      </c>
      <c r="D62" s="4" t="s">
        <v>529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33">
        <f t="shared" si="0"/>
        <v>21600</v>
      </c>
    </row>
    <row r="63" spans="3:18">
      <c r="C63" s="3" t="s">
        <v>70</v>
      </c>
      <c r="D63" s="4" t="s">
        <v>530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33">
        <f t="shared" si="0"/>
        <v>27000</v>
      </c>
    </row>
    <row r="64" spans="3:18">
      <c r="C64" s="3" t="s">
        <v>71</v>
      </c>
      <c r="D64" s="4" t="s">
        <v>531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33">
        <f t="shared" si="0"/>
        <v>21600</v>
      </c>
    </row>
    <row r="65" spans="3:18">
      <c r="C65" s="3" t="s">
        <v>72</v>
      </c>
      <c r="D65" s="4" t="s">
        <v>293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33">
        <f t="shared" si="0"/>
        <v>35100</v>
      </c>
    </row>
    <row r="66" spans="3:18">
      <c r="C66" s="3" t="s">
        <v>73</v>
      </c>
      <c r="D66" s="4" t="s">
        <v>294</v>
      </c>
      <c r="E66" s="4" t="s">
        <v>264</v>
      </c>
      <c r="F66" s="4" t="s">
        <v>541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33">
        <f t="shared" si="0"/>
        <v>27000</v>
      </c>
    </row>
    <row r="67" spans="3:18">
      <c r="C67" s="3" t="s">
        <v>74</v>
      </c>
      <c r="D67" s="4" t="s">
        <v>295</v>
      </c>
      <c r="E67" s="4" t="s">
        <v>263</v>
      </c>
      <c r="F67" s="4" t="s">
        <v>541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33">
        <f t="shared" si="0"/>
        <v>27000</v>
      </c>
    </row>
    <row r="68" spans="3:18">
      <c r="C68" s="3" t="s">
        <v>75</v>
      </c>
      <c r="D68" s="4" t="s">
        <v>296</v>
      </c>
      <c r="E68" s="4" t="s">
        <v>263</v>
      </c>
      <c r="F68" s="4" t="s">
        <v>541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33">
        <f t="shared" si="0"/>
        <v>24300</v>
      </c>
    </row>
    <row r="69" spans="3:18">
      <c r="C69" s="3" t="s">
        <v>76</v>
      </c>
      <c r="D69" s="4" t="s">
        <v>297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33">
        <f t="shared" si="0"/>
        <v>24300</v>
      </c>
    </row>
    <row r="70" spans="3:18">
      <c r="C70" s="3" t="s">
        <v>77</v>
      </c>
      <c r="D70" s="4" t="s">
        <v>298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33">
        <f t="shared" si="0"/>
        <v>18900</v>
      </c>
    </row>
    <row r="71" spans="3:18">
      <c r="C71" s="3" t="s">
        <v>78</v>
      </c>
      <c r="D71" s="4" t="s">
        <v>299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33">
        <f t="shared" si="0"/>
        <v>27000</v>
      </c>
    </row>
    <row r="72" spans="3:18">
      <c r="C72" s="3" t="s">
        <v>79</v>
      </c>
      <c r="D72" s="4" t="s">
        <v>300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33">
        <f t="shared" ref="R72:R135" si="1">Payment_Semester_1+Payment_Semester_2+Payment_Semester_3</f>
        <v>27000</v>
      </c>
    </row>
    <row r="73" spans="3:18">
      <c r="C73" s="3" t="s">
        <v>80</v>
      </c>
      <c r="D73" s="4" t="s">
        <v>301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33">
        <f t="shared" si="1"/>
        <v>21600</v>
      </c>
    </row>
    <row r="74" spans="3:18">
      <c r="C74" s="3" t="s">
        <v>81</v>
      </c>
      <c r="D74" s="4" t="s">
        <v>302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33">
        <f t="shared" si="1"/>
        <v>24300</v>
      </c>
    </row>
    <row r="75" spans="3:18">
      <c r="C75" s="3" t="s">
        <v>82</v>
      </c>
      <c r="D75" s="4" t="s">
        <v>303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33">
        <f t="shared" si="1"/>
        <v>18900</v>
      </c>
    </row>
    <row r="76" spans="3:18">
      <c r="C76" s="3" t="s">
        <v>83</v>
      </c>
      <c r="D76" s="4" t="s">
        <v>304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33">
        <f t="shared" si="1"/>
        <v>29700</v>
      </c>
    </row>
    <row r="77" spans="3:18">
      <c r="C77" s="3" t="s">
        <v>84</v>
      </c>
      <c r="D77" s="4" t="s">
        <v>305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33">
        <f t="shared" si="1"/>
        <v>18900</v>
      </c>
    </row>
    <row r="78" spans="3:18">
      <c r="C78" s="3" t="s">
        <v>85</v>
      </c>
      <c r="D78" s="4" t="s">
        <v>306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33">
        <f t="shared" si="1"/>
        <v>16200</v>
      </c>
    </row>
    <row r="79" spans="3:18">
      <c r="C79" s="3" t="s">
        <v>86</v>
      </c>
      <c r="D79" s="4" t="s">
        <v>307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33">
        <f t="shared" si="1"/>
        <v>18900</v>
      </c>
    </row>
    <row r="80" spans="3:18">
      <c r="C80" s="3" t="s">
        <v>87</v>
      </c>
      <c r="D80" s="4" t="s">
        <v>308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33">
        <f t="shared" si="1"/>
        <v>21600</v>
      </c>
    </row>
    <row r="81" spans="3:18">
      <c r="C81" s="3" t="s">
        <v>88</v>
      </c>
      <c r="D81" s="4" t="s">
        <v>309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33">
        <f t="shared" si="1"/>
        <v>16200</v>
      </c>
    </row>
    <row r="82" spans="3:18">
      <c r="C82" s="3" t="s">
        <v>89</v>
      </c>
      <c r="D82" s="4" t="s">
        <v>532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33">
        <f t="shared" si="1"/>
        <v>37800</v>
      </c>
    </row>
    <row r="83" spans="3:18">
      <c r="C83" s="3" t="s">
        <v>90</v>
      </c>
      <c r="D83" s="4" t="s">
        <v>310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33">
        <f t="shared" si="1"/>
        <v>32400</v>
      </c>
    </row>
    <row r="84" spans="3:18">
      <c r="C84" s="3" t="s">
        <v>91</v>
      </c>
      <c r="D84" s="4" t="s">
        <v>311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33">
        <f t="shared" si="1"/>
        <v>24300</v>
      </c>
    </row>
    <row r="85" spans="3:18">
      <c r="C85" s="3" t="s">
        <v>92</v>
      </c>
      <c r="D85" s="4" t="s">
        <v>312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33">
        <f t="shared" si="1"/>
        <v>32400</v>
      </c>
    </row>
    <row r="86" spans="3:18">
      <c r="C86" s="3" t="s">
        <v>93</v>
      </c>
      <c r="D86" s="4" t="s">
        <v>313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33">
        <f t="shared" si="1"/>
        <v>18900</v>
      </c>
    </row>
    <row r="87" spans="3:18">
      <c r="C87" s="3" t="s">
        <v>94</v>
      </c>
      <c r="D87" s="4" t="s">
        <v>314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33">
        <f t="shared" si="1"/>
        <v>27000</v>
      </c>
    </row>
    <row r="88" spans="3:18">
      <c r="C88" s="3" t="s">
        <v>95</v>
      </c>
      <c r="D88" s="4" t="s">
        <v>315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33">
        <f t="shared" si="1"/>
        <v>27000</v>
      </c>
    </row>
    <row r="89" spans="3:18">
      <c r="C89" s="3" t="s">
        <v>96</v>
      </c>
      <c r="D89" s="4" t="s">
        <v>316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33">
        <f t="shared" si="1"/>
        <v>29700</v>
      </c>
    </row>
    <row r="90" spans="3:18">
      <c r="C90" s="3" t="s">
        <v>97</v>
      </c>
      <c r="D90" s="4" t="s">
        <v>317</v>
      </c>
      <c r="E90" s="4" t="s">
        <v>264</v>
      </c>
      <c r="F90" s="4" t="s">
        <v>541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33">
        <f t="shared" si="1"/>
        <v>18900</v>
      </c>
    </row>
    <row r="91" spans="3:18">
      <c r="C91" s="3" t="s">
        <v>98</v>
      </c>
      <c r="D91" s="4" t="s">
        <v>318</v>
      </c>
      <c r="E91" s="4" t="s">
        <v>263</v>
      </c>
      <c r="F91" s="4" t="s">
        <v>541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33">
        <f t="shared" si="1"/>
        <v>18900</v>
      </c>
    </row>
    <row r="92" spans="3:18">
      <c r="C92" s="3" t="s">
        <v>99</v>
      </c>
      <c r="D92" s="4" t="s">
        <v>319</v>
      </c>
      <c r="E92" s="4" t="s">
        <v>263</v>
      </c>
      <c r="F92" s="4" t="s">
        <v>541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33">
        <f t="shared" si="1"/>
        <v>16200</v>
      </c>
    </row>
    <row r="93" spans="3:18">
      <c r="C93" s="3" t="s">
        <v>100</v>
      </c>
      <c r="D93" s="4" t="s">
        <v>320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33">
        <f t="shared" si="1"/>
        <v>32400</v>
      </c>
    </row>
    <row r="94" spans="3:18">
      <c r="C94" s="3" t="s">
        <v>101</v>
      </c>
      <c r="D94" s="4" t="s">
        <v>321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33">
        <f t="shared" si="1"/>
        <v>18900</v>
      </c>
    </row>
    <row r="95" spans="3:18">
      <c r="C95" s="3" t="s">
        <v>102</v>
      </c>
      <c r="D95" s="4" t="s">
        <v>322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33">
        <f t="shared" si="1"/>
        <v>32400</v>
      </c>
    </row>
    <row r="96" spans="3:18">
      <c r="C96" s="3" t="s">
        <v>103</v>
      </c>
      <c r="D96" s="4" t="s">
        <v>323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33">
        <f t="shared" si="1"/>
        <v>29700</v>
      </c>
    </row>
    <row r="97" spans="3:18">
      <c r="C97" s="3" t="s">
        <v>104</v>
      </c>
      <c r="D97" s="4" t="s">
        <v>324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33">
        <f t="shared" si="1"/>
        <v>27000</v>
      </c>
    </row>
    <row r="98" spans="3:18">
      <c r="C98" s="3" t="s">
        <v>105</v>
      </c>
      <c r="D98" s="4" t="s">
        <v>325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33">
        <f t="shared" si="1"/>
        <v>24300</v>
      </c>
    </row>
    <row r="99" spans="3:18">
      <c r="C99" s="3" t="s">
        <v>106</v>
      </c>
      <c r="D99" s="4" t="s">
        <v>326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33">
        <f t="shared" si="1"/>
        <v>18900</v>
      </c>
    </row>
    <row r="100" spans="3:18">
      <c r="C100" s="3" t="s">
        <v>107</v>
      </c>
      <c r="D100" s="4" t="s">
        <v>327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33">
        <f t="shared" si="1"/>
        <v>27000</v>
      </c>
    </row>
    <row r="101" spans="3:18">
      <c r="C101" s="3" t="s">
        <v>108</v>
      </c>
      <c r="D101" s="4" t="s">
        <v>328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33">
        <f t="shared" si="1"/>
        <v>35100</v>
      </c>
    </row>
    <row r="102" spans="3:18">
      <c r="C102" s="3" t="s">
        <v>109</v>
      </c>
      <c r="D102" s="4" t="s">
        <v>329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33">
        <f t="shared" si="1"/>
        <v>35100</v>
      </c>
    </row>
    <row r="103" spans="3:18">
      <c r="C103" s="3" t="s">
        <v>110</v>
      </c>
      <c r="D103" s="4" t="s">
        <v>330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33">
        <f t="shared" si="1"/>
        <v>27000</v>
      </c>
    </row>
    <row r="104" spans="3:18">
      <c r="C104" s="3" t="s">
        <v>111</v>
      </c>
      <c r="D104" s="4" t="s">
        <v>331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33">
        <f t="shared" si="1"/>
        <v>18900</v>
      </c>
    </row>
    <row r="105" spans="3:18">
      <c r="C105" s="3" t="s">
        <v>112</v>
      </c>
      <c r="D105" s="4" t="s">
        <v>332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33">
        <f t="shared" si="1"/>
        <v>37800</v>
      </c>
    </row>
    <row r="106" spans="3:18">
      <c r="C106" s="3" t="s">
        <v>113</v>
      </c>
      <c r="D106" s="4" t="s">
        <v>333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33">
        <f t="shared" si="1"/>
        <v>35100</v>
      </c>
    </row>
    <row r="107" spans="3:18">
      <c r="C107" s="3" t="s">
        <v>114</v>
      </c>
      <c r="D107" s="4" t="s">
        <v>334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33">
        <f t="shared" si="1"/>
        <v>24300</v>
      </c>
    </row>
    <row r="108" spans="3:18">
      <c r="C108" s="3" t="s">
        <v>115</v>
      </c>
      <c r="D108" s="4" t="s">
        <v>335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33">
        <f t="shared" si="1"/>
        <v>21600</v>
      </c>
    </row>
    <row r="109" spans="3:18">
      <c r="C109" s="3" t="s">
        <v>116</v>
      </c>
      <c r="D109" s="4" t="s">
        <v>336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33">
        <f t="shared" si="1"/>
        <v>18900</v>
      </c>
    </row>
    <row r="110" spans="3:18">
      <c r="C110" s="3" t="s">
        <v>117</v>
      </c>
      <c r="D110" s="4" t="s">
        <v>337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33">
        <f t="shared" si="1"/>
        <v>18900</v>
      </c>
    </row>
    <row r="111" spans="3:18">
      <c r="C111" s="3" t="s">
        <v>118</v>
      </c>
      <c r="D111" s="4" t="s">
        <v>338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33">
        <f t="shared" si="1"/>
        <v>18900</v>
      </c>
    </row>
    <row r="112" spans="3:18">
      <c r="C112" s="3" t="s">
        <v>119</v>
      </c>
      <c r="D112" s="4" t="s">
        <v>339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33">
        <f t="shared" si="1"/>
        <v>18900</v>
      </c>
    </row>
    <row r="113" spans="3:18">
      <c r="C113" s="3" t="s">
        <v>120</v>
      </c>
      <c r="D113" s="4" t="s">
        <v>533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33">
        <f t="shared" si="1"/>
        <v>21600</v>
      </c>
    </row>
    <row r="114" spans="3:18">
      <c r="C114" s="3" t="s">
        <v>121</v>
      </c>
      <c r="D114" s="4" t="s">
        <v>340</v>
      </c>
      <c r="E114" s="4" t="s">
        <v>264</v>
      </c>
      <c r="F114" s="4" t="s">
        <v>541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33">
        <f t="shared" si="1"/>
        <v>27000</v>
      </c>
    </row>
    <row r="115" spans="3:18">
      <c r="C115" s="3" t="s">
        <v>122</v>
      </c>
      <c r="D115" s="4" t="s">
        <v>341</v>
      </c>
      <c r="E115" s="4" t="s">
        <v>263</v>
      </c>
      <c r="F115" s="4" t="s">
        <v>541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33">
        <f t="shared" si="1"/>
        <v>24300</v>
      </c>
    </row>
    <row r="116" spans="3:18">
      <c r="C116" s="3" t="s">
        <v>123</v>
      </c>
      <c r="D116" s="4" t="s">
        <v>342</v>
      </c>
      <c r="E116" s="4" t="s">
        <v>263</v>
      </c>
      <c r="F116" s="4" t="s">
        <v>541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33">
        <f t="shared" si="1"/>
        <v>18900</v>
      </c>
    </row>
    <row r="117" spans="3:18">
      <c r="C117" s="3" t="s">
        <v>124</v>
      </c>
      <c r="D117" s="4" t="s">
        <v>343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33">
        <f t="shared" si="1"/>
        <v>18900</v>
      </c>
    </row>
    <row r="118" spans="3:18">
      <c r="C118" s="3" t="s">
        <v>125</v>
      </c>
      <c r="D118" s="4" t="s">
        <v>344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33">
        <f t="shared" si="1"/>
        <v>24300</v>
      </c>
    </row>
    <row r="119" spans="3:18">
      <c r="C119" s="3" t="s">
        <v>126</v>
      </c>
      <c r="D119" s="4" t="s">
        <v>345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33">
        <f t="shared" si="1"/>
        <v>18900</v>
      </c>
    </row>
    <row r="120" spans="3:18">
      <c r="C120" s="3" t="s">
        <v>127</v>
      </c>
      <c r="D120" s="4" t="s">
        <v>346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33">
        <f t="shared" si="1"/>
        <v>21600</v>
      </c>
    </row>
    <row r="121" spans="3:18">
      <c r="C121" s="3" t="s">
        <v>128</v>
      </c>
      <c r="D121" s="4" t="s">
        <v>347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33">
        <f t="shared" si="1"/>
        <v>27000</v>
      </c>
    </row>
    <row r="122" spans="3:18">
      <c r="C122" s="3" t="s">
        <v>129</v>
      </c>
      <c r="D122" s="4" t="s">
        <v>348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33">
        <f t="shared" si="1"/>
        <v>27000</v>
      </c>
    </row>
    <row r="123" spans="3:18">
      <c r="C123" s="3" t="s">
        <v>130</v>
      </c>
      <c r="D123" s="4" t="s">
        <v>349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33">
        <f t="shared" si="1"/>
        <v>18900</v>
      </c>
    </row>
    <row r="124" spans="3:18">
      <c r="C124" s="3" t="s">
        <v>131</v>
      </c>
      <c r="D124" s="4" t="s">
        <v>350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33">
        <f t="shared" si="1"/>
        <v>32400</v>
      </c>
    </row>
    <row r="125" spans="3:18">
      <c r="C125" s="3" t="s">
        <v>132</v>
      </c>
      <c r="D125" s="4" t="s">
        <v>351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33">
        <f t="shared" si="1"/>
        <v>29700</v>
      </c>
    </row>
    <row r="126" spans="3:18">
      <c r="C126" s="3" t="s">
        <v>133</v>
      </c>
      <c r="D126" s="4" t="s">
        <v>352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33">
        <f t="shared" si="1"/>
        <v>27000</v>
      </c>
    </row>
    <row r="127" spans="3:18">
      <c r="C127" s="3" t="s">
        <v>134</v>
      </c>
      <c r="D127" s="4" t="s">
        <v>353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33">
        <f t="shared" si="1"/>
        <v>29700</v>
      </c>
    </row>
    <row r="128" spans="3:18">
      <c r="C128" s="3" t="s">
        <v>135</v>
      </c>
      <c r="D128" s="4" t="s">
        <v>354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33">
        <f t="shared" si="1"/>
        <v>27000</v>
      </c>
    </row>
    <row r="129" spans="3:18">
      <c r="C129" s="3" t="s">
        <v>136</v>
      </c>
      <c r="D129" s="4" t="s">
        <v>355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33">
        <f t="shared" si="1"/>
        <v>18900</v>
      </c>
    </row>
    <row r="130" spans="3:18">
      <c r="C130" s="3" t="s">
        <v>137</v>
      </c>
      <c r="D130" s="4" t="s">
        <v>534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33">
        <f t="shared" si="1"/>
        <v>29700</v>
      </c>
    </row>
    <row r="131" spans="3:18">
      <c r="C131" s="3" t="s">
        <v>138</v>
      </c>
      <c r="D131" s="4" t="s">
        <v>356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33">
        <f t="shared" si="1"/>
        <v>32400</v>
      </c>
    </row>
    <row r="132" spans="3:18">
      <c r="C132" s="3" t="s">
        <v>139</v>
      </c>
      <c r="D132" s="4" t="s">
        <v>357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33">
        <f t="shared" si="1"/>
        <v>29700</v>
      </c>
    </row>
    <row r="133" spans="3:18">
      <c r="C133" s="3" t="s">
        <v>140</v>
      </c>
      <c r="D133" s="4" t="s">
        <v>358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33">
        <f t="shared" si="1"/>
        <v>21600</v>
      </c>
    </row>
    <row r="134" spans="3:18">
      <c r="C134" s="3" t="s">
        <v>141</v>
      </c>
      <c r="D134" s="4" t="s">
        <v>359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33">
        <f t="shared" si="1"/>
        <v>29700</v>
      </c>
    </row>
    <row r="135" spans="3:18">
      <c r="C135" s="3" t="s">
        <v>142</v>
      </c>
      <c r="D135" s="4" t="s">
        <v>360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33">
        <f t="shared" si="1"/>
        <v>32400</v>
      </c>
    </row>
    <row r="136" spans="3:18">
      <c r="C136" s="3" t="s">
        <v>143</v>
      </c>
      <c r="D136" s="4" t="s">
        <v>361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33">
        <f t="shared" ref="R136:R199" si="2">Payment_Semester_1+Payment_Semester_2+Payment_Semester_3</f>
        <v>18900</v>
      </c>
    </row>
    <row r="137" spans="3:18">
      <c r="C137" s="3" t="s">
        <v>144</v>
      </c>
      <c r="D137" s="4" t="s">
        <v>362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33">
        <f t="shared" si="2"/>
        <v>24300</v>
      </c>
    </row>
    <row r="138" spans="3:18">
      <c r="C138" s="3" t="s">
        <v>145</v>
      </c>
      <c r="D138" s="4" t="s">
        <v>363</v>
      </c>
      <c r="E138" s="4" t="s">
        <v>264</v>
      </c>
      <c r="F138" s="4" t="s">
        <v>541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33">
        <f t="shared" si="2"/>
        <v>24300</v>
      </c>
    </row>
    <row r="139" spans="3:18">
      <c r="C139" s="3" t="s">
        <v>146</v>
      </c>
      <c r="D139" s="4" t="s">
        <v>364</v>
      </c>
      <c r="E139" s="4" t="s">
        <v>263</v>
      </c>
      <c r="F139" s="4" t="s">
        <v>541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33">
        <f t="shared" si="2"/>
        <v>24300</v>
      </c>
    </row>
    <row r="140" spans="3:18">
      <c r="C140" s="3" t="s">
        <v>147</v>
      </c>
      <c r="D140" s="4" t="s">
        <v>365</v>
      </c>
      <c r="E140" s="4" t="s">
        <v>263</v>
      </c>
      <c r="F140" s="4" t="s">
        <v>541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33">
        <f t="shared" si="2"/>
        <v>27000</v>
      </c>
    </row>
    <row r="141" spans="3:18">
      <c r="C141" s="3" t="s">
        <v>148</v>
      </c>
      <c r="D141" s="4" t="s">
        <v>366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33">
        <f t="shared" si="2"/>
        <v>21600</v>
      </c>
    </row>
    <row r="142" spans="3:18">
      <c r="C142" s="3" t="s">
        <v>149</v>
      </c>
      <c r="D142" s="4" t="s">
        <v>367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33">
        <f t="shared" si="2"/>
        <v>27000</v>
      </c>
    </row>
    <row r="143" spans="3:18">
      <c r="C143" s="3" t="s">
        <v>150</v>
      </c>
      <c r="D143" s="4" t="s">
        <v>368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33">
        <f t="shared" si="2"/>
        <v>29700</v>
      </c>
    </row>
    <row r="144" spans="3:18">
      <c r="C144" s="3" t="s">
        <v>151</v>
      </c>
      <c r="D144" s="4" t="s">
        <v>369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33">
        <f t="shared" si="2"/>
        <v>10800</v>
      </c>
    </row>
    <row r="145" spans="3:18">
      <c r="C145" s="3" t="s">
        <v>152</v>
      </c>
      <c r="D145" s="4" t="s">
        <v>370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33">
        <f t="shared" si="2"/>
        <v>21600</v>
      </c>
    </row>
    <row r="146" spans="3:18">
      <c r="C146" s="3" t="s">
        <v>153</v>
      </c>
      <c r="D146" s="4" t="s">
        <v>371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33">
        <f t="shared" si="2"/>
        <v>37800</v>
      </c>
    </row>
    <row r="147" spans="3:18">
      <c r="C147" s="3" t="s">
        <v>154</v>
      </c>
      <c r="D147" s="4" t="s">
        <v>372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33">
        <f t="shared" si="2"/>
        <v>24300</v>
      </c>
    </row>
    <row r="148" spans="3:18">
      <c r="C148" s="3" t="s">
        <v>155</v>
      </c>
      <c r="D148" s="4" t="s">
        <v>373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33">
        <f t="shared" si="2"/>
        <v>29700</v>
      </c>
    </row>
    <row r="149" spans="3:18">
      <c r="C149" s="3" t="s">
        <v>156</v>
      </c>
      <c r="D149" s="4" t="s">
        <v>374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33">
        <f t="shared" si="2"/>
        <v>27000</v>
      </c>
    </row>
    <row r="150" spans="3:18">
      <c r="C150" s="3" t="s">
        <v>157</v>
      </c>
      <c r="D150" s="4" t="s">
        <v>375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33">
        <f t="shared" si="2"/>
        <v>21600</v>
      </c>
    </row>
    <row r="151" spans="3:18">
      <c r="C151" s="3" t="s">
        <v>158</v>
      </c>
      <c r="D151" s="4" t="s">
        <v>376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33">
        <f t="shared" si="2"/>
        <v>21600</v>
      </c>
    </row>
    <row r="152" spans="3:18">
      <c r="C152" s="3" t="s">
        <v>159</v>
      </c>
      <c r="D152" s="4" t="s">
        <v>377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33">
        <f t="shared" si="2"/>
        <v>27000</v>
      </c>
    </row>
    <row r="153" spans="3:18">
      <c r="C153" s="3" t="s">
        <v>160</v>
      </c>
      <c r="D153" s="4" t="s">
        <v>378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33">
        <f t="shared" si="2"/>
        <v>18900</v>
      </c>
    </row>
    <row r="154" spans="3:18">
      <c r="C154" s="3" t="s">
        <v>161</v>
      </c>
      <c r="D154" s="4" t="s">
        <v>379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33">
        <f t="shared" si="2"/>
        <v>24300</v>
      </c>
    </row>
    <row r="155" spans="3:18">
      <c r="C155" s="3" t="s">
        <v>162</v>
      </c>
      <c r="D155" s="4" t="s">
        <v>380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33">
        <f t="shared" si="2"/>
        <v>18900</v>
      </c>
    </row>
    <row r="156" spans="3:18">
      <c r="C156" s="3" t="s">
        <v>163</v>
      </c>
      <c r="D156" s="4" t="s">
        <v>381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33">
        <f t="shared" si="2"/>
        <v>32400</v>
      </c>
    </row>
    <row r="157" spans="3:18">
      <c r="C157" s="3" t="s">
        <v>164</v>
      </c>
      <c r="D157" s="4" t="s">
        <v>535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33">
        <f t="shared" si="2"/>
        <v>24300</v>
      </c>
    </row>
    <row r="158" spans="3:18">
      <c r="C158" s="3" t="s">
        <v>165</v>
      </c>
      <c r="D158" s="4" t="s">
        <v>382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33">
        <f t="shared" si="2"/>
        <v>27000</v>
      </c>
    </row>
    <row r="159" spans="3:18">
      <c r="C159" s="3" t="s">
        <v>166</v>
      </c>
      <c r="D159" s="4" t="s">
        <v>383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33">
        <f t="shared" si="2"/>
        <v>18900</v>
      </c>
    </row>
    <row r="160" spans="3:18">
      <c r="C160" s="3" t="s">
        <v>167</v>
      </c>
      <c r="D160" s="4" t="s">
        <v>384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33">
        <f t="shared" si="2"/>
        <v>21600</v>
      </c>
    </row>
    <row r="161" spans="3:18">
      <c r="C161" s="3" t="s">
        <v>168</v>
      </c>
      <c r="D161" s="4" t="s">
        <v>385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33">
        <f t="shared" si="2"/>
        <v>32400</v>
      </c>
    </row>
    <row r="162" spans="3:18">
      <c r="C162" s="3" t="s">
        <v>169</v>
      </c>
      <c r="D162" s="4" t="s">
        <v>386</v>
      </c>
      <c r="E162" s="4" t="s">
        <v>264</v>
      </c>
      <c r="F162" s="4" t="s">
        <v>541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33">
        <f t="shared" si="2"/>
        <v>18900</v>
      </c>
    </row>
    <row r="163" spans="3:18">
      <c r="C163" s="3" t="s">
        <v>170</v>
      </c>
      <c r="D163" s="4" t="s">
        <v>387</v>
      </c>
      <c r="E163" s="4" t="s">
        <v>263</v>
      </c>
      <c r="F163" s="4" t="s">
        <v>541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33">
        <f t="shared" si="2"/>
        <v>21600</v>
      </c>
    </row>
    <row r="164" spans="3:18">
      <c r="C164" s="3" t="s">
        <v>171</v>
      </c>
      <c r="D164" s="4" t="s">
        <v>536</v>
      </c>
      <c r="E164" s="4" t="s">
        <v>263</v>
      </c>
      <c r="F164" s="4" t="s">
        <v>541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33">
        <f t="shared" si="2"/>
        <v>27000</v>
      </c>
    </row>
    <row r="165" spans="3:18">
      <c r="C165" s="3" t="s">
        <v>172</v>
      </c>
      <c r="D165" s="4" t="s">
        <v>388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33">
        <f t="shared" si="2"/>
        <v>24300</v>
      </c>
    </row>
    <row r="166" spans="3:18">
      <c r="C166" s="3" t="s">
        <v>173</v>
      </c>
      <c r="D166" s="4" t="s">
        <v>389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33">
        <f t="shared" si="2"/>
        <v>21600</v>
      </c>
    </row>
    <row r="167" spans="3:18">
      <c r="C167" s="3" t="s">
        <v>174</v>
      </c>
      <c r="D167" s="4" t="s">
        <v>390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33">
        <f t="shared" si="2"/>
        <v>21600</v>
      </c>
    </row>
    <row r="168" spans="3:18">
      <c r="C168" s="3" t="s">
        <v>175</v>
      </c>
      <c r="D168" s="4" t="s">
        <v>391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33">
        <f t="shared" si="2"/>
        <v>29700</v>
      </c>
    </row>
    <row r="169" spans="3:18">
      <c r="C169" s="3" t="s">
        <v>176</v>
      </c>
      <c r="D169" s="4" t="s">
        <v>392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33">
        <f t="shared" si="2"/>
        <v>27000</v>
      </c>
    </row>
    <row r="170" spans="3:18">
      <c r="C170" s="3" t="s">
        <v>177</v>
      </c>
      <c r="D170" s="4" t="s">
        <v>393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33">
        <f t="shared" si="2"/>
        <v>21600</v>
      </c>
    </row>
    <row r="171" spans="3:18">
      <c r="C171" s="3" t="s">
        <v>178</v>
      </c>
      <c r="D171" s="4" t="s">
        <v>394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33">
        <f t="shared" si="2"/>
        <v>21600</v>
      </c>
    </row>
    <row r="172" spans="3:18">
      <c r="C172" s="3" t="s">
        <v>179</v>
      </c>
      <c r="D172" s="4" t="s">
        <v>395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33">
        <f t="shared" si="2"/>
        <v>21600</v>
      </c>
    </row>
    <row r="173" spans="3:18">
      <c r="C173" s="3" t="s">
        <v>180</v>
      </c>
      <c r="D173" s="4" t="s">
        <v>396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33">
        <f t="shared" si="2"/>
        <v>24300</v>
      </c>
    </row>
    <row r="174" spans="3:18">
      <c r="C174" s="3" t="s">
        <v>181</v>
      </c>
      <c r="D174" s="4" t="s">
        <v>397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33">
        <f t="shared" si="2"/>
        <v>10800</v>
      </c>
    </row>
    <row r="175" spans="3:18">
      <c r="C175" s="3" t="s">
        <v>182</v>
      </c>
      <c r="D175" s="4" t="s">
        <v>398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33">
        <f t="shared" si="2"/>
        <v>18900</v>
      </c>
    </row>
    <row r="176" spans="3:18">
      <c r="C176" s="3" t="s">
        <v>183</v>
      </c>
      <c r="D176" s="4" t="s">
        <v>399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33">
        <f t="shared" si="2"/>
        <v>32400</v>
      </c>
    </row>
    <row r="177" spans="3:18">
      <c r="C177" s="3" t="s">
        <v>184</v>
      </c>
      <c r="D177" s="4" t="s">
        <v>400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33">
        <f t="shared" si="2"/>
        <v>24300</v>
      </c>
    </row>
    <row r="178" spans="3:18">
      <c r="C178" s="3" t="s">
        <v>185</v>
      </c>
      <c r="D178" s="4" t="s">
        <v>401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33">
        <f t="shared" si="2"/>
        <v>27000</v>
      </c>
    </row>
    <row r="179" spans="3:18">
      <c r="C179" s="3" t="s">
        <v>186</v>
      </c>
      <c r="D179" s="4" t="s">
        <v>402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33">
        <f t="shared" si="2"/>
        <v>21600</v>
      </c>
    </row>
    <row r="180" spans="3:18">
      <c r="C180" s="3" t="s">
        <v>187</v>
      </c>
      <c r="D180" s="4" t="s">
        <v>403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33">
        <f t="shared" si="2"/>
        <v>27000</v>
      </c>
    </row>
    <row r="181" spans="3:18">
      <c r="C181" s="3" t="s">
        <v>188</v>
      </c>
      <c r="D181" s="4" t="s">
        <v>404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33">
        <f t="shared" si="2"/>
        <v>21600</v>
      </c>
    </row>
    <row r="182" spans="3:18">
      <c r="C182" s="3" t="s">
        <v>189</v>
      </c>
      <c r="D182" s="4" t="s">
        <v>405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33">
        <f t="shared" si="2"/>
        <v>32400</v>
      </c>
    </row>
    <row r="183" spans="3:18">
      <c r="C183" s="3" t="s">
        <v>190</v>
      </c>
      <c r="D183" s="4" t="s">
        <v>406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33">
        <f t="shared" si="2"/>
        <v>27000</v>
      </c>
    </row>
    <row r="184" spans="3:18">
      <c r="C184" s="3" t="s">
        <v>191</v>
      </c>
      <c r="D184" s="4" t="s">
        <v>407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33">
        <f t="shared" si="2"/>
        <v>32400</v>
      </c>
    </row>
    <row r="185" spans="3:18">
      <c r="C185" s="3" t="s">
        <v>192</v>
      </c>
      <c r="D185" s="4" t="s">
        <v>408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33">
        <f t="shared" si="2"/>
        <v>24300</v>
      </c>
    </row>
    <row r="186" spans="3:18">
      <c r="C186" s="3" t="s">
        <v>193</v>
      </c>
      <c r="D186" s="4" t="s">
        <v>409</v>
      </c>
      <c r="E186" s="4" t="s">
        <v>264</v>
      </c>
      <c r="F186" s="4" t="s">
        <v>541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33">
        <f t="shared" si="2"/>
        <v>21600</v>
      </c>
    </row>
    <row r="187" spans="3:18">
      <c r="C187" s="3" t="s">
        <v>194</v>
      </c>
      <c r="D187" s="4" t="s">
        <v>410</v>
      </c>
      <c r="E187" s="4" t="s">
        <v>263</v>
      </c>
      <c r="F187" s="4" t="s">
        <v>541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33">
        <f t="shared" si="2"/>
        <v>29700</v>
      </c>
    </row>
    <row r="188" spans="3:18">
      <c r="C188" s="3" t="s">
        <v>195</v>
      </c>
      <c r="D188" s="4" t="s">
        <v>411</v>
      </c>
      <c r="E188" s="4" t="s">
        <v>263</v>
      </c>
      <c r="F188" s="4" t="s">
        <v>541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33">
        <f t="shared" si="2"/>
        <v>18900</v>
      </c>
    </row>
    <row r="189" spans="3:18">
      <c r="C189" s="3" t="s">
        <v>196</v>
      </c>
      <c r="D189" s="4" t="s">
        <v>412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33">
        <f t="shared" si="2"/>
        <v>27000</v>
      </c>
    </row>
    <row r="190" spans="3:18">
      <c r="C190" s="3" t="s">
        <v>197</v>
      </c>
      <c r="D190" s="4" t="s">
        <v>413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33">
        <f t="shared" si="2"/>
        <v>32400</v>
      </c>
    </row>
    <row r="191" spans="3:18">
      <c r="C191" s="3" t="s">
        <v>198</v>
      </c>
      <c r="D191" s="4" t="s">
        <v>414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33">
        <f t="shared" si="2"/>
        <v>13500</v>
      </c>
    </row>
    <row r="192" spans="3:18">
      <c r="C192" s="3" t="s">
        <v>199</v>
      </c>
      <c r="D192" s="4" t="s">
        <v>415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33">
        <f t="shared" si="2"/>
        <v>21600</v>
      </c>
    </row>
    <row r="193" spans="3:18">
      <c r="C193" s="3" t="s">
        <v>200</v>
      </c>
      <c r="D193" s="4" t="s">
        <v>416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33">
        <f t="shared" si="2"/>
        <v>24300</v>
      </c>
    </row>
    <row r="194" spans="3:18">
      <c r="C194" s="3" t="s">
        <v>201</v>
      </c>
      <c r="D194" s="4" t="s">
        <v>417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33">
        <f t="shared" si="2"/>
        <v>21600</v>
      </c>
    </row>
    <row r="195" spans="3:18">
      <c r="C195" s="3" t="s">
        <v>202</v>
      </c>
      <c r="D195" s="4" t="s">
        <v>418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33">
        <f t="shared" si="2"/>
        <v>27000</v>
      </c>
    </row>
    <row r="196" spans="3:18">
      <c r="C196" s="3" t="s">
        <v>203</v>
      </c>
      <c r="D196" s="4" t="s">
        <v>419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33">
        <f t="shared" si="2"/>
        <v>21600</v>
      </c>
    </row>
    <row r="197" spans="3:18">
      <c r="C197" s="3" t="s">
        <v>204</v>
      </c>
      <c r="D197" s="4" t="s">
        <v>420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33">
        <f t="shared" si="2"/>
        <v>29700</v>
      </c>
    </row>
    <row r="198" spans="3:18">
      <c r="C198" s="3" t="s">
        <v>205</v>
      </c>
      <c r="D198" s="4" t="s">
        <v>421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33">
        <f t="shared" si="2"/>
        <v>29700</v>
      </c>
    </row>
    <row r="199" spans="3:18">
      <c r="C199" s="3" t="s">
        <v>206</v>
      </c>
      <c r="D199" s="4" t="s">
        <v>422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33">
        <f t="shared" si="2"/>
        <v>24300</v>
      </c>
    </row>
    <row r="200" spans="3:18">
      <c r="C200" s="3" t="s">
        <v>207</v>
      </c>
      <c r="D200" s="4" t="s">
        <v>423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33">
        <f t="shared" ref="R200:R255" si="3">Payment_Semester_1+Payment_Semester_2+Payment_Semester_3</f>
        <v>16200</v>
      </c>
    </row>
    <row r="201" spans="3:18">
      <c r="C201" s="3" t="s">
        <v>208</v>
      </c>
      <c r="D201" s="4" t="s">
        <v>424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33">
        <f t="shared" si="3"/>
        <v>29700</v>
      </c>
    </row>
    <row r="202" spans="3:18">
      <c r="C202" s="3" t="s">
        <v>209</v>
      </c>
      <c r="D202" s="4" t="s">
        <v>425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33">
        <f t="shared" si="3"/>
        <v>18900</v>
      </c>
    </row>
    <row r="203" spans="3:18">
      <c r="C203" s="3" t="s">
        <v>210</v>
      </c>
      <c r="D203" s="4" t="s">
        <v>426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33">
        <f t="shared" si="3"/>
        <v>27000</v>
      </c>
    </row>
    <row r="204" spans="3:18">
      <c r="C204" s="3" t="s">
        <v>211</v>
      </c>
      <c r="D204" s="4" t="s">
        <v>427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33">
        <f t="shared" si="3"/>
        <v>24300</v>
      </c>
    </row>
    <row r="205" spans="3:18">
      <c r="C205" s="3" t="s">
        <v>212</v>
      </c>
      <c r="D205" s="4" t="s">
        <v>428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33">
        <f t="shared" si="3"/>
        <v>24300</v>
      </c>
    </row>
    <row r="206" spans="3:18">
      <c r="C206" s="3" t="s">
        <v>213</v>
      </c>
      <c r="D206" s="4" t="s">
        <v>429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33">
        <f t="shared" si="3"/>
        <v>18900</v>
      </c>
    </row>
    <row r="207" spans="3:18">
      <c r="C207" s="3" t="s">
        <v>214</v>
      </c>
      <c r="D207" s="4" t="s">
        <v>430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33">
        <f t="shared" si="3"/>
        <v>24300</v>
      </c>
    </row>
    <row r="208" spans="3:18">
      <c r="C208" s="3" t="s">
        <v>215</v>
      </c>
      <c r="D208" s="4" t="s">
        <v>431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33">
        <f t="shared" si="3"/>
        <v>18900</v>
      </c>
    </row>
    <row r="209" spans="3:18">
      <c r="C209" s="3" t="s">
        <v>216</v>
      </c>
      <c r="D209" s="4" t="s">
        <v>432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33">
        <f t="shared" si="3"/>
        <v>27000</v>
      </c>
    </row>
    <row r="210" spans="3:18">
      <c r="C210" s="3" t="s">
        <v>217</v>
      </c>
      <c r="D210" s="4" t="s">
        <v>433</v>
      </c>
      <c r="E210" s="4" t="s">
        <v>264</v>
      </c>
      <c r="F210" s="4" t="s">
        <v>541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33">
        <f t="shared" si="3"/>
        <v>27000</v>
      </c>
    </row>
    <row r="211" spans="3:18">
      <c r="C211" s="3" t="s">
        <v>218</v>
      </c>
      <c r="D211" s="4" t="s">
        <v>434</v>
      </c>
      <c r="E211" s="4" t="s">
        <v>263</v>
      </c>
      <c r="F211" s="4" t="s">
        <v>541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33">
        <f t="shared" si="3"/>
        <v>18900</v>
      </c>
    </row>
    <row r="212" spans="3:18">
      <c r="C212" s="3" t="s">
        <v>219</v>
      </c>
      <c r="D212" s="4" t="s">
        <v>435</v>
      </c>
      <c r="E212" s="4" t="s">
        <v>263</v>
      </c>
      <c r="F212" s="4" t="s">
        <v>541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33">
        <f t="shared" si="3"/>
        <v>27000</v>
      </c>
    </row>
    <row r="213" spans="3:18">
      <c r="C213" s="3" t="s">
        <v>220</v>
      </c>
      <c r="D213" s="4" t="s">
        <v>436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33">
        <f t="shared" si="3"/>
        <v>29700</v>
      </c>
    </row>
    <row r="214" spans="3:18">
      <c r="C214" s="3" t="s">
        <v>221</v>
      </c>
      <c r="D214" s="4" t="s">
        <v>437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33">
        <f t="shared" si="3"/>
        <v>13500</v>
      </c>
    </row>
    <row r="215" spans="3:18">
      <c r="C215" s="3" t="s">
        <v>222</v>
      </c>
      <c r="D215" s="4" t="s">
        <v>438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33">
        <f t="shared" si="3"/>
        <v>21600</v>
      </c>
    </row>
    <row r="216" spans="3:18">
      <c r="C216" s="3" t="s">
        <v>223</v>
      </c>
      <c r="D216" s="4" t="s">
        <v>537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33">
        <f t="shared" si="3"/>
        <v>18900</v>
      </c>
    </row>
    <row r="217" spans="3:18">
      <c r="C217" s="3" t="s">
        <v>224</v>
      </c>
      <c r="D217" s="4" t="s">
        <v>439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33">
        <f t="shared" si="3"/>
        <v>18900</v>
      </c>
    </row>
    <row r="218" spans="3:18">
      <c r="C218" s="3" t="s">
        <v>225</v>
      </c>
      <c r="D218" s="4" t="s">
        <v>440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33">
        <f t="shared" si="3"/>
        <v>29700</v>
      </c>
    </row>
    <row r="219" spans="3:18">
      <c r="C219" s="3" t="s">
        <v>226</v>
      </c>
      <c r="D219" s="4" t="s">
        <v>538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33">
        <f t="shared" si="3"/>
        <v>24300</v>
      </c>
    </row>
    <row r="220" spans="3:18">
      <c r="C220" s="3" t="s">
        <v>227</v>
      </c>
      <c r="D220" s="4" t="s">
        <v>441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33">
        <f t="shared" si="3"/>
        <v>24300</v>
      </c>
    </row>
    <row r="221" spans="3:18">
      <c r="C221" s="3" t="s">
        <v>228</v>
      </c>
      <c r="D221" s="4" t="s">
        <v>442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33">
        <f t="shared" si="3"/>
        <v>24300</v>
      </c>
    </row>
    <row r="222" spans="3:18">
      <c r="C222" s="3" t="s">
        <v>229</v>
      </c>
      <c r="D222" s="4" t="s">
        <v>443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33">
        <f t="shared" si="3"/>
        <v>16200</v>
      </c>
    </row>
    <row r="223" spans="3:18">
      <c r="C223" s="3" t="s">
        <v>230</v>
      </c>
      <c r="D223" s="4" t="s">
        <v>444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33">
        <f t="shared" si="3"/>
        <v>35100</v>
      </c>
    </row>
    <row r="224" spans="3:18">
      <c r="C224" s="3" t="s">
        <v>231</v>
      </c>
      <c r="D224" s="4" t="s">
        <v>445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33">
        <f t="shared" si="3"/>
        <v>27000</v>
      </c>
    </row>
    <row r="225" spans="3:18">
      <c r="C225" s="3" t="s">
        <v>232</v>
      </c>
      <c r="D225" s="4" t="s">
        <v>446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33">
        <f t="shared" si="3"/>
        <v>29700</v>
      </c>
    </row>
    <row r="226" spans="3:18">
      <c r="C226" s="3" t="s">
        <v>233</v>
      </c>
      <c r="D226" s="4" t="s">
        <v>447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33">
        <f t="shared" si="3"/>
        <v>21600</v>
      </c>
    </row>
    <row r="227" spans="3:18">
      <c r="C227" s="3" t="s">
        <v>234</v>
      </c>
      <c r="D227" s="4" t="s">
        <v>448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33">
        <f t="shared" si="3"/>
        <v>21600</v>
      </c>
    </row>
    <row r="228" spans="3:18">
      <c r="C228" s="3" t="s">
        <v>235</v>
      </c>
      <c r="D228" s="4" t="s">
        <v>449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33">
        <f t="shared" si="3"/>
        <v>10800</v>
      </c>
    </row>
    <row r="229" spans="3:18">
      <c r="C229" s="3" t="s">
        <v>236</v>
      </c>
      <c r="D229" s="4" t="s">
        <v>450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33">
        <f t="shared" si="3"/>
        <v>24300</v>
      </c>
    </row>
    <row r="230" spans="3:18">
      <c r="C230" s="3" t="s">
        <v>237</v>
      </c>
      <c r="D230" s="4" t="s">
        <v>451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33">
        <f t="shared" si="3"/>
        <v>32400</v>
      </c>
    </row>
    <row r="231" spans="3:18">
      <c r="C231" s="3" t="s">
        <v>238</v>
      </c>
      <c r="D231" s="4" t="s">
        <v>452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33">
        <f t="shared" si="3"/>
        <v>29700</v>
      </c>
    </row>
    <row r="232" spans="3:18">
      <c r="C232" s="3" t="s">
        <v>239</v>
      </c>
      <c r="D232" s="4" t="s">
        <v>453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33">
        <f t="shared" si="3"/>
        <v>32400</v>
      </c>
    </row>
    <row r="233" spans="3:18">
      <c r="C233" s="3" t="s">
        <v>240</v>
      </c>
      <c r="D233" s="4" t="s">
        <v>454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33">
        <f t="shared" si="3"/>
        <v>21600</v>
      </c>
    </row>
    <row r="234" spans="3:18">
      <c r="C234" s="3" t="s">
        <v>241</v>
      </c>
      <c r="D234" s="4" t="s">
        <v>455</v>
      </c>
      <c r="E234" s="4" t="s">
        <v>264</v>
      </c>
      <c r="F234" s="4" t="s">
        <v>541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33">
        <f t="shared" si="3"/>
        <v>18900</v>
      </c>
    </row>
    <row r="235" spans="3:18">
      <c r="C235" s="3" t="s">
        <v>242</v>
      </c>
      <c r="D235" s="4" t="s">
        <v>456</v>
      </c>
      <c r="E235" s="4" t="s">
        <v>263</v>
      </c>
      <c r="F235" s="4" t="s">
        <v>541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33">
        <f t="shared" si="3"/>
        <v>16200</v>
      </c>
    </row>
    <row r="236" spans="3:18">
      <c r="C236" s="3" t="s">
        <v>243</v>
      </c>
      <c r="D236" s="4" t="s">
        <v>457</v>
      </c>
      <c r="E236" s="4" t="s">
        <v>263</v>
      </c>
      <c r="F236" s="4" t="s">
        <v>541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33">
        <f t="shared" si="3"/>
        <v>18900</v>
      </c>
    </row>
    <row r="237" spans="3:18">
      <c r="C237" s="3" t="s">
        <v>244</v>
      </c>
      <c r="D237" s="4" t="s">
        <v>458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33">
        <f t="shared" si="3"/>
        <v>27000</v>
      </c>
    </row>
    <row r="238" spans="3:18">
      <c r="C238" s="3" t="s">
        <v>245</v>
      </c>
      <c r="D238" s="4" t="s">
        <v>459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33">
        <f t="shared" si="3"/>
        <v>24300</v>
      </c>
    </row>
    <row r="239" spans="3:18">
      <c r="C239" s="3" t="s">
        <v>246</v>
      </c>
      <c r="D239" s="4" t="s">
        <v>460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33">
        <f t="shared" si="3"/>
        <v>35100</v>
      </c>
    </row>
    <row r="240" spans="3:18">
      <c r="C240" s="3" t="s">
        <v>247</v>
      </c>
      <c r="D240" s="4" t="s">
        <v>461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33">
        <f t="shared" si="3"/>
        <v>16200</v>
      </c>
    </row>
    <row r="241" spans="3:18">
      <c r="C241" s="3" t="s">
        <v>248</v>
      </c>
      <c r="D241" s="4" t="s">
        <v>462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33">
        <f t="shared" si="3"/>
        <v>21600</v>
      </c>
    </row>
    <row r="242" spans="3:18">
      <c r="C242" s="3" t="s">
        <v>249</v>
      </c>
      <c r="D242" s="4" t="s">
        <v>463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33">
        <f t="shared" si="3"/>
        <v>21600</v>
      </c>
    </row>
    <row r="243" spans="3:18">
      <c r="C243" s="3" t="s">
        <v>250</v>
      </c>
      <c r="D243" s="4" t="s">
        <v>464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33">
        <f t="shared" si="3"/>
        <v>13500</v>
      </c>
    </row>
    <row r="244" spans="3:18">
      <c r="C244" s="3" t="s">
        <v>251</v>
      </c>
      <c r="D244" s="4" t="s">
        <v>465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33">
        <f t="shared" si="3"/>
        <v>24300</v>
      </c>
    </row>
    <row r="245" spans="3:18">
      <c r="C245" s="3" t="s">
        <v>252</v>
      </c>
      <c r="D245" s="4" t="s">
        <v>466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33">
        <f t="shared" si="3"/>
        <v>24300</v>
      </c>
    </row>
    <row r="246" spans="3:18">
      <c r="C246" s="3" t="s">
        <v>253</v>
      </c>
      <c r="D246" s="4" t="s">
        <v>467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33">
        <f t="shared" si="3"/>
        <v>29700</v>
      </c>
    </row>
    <row r="247" spans="3:18">
      <c r="C247" s="3" t="s">
        <v>254</v>
      </c>
      <c r="D247" s="4" t="s">
        <v>468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33">
        <f t="shared" si="3"/>
        <v>21600</v>
      </c>
    </row>
    <row r="248" spans="3:18">
      <c r="C248" s="3" t="s">
        <v>255</v>
      </c>
      <c r="D248" s="4" t="s">
        <v>469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33">
        <f t="shared" si="3"/>
        <v>18900</v>
      </c>
    </row>
    <row r="249" spans="3:18">
      <c r="C249" s="3" t="s">
        <v>256</v>
      </c>
      <c r="D249" s="4" t="s">
        <v>470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33">
        <f t="shared" si="3"/>
        <v>18900</v>
      </c>
    </row>
    <row r="250" spans="3:18">
      <c r="C250" s="3" t="s">
        <v>257</v>
      </c>
      <c r="D250" s="4" t="s">
        <v>471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33">
        <f t="shared" si="3"/>
        <v>18900</v>
      </c>
    </row>
    <row r="251" spans="3:18">
      <c r="C251" s="3" t="s">
        <v>258</v>
      </c>
      <c r="D251" s="4" t="s">
        <v>539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33">
        <f t="shared" si="3"/>
        <v>27000</v>
      </c>
    </row>
    <row r="252" spans="3:18">
      <c r="C252" s="3" t="s">
        <v>259</v>
      </c>
      <c r="D252" s="4" t="s">
        <v>472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33">
        <f t="shared" si="3"/>
        <v>24300</v>
      </c>
    </row>
    <row r="253" spans="3:18">
      <c r="C253" s="3" t="s">
        <v>260</v>
      </c>
      <c r="D253" s="4" t="s">
        <v>473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33">
        <f t="shared" si="3"/>
        <v>21600</v>
      </c>
    </row>
    <row r="254" spans="3:18">
      <c r="C254" s="3" t="s">
        <v>261</v>
      </c>
      <c r="D254" s="4" t="s">
        <v>540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33">
        <f t="shared" si="3"/>
        <v>29700</v>
      </c>
    </row>
    <row r="255" spans="3:18">
      <c r="C255" s="3" t="s">
        <v>262</v>
      </c>
      <c r="D255" s="5" t="s">
        <v>474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33">
        <f t="shared" si="3"/>
        <v>16200</v>
      </c>
    </row>
  </sheetData>
  <mergeCells count="2">
    <mergeCell ref="H4:I4"/>
    <mergeCell ref="C4:D4"/>
  </mergeCells>
  <conditionalFormatting sqref="E4">
    <cfRule type="expression" dxfId="6" priority="1">
      <formula>AND(_xlfn.ISFORMULA($E$4),$E$4=248)</formula>
    </cfRule>
  </conditionalFormatting>
  <conditionalFormatting sqref="F6">
    <cfRule type="expression" dxfId="5" priority="3">
      <formula>AND(_xlfn.ISFORMULA($F$6),$F$6=3)</formula>
    </cfRule>
  </conditionalFormatting>
  <conditionalFormatting sqref="J4">
    <cfRule type="expression" dxfId="4" priority="4">
      <formula>AND(_xlfn.ISFORMULA($J$4),$J$4=1535)</formula>
    </cfRule>
  </conditionalFormatting>
  <conditionalFormatting sqref="R8:R255">
    <cfRule type="expression" dxfId="3" priority="5">
      <formula>AND(_xlfn.ISFORMULA(R8),R8=O8+P8+Q8)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4" sqref="B4"/>
    </sheetView>
  </sheetViews>
  <sheetFormatPr defaultRowHeight="14.4"/>
  <cols>
    <col min="1" max="1" width="20" bestFit="1" customWidth="1"/>
    <col min="2" max="2" width="19.109375" customWidth="1"/>
    <col min="3" max="3" width="13.88671875" bestFit="1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3" ht="29.25" customHeight="1">
      <c r="A1" s="41" t="s">
        <v>273</v>
      </c>
      <c r="B1" s="41"/>
      <c r="C1" s="14"/>
      <c r="D1" s="16"/>
      <c r="E1" s="7"/>
      <c r="F1" s="7"/>
    </row>
    <row r="2" spans="1:13" ht="23.25" customHeight="1">
      <c r="A2" s="15" t="s">
        <v>263</v>
      </c>
      <c r="B2" s="27">
        <f>COUNTIFS(Campus,Dashboard!A2)</f>
        <v>83</v>
      </c>
    </row>
    <row r="3" spans="1:13" ht="23.25" customHeight="1">
      <c r="A3" s="15" t="s">
        <v>264</v>
      </c>
      <c r="B3" s="27">
        <f>COUNTIFS(Campus,Dashboard!A3)</f>
        <v>124</v>
      </c>
      <c r="E3" s="2"/>
    </row>
    <row r="4" spans="1:13" ht="23.25" customHeight="1">
      <c r="A4" s="15" t="s">
        <v>265</v>
      </c>
      <c r="B4" s="27">
        <f>COUNTIFS(Campus,Dashboard!A4)</f>
        <v>41</v>
      </c>
    </row>
    <row r="5" spans="1:13" ht="12" customHeight="1">
      <c r="A5" s="17"/>
      <c r="B5" s="6"/>
    </row>
    <row r="6" spans="1:13" ht="15" customHeight="1"/>
    <row r="9" spans="1:13" ht="18">
      <c r="A9" s="41" t="s">
        <v>274</v>
      </c>
      <c r="B9" s="41"/>
    </row>
    <row r="10" spans="1:13" ht="18">
      <c r="A10" s="15" t="s">
        <v>268</v>
      </c>
      <c r="B10" s="44">
        <f>COUNTIFS(Course,A10)</f>
        <v>77</v>
      </c>
    </row>
    <row r="11" spans="1:13" ht="18">
      <c r="A11" s="15" t="s">
        <v>269</v>
      </c>
      <c r="B11" s="44">
        <f>COUNTIFS(Course,A11)</f>
        <v>114</v>
      </c>
    </row>
    <row r="12" spans="1:13" ht="18">
      <c r="A12" s="15" t="s">
        <v>270</v>
      </c>
      <c r="B12" s="44">
        <f>COUNTIFS(Course,A12)</f>
        <v>57</v>
      </c>
    </row>
    <row r="14" spans="1:13" ht="24.75" customHeight="1">
      <c r="D14" s="24" t="s">
        <v>275</v>
      </c>
      <c r="E14" s="24" t="s">
        <v>276</v>
      </c>
      <c r="F14" s="24" t="s">
        <v>277</v>
      </c>
      <c r="K14" s="24" t="s">
        <v>275</v>
      </c>
      <c r="L14" s="24" t="s">
        <v>276</v>
      </c>
      <c r="M14" s="24" t="s">
        <v>277</v>
      </c>
    </row>
    <row r="15" spans="1:13" s="19" customFormat="1" ht="22.5" customHeight="1">
      <c r="A15" s="40" t="s">
        <v>542</v>
      </c>
      <c r="B15" s="42"/>
      <c r="C15" s="43"/>
      <c r="D15" s="20">
        <f>COUNTIFS(Number_of_units__Semester_1, "&gt;4")</f>
        <v>47</v>
      </c>
      <c r="E15" s="20">
        <f>COUNTIFS(Number_of_units__Semester_2, "&gt;4")</f>
        <v>0</v>
      </c>
      <c r="F15" s="20">
        <f>COUNTIFS(Number_of_units__Semester_3,"&gt;4")</f>
        <v>57</v>
      </c>
      <c r="H15" s="39" t="s">
        <v>544</v>
      </c>
      <c r="I15" s="39"/>
      <c r="J15" s="40"/>
      <c r="K15" s="20">
        <f>COUNTIFS(Average_mark_Semester_1, "&lt;50")</f>
        <v>36</v>
      </c>
      <c r="L15" s="20">
        <f>COUNTIFS(Average_mark_Semester_2, "&lt;50")</f>
        <v>26</v>
      </c>
      <c r="M15" s="20">
        <f>COUNTIFS(Average_mark_Semester_3, "&lt;50")</f>
        <v>57</v>
      </c>
    </row>
    <row r="16" spans="1:13" s="19" customFormat="1" ht="22.5" customHeight="1">
      <c r="A16" s="39" t="s">
        <v>543</v>
      </c>
      <c r="B16" s="39"/>
      <c r="C16" s="40"/>
      <c r="D16" s="20">
        <f>COUNTIFS(Number_of_units__Semester_1, 1)</f>
        <v>39</v>
      </c>
      <c r="E16" s="20">
        <f>COUNTIFS(Number_of_units__Semester_2, 1)</f>
        <v>65</v>
      </c>
      <c r="F16" s="20">
        <f>COUNTIFS(Number_of_units__Semester_3,1)</f>
        <v>0</v>
      </c>
      <c r="H16" s="39" t="s">
        <v>284</v>
      </c>
      <c r="I16" s="39"/>
      <c r="J16" s="40"/>
      <c r="K16" s="20">
        <f>COUNTIFS(Course, A10, Average_mark_Semester_1, "&lt;50")</f>
        <v>9</v>
      </c>
      <c r="L16" s="20">
        <f>COUNTIFS(Course, A10, Average_mark_Semester_2, "&lt;50")</f>
        <v>7</v>
      </c>
      <c r="M16" s="20">
        <f>COUNTIFS(Course, A10, Average_mark_Semester_3, "&lt;50")</f>
        <v>11</v>
      </c>
    </row>
    <row r="17" spans="1:11" ht="18"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31.2">
      <c r="A18" s="32" t="s">
        <v>278</v>
      </c>
      <c r="B18" s="32" t="s">
        <v>0</v>
      </c>
      <c r="C18" s="32" t="s">
        <v>268</v>
      </c>
      <c r="D18" s="32" t="s">
        <v>269</v>
      </c>
      <c r="E18" s="32" t="s">
        <v>270</v>
      </c>
      <c r="G18" s="29"/>
      <c r="H18" s="29"/>
      <c r="I18" s="29"/>
      <c r="J18" s="29"/>
    </row>
    <row r="19" spans="1:11" ht="18">
      <c r="A19" s="15" t="s">
        <v>263</v>
      </c>
      <c r="B19" s="21">
        <f>SUMIFS(Total_Payment, Campus, Dashboard!A19)</f>
        <v>2008800</v>
      </c>
      <c r="C19" s="21">
        <f t="shared" ref="C19:E21" si="0">SUMIFS(Total_Payment, Campus, $A19, Course, C$18)</f>
        <v>572400</v>
      </c>
      <c r="D19" s="21">
        <f t="shared" si="0"/>
        <v>963900</v>
      </c>
      <c r="E19" s="21">
        <f t="shared" si="0"/>
        <v>472500</v>
      </c>
      <c r="G19" s="7"/>
    </row>
    <row r="20" spans="1:11" ht="18">
      <c r="A20" s="15" t="s">
        <v>264</v>
      </c>
      <c r="B20" s="21">
        <f>SUMIFS(Total_Payment, Campus, Dashboard!A20)</f>
        <v>2983500</v>
      </c>
      <c r="C20" s="21">
        <f t="shared" si="0"/>
        <v>945000</v>
      </c>
      <c r="D20" s="21">
        <f t="shared" si="0"/>
        <v>1358100</v>
      </c>
      <c r="E20" s="21">
        <f t="shared" si="0"/>
        <v>680400</v>
      </c>
    </row>
    <row r="21" spans="1:11" ht="18">
      <c r="A21" s="15" t="s">
        <v>265</v>
      </c>
      <c r="B21" s="21">
        <f>SUMIFS(Total_Payment, Campus, Dashboard!A21)</f>
        <v>1028700</v>
      </c>
      <c r="C21" s="21">
        <f t="shared" si="0"/>
        <v>318600</v>
      </c>
      <c r="D21" s="21">
        <f t="shared" si="0"/>
        <v>442800</v>
      </c>
      <c r="E21" s="21">
        <f t="shared" si="0"/>
        <v>267300</v>
      </c>
    </row>
    <row r="22" spans="1:11" ht="76.8" customHeight="1">
      <c r="A22" s="17"/>
      <c r="B22" s="28"/>
      <c r="C22" s="28"/>
      <c r="D22" s="28"/>
      <c r="E22" s="28"/>
    </row>
    <row r="23" spans="1:11" ht="1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31.2">
      <c r="A24" s="12" t="s">
        <v>286</v>
      </c>
      <c r="B24" s="23" t="s">
        <v>268</v>
      </c>
      <c r="C24" s="23" t="s">
        <v>269</v>
      </c>
      <c r="D24" s="23" t="s">
        <v>270</v>
      </c>
      <c r="E24" s="11" t="s">
        <v>545</v>
      </c>
      <c r="F24" s="30"/>
    </row>
    <row r="25" spans="1:11" ht="18">
      <c r="A25" s="15" t="s">
        <v>275</v>
      </c>
      <c r="B25" s="13">
        <f>SUMIFS(Number_of_units__Semester_1, Course, $B24)</f>
        <v>226</v>
      </c>
      <c r="C25" s="13">
        <f>SUMIFS(Number_of_units__Semester_1, Course, C24)</f>
        <v>358</v>
      </c>
      <c r="D25" s="13">
        <f>SUMIFS(Number_of_units__Semester_1, Course, D24)</f>
        <v>169</v>
      </c>
      <c r="E25" s="21">
        <f>SUM(Payment_Semester_1)</f>
        <v>2033100</v>
      </c>
      <c r="F25" s="31"/>
      <c r="G25" s="7"/>
    </row>
    <row r="26" spans="1:11" ht="18">
      <c r="A26" s="15" t="s">
        <v>276</v>
      </c>
      <c r="B26" s="13">
        <f>SUMIFS(Number_of_units__Semester_2, Course, B$24)</f>
        <v>199</v>
      </c>
      <c r="C26" s="13">
        <f>SUMIFS(Number_of_units__Semester_2, Course, C$24)</f>
        <v>276</v>
      </c>
      <c r="D26" s="13">
        <f>SUMIFS(Number_of_units__Semester_2, Course, D$24)</f>
        <v>156</v>
      </c>
      <c r="E26" s="21">
        <f>SUM(Payment_Semester_2)</f>
        <v>1703700</v>
      </c>
      <c r="F26" s="31"/>
    </row>
    <row r="27" spans="1:11" ht="18">
      <c r="A27" s="15" t="s">
        <v>277</v>
      </c>
      <c r="B27" s="13">
        <f>SUMIFS(Number_of_units__Semester_3, Course, B$24)</f>
        <v>255</v>
      </c>
      <c r="C27" s="13">
        <f>SUMIFS(Number_of_units__Semester_3, Course, C$24)</f>
        <v>390</v>
      </c>
      <c r="D27" s="13">
        <f>SUMIFS(Number_of_units__Semester_3, Course, D$24)</f>
        <v>201</v>
      </c>
      <c r="E27" s="21">
        <f>SUM(Payment_Semester_3)</f>
        <v>2284200</v>
      </c>
      <c r="F27" s="31"/>
    </row>
    <row r="28" spans="1:11" ht="21.75" customHeight="1">
      <c r="A28" s="23" t="s">
        <v>283</v>
      </c>
      <c r="B28" s="13"/>
      <c r="C28" s="13"/>
      <c r="D28" s="13"/>
      <c r="E28" s="13"/>
    </row>
    <row r="29" spans="1:11" ht="15" customHeight="1"/>
    <row r="30" spans="1:11" ht="15" customHeight="1"/>
  </sheetData>
  <sortState ref="A13:B15">
    <sortCondition ref="A13"/>
  </sortState>
  <mergeCells count="6">
    <mergeCell ref="A1:B1"/>
    <mergeCell ref="H16:J16"/>
    <mergeCell ref="A9:B9"/>
    <mergeCell ref="A15:C15"/>
    <mergeCell ref="A16:C16"/>
    <mergeCell ref="H15:J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AND(_xlfn.ISFORMULA(B25),B25=Calcs!B34)</xm:f>
            <x14:dxf>
              <fill>
                <patternFill>
                  <bgColor theme="9" tint="0.59996337778862885"/>
                </patternFill>
              </fill>
            </x14:dxf>
          </x14:cfRule>
          <xm:sqref>B25:E28</xm:sqref>
        </x14:conditionalFormatting>
        <x14:conditionalFormatting xmlns:xm="http://schemas.microsoft.com/office/excel/2006/main">
          <x14:cfRule type="expression" priority="6" id="{14F6E9A3-CA94-4E8C-8025-08169A4DB584}">
            <xm:f>AND(_xlfn.ISFORMULA(B2),B2=Calcs!B5)</xm:f>
            <x14:dxf>
              <fill>
                <patternFill>
                  <bgColor theme="9" tint="0.59996337778862885"/>
                </patternFill>
              </fill>
            </x14:dxf>
          </x14:cfRule>
          <xm:sqref>K15:M16 B2:B4 B10:B12 D15:F16</xm:sqref>
        </x14:conditionalFormatting>
        <x14:conditionalFormatting xmlns:xm="http://schemas.microsoft.com/office/excel/2006/main">
          <x14:cfRule type="expression" priority="7" id="{14F6E9A3-CA94-4E8C-8025-08169A4DB584}">
            <xm:f>AND(_xlfn.ISFORMULA(B19),B19=Calcs!B26)</xm:f>
            <x14:dxf>
              <fill>
                <patternFill>
                  <bgColor theme="9" tint="0.59996337778862885"/>
                </patternFill>
              </fill>
            </x14:dxf>
          </x14:cfRule>
          <xm:sqref>B19:E21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Dashboard!D25:D27</xm:f>
              <xm:sqref>D28</xm:sqref>
            </x14:sparkline>
            <x14:sparkline>
              <xm:f>Dashboard!E25:E27</xm:f>
              <xm:sqref>E28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Dashboard!C25:C27</xm:f>
              <xm:sqref>C28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Dashboard!B25:B27</xm:f>
              <xm:sqref>B28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542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544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543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545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16</vt:i4>
      </vt:variant>
    </vt:vector>
  </HeadingPairs>
  <TitlesOfParts>
    <vt:vector size="19" baseType="lpstr"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2016-08-30T01:18:10Z</dcterms:created>
  <dcterms:modified xsi:type="dcterms:W3CDTF">2023-09-11T03:57:31Z</dcterms:modified>
</cp:coreProperties>
</file>