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Ангар\"/>
    </mc:Choice>
  </mc:AlternateContent>
  <xr:revisionPtr revIDLastSave="0" documentId="13_ncr:1_{49A2801D-D5DA-478B-84E2-5B77332D7D75}" xr6:coauthVersionLast="47" xr6:coauthVersionMax="47" xr10:uidLastSave="{00000000-0000-0000-0000-000000000000}"/>
  <bookViews>
    <workbookView xWindow="-120" yWindow="-120" windowWidth="29040" windowHeight="15840" activeTab="1" xr2:uid="{0B51BA02-59AD-4177-BFBF-8AD46DEC1C71}"/>
  </bookViews>
  <sheets>
    <sheet name="Монолитный бетон" sheetId="1" r:id="rId1"/>
    <sheet name="Подпорная стенка +-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8" i="3" l="1"/>
  <c r="R17" i="3"/>
  <c r="O15" i="3"/>
  <c r="O7" i="3"/>
  <c r="L11" i="3"/>
  <c r="D10" i="3" l="1"/>
  <c r="E10" i="3" s="1"/>
  <c r="G10" i="3" s="1"/>
  <c r="O8" i="3" l="1"/>
  <c r="G8" i="3"/>
  <c r="G12" i="3" l="1"/>
  <c r="M11" i="3"/>
  <c r="O11" i="3" s="1"/>
  <c r="O9" i="3"/>
  <c r="Q7" i="3"/>
  <c r="I7" i="3"/>
  <c r="I6" i="3"/>
  <c r="J6" i="3" s="1"/>
  <c r="G5" i="3"/>
  <c r="G4" i="3" s="1"/>
  <c r="I4" i="3"/>
  <c r="S6" i="1"/>
  <c r="S4" i="1"/>
  <c r="O10" i="1"/>
  <c r="L9" i="1"/>
  <c r="M9" i="1" s="1"/>
  <c r="O9" i="1" s="1"/>
  <c r="O8" i="1"/>
  <c r="Q7" i="1"/>
  <c r="Q6" i="1"/>
  <c r="R6" i="1" s="1"/>
  <c r="O5" i="1"/>
  <c r="O4" i="1" s="1"/>
  <c r="Q4" i="1"/>
  <c r="Q12" i="1" s="1"/>
  <c r="Q14" i="1" s="1"/>
  <c r="I4" i="1"/>
  <c r="G5" i="1"/>
  <c r="G4" i="1" s="1"/>
  <c r="J4" i="1" s="1"/>
  <c r="I6" i="1"/>
  <c r="J6" i="1" s="1"/>
  <c r="I7" i="1"/>
  <c r="G8" i="1"/>
  <c r="D9" i="1"/>
  <c r="E9" i="1" s="1"/>
  <c r="G9" i="1" s="1"/>
  <c r="G7" i="1" s="1"/>
  <c r="G10" i="1"/>
  <c r="J4" i="3" l="1"/>
  <c r="G7" i="3"/>
  <c r="J7" i="3" s="1"/>
  <c r="J14" i="3" s="1"/>
  <c r="I14" i="3"/>
  <c r="I16" i="3" s="1"/>
  <c r="R7" i="3"/>
  <c r="R14" i="3" s="1"/>
  <c r="Q14" i="3"/>
  <c r="Q16" i="3" s="1"/>
  <c r="O7" i="1"/>
  <c r="R7" i="1" s="1"/>
  <c r="S7" i="1" s="1"/>
  <c r="R4" i="1"/>
  <c r="I12" i="1"/>
  <c r="I14" i="1" s="1"/>
  <c r="J7" i="1"/>
  <c r="J12" i="1" s="1"/>
  <c r="G12" i="1"/>
  <c r="O14" i="3" l="1"/>
  <c r="O16" i="3" s="1"/>
  <c r="R16" i="3" s="1"/>
  <c r="G14" i="3"/>
  <c r="G15" i="3" s="1"/>
  <c r="G16" i="3" s="1"/>
  <c r="J16" i="3" s="1"/>
  <c r="O12" i="1"/>
  <c r="O14" i="1" s="1"/>
  <c r="R14" i="1" s="1"/>
  <c r="R12" i="1"/>
  <c r="S12" i="1" s="1"/>
  <c r="G13" i="1"/>
  <c r="G14" i="1" s="1"/>
  <c r="J14" i="1" s="1"/>
  <c r="J17" i="3" l="1"/>
  <c r="J18" i="3" s="1"/>
  <c r="J15" i="1"/>
  <c r="J16" i="1"/>
</calcChain>
</file>

<file path=xl/sharedStrings.xml><?xml version="1.0" encoding="utf-8"?>
<sst xmlns="http://schemas.openxmlformats.org/spreadsheetml/2006/main" count="93" uniqueCount="33">
  <si>
    <t>ВСЕГО ПО СМЕТЕ</t>
  </si>
  <si>
    <t>Плановые накопления</t>
  </si>
  <si>
    <t>ИТОГО</t>
  </si>
  <si>
    <t>Прочие материалы</t>
  </si>
  <si>
    <t>Доставка</t>
  </si>
  <si>
    <t>м3</t>
  </si>
  <si>
    <t>Устройство подстилающего слоя песка 100 мм</t>
  </si>
  <si>
    <t>маш-ч</t>
  </si>
  <si>
    <t>Экскаватор-погрузчик</t>
  </si>
  <si>
    <t>За объем</t>
  </si>
  <si>
    <t>За единицу</t>
  </si>
  <si>
    <t>Стоимость</t>
  </si>
  <si>
    <t>Цена</t>
  </si>
  <si>
    <t>Кол-во в тоннах</t>
  </si>
  <si>
    <t>Тонн в метре</t>
  </si>
  <si>
    <t>Кол-во</t>
  </si>
  <si>
    <t>Ед.изм.</t>
  </si>
  <si>
    <t>ВСЕГО</t>
  </si>
  <si>
    <t>Заработная плата</t>
  </si>
  <si>
    <t>Материалы, техника</t>
  </si>
  <si>
    <t>Наименование</t>
  </si>
  <si>
    <t>Опалубка -  доска 50мм</t>
  </si>
  <si>
    <t>м</t>
  </si>
  <si>
    <r>
      <t xml:space="preserve">Арматура </t>
    </r>
    <r>
      <rPr>
        <sz val="11"/>
        <color theme="1"/>
        <rFont val="Calibri"/>
        <family val="2"/>
        <charset val="204"/>
      </rPr>
      <t>Ø10 А400</t>
    </r>
  </si>
  <si>
    <t>Бетон В25</t>
  </si>
  <si>
    <t>Устройство железобетонной подпорной стенки</t>
  </si>
  <si>
    <t>Разработка грунта на глубину 200-350мм под подпорную стену</t>
  </si>
  <si>
    <t>План</t>
  </si>
  <si>
    <t>Факт</t>
  </si>
  <si>
    <t>Разница</t>
  </si>
  <si>
    <t>По первоначальному расчету</t>
  </si>
  <si>
    <t>+ -</t>
  </si>
  <si>
    <r>
      <t xml:space="preserve">Арматура </t>
    </r>
    <r>
      <rPr>
        <sz val="11"/>
        <color theme="1"/>
        <rFont val="Calibri"/>
        <family val="2"/>
        <charset val="204"/>
      </rPr>
      <t>Ø8 А1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</si>
</sst>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3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3" fontId="0" fillId="0" borderId="1" xfId="0" applyNumberFormat="1" applyBorder="1" applyAlignment="1">
      <alignment vertical="top"/>
    </xf>
    <xf numFmtId="3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9" fontId="0" fillId="0" borderId="2" xfId="0" applyNumberFormat="1" applyBorder="1" applyAlignment="1">
      <alignment horizontal="center" vertical="top"/>
    </xf>
    <xf numFmtId="0" fontId="0" fillId="0" borderId="1" xfId="0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F41B-C248-4B67-8968-C762F4DABD6E}">
  <sheetPr>
    <pageSetUpPr fitToPage="1"/>
  </sheetPr>
  <dimension ref="A1:S16"/>
  <sheetViews>
    <sheetView zoomScaleNormal="100" workbookViewId="0">
      <selection activeCell="K24" sqref="K24"/>
    </sheetView>
  </sheetViews>
  <sheetFormatPr defaultRowHeight="15" x14ac:dyDescent="0.25"/>
  <cols>
    <col min="1" max="1" width="34.5703125" style="1" customWidth="1"/>
    <col min="2" max="2" width="9.140625" style="2"/>
    <col min="3" max="6" width="9.140625" style="1"/>
    <col min="7" max="7" width="12.42578125" style="1" customWidth="1"/>
    <col min="8" max="8" width="9" style="1" customWidth="1"/>
    <col min="9" max="9" width="12.28515625" style="1" customWidth="1"/>
    <col min="10" max="10" width="13.7109375" style="1" customWidth="1"/>
    <col min="11" max="14" width="9.140625" style="1"/>
    <col min="15" max="15" width="12.42578125" style="1" customWidth="1"/>
    <col min="16" max="16" width="9.140625" style="1"/>
    <col min="17" max="17" width="12.28515625" style="1" customWidth="1"/>
    <col min="18" max="19" width="13.7109375" style="1" customWidth="1"/>
    <col min="20" max="16384" width="9.140625" style="1"/>
  </cols>
  <sheetData>
    <row r="1" spans="1:19" s="16" customFormat="1" x14ac:dyDescent="0.25">
      <c r="A1" s="22" t="s">
        <v>20</v>
      </c>
      <c r="B1" s="22" t="s">
        <v>16</v>
      </c>
      <c r="C1" s="22" t="s">
        <v>27</v>
      </c>
      <c r="D1" s="22"/>
      <c r="E1" s="22"/>
      <c r="F1" s="22"/>
      <c r="G1" s="22"/>
      <c r="H1" s="22"/>
      <c r="I1" s="22"/>
      <c r="J1" s="22"/>
      <c r="K1" s="22" t="s">
        <v>28</v>
      </c>
      <c r="L1" s="22"/>
      <c r="M1" s="22"/>
      <c r="N1" s="22"/>
      <c r="O1" s="22"/>
      <c r="P1" s="22"/>
      <c r="Q1" s="22"/>
      <c r="R1" s="22"/>
      <c r="S1" s="19" t="s">
        <v>29</v>
      </c>
    </row>
    <row r="2" spans="1:19" s="16" customFormat="1" x14ac:dyDescent="0.25">
      <c r="A2" s="22"/>
      <c r="B2" s="22"/>
      <c r="C2" s="23" t="s">
        <v>19</v>
      </c>
      <c r="D2" s="24"/>
      <c r="E2" s="24"/>
      <c r="F2" s="24"/>
      <c r="G2" s="25"/>
      <c r="H2" s="23" t="s">
        <v>18</v>
      </c>
      <c r="I2" s="25"/>
      <c r="J2" s="26" t="s">
        <v>17</v>
      </c>
      <c r="K2" s="23" t="s">
        <v>19</v>
      </c>
      <c r="L2" s="24"/>
      <c r="M2" s="24"/>
      <c r="N2" s="24"/>
      <c r="O2" s="25"/>
      <c r="P2" s="23" t="s">
        <v>18</v>
      </c>
      <c r="Q2" s="25"/>
      <c r="R2" s="26" t="s">
        <v>17</v>
      </c>
      <c r="S2" s="20"/>
    </row>
    <row r="3" spans="1:19" s="18" customFormat="1" ht="30" x14ac:dyDescent="0.25">
      <c r="A3" s="22"/>
      <c r="B3" s="22"/>
      <c r="C3" s="17" t="s">
        <v>15</v>
      </c>
      <c r="D3" s="17" t="s">
        <v>14</v>
      </c>
      <c r="E3" s="17" t="s">
        <v>13</v>
      </c>
      <c r="F3" s="17" t="s">
        <v>12</v>
      </c>
      <c r="G3" s="17" t="s">
        <v>11</v>
      </c>
      <c r="H3" s="17" t="s">
        <v>10</v>
      </c>
      <c r="I3" s="17" t="s">
        <v>9</v>
      </c>
      <c r="J3" s="26"/>
      <c r="K3" s="17" t="s">
        <v>15</v>
      </c>
      <c r="L3" s="17" t="s">
        <v>14</v>
      </c>
      <c r="M3" s="17" t="s">
        <v>13</v>
      </c>
      <c r="N3" s="17" t="s">
        <v>12</v>
      </c>
      <c r="O3" s="17" t="s">
        <v>11</v>
      </c>
      <c r="P3" s="17" t="s">
        <v>10</v>
      </c>
      <c r="Q3" s="17" t="s">
        <v>9</v>
      </c>
      <c r="R3" s="26"/>
      <c r="S3" s="21"/>
    </row>
    <row r="4" spans="1:19" s="15" customFormat="1" ht="30" x14ac:dyDescent="0.25">
      <c r="A4" s="14" t="s">
        <v>26</v>
      </c>
      <c r="B4" s="5" t="s">
        <v>5</v>
      </c>
      <c r="C4" s="4">
        <v>8</v>
      </c>
      <c r="D4" s="4"/>
      <c r="E4" s="4"/>
      <c r="F4" s="3"/>
      <c r="G4" s="3">
        <f>G5</f>
        <v>20000</v>
      </c>
      <c r="H4" s="4">
        <v>1000</v>
      </c>
      <c r="I4" s="3">
        <f>C4*H4</f>
        <v>8000</v>
      </c>
      <c r="J4" s="3">
        <f>G4+I4</f>
        <v>28000</v>
      </c>
      <c r="K4" s="4">
        <v>8</v>
      </c>
      <c r="L4" s="4"/>
      <c r="M4" s="4"/>
      <c r="N4" s="3"/>
      <c r="O4" s="3">
        <f>O5</f>
        <v>5000</v>
      </c>
      <c r="P4" s="4">
        <v>0</v>
      </c>
      <c r="Q4" s="3">
        <f>K4*P4</f>
        <v>0</v>
      </c>
      <c r="R4" s="3">
        <f>O4+Q4</f>
        <v>5000</v>
      </c>
      <c r="S4" s="3">
        <f>J4-R4</f>
        <v>23000</v>
      </c>
    </row>
    <row r="5" spans="1:19" x14ac:dyDescent="0.25">
      <c r="A5" s="13" t="s">
        <v>8</v>
      </c>
      <c r="B5" s="12" t="s">
        <v>7</v>
      </c>
      <c r="C5" s="10">
        <v>8</v>
      </c>
      <c r="D5" s="10"/>
      <c r="E5" s="10"/>
      <c r="F5" s="6">
        <v>2500</v>
      </c>
      <c r="G5" s="6">
        <f>C5*F5</f>
        <v>20000</v>
      </c>
      <c r="H5" s="6"/>
      <c r="I5" s="6"/>
      <c r="J5" s="6"/>
      <c r="K5" s="10">
        <v>2</v>
      </c>
      <c r="L5" s="10"/>
      <c r="M5" s="10"/>
      <c r="N5" s="6">
        <v>2500</v>
      </c>
      <c r="O5" s="6">
        <f>K5*N5</f>
        <v>5000</v>
      </c>
      <c r="P5" s="6"/>
      <c r="Q5" s="6"/>
      <c r="R5" s="6"/>
      <c r="S5" s="10"/>
    </row>
    <row r="6" spans="1:19" s="15" customFormat="1" ht="30" x14ac:dyDescent="0.25">
      <c r="A6" s="14" t="s">
        <v>6</v>
      </c>
      <c r="B6" s="5" t="s">
        <v>5</v>
      </c>
      <c r="C6" s="4">
        <v>3</v>
      </c>
      <c r="D6" s="4"/>
      <c r="E6" s="4"/>
      <c r="F6" s="3"/>
      <c r="G6" s="3"/>
      <c r="H6" s="3">
        <v>2000</v>
      </c>
      <c r="I6" s="3">
        <f>C6*H6</f>
        <v>6000</v>
      </c>
      <c r="J6" s="3">
        <f>G6+I6</f>
        <v>6000</v>
      </c>
      <c r="K6" s="4">
        <v>3</v>
      </c>
      <c r="L6" s="4"/>
      <c r="M6" s="4"/>
      <c r="N6" s="3"/>
      <c r="O6" s="3"/>
      <c r="P6" s="3">
        <v>0</v>
      </c>
      <c r="Q6" s="3">
        <f>K6*P6</f>
        <v>0</v>
      </c>
      <c r="R6" s="3">
        <f>O6+Q6</f>
        <v>0</v>
      </c>
      <c r="S6" s="3">
        <f>J6-R6</f>
        <v>6000</v>
      </c>
    </row>
    <row r="7" spans="1:19" s="15" customFormat="1" ht="30" x14ac:dyDescent="0.25">
      <c r="A7" s="14" t="s">
        <v>25</v>
      </c>
      <c r="B7" s="5" t="s">
        <v>5</v>
      </c>
      <c r="C7" s="4">
        <v>15</v>
      </c>
      <c r="D7" s="4"/>
      <c r="E7" s="4"/>
      <c r="F7" s="3"/>
      <c r="G7" s="3">
        <f>SUM(G8:G11)</f>
        <v>137928</v>
      </c>
      <c r="H7" s="3">
        <v>5000</v>
      </c>
      <c r="I7" s="3">
        <f>C7*H7</f>
        <v>75000</v>
      </c>
      <c r="J7" s="3">
        <f>G7+I7</f>
        <v>212928</v>
      </c>
      <c r="K7" s="4">
        <v>16</v>
      </c>
      <c r="L7" s="4"/>
      <c r="M7" s="4"/>
      <c r="N7" s="3"/>
      <c r="O7" s="3">
        <f>SUM(O8:O11)</f>
        <v>154428</v>
      </c>
      <c r="P7" s="3">
        <v>5000</v>
      </c>
      <c r="Q7" s="3">
        <f>K7*P7</f>
        <v>80000</v>
      </c>
      <c r="R7" s="3">
        <f>O7+Q7</f>
        <v>234428</v>
      </c>
      <c r="S7" s="3">
        <f>J7-R7</f>
        <v>-21500</v>
      </c>
    </row>
    <row r="8" spans="1:19" x14ac:dyDescent="0.25">
      <c r="A8" s="13" t="s">
        <v>24</v>
      </c>
      <c r="B8" s="12" t="s">
        <v>5</v>
      </c>
      <c r="C8" s="10">
        <v>15</v>
      </c>
      <c r="D8" s="10"/>
      <c r="E8" s="10"/>
      <c r="F8" s="6">
        <v>6700</v>
      </c>
      <c r="G8" s="6">
        <f>C8*F8</f>
        <v>100500</v>
      </c>
      <c r="H8" s="6"/>
      <c r="I8" s="6"/>
      <c r="J8" s="6"/>
      <c r="K8" s="10">
        <v>16</v>
      </c>
      <c r="L8" s="10"/>
      <c r="M8" s="10"/>
      <c r="N8" s="6">
        <v>7400</v>
      </c>
      <c r="O8" s="6">
        <f>K8*N8</f>
        <v>118400</v>
      </c>
      <c r="P8" s="6"/>
      <c r="Q8" s="6"/>
      <c r="R8" s="6"/>
      <c r="S8" s="10"/>
    </row>
    <row r="9" spans="1:19" x14ac:dyDescent="0.25">
      <c r="A9" s="13" t="s">
        <v>23</v>
      </c>
      <c r="B9" s="12" t="s">
        <v>22</v>
      </c>
      <c r="C9" s="10">
        <v>144</v>
      </c>
      <c r="D9" s="10">
        <f>0.616*1.04</f>
        <v>0.64063999999999999</v>
      </c>
      <c r="E9" s="10">
        <f>ROUND(C9*D9/1000,3)</f>
        <v>9.1999999999999998E-2</v>
      </c>
      <c r="F9" s="6">
        <v>59000</v>
      </c>
      <c r="G9" s="6">
        <f>E9*F9</f>
        <v>5428</v>
      </c>
      <c r="H9" s="6"/>
      <c r="I9" s="6"/>
      <c r="J9" s="6"/>
      <c r="K9" s="10">
        <v>144</v>
      </c>
      <c r="L9" s="10">
        <f>0.616*1.04</f>
        <v>0.64063999999999999</v>
      </c>
      <c r="M9" s="10">
        <f>ROUND(K9*L9/1000,3)</f>
        <v>9.1999999999999998E-2</v>
      </c>
      <c r="N9" s="6">
        <v>59000</v>
      </c>
      <c r="O9" s="6">
        <f>M9*N9</f>
        <v>5428</v>
      </c>
      <c r="P9" s="6"/>
      <c r="Q9" s="6"/>
      <c r="R9" s="6"/>
      <c r="S9" s="10"/>
    </row>
    <row r="10" spans="1:19" x14ac:dyDescent="0.25">
      <c r="A10" s="13" t="s">
        <v>21</v>
      </c>
      <c r="B10" s="12" t="s">
        <v>5</v>
      </c>
      <c r="C10" s="10">
        <v>1.5</v>
      </c>
      <c r="D10" s="10"/>
      <c r="E10" s="10"/>
      <c r="F10" s="6">
        <v>18000</v>
      </c>
      <c r="G10" s="6">
        <f>C10*F10</f>
        <v>27000</v>
      </c>
      <c r="H10" s="6"/>
      <c r="I10" s="6"/>
      <c r="J10" s="6"/>
      <c r="K10" s="10">
        <v>1.9</v>
      </c>
      <c r="L10" s="10"/>
      <c r="M10" s="10"/>
      <c r="N10" s="6">
        <v>14000</v>
      </c>
      <c r="O10" s="6">
        <f>K10*N10</f>
        <v>26600</v>
      </c>
      <c r="P10" s="6"/>
      <c r="Q10" s="6"/>
      <c r="R10" s="6"/>
      <c r="S10" s="10"/>
    </row>
    <row r="11" spans="1:19" x14ac:dyDescent="0.25">
      <c r="A11" s="13" t="s">
        <v>4</v>
      </c>
      <c r="B11" s="12"/>
      <c r="C11" s="10"/>
      <c r="D11" s="10"/>
      <c r="E11" s="10"/>
      <c r="F11" s="6"/>
      <c r="G11" s="6">
        <v>5000</v>
      </c>
      <c r="H11" s="6"/>
      <c r="I11" s="6"/>
      <c r="J11" s="6"/>
      <c r="K11" s="10"/>
      <c r="L11" s="10"/>
      <c r="M11" s="10"/>
      <c r="N11" s="6"/>
      <c r="O11" s="6">
        <v>4000</v>
      </c>
      <c r="P11" s="6"/>
      <c r="Q11" s="6"/>
      <c r="R11" s="6"/>
      <c r="S11" s="10"/>
    </row>
    <row r="12" spans="1:19" s="15" customFormat="1" x14ac:dyDescent="0.25">
      <c r="A12" s="4" t="s">
        <v>2</v>
      </c>
      <c r="B12" s="5"/>
      <c r="C12" s="4"/>
      <c r="D12" s="4"/>
      <c r="E12" s="4"/>
      <c r="F12" s="4"/>
      <c r="G12" s="3">
        <f>G4+G6+G7</f>
        <v>157928</v>
      </c>
      <c r="H12" s="3"/>
      <c r="I12" s="3">
        <f>SUM(I4:I10)</f>
        <v>89000</v>
      </c>
      <c r="J12" s="3">
        <f>SUM(J4:J10)</f>
        <v>246928</v>
      </c>
      <c r="K12" s="4"/>
      <c r="L12" s="4"/>
      <c r="M12" s="4"/>
      <c r="N12" s="4"/>
      <c r="O12" s="3">
        <f>O4+O6+O7</f>
        <v>159428</v>
      </c>
      <c r="P12" s="3"/>
      <c r="Q12" s="3">
        <f>SUM(Q4:Q10)</f>
        <v>80000</v>
      </c>
      <c r="R12" s="3">
        <f>SUM(R4:R10)</f>
        <v>239428</v>
      </c>
      <c r="S12" s="3">
        <f>J12-R12</f>
        <v>7500</v>
      </c>
    </row>
    <row r="13" spans="1:19" x14ac:dyDescent="0.25">
      <c r="A13" s="10" t="s">
        <v>3</v>
      </c>
      <c r="B13" s="11">
        <v>0.05</v>
      </c>
      <c r="C13" s="10"/>
      <c r="D13" s="10"/>
      <c r="E13" s="10"/>
      <c r="F13" s="10"/>
      <c r="G13" s="6">
        <f>G12*B13</f>
        <v>7896.4000000000005</v>
      </c>
      <c r="H13" s="6"/>
      <c r="I13" s="6"/>
      <c r="J13" s="6"/>
      <c r="K13" s="10"/>
      <c r="L13" s="10"/>
      <c r="M13" s="10"/>
      <c r="N13" s="10"/>
      <c r="O13" s="6"/>
      <c r="P13" s="6"/>
      <c r="Q13" s="6"/>
      <c r="R13" s="6"/>
      <c r="S13" s="10"/>
    </row>
    <row r="14" spans="1:19" s="15" customFormat="1" x14ac:dyDescent="0.25">
      <c r="A14" s="4" t="s">
        <v>2</v>
      </c>
      <c r="B14" s="5"/>
      <c r="C14" s="4"/>
      <c r="D14" s="4"/>
      <c r="E14" s="4"/>
      <c r="F14" s="4"/>
      <c r="G14" s="3">
        <f>G12+G13</f>
        <v>165824.4</v>
      </c>
      <c r="H14" s="3"/>
      <c r="I14" s="3">
        <f>I12</f>
        <v>89000</v>
      </c>
      <c r="J14" s="3">
        <f>G14+I14</f>
        <v>254824.4</v>
      </c>
      <c r="K14" s="4"/>
      <c r="L14" s="4"/>
      <c r="M14" s="4"/>
      <c r="N14" s="4"/>
      <c r="O14" s="3">
        <f>O12+O13</f>
        <v>159428</v>
      </c>
      <c r="P14" s="3"/>
      <c r="Q14" s="3">
        <f>Q12</f>
        <v>80000</v>
      </c>
      <c r="R14" s="3">
        <f>O14+Q14</f>
        <v>239428</v>
      </c>
      <c r="S14" s="4"/>
    </row>
    <row r="15" spans="1:19" x14ac:dyDescent="0.25">
      <c r="A15" s="8" t="s">
        <v>1</v>
      </c>
      <c r="B15" s="9">
        <v>0.1</v>
      </c>
      <c r="C15" s="8"/>
      <c r="D15" s="8"/>
      <c r="E15" s="8"/>
      <c r="F15" s="8"/>
      <c r="G15" s="8"/>
      <c r="H15" s="7"/>
      <c r="I15" s="7"/>
      <c r="J15" s="6">
        <f>J14*B15</f>
        <v>25482.440000000002</v>
      </c>
      <c r="K15" s="8"/>
      <c r="L15" s="8"/>
      <c r="M15" s="8"/>
      <c r="N15" s="8"/>
      <c r="O15" s="8"/>
      <c r="P15" s="7"/>
      <c r="Q15" s="7"/>
      <c r="R15" s="6"/>
      <c r="S15" s="10"/>
    </row>
    <row r="16" spans="1:19" s="15" customFormat="1" x14ac:dyDescent="0.25">
      <c r="A16" s="4" t="s">
        <v>0</v>
      </c>
      <c r="B16" s="5"/>
      <c r="C16" s="4"/>
      <c r="D16" s="4"/>
      <c r="E16" s="4"/>
      <c r="F16" s="4"/>
      <c r="G16" s="4"/>
      <c r="H16" s="3"/>
      <c r="I16" s="3"/>
      <c r="J16" s="3">
        <f>SUM(J14:J15)</f>
        <v>280306.83999999997</v>
      </c>
      <c r="K16" s="4"/>
      <c r="L16" s="4"/>
      <c r="M16" s="4"/>
      <c r="N16" s="4"/>
      <c r="O16" s="4"/>
      <c r="P16" s="3"/>
      <c r="Q16" s="3"/>
      <c r="R16" s="3"/>
      <c r="S16" s="4"/>
    </row>
  </sheetData>
  <mergeCells count="11">
    <mergeCell ref="C2:G2"/>
    <mergeCell ref="C1:J1"/>
    <mergeCell ref="J2:J3"/>
    <mergeCell ref="H2:I2"/>
    <mergeCell ref="A1:A3"/>
    <mergeCell ref="B1:B3"/>
    <mergeCell ref="S1:S3"/>
    <mergeCell ref="K1:R1"/>
    <mergeCell ref="K2:O2"/>
    <mergeCell ref="P2:Q2"/>
    <mergeCell ref="R2:R3"/>
  </mergeCells>
  <pageMargins left="0.7" right="0.7" top="0.75" bottom="0.75" header="0.3" footer="0.3"/>
  <pageSetup paperSize="9" scale="78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A62B-9413-4492-BED6-08D442F0BB3C}">
  <sheetPr>
    <pageSetUpPr fitToPage="1"/>
  </sheetPr>
  <dimension ref="A1:R18"/>
  <sheetViews>
    <sheetView tabSelected="1" zoomScaleNormal="100" workbookViewId="0">
      <selection activeCell="R19" sqref="R19"/>
    </sheetView>
  </sheetViews>
  <sheetFormatPr defaultRowHeight="15" x14ac:dyDescent="0.25"/>
  <cols>
    <col min="1" max="1" width="34.5703125" style="1" customWidth="1"/>
    <col min="2" max="2" width="9.140625" style="2"/>
    <col min="3" max="6" width="9.140625" style="1"/>
    <col min="7" max="7" width="12.42578125" style="1" customWidth="1"/>
    <col min="8" max="8" width="9" style="1" customWidth="1"/>
    <col min="9" max="9" width="12.28515625" style="1" customWidth="1"/>
    <col min="10" max="10" width="13.7109375" style="1" customWidth="1"/>
    <col min="11" max="14" width="9.140625" style="1"/>
    <col min="15" max="15" width="12.42578125" style="1" customWidth="1"/>
    <col min="16" max="16" width="9.140625" style="1"/>
    <col min="17" max="17" width="12.28515625" style="1" customWidth="1"/>
    <col min="18" max="18" width="13.7109375" style="1" customWidth="1"/>
    <col min="19" max="16384" width="9.140625" style="1"/>
  </cols>
  <sheetData>
    <row r="1" spans="1:18" s="16" customFormat="1" x14ac:dyDescent="0.25">
      <c r="A1" s="22" t="s">
        <v>20</v>
      </c>
      <c r="B1" s="22" t="s">
        <v>16</v>
      </c>
      <c r="C1" s="27" t="s">
        <v>30</v>
      </c>
      <c r="D1" s="27"/>
      <c r="E1" s="27"/>
      <c r="F1" s="27"/>
      <c r="G1" s="27"/>
      <c r="H1" s="27"/>
      <c r="I1" s="27"/>
      <c r="J1" s="27"/>
      <c r="K1" s="28" t="s">
        <v>31</v>
      </c>
      <c r="L1" s="27"/>
      <c r="M1" s="27"/>
      <c r="N1" s="27"/>
      <c r="O1" s="27"/>
      <c r="P1" s="27"/>
      <c r="Q1" s="27"/>
      <c r="R1" s="27"/>
    </row>
    <row r="2" spans="1:18" s="16" customFormat="1" x14ac:dyDescent="0.25">
      <c r="A2" s="22"/>
      <c r="B2" s="22"/>
      <c r="C2" s="23" t="s">
        <v>19</v>
      </c>
      <c r="D2" s="24"/>
      <c r="E2" s="24"/>
      <c r="F2" s="24"/>
      <c r="G2" s="25"/>
      <c r="H2" s="23" t="s">
        <v>18</v>
      </c>
      <c r="I2" s="25"/>
      <c r="J2" s="26" t="s">
        <v>17</v>
      </c>
      <c r="K2" s="23" t="s">
        <v>19</v>
      </c>
      <c r="L2" s="24"/>
      <c r="M2" s="24"/>
      <c r="N2" s="24"/>
      <c r="O2" s="25"/>
      <c r="P2" s="23" t="s">
        <v>18</v>
      </c>
      <c r="Q2" s="25"/>
      <c r="R2" s="26" t="s">
        <v>17</v>
      </c>
    </row>
    <row r="3" spans="1:18" s="18" customFormat="1" x14ac:dyDescent="0.25">
      <c r="A3" s="22"/>
      <c r="B3" s="22"/>
      <c r="C3" s="17" t="s">
        <v>15</v>
      </c>
      <c r="D3" s="17" t="s">
        <v>14</v>
      </c>
      <c r="E3" s="17" t="s">
        <v>13</v>
      </c>
      <c r="F3" s="17" t="s">
        <v>12</v>
      </c>
      <c r="G3" s="17" t="s">
        <v>11</v>
      </c>
      <c r="H3" s="17" t="s">
        <v>10</v>
      </c>
      <c r="I3" s="17" t="s">
        <v>9</v>
      </c>
      <c r="J3" s="26"/>
      <c r="K3" s="17" t="s">
        <v>15</v>
      </c>
      <c r="L3" s="17" t="s">
        <v>14</v>
      </c>
      <c r="M3" s="17" t="s">
        <v>13</v>
      </c>
      <c r="N3" s="17" t="s">
        <v>12</v>
      </c>
      <c r="O3" s="17" t="s">
        <v>11</v>
      </c>
      <c r="P3" s="17" t="s">
        <v>10</v>
      </c>
      <c r="Q3" s="17" t="s">
        <v>9</v>
      </c>
      <c r="R3" s="26"/>
    </row>
    <row r="4" spans="1:18" s="15" customFormat="1" ht="30" x14ac:dyDescent="0.25">
      <c r="A4" s="14" t="s">
        <v>26</v>
      </c>
      <c r="B4" s="5" t="s">
        <v>5</v>
      </c>
      <c r="C4" s="4">
        <v>8</v>
      </c>
      <c r="D4" s="4"/>
      <c r="E4" s="4"/>
      <c r="F4" s="3"/>
      <c r="G4" s="3">
        <f>G5</f>
        <v>20000</v>
      </c>
      <c r="H4" s="4">
        <v>1000</v>
      </c>
      <c r="I4" s="3">
        <f>C4*H4</f>
        <v>8000</v>
      </c>
      <c r="J4" s="3">
        <f>G4+I4</f>
        <v>28000</v>
      </c>
      <c r="K4" s="4"/>
      <c r="L4" s="4"/>
      <c r="M4" s="4"/>
      <c r="N4" s="3"/>
      <c r="O4" s="3"/>
      <c r="P4" s="4"/>
      <c r="Q4" s="3"/>
      <c r="R4" s="3"/>
    </row>
    <row r="5" spans="1:18" x14ac:dyDescent="0.25">
      <c r="A5" s="13" t="s">
        <v>8</v>
      </c>
      <c r="B5" s="12" t="s">
        <v>7</v>
      </c>
      <c r="C5" s="10">
        <v>8</v>
      </c>
      <c r="D5" s="10"/>
      <c r="E5" s="10"/>
      <c r="F5" s="6">
        <v>2500</v>
      </c>
      <c r="G5" s="6">
        <f>C5*F5</f>
        <v>20000</v>
      </c>
      <c r="H5" s="6"/>
      <c r="I5" s="6"/>
      <c r="J5" s="6"/>
      <c r="K5" s="10"/>
      <c r="L5" s="10"/>
      <c r="M5" s="10"/>
      <c r="N5" s="6"/>
      <c r="O5" s="6"/>
      <c r="P5" s="6"/>
      <c r="Q5" s="6"/>
      <c r="R5" s="6"/>
    </row>
    <row r="6" spans="1:18" s="15" customFormat="1" ht="30" x14ac:dyDescent="0.25">
      <c r="A6" s="14" t="s">
        <v>6</v>
      </c>
      <c r="B6" s="5" t="s">
        <v>5</v>
      </c>
      <c r="C6" s="4">
        <v>3</v>
      </c>
      <c r="D6" s="4"/>
      <c r="E6" s="4"/>
      <c r="F6" s="3"/>
      <c r="G6" s="3"/>
      <c r="H6" s="3">
        <v>2000</v>
      </c>
      <c r="I6" s="3">
        <f>C6*H6</f>
        <v>6000</v>
      </c>
      <c r="J6" s="3">
        <f>G6+I6</f>
        <v>6000</v>
      </c>
      <c r="K6" s="4"/>
      <c r="L6" s="4"/>
      <c r="M6" s="4"/>
      <c r="N6" s="3"/>
      <c r="O6" s="3"/>
      <c r="P6" s="3"/>
      <c r="Q6" s="3"/>
      <c r="R6" s="3"/>
    </row>
    <row r="7" spans="1:18" s="15" customFormat="1" ht="30" x14ac:dyDescent="0.25">
      <c r="A7" s="14" t="s">
        <v>25</v>
      </c>
      <c r="B7" s="5" t="s">
        <v>5</v>
      </c>
      <c r="C7" s="4">
        <v>15</v>
      </c>
      <c r="D7" s="4"/>
      <c r="E7" s="4"/>
      <c r="F7" s="3"/>
      <c r="G7" s="3">
        <f>SUM(G9:G13)</f>
        <v>37428</v>
      </c>
      <c r="H7" s="3">
        <v>5000</v>
      </c>
      <c r="I7" s="3">
        <f>C7*H7</f>
        <v>75000</v>
      </c>
      <c r="J7" s="3">
        <f>G7+I7</f>
        <v>112428</v>
      </c>
      <c r="K7" s="4">
        <v>1</v>
      </c>
      <c r="L7" s="4"/>
      <c r="M7" s="4"/>
      <c r="N7" s="3"/>
      <c r="O7" s="3">
        <f>SUM(O8:O13)</f>
        <v>43400</v>
      </c>
      <c r="P7" s="3">
        <v>5000</v>
      </c>
      <c r="Q7" s="3">
        <f>K7*P7</f>
        <v>5000</v>
      </c>
      <c r="R7" s="3">
        <f>O7+Q7</f>
        <v>48400</v>
      </c>
    </row>
    <row r="8" spans="1:18" x14ac:dyDescent="0.25">
      <c r="A8" s="13" t="s">
        <v>24</v>
      </c>
      <c r="B8" s="12" t="s">
        <v>5</v>
      </c>
      <c r="C8" s="10">
        <v>15</v>
      </c>
      <c r="D8" s="10"/>
      <c r="E8" s="10"/>
      <c r="F8" s="6">
        <v>6700</v>
      </c>
      <c r="G8" s="6">
        <f>C8*F8</f>
        <v>100500</v>
      </c>
      <c r="H8" s="6"/>
      <c r="I8" s="6"/>
      <c r="J8" s="6"/>
      <c r="K8" s="10">
        <v>-15</v>
      </c>
      <c r="L8" s="10"/>
      <c r="M8" s="10"/>
      <c r="N8" s="6">
        <v>6700</v>
      </c>
      <c r="O8" s="6">
        <f>K8*N8</f>
        <v>-100500</v>
      </c>
      <c r="P8" s="6"/>
      <c r="Q8" s="6"/>
      <c r="R8" s="6"/>
    </row>
    <row r="9" spans="1:18" x14ac:dyDescent="0.25">
      <c r="A9" s="13" t="s">
        <v>24</v>
      </c>
      <c r="B9" s="12" t="s">
        <v>5</v>
      </c>
      <c r="C9" s="10"/>
      <c r="D9" s="10"/>
      <c r="E9" s="10"/>
      <c r="F9" s="6"/>
      <c r="G9" s="6"/>
      <c r="H9" s="6"/>
      <c r="I9" s="6"/>
      <c r="J9" s="6"/>
      <c r="K9" s="10">
        <v>16</v>
      </c>
      <c r="L9" s="10"/>
      <c r="M9" s="10"/>
      <c r="N9" s="6">
        <v>7400</v>
      </c>
      <c r="O9" s="6">
        <f>K9*N9</f>
        <v>118400</v>
      </c>
      <c r="P9" s="6"/>
      <c r="Q9" s="6"/>
      <c r="R9" s="6"/>
    </row>
    <row r="10" spans="1:18" x14ac:dyDescent="0.25">
      <c r="A10" s="13" t="s">
        <v>23</v>
      </c>
      <c r="B10" s="12" t="s">
        <v>22</v>
      </c>
      <c r="C10" s="10">
        <v>144</v>
      </c>
      <c r="D10" s="10">
        <f>0.616*1.04</f>
        <v>0.64063999999999999</v>
      </c>
      <c r="E10" s="10">
        <f>ROUND(C10*D10/1000,3)</f>
        <v>9.1999999999999998E-2</v>
      </c>
      <c r="F10" s="6">
        <v>59000</v>
      </c>
      <c r="G10" s="6">
        <f>E10*F10</f>
        <v>5428</v>
      </c>
      <c r="H10" s="6"/>
      <c r="I10" s="6"/>
      <c r="J10" s="6"/>
      <c r="K10" s="10"/>
      <c r="L10" s="10"/>
      <c r="M10" s="10"/>
      <c r="N10" s="6"/>
      <c r="O10" s="6"/>
      <c r="P10" s="6"/>
      <c r="Q10" s="6"/>
      <c r="R10" s="6"/>
    </row>
    <row r="11" spans="1:18" x14ac:dyDescent="0.25">
      <c r="A11" s="13" t="s">
        <v>32</v>
      </c>
      <c r="B11" s="12" t="s">
        <v>22</v>
      </c>
      <c r="C11" s="10"/>
      <c r="D11" s="10"/>
      <c r="E11" s="10"/>
      <c r="F11" s="6"/>
      <c r="G11" s="6"/>
      <c r="H11" s="6"/>
      <c r="I11" s="6"/>
      <c r="J11" s="6"/>
      <c r="K11" s="10">
        <v>974</v>
      </c>
      <c r="L11" s="10">
        <f>0.395*1.04</f>
        <v>0.41080000000000005</v>
      </c>
      <c r="M11" s="10">
        <f>ROUND(K11*L11/1000,3)</f>
        <v>0.4</v>
      </c>
      <c r="N11" s="6">
        <v>63750</v>
      </c>
      <c r="O11" s="6">
        <f>M11*N11</f>
        <v>25500</v>
      </c>
      <c r="P11" s="6"/>
      <c r="Q11" s="6"/>
      <c r="R11" s="6"/>
    </row>
    <row r="12" spans="1:18" x14ac:dyDescent="0.25">
      <c r="A12" s="13" t="s">
        <v>21</v>
      </c>
      <c r="B12" s="12" t="s">
        <v>5</v>
      </c>
      <c r="C12" s="10">
        <v>1.5</v>
      </c>
      <c r="D12" s="10"/>
      <c r="E12" s="10"/>
      <c r="F12" s="6">
        <v>18000</v>
      </c>
      <c r="G12" s="6">
        <f>C12*F12</f>
        <v>27000</v>
      </c>
      <c r="H12" s="6"/>
      <c r="I12" s="6"/>
      <c r="J12" s="6"/>
      <c r="K12" s="10"/>
      <c r="L12" s="10"/>
      <c r="M12" s="10"/>
      <c r="N12" s="6"/>
      <c r="O12" s="6"/>
      <c r="P12" s="6"/>
      <c r="Q12" s="6"/>
      <c r="R12" s="6"/>
    </row>
    <row r="13" spans="1:18" x14ac:dyDescent="0.25">
      <c r="A13" s="13" t="s">
        <v>4</v>
      </c>
      <c r="B13" s="12"/>
      <c r="C13" s="10"/>
      <c r="D13" s="10"/>
      <c r="E13" s="10"/>
      <c r="F13" s="6"/>
      <c r="G13" s="6">
        <v>5000</v>
      </c>
      <c r="H13" s="6"/>
      <c r="I13" s="6"/>
      <c r="J13" s="6"/>
      <c r="K13" s="10"/>
      <c r="L13" s="10"/>
      <c r="M13" s="10"/>
      <c r="N13" s="6"/>
      <c r="O13" s="6"/>
      <c r="P13" s="6"/>
      <c r="Q13" s="6"/>
      <c r="R13" s="6"/>
    </row>
    <row r="14" spans="1:18" s="15" customFormat="1" x14ac:dyDescent="0.25">
      <c r="A14" s="4" t="s">
        <v>2</v>
      </c>
      <c r="B14" s="5"/>
      <c r="C14" s="4"/>
      <c r="D14" s="4"/>
      <c r="E14" s="4"/>
      <c r="F14" s="4"/>
      <c r="G14" s="3">
        <f>G4+G6+G7</f>
        <v>57428</v>
      </c>
      <c r="H14" s="3"/>
      <c r="I14" s="3">
        <f>SUM(I4:I12)</f>
        <v>89000</v>
      </c>
      <c r="J14" s="3">
        <f>SUM(J4:J12)</f>
        <v>146428</v>
      </c>
      <c r="K14" s="4"/>
      <c r="L14" s="4"/>
      <c r="M14" s="4"/>
      <c r="N14" s="4"/>
      <c r="O14" s="3">
        <f>O4+O6+O7</f>
        <v>43400</v>
      </c>
      <c r="P14" s="3"/>
      <c r="Q14" s="3">
        <f>SUM(Q4:Q12)</f>
        <v>5000</v>
      </c>
      <c r="R14" s="3">
        <f>SUM(R4:R12)</f>
        <v>48400</v>
      </c>
    </row>
    <row r="15" spans="1:18" x14ac:dyDescent="0.25">
      <c r="A15" s="10" t="s">
        <v>3</v>
      </c>
      <c r="B15" s="11">
        <v>0.05</v>
      </c>
      <c r="C15" s="10"/>
      <c r="D15" s="10"/>
      <c r="E15" s="10"/>
      <c r="F15" s="10"/>
      <c r="G15" s="6">
        <f>G14*B15</f>
        <v>2871.4</v>
      </c>
      <c r="H15" s="6"/>
      <c r="I15" s="6"/>
      <c r="J15" s="6"/>
      <c r="K15" s="10"/>
      <c r="L15" s="10"/>
      <c r="M15" s="10"/>
      <c r="N15" s="10"/>
      <c r="O15" s="6">
        <f>O14*B15</f>
        <v>2170</v>
      </c>
      <c r="P15" s="6"/>
      <c r="Q15" s="6"/>
      <c r="R15" s="6"/>
    </row>
    <row r="16" spans="1:18" s="15" customFormat="1" x14ac:dyDescent="0.25">
      <c r="A16" s="4" t="s">
        <v>2</v>
      </c>
      <c r="B16" s="5"/>
      <c r="C16" s="4"/>
      <c r="D16" s="4"/>
      <c r="E16" s="4"/>
      <c r="F16" s="4"/>
      <c r="G16" s="3">
        <f>G14+G15</f>
        <v>60299.4</v>
      </c>
      <c r="H16" s="3"/>
      <c r="I16" s="3">
        <f>I14</f>
        <v>89000</v>
      </c>
      <c r="J16" s="3">
        <f>G16+I16</f>
        <v>149299.4</v>
      </c>
      <c r="K16" s="4"/>
      <c r="L16" s="4"/>
      <c r="M16" s="4"/>
      <c r="N16" s="4"/>
      <c r="O16" s="3">
        <f>O14+O15</f>
        <v>45570</v>
      </c>
      <c r="P16" s="3"/>
      <c r="Q16" s="3">
        <f>Q14</f>
        <v>5000</v>
      </c>
      <c r="R16" s="3">
        <f>O16+Q16</f>
        <v>50570</v>
      </c>
    </row>
    <row r="17" spans="1:18" x14ac:dyDescent="0.25">
      <c r="A17" s="8" t="s">
        <v>1</v>
      </c>
      <c r="B17" s="9">
        <v>0.1</v>
      </c>
      <c r="C17" s="8"/>
      <c r="D17" s="8"/>
      <c r="E17" s="8"/>
      <c r="F17" s="8"/>
      <c r="G17" s="8"/>
      <c r="H17" s="7"/>
      <c r="I17" s="7"/>
      <c r="J17" s="6">
        <f>J16*B17</f>
        <v>14929.94</v>
      </c>
      <c r="K17" s="8"/>
      <c r="L17" s="8"/>
      <c r="M17" s="8"/>
      <c r="N17" s="8"/>
      <c r="O17" s="8"/>
      <c r="P17" s="7"/>
      <c r="Q17" s="7"/>
      <c r="R17" s="6">
        <f>R16*B17</f>
        <v>5057</v>
      </c>
    </row>
    <row r="18" spans="1:18" s="15" customFormat="1" x14ac:dyDescent="0.25">
      <c r="A18" s="4" t="s">
        <v>0</v>
      </c>
      <c r="B18" s="5"/>
      <c r="C18" s="4"/>
      <c r="D18" s="4"/>
      <c r="E18" s="4"/>
      <c r="F18" s="4"/>
      <c r="G18" s="4"/>
      <c r="H18" s="3"/>
      <c r="I18" s="3"/>
      <c r="J18" s="3">
        <f>SUM(J16:J17)</f>
        <v>164229.34</v>
      </c>
      <c r="K18" s="4"/>
      <c r="L18" s="4"/>
      <c r="M18" s="4"/>
      <c r="N18" s="4"/>
      <c r="O18" s="4"/>
      <c r="P18" s="3"/>
      <c r="Q18" s="3"/>
      <c r="R18" s="3">
        <f>R16+R17</f>
        <v>55627</v>
      </c>
    </row>
  </sheetData>
  <mergeCells count="10">
    <mergeCell ref="R2:R3"/>
    <mergeCell ref="A1:A3"/>
    <mergeCell ref="B1:B3"/>
    <mergeCell ref="C1:J1"/>
    <mergeCell ref="K1:R1"/>
    <mergeCell ref="C2:G2"/>
    <mergeCell ref="H2:I2"/>
    <mergeCell ref="J2:J3"/>
    <mergeCell ref="K2:O2"/>
    <mergeCell ref="P2:Q2"/>
  </mergeCells>
  <pageMargins left="0.7" right="0.7" top="0.75" bottom="0.75" header="0.3" footer="0.3"/>
  <pageSetup paperSize="9" scale="7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Монолитный бетон</vt:lpstr>
      <vt:lpstr>Подпорная стенка +-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2023-07-11T05:43:14Z</dcterms:created>
  <dcterms:modified xsi:type="dcterms:W3CDTF">2023-07-27T21:39:27Z</dcterms:modified>
</cp:coreProperties>
</file>