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opr\Downloads\"/>
    </mc:Choice>
  </mc:AlternateContent>
  <xr:revisionPtr revIDLastSave="0" documentId="13_ncr:1_{DB67FC0C-158A-40DE-8A68-9E6AF9E1A362}" xr6:coauthVersionLast="47" xr6:coauthVersionMax="47" xr10:uidLastSave="{00000000-0000-0000-0000-000000000000}"/>
  <bookViews>
    <workbookView xWindow="-108" yWindow="-108" windowWidth="23256" windowHeight="12456" firstSheet="2" activeTab="13" xr2:uid="{3F396370-2144-4D01-B693-F4E0D3CB5C02}"/>
  </bookViews>
  <sheets>
    <sheet name="Master" sheetId="1" r:id="rId1"/>
    <sheet name="1" sheetId="2" r:id="rId2"/>
    <sheet name="2.a" sheetId="3" r:id="rId3"/>
    <sheet name="2.b" sheetId="4" r:id="rId4"/>
    <sheet name="2b Pivot Work" sheetId="12" r:id="rId5"/>
    <sheet name="3.a" sheetId="5" r:id="rId6"/>
    <sheet name="3a Work" sheetId="20" r:id="rId7"/>
    <sheet name="3.b" sheetId="6" r:id="rId8"/>
    <sheet name="3b Work" sheetId="23" r:id="rId9"/>
    <sheet name="4.a" sheetId="7" r:id="rId10"/>
    <sheet name="4.b" sheetId="8" r:id="rId11"/>
    <sheet name="5" sheetId="10" r:id="rId12"/>
    <sheet name="5 Work" sheetId="18" r:id="rId13"/>
    <sheet name="6" sheetId="11" r:id="rId14"/>
    <sheet name="6 Work" sheetId="26" r:id="rId15"/>
  </sheets>
  <definedNames>
    <definedName name="_xlnm._FilterDatabase" localSheetId="12" hidden="1">'5 Work'!$A$3:$G$54</definedName>
    <definedName name="Slicer_Country">#N/A</definedName>
    <definedName name="Slicer_Country1">#N/A</definedName>
    <definedName name="Slicer_Department">#N/A</definedName>
    <definedName name="Slicer_Department1">#N/A</definedName>
  </definedNames>
  <calcPr calcId="191029"/>
  <pivotCaches>
    <pivotCache cacheId="31" r:id="rId16"/>
    <pivotCache cacheId="29" r:id="rId17"/>
    <pivotCache cacheId="36"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8" l="1"/>
  <c r="G40" i="18" s="1"/>
  <c r="F52" i="18"/>
  <c r="G52" i="18" s="1"/>
  <c r="F17" i="18"/>
  <c r="G17" i="18" s="1"/>
  <c r="F45" i="18"/>
  <c r="G45" i="18" s="1"/>
  <c r="F28" i="18"/>
  <c r="G28" i="18" s="1"/>
  <c r="F38" i="18"/>
  <c r="G38" i="18" s="1"/>
  <c r="F26" i="18"/>
  <c r="G26" i="18" s="1"/>
  <c r="F53" i="18"/>
  <c r="G53" i="18" s="1"/>
  <c r="F42" i="18"/>
  <c r="G42" i="18" s="1"/>
  <c r="F22" i="18"/>
  <c r="G22" i="18" s="1"/>
  <c r="F46" i="18"/>
  <c r="G46" i="18" s="1"/>
  <c r="F39" i="18"/>
  <c r="G39" i="18" s="1"/>
  <c r="F50" i="18"/>
  <c r="G50" i="18" s="1"/>
  <c r="F9" i="18"/>
  <c r="G9" i="18" s="1"/>
  <c r="F43" i="18"/>
  <c r="G43" i="18" s="1"/>
  <c r="F20" i="18"/>
  <c r="G20" i="18" s="1"/>
  <c r="F27" i="18"/>
  <c r="G27" i="18" s="1"/>
  <c r="F34" i="18"/>
  <c r="G34" i="18" s="1"/>
  <c r="F19" i="18"/>
  <c r="G19" i="18" s="1"/>
  <c r="F44" i="18"/>
  <c r="G44" i="18" s="1"/>
  <c r="F13" i="18"/>
  <c r="G13" i="18" s="1"/>
  <c r="F23" i="18"/>
  <c r="G23" i="18" s="1"/>
  <c r="F15" i="18"/>
  <c r="G15" i="18" s="1"/>
  <c r="F5" i="18"/>
  <c r="G5" i="18" s="1"/>
  <c r="F30" i="18"/>
  <c r="G30" i="18" s="1"/>
  <c r="F29" i="18"/>
  <c r="G29" i="18" s="1"/>
  <c r="F14" i="18"/>
  <c r="G14" i="18" s="1"/>
  <c r="F47" i="18"/>
  <c r="G47" i="18" s="1"/>
  <c r="F8" i="18"/>
  <c r="G8" i="18" s="1"/>
  <c r="F7" i="18"/>
  <c r="G7" i="18" s="1"/>
  <c r="F16" i="18"/>
  <c r="G16" i="18" s="1"/>
  <c r="F31" i="18"/>
  <c r="G31" i="18" s="1"/>
  <c r="F24" i="18"/>
  <c r="G24" i="18" s="1"/>
  <c r="F41" i="18"/>
  <c r="G41" i="18" s="1"/>
  <c r="F37" i="18"/>
  <c r="G37" i="18" s="1"/>
  <c r="F18" i="18"/>
  <c r="G18" i="18" s="1"/>
  <c r="F49" i="18"/>
  <c r="G49" i="18" s="1"/>
  <c r="F33" i="18"/>
  <c r="G33" i="18" s="1"/>
  <c r="F36" i="18"/>
  <c r="G36" i="18" s="1"/>
  <c r="F51" i="18"/>
  <c r="G51" i="18" s="1"/>
  <c r="F12" i="18"/>
  <c r="G12" i="18" s="1"/>
  <c r="F35" i="18"/>
  <c r="G35" i="18" s="1"/>
  <c r="F25" i="18"/>
  <c r="G25" i="18" s="1"/>
  <c r="F11" i="18"/>
  <c r="G11" i="18" s="1"/>
  <c r="F48" i="18"/>
  <c r="G48" i="18" s="1"/>
  <c r="F4" i="18"/>
  <c r="G4" i="18" s="1"/>
  <c r="F10" i="18"/>
  <c r="G10" i="18" s="1"/>
  <c r="F6" i="18"/>
  <c r="G6" i="18" s="1"/>
  <c r="F21" i="18"/>
  <c r="G21" i="18" s="1"/>
  <c r="F32" i="18"/>
  <c r="G32" i="18" s="1"/>
  <c r="E54" i="18" l="1"/>
  <c r="D5" i="3"/>
  <c r="E5" i="3" s="1"/>
  <c r="D4" i="3"/>
  <c r="E4" i="3" s="1"/>
  <c r="D3" i="3"/>
  <c r="E3" i="3" s="1"/>
  <c r="D8" i="2"/>
  <c r="D7" i="2"/>
  <c r="D6" i="2"/>
  <c r="D5" i="2"/>
  <c r="D4" i="2"/>
  <c r="D3" i="2"/>
  <c r="E54" i="1"/>
</calcChain>
</file>

<file path=xl/sharedStrings.xml><?xml version="1.0" encoding="utf-8"?>
<sst xmlns="http://schemas.openxmlformats.org/spreadsheetml/2006/main" count="857" uniqueCount="160">
  <si>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</si>
  <si>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</si>
  <si>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</si>
  <si>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</si>
  <si>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</si>
  <si>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</si>
  <si>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</si>
  <si>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</si>
  <si>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</si>
  <si>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</si>
  <si>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</si>
  <si>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</si>
  <si>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</si>
  <si>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</si>
  <si>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</si>
  <si>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</si>
  <si>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</si>
  <si>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</si>
  <si>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</si>
  <si>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</si>
  <si>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</si>
  <si>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</si>
  <si>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</si>
  <si>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</si>
  <si>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</si>
  <si>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</si>
  <si>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</si>
  <si>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</si>
  <si>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</si>
  <si>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</si>
  <si>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</si>
  <si>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</si>
  <si>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</si>
  <si>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</si>
  <si>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</si>
  <si>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</si>
  <si>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</si>
  <si>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</si>
  <si>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</si>
  <si>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</si>
  <si>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</si>
  <si>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</si>
  <si>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</si>
  <si>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</si>
  <si>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</si>
  <si>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</si>
  <si>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</si>
  <si>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</si>
  <si>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</si>
  <si>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</si>
  <si>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</si>
  <si>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</si>
  <si>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</si>
  <si>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</si>
  <si>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</si>
  <si>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</si>
  <si>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</si>
  <si>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</si>
  <si>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</si>
  <si>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</si>
  <si>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</si>
  <si>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</si>
  <si>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</si>
  <si>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</si>
  <si>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</si>
  <si>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</si>
  <si>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</si>
  <si>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</si>
  <si>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</si>
  <si>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</si>
  <si>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</si>
  <si>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</si>
  <si>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</si>
  <si>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</si>
  <si>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</si>
  <si>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</si>
  <si>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</si>
  <si>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</si>
  <si>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</si>
  <si>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</si>
  <si>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</si>
  <si>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</si>
  <si>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</si>
  <si>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</si>
  <si>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</si>
  <si>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</si>
  <si>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</si>
  <si>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</si>
  <si>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</si>
  <si>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</si>
  <si>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</si>
  <si>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</si>
  <si>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</si>
  <si>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</si>
  <si>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</si>
  <si>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</si>
  <si>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</si>
  <si>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</si>
  <si>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</si>
  <si>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</si>
  <si>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</si>
  <si>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</si>
  <si>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</si>
  <si>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</si>
  <si>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</si>
  <si>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</si>
  <si>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</si>
  <si>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</si>
  <si>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</si>
  <si>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</si>
  <si>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</si>
  <si>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</si>
  <si>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</si>
  <si>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</si>
  <si>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</si>
  <si>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</si>
  <si>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</si>
  <si>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</si>
  <si>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</si>
  <si>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</si>
  <si>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</si>
  <si>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</si>
  <si>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</si>
  <si>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</si>
  <si>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</si>
  <si>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</si>
  <si>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</si>
  <si>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</si>
  <si>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</si>
  <si>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</si>
  <si>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</si>
  <si>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</si>
  <si>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</si>
  <si>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</si>
  <si>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</si>
  <si>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</si>
  <si>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</si>
  <si>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</si>
  <si>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</si>
  <si>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</si>
  <si>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</si>
  <si>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as below</t>
  </si>
  <si>
    <t>Output should be like below</t>
  </si>
  <si>
    <t xml:space="preserve"> </t>
  </si>
  <si>
    <t>Output should look like below</t>
  </si>
  <si>
    <t>Output should look like below.</t>
  </si>
  <si>
    <t>Statistical Methods - Emp Salary</t>
  </si>
  <si>
    <t>Tim Watson</t>
  </si>
  <si>
    <t>#</t>
  </si>
  <si>
    <t>EMP Salary</t>
  </si>
  <si>
    <t>Mode</t>
  </si>
  <si>
    <t>Sum of Salaries</t>
  </si>
  <si>
    <t>Sum of Yearly Sal</t>
  </si>
  <si>
    <t>Grand Total</t>
  </si>
  <si>
    <t>Salary</t>
  </si>
  <si>
    <t>Bonus $s</t>
  </si>
  <si>
    <t>See '5 Work' Tab</t>
  </si>
  <si>
    <t>(blank)</t>
  </si>
  <si>
    <t>Sum of Bonus $s</t>
  </si>
  <si>
    <t>See '6 Work'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</si>
</sst>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
      <sz val="14"/>
      <color rgb="FFFF00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0"/>
        <bgColor theme="4" tint="0.79998168889431442"/>
      </patternFill>
    </fill>
    <fill>
      <patternFill patternType="solid">
        <fgColor rgb="FF00B05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hair">
        <color auto="1"/>
      </top>
      <bottom style="hair">
        <color auto="1"/>
      </bottom>
      <diagonal/>
    </border>
    <border>
      <left/>
      <right/>
      <top/>
      <bottom style="thin">
        <color theme="4" tint="0.39997558519241921"/>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indexed="64"/>
      </left>
      <right style="thin">
        <color rgb="FF000000"/>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6"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44" fontId="0" fillId="0" borderId="1" xfId="2" applyFont="1" applyBorder="1"/>
    <xf numFmtId="164" fontId="0" fillId="0" borderId="1" xfId="0" applyNumberFormat="1" applyBorder="1"/>
    <xf numFmtId="164" fontId="2" fillId="0" borderId="0" xfId="0" applyNumberFormat="1" applyFont="1" applyBorder="1"/>
    <xf numFmtId="164" fontId="0" fillId="0" borderId="0" xfId="1" applyNumberFormat="1" applyFont="1" applyBorder="1"/>
    <xf numFmtId="164" fontId="1" fillId="0" borderId="0" xfId="0" applyNumberFormat="1" applyFont="1" applyBorder="1"/>
    <xf numFmtId="0" fontId="0" fillId="0" borderId="10" xfId="0" applyBorder="1"/>
    <xf numFmtId="164" fontId="0" fillId="7" borderId="10" xfId="1" applyNumberFormat="1" applyFont="1" applyFill="1" applyBorder="1"/>
    <xf numFmtId="164" fontId="0" fillId="0" borderId="10" xfId="0" applyNumberFormat="1" applyBorder="1"/>
    <xf numFmtId="0" fontId="5" fillId="8" borderId="10" xfId="0" applyFont="1" applyFill="1" applyBorder="1"/>
    <xf numFmtId="0" fontId="5" fillId="8" borderId="10" xfId="0" applyFont="1" applyFill="1" applyBorder="1" applyAlignment="1">
      <alignment horizontal="center"/>
    </xf>
    <xf numFmtId="0" fontId="2" fillId="5" borderId="11" xfId="0" applyFont="1" applyFill="1" applyBorder="1"/>
    <xf numFmtId="0" fontId="0" fillId="0" borderId="0" xfId="0" pivotButton="1"/>
    <xf numFmtId="0" fontId="0" fillId="0" borderId="0" xfId="0" applyAlignment="1">
      <alignment horizontal="left"/>
    </xf>
    <xf numFmtId="44" fontId="0" fillId="0" borderId="0" xfId="0" applyNumberFormat="1"/>
    <xf numFmtId="44" fontId="2" fillId="5" borderId="11" xfId="2" applyNumberFormat="1" applyFont="1" applyFill="1" applyBorder="1"/>
    <xf numFmtId="0" fontId="5" fillId="4" borderId="12" xfId="0" applyFont="1" applyFill="1" applyBorder="1"/>
    <xf numFmtId="0" fontId="5" fillId="4" borderId="16" xfId="0" applyFont="1" applyFill="1" applyBorder="1"/>
    <xf numFmtId="164" fontId="5" fillId="4" borderId="16" xfId="0" applyNumberFormat="1" applyFont="1" applyFill="1" applyBorder="1"/>
    <xf numFmtId="164" fontId="5" fillId="4" borderId="17" xfId="0" applyNumberFormat="1" applyFont="1" applyFill="1" applyBorder="1"/>
    <xf numFmtId="0" fontId="0" fillId="5" borderId="18" xfId="0" applyFont="1" applyFill="1" applyBorder="1"/>
    <xf numFmtId="0" fontId="0" fillId="5" borderId="9" xfId="0" applyFont="1" applyFill="1" applyBorder="1"/>
    <xf numFmtId="164" fontId="0" fillId="5" borderId="9" xfId="1" applyNumberFormat="1" applyFont="1" applyFill="1" applyBorder="1"/>
    <xf numFmtId="0" fontId="0" fillId="0" borderId="18" xfId="0" applyFont="1" applyBorder="1"/>
    <xf numFmtId="0" fontId="0" fillId="0" borderId="9" xfId="0" applyFont="1" applyBorder="1"/>
    <xf numFmtId="0" fontId="2" fillId="0" borderId="19" xfId="0" applyFont="1" applyBorder="1"/>
    <xf numFmtId="0" fontId="2" fillId="0" borderId="15" xfId="0" applyFont="1" applyBorder="1"/>
    <xf numFmtId="164" fontId="2" fillId="0" borderId="15" xfId="0" applyNumberFormat="1" applyFont="1" applyBorder="1"/>
    <xf numFmtId="0" fontId="5" fillId="4" borderId="17" xfId="0" applyFont="1" applyFill="1" applyBorder="1"/>
    <xf numFmtId="9" fontId="0" fillId="5" borderId="9" xfId="0" applyNumberFormat="1" applyFont="1" applyFill="1" applyBorder="1"/>
    <xf numFmtId="0" fontId="0" fillId="5" borderId="20" xfId="0" applyFont="1" applyFill="1" applyBorder="1"/>
    <xf numFmtId="9" fontId="0" fillId="0" borderId="9" xfId="0" applyNumberFormat="1" applyFont="1" applyBorder="1"/>
    <xf numFmtId="0" fontId="0" fillId="0" borderId="20" xfId="0" applyFont="1" applyBorder="1"/>
    <xf numFmtId="0" fontId="0" fillId="0" borderId="19" xfId="0" applyFont="1" applyBorder="1"/>
    <xf numFmtId="9" fontId="0" fillId="0" borderId="15" xfId="0" applyNumberFormat="1" applyFont="1" applyBorder="1"/>
    <xf numFmtId="0" fontId="0" fillId="0" borderId="14" xfId="0" applyFont="1" applyBorder="1"/>
    <xf numFmtId="9" fontId="0" fillId="5" borderId="13" xfId="3" applyFont="1" applyFill="1" applyBorder="1"/>
    <xf numFmtId="164" fontId="5" fillId="4" borderId="0" xfId="0" applyNumberFormat="1" applyFont="1" applyFill="1" applyBorder="1"/>
    <xf numFmtId="44" fontId="0" fillId="5" borderId="0" xfId="2" applyFont="1" applyFill="1" applyBorder="1"/>
    <xf numFmtId="0" fontId="6" fillId="9" borderId="0" xfId="0" applyFont="1" applyFill="1"/>
    <xf numFmtId="10" fontId="0" fillId="0" borderId="0" xfId="0" applyNumberFormat="1"/>
  </cellXfs>
  <cellStyles count="4">
    <cellStyle name="Comma" xfId="1" builtinId="3"/>
    <cellStyle name="Currency" xfId="2" builtinId="4"/>
    <cellStyle name="Normal" xfId="0" builtinId="0"/>
    <cellStyle name="Percent" xfId="3" builtinId="5"/>
  </cellStyles>
  <dxfs count="22">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9FF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724166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480060</xdr:colOff>
      <xdr:row>4</xdr:row>
      <xdr:rowOff>83820</xdr:rowOff>
    </xdr:from>
    <xdr:to>
      <xdr:col>7</xdr:col>
      <xdr:colOff>480060</xdr:colOff>
      <xdr:row>17</xdr:row>
      <xdr:rowOff>173355</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835BD448-269A-4246-9386-8AF39929A75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84048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4</xdr:row>
      <xdr:rowOff>175260</xdr:rowOff>
    </xdr:from>
    <xdr:to>
      <xdr:col>11</xdr:col>
      <xdr:colOff>53340</xdr:colOff>
      <xdr:row>18</xdr:row>
      <xdr:rowOff>81915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0F0B1247-FC43-4CD1-AD12-3B03E403A4D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85216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141319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533763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9</xdr:col>
      <xdr:colOff>406759</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4</xdr:col>
      <xdr:colOff>45720</xdr:colOff>
      <xdr:row>2</xdr:row>
      <xdr:rowOff>7621</xdr:rowOff>
    </xdr:from>
    <xdr:to>
      <xdr:col>7</xdr:col>
      <xdr:colOff>45720</xdr:colOff>
      <xdr:row>9</xdr:row>
      <xdr:rowOff>106681</xdr:rowOff>
    </xdr:to>
    <mc:AlternateContent xmlns:mc="http://schemas.openxmlformats.org/markup-compatibility/2006">
      <mc:Choice xmlns:a14="http://schemas.microsoft.com/office/drawing/2010/main" Requires="a14">
        <xdr:graphicFrame macro="">
          <xdr:nvGraphicFramePr>
            <xdr:cNvPr id="5" name="Department 3">
              <a:extLst>
                <a:ext uri="{FF2B5EF4-FFF2-40B4-BE49-F238E27FC236}">
                  <a16:creationId xmlns:a16="http://schemas.microsoft.com/office/drawing/2014/main" id="{7CC5E88B-57C3-4EE0-8409-7EFFC5A84A19}"/>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3535680" y="655321"/>
              <a:ext cx="182880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362239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13039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absolute">
    <xdr:from>
      <xdr:col>4</xdr:col>
      <xdr:colOff>30480</xdr:colOff>
      <xdr:row>2</xdr:row>
      <xdr:rowOff>121920</xdr:rowOff>
    </xdr:from>
    <xdr:to>
      <xdr:col>7</xdr:col>
      <xdr:colOff>30480</xdr:colOff>
      <xdr:row>9</xdr:row>
      <xdr:rowOff>30479</xdr:rowOff>
    </xdr:to>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6E579A0A-B2F9-4BF2-8481-C8044709A8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28060" y="769620"/>
              <a:ext cx="1828800" cy="11887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368585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twoCellAnchor editAs="oneCell">
    <xdr:from>
      <xdr:col>0</xdr:col>
      <xdr:colOff>403861</xdr:colOff>
      <xdr:row>1</xdr:row>
      <xdr:rowOff>99060</xdr:rowOff>
    </xdr:from>
    <xdr:to>
      <xdr:col>7</xdr:col>
      <xdr:colOff>350521</xdr:colOff>
      <xdr:row>15</xdr:row>
      <xdr:rowOff>169951</xdr:rowOff>
    </xdr:to>
    <xdr:pic>
      <xdr:nvPicPr>
        <xdr:cNvPr id="2" name="Picture 1">
          <a:extLst>
            <a:ext uri="{FF2B5EF4-FFF2-40B4-BE49-F238E27FC236}">
              <a16:creationId xmlns:a16="http://schemas.microsoft.com/office/drawing/2014/main" id="{469992C4-ABFA-4EDE-B6AA-D197A0B39EDC}"/>
            </a:ext>
          </a:extLst>
        </xdr:cNvPr>
        <xdr:cNvPicPr>
          <a:picLocks noChangeAspect="1"/>
        </xdr:cNvPicPr>
      </xdr:nvPicPr>
      <xdr:blipFill>
        <a:blip xmlns:r="http://schemas.openxmlformats.org/officeDocument/2006/relationships" r:embed="rId2"/>
        <a:stretch>
          <a:fillRect/>
        </a:stretch>
      </xdr:blipFill>
      <xdr:spPr>
        <a:xfrm>
          <a:off x="403861" y="563880"/>
          <a:ext cx="5882640" cy="267693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22</xdr:row>
      <xdr:rowOff>0</xdr:rowOff>
    </xdr:from>
    <xdr:to>
      <xdr:col>9</xdr:col>
      <xdr:colOff>117222</xdr:colOff>
      <xdr:row>41</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7</xdr:col>
      <xdr:colOff>1203960</xdr:colOff>
      <xdr:row>2</xdr:row>
      <xdr:rowOff>15241</xdr:rowOff>
    </xdr:from>
    <xdr:to>
      <xdr:col>10</xdr:col>
      <xdr:colOff>266700</xdr:colOff>
      <xdr:row>8</xdr:row>
      <xdr:rowOff>45721</xdr:rowOff>
    </xdr:to>
    <mc:AlternateContent xmlns:mc="http://schemas.openxmlformats.org/markup-compatibility/2006">
      <mc:Choice xmlns:a14="http://schemas.microsoft.com/office/drawing/2010/main" Requires="a14">
        <xdr:graphicFrame macro="">
          <xdr:nvGraphicFramePr>
            <xdr:cNvPr id="6" name="Department 1">
              <a:extLst>
                <a:ext uri="{FF2B5EF4-FFF2-40B4-BE49-F238E27FC236}">
                  <a16:creationId xmlns:a16="http://schemas.microsoft.com/office/drawing/2014/main" id="{4A1B8EA6-BB62-4F2D-B38E-9095589DD7D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6324600" y="662941"/>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449580</xdr:colOff>
      <xdr:row>2</xdr:row>
      <xdr:rowOff>15241</xdr:rowOff>
    </xdr:from>
    <xdr:to>
      <xdr:col>7</xdr:col>
      <xdr:colOff>1059180</xdr:colOff>
      <xdr:row>8</xdr:row>
      <xdr:rowOff>45721</xdr:rowOff>
    </xdr:to>
    <mc:AlternateContent xmlns:mc="http://schemas.openxmlformats.org/markup-compatibility/2006">
      <mc:Choice xmlns:a14="http://schemas.microsoft.com/office/drawing/2010/main" Requires="a14">
        <xdr:graphicFrame macro="">
          <xdr:nvGraphicFramePr>
            <xdr:cNvPr id="7" name="Country 2">
              <a:extLst>
                <a:ext uri="{FF2B5EF4-FFF2-40B4-BE49-F238E27FC236}">
                  <a16:creationId xmlns:a16="http://schemas.microsoft.com/office/drawing/2014/main" id="{088CBAAC-F913-43F0-9014-F976BCC75485}"/>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4351020" y="662941"/>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1</xdr:row>
      <xdr:rowOff>1</xdr:rowOff>
    </xdr:from>
    <xdr:to>
      <xdr:col>3</xdr:col>
      <xdr:colOff>373381</xdr:colOff>
      <xdr:row>18</xdr:row>
      <xdr:rowOff>111993</xdr:rowOff>
    </xdr:to>
    <xdr:pic>
      <xdr:nvPicPr>
        <xdr:cNvPr id="2" name="Picture 1">
          <a:extLst>
            <a:ext uri="{FF2B5EF4-FFF2-40B4-BE49-F238E27FC236}">
              <a16:creationId xmlns:a16="http://schemas.microsoft.com/office/drawing/2014/main" id="{2D4851F9-6A0F-4BA9-A295-56A74E4DF14F}"/>
            </a:ext>
          </a:extLst>
        </xdr:cNvPr>
        <xdr:cNvPicPr>
          <a:picLocks noChangeAspect="1"/>
        </xdr:cNvPicPr>
      </xdr:nvPicPr>
      <xdr:blipFill>
        <a:blip xmlns:r="http://schemas.openxmlformats.org/officeDocument/2006/relationships" r:embed="rId2"/>
        <a:stretch>
          <a:fillRect/>
        </a:stretch>
      </xdr:blipFill>
      <xdr:spPr>
        <a:xfrm>
          <a:off x="609601" y="464821"/>
          <a:ext cx="2446020" cy="32666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a Price" refreshedDate="45552.915328819443" createdVersion="7" refreshedVersion="7" minRefreshableVersion="3" recordCount="50" xr:uid="{45A57763-97B6-4140-A72F-7F06233C5B47}">
  <cacheSource type="worksheet">
    <worksheetSource name="EMPData"/>
  </cacheSource>
  <cacheFields count="5">
    <cacheField name="Employee ID" numFmtId="0">
      <sharedItems count="50">
        <s v="ID18"/>
        <s v="ID8"/>
        <s v="ID24"/>
        <s v="ID23"/>
        <s v="ID13"/>
        <s v="ID7"/>
        <s v="ID19"/>
        <s v="ID22"/>
        <s v="ID5"/>
        <s v="ID9"/>
        <s v="ID17"/>
        <s v="ID10"/>
        <s v="ID21"/>
        <s v="ID3"/>
        <s v="ID29"/>
        <s v="ID30"/>
        <s v="ID14"/>
        <s v="ID16"/>
        <s v="ID27"/>
        <s v="ID4"/>
        <s v="ID12"/>
        <s v="ID20"/>
        <s v="ID28"/>
        <s v="ID25"/>
        <s v="ID1"/>
        <s v="ID15"/>
        <s v="ID2"/>
        <s v="ID11"/>
        <s v="ID26"/>
        <s v="ID6"/>
        <s v="ID31"/>
        <s v="ID32"/>
        <s v="ID33"/>
        <s v="ID34"/>
        <s v="ID35"/>
        <s v="ID36"/>
        <s v="ID37"/>
        <s v="ID38"/>
        <s v="ID39"/>
        <s v="ID40"/>
        <s v="ID41"/>
        <s v="ID42"/>
        <s v="ID43"/>
        <s v="ID44"/>
        <s v="ID45"/>
        <s v="ID46"/>
        <s v="ID47"/>
        <s v="ID48"/>
        <s v="ID49"/>
        <s v="ID5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21038804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a Price" refreshedDate="45554.927224074076" createdVersion="7" refreshedVersion="7" minRefreshableVersion="3" recordCount="50" xr:uid="{310D3A99-E3F8-4386-90AA-D50878AA1FED}">
  <cacheSource type="worksheet">
    <worksheetSource name="EMPData10"/>
  </cacheSource>
  <cacheFields count="5">
    <cacheField name="Employee ID" numFmtId="0">
      <sharedItems/>
    </cacheField>
    <cacheField name="Department" numFmtId="0">
      <sharedItems/>
    </cacheField>
    <cacheField name="Employee" numFmtId="0">
      <sharedItems count="50">
        <s v="Natalie Porter"/>
        <s v="Dan Ziegler"/>
        <s v="Paul Wells"/>
        <s v="Kim West"/>
        <s v="Crystal Doyle"/>
        <s v="Stephen Hughes"/>
        <s v="Andre Cooper"/>
        <s v="Corinna Schmidt"/>
        <s v="Ashley Lee"/>
        <s v="John Baptist"/>
        <s v="Tommy Lee"/>
        <s v="Robert Richardson"/>
        <s v="Walter Miller"/>
        <s v="Gary Miller"/>
        <s v="Sarah Gavlace"/>
        <s v="Mahitha Nowman"/>
        <s v="Robert Blume"/>
        <s v="Lenny Karwiz "/>
        <s v="Wolfgang Ramjac"/>
        <s v="Roger Mun"/>
        <s v="John Mark"/>
        <s v="Sharon Rose"/>
        <s v="Robert Musser"/>
        <s v="Tim Watson"/>
        <s v="Charles Paul"/>
        <s v="Rose Kuntum"/>
        <s v="James Willard"/>
        <s v="Lukas Hofer"/>
        <s v="Paul Hill"/>
        <s v="Isaac Doantan"/>
        <s v="Ruth Joseph"/>
        <s v="Daniel Garrett"/>
        <s v="John Mylas"/>
        <s v="Edward William"/>
        <s v="Ann Withers"/>
        <s v="Mercy Mayo"/>
        <s v="Maria Tot"/>
        <s v="Daniela Schreiber"/>
        <s v="Stephen Hawkings "/>
        <s v="Brigitte Bond"/>
        <s v="Betina Bauer"/>
        <s v="Ewan Thompson"/>
        <s v="Mike Saban"/>
        <s v="Joseph Vinod"/>
        <s v="Robert Spear"/>
        <s v="Richard Elliot"/>
        <s v="Hanna Morea"/>
        <s v="Stevie Bridge"/>
        <s v="Paul Garza"/>
        <s v="Peter Ramsy"/>
      </sharedItems>
    </cacheField>
    <cacheField name="Country" numFmtId="0">
      <sharedItems/>
    </cacheField>
    <cacheField name="Yearly 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a Price" refreshedDate="45557.46046678241" createdVersion="7" refreshedVersion="7" minRefreshableVersion="3" recordCount="51" xr:uid="{BC4364D9-4B13-41AE-BFC9-8A58C520F79A}">
  <cacheSource type="worksheet">
    <worksheetSource ref="A3:G54" sheet="5 Work"/>
  </cacheSource>
  <cacheFields count="7">
    <cacheField name="Employee ID" numFmtId="0">
      <sharedItems/>
    </cacheField>
    <cacheField name="Department" numFmtId="0">
      <sharedItems containsBlank="1" count="4">
        <s v="Procurement"/>
        <s v="Finance"/>
        <s v="Sales"/>
        <m/>
      </sharedItems>
    </cacheField>
    <cacheField name="Employee" numFmtId="0">
      <sharedItems containsBlank="1" count="51">
        <s v="Andre Cooper"/>
        <s v="Ann Withers"/>
        <s v="Ashley Lee"/>
        <s v="Betina Bauer"/>
        <s v="Brigitte Bond"/>
        <s v="Charles Paul"/>
        <s v="Corinna Schmidt"/>
        <s v="Crystal Doyle"/>
        <s v="Dan Ziegler"/>
        <s v="Daniel Garrett"/>
        <s v="Daniela Schreiber"/>
        <s v="Edward William"/>
        <s v="Ewan Thompson"/>
        <s v="Gary Miller"/>
        <s v="Hanna Morea"/>
        <s v="Isaac Doantan"/>
        <s v="James Willard"/>
        <s v="John Baptist"/>
        <s v="John Mark"/>
        <s v="John Mylas"/>
        <s v="Joseph Vinod"/>
        <s v="Kim West"/>
        <s v="Lenny Karwiz "/>
        <s v="Lukas Hofer"/>
        <s v="Mahitha Nowman"/>
        <s v="Maria Tot"/>
        <s v="Mercy Mayo"/>
        <s v="Mike Saban"/>
        <s v="Natalie Porter"/>
        <s v="Paul Garza"/>
        <s v="Paul Hill"/>
        <s v="Paul Wells"/>
        <s v="Peter Ramsy"/>
        <s v="Richard Elliot"/>
        <s v="Robert Blume"/>
        <s v="Robert Musser"/>
        <s v="Robert Richardson"/>
        <s v="Robert Spear"/>
        <s v="Roger Mun"/>
        <s v="Rose Kuntum"/>
        <s v="Ruth Joseph"/>
        <s v="Sarah Gavlace"/>
        <s v="Sharon Rose"/>
        <s v="Stephen Hawkings "/>
        <s v="Stephen Hughes"/>
        <s v="Stevie Bridge"/>
        <s v="Tim Watson"/>
        <s v="Tommy Lee"/>
        <s v="Walter Miller"/>
        <s v="Wolfgang Ramjac"/>
        <m/>
      </sharedItems>
    </cacheField>
    <cacheField name="Country" numFmtId="0">
      <sharedItems containsBlank="1" count="4">
        <s v="Netherlands"/>
        <s v="Australia"/>
        <s v="USA"/>
        <m/>
      </sharedItems>
    </cacheField>
    <cacheField name="Yearly Sal" numFmtId="164">
      <sharedItems containsSemiMixedTypes="0" containsString="0" containsNumber="1" containsInteger="1" minValue="21971" maxValue="3619876"/>
    </cacheField>
    <cacheField name="Bonus %" numFmtId="0">
      <sharedItems containsBlank="1" containsMixedTypes="1" containsNumber="1" minValue="0.06" maxValue="0.27"/>
    </cacheField>
    <cacheField name="Bonus $s" numFmtId="0">
      <sharedItems containsString="0" containsBlank="1" containsNumber="1" minValue="0" maxValue="28000"/>
    </cacheField>
  </cacheFields>
  <extLst>
    <ext xmlns:x14="http://schemas.microsoft.com/office/spreadsheetml/2009/9/main" uri="{725AE2AE-9491-48be-B2B4-4EB974FC3084}">
      <x14:pivotCacheDefinition pivotCacheId="1634716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r>
  <r>
    <x v="1"/>
    <x v="0"/>
    <x v="1"/>
    <x v="1"/>
    <x v="1"/>
  </r>
  <r>
    <x v="2"/>
    <x v="0"/>
    <x v="2"/>
    <x v="2"/>
    <x v="2"/>
  </r>
  <r>
    <x v="3"/>
    <x v="0"/>
    <x v="3"/>
    <x v="2"/>
    <x v="3"/>
  </r>
  <r>
    <x v="4"/>
    <x v="0"/>
    <x v="4"/>
    <x v="1"/>
    <x v="4"/>
  </r>
  <r>
    <x v="5"/>
    <x v="0"/>
    <x v="5"/>
    <x v="1"/>
    <x v="5"/>
  </r>
  <r>
    <x v="6"/>
    <x v="0"/>
    <x v="6"/>
    <x v="2"/>
    <x v="6"/>
  </r>
  <r>
    <x v="7"/>
    <x v="0"/>
    <x v="7"/>
    <x v="2"/>
    <x v="7"/>
  </r>
  <r>
    <x v="8"/>
    <x v="0"/>
    <x v="8"/>
    <x v="2"/>
    <x v="8"/>
  </r>
  <r>
    <x v="9"/>
    <x v="0"/>
    <x v="9"/>
    <x v="0"/>
    <x v="9"/>
  </r>
  <r>
    <x v="10"/>
    <x v="0"/>
    <x v="10"/>
    <x v="0"/>
    <x v="10"/>
  </r>
  <r>
    <x v="11"/>
    <x v="0"/>
    <x v="11"/>
    <x v="2"/>
    <x v="11"/>
  </r>
  <r>
    <x v="12"/>
    <x v="0"/>
    <x v="12"/>
    <x v="1"/>
    <x v="12"/>
  </r>
  <r>
    <x v="13"/>
    <x v="1"/>
    <x v="13"/>
    <x v="2"/>
    <x v="13"/>
  </r>
  <r>
    <x v="14"/>
    <x v="1"/>
    <x v="14"/>
    <x v="1"/>
    <x v="14"/>
  </r>
  <r>
    <x v="15"/>
    <x v="1"/>
    <x v="15"/>
    <x v="2"/>
    <x v="15"/>
  </r>
  <r>
    <x v="16"/>
    <x v="1"/>
    <x v="16"/>
    <x v="0"/>
    <x v="16"/>
  </r>
  <r>
    <x v="17"/>
    <x v="1"/>
    <x v="17"/>
    <x v="2"/>
    <x v="17"/>
  </r>
  <r>
    <x v="18"/>
    <x v="1"/>
    <x v="18"/>
    <x v="2"/>
    <x v="7"/>
  </r>
  <r>
    <x v="19"/>
    <x v="2"/>
    <x v="19"/>
    <x v="0"/>
    <x v="8"/>
  </r>
  <r>
    <x v="20"/>
    <x v="2"/>
    <x v="20"/>
    <x v="2"/>
    <x v="18"/>
  </r>
  <r>
    <x v="21"/>
    <x v="2"/>
    <x v="21"/>
    <x v="1"/>
    <x v="10"/>
  </r>
  <r>
    <x v="22"/>
    <x v="2"/>
    <x v="22"/>
    <x v="2"/>
    <x v="19"/>
  </r>
  <r>
    <x v="23"/>
    <x v="2"/>
    <x v="23"/>
    <x v="0"/>
    <x v="20"/>
  </r>
  <r>
    <x v="24"/>
    <x v="2"/>
    <x v="24"/>
    <x v="2"/>
    <x v="21"/>
  </r>
  <r>
    <x v="25"/>
    <x v="2"/>
    <x v="25"/>
    <x v="2"/>
    <x v="11"/>
  </r>
  <r>
    <x v="26"/>
    <x v="2"/>
    <x v="26"/>
    <x v="1"/>
    <x v="12"/>
  </r>
  <r>
    <x v="27"/>
    <x v="2"/>
    <x v="27"/>
    <x v="0"/>
    <x v="13"/>
  </r>
  <r>
    <x v="28"/>
    <x v="2"/>
    <x v="28"/>
    <x v="2"/>
    <x v="22"/>
  </r>
  <r>
    <x v="29"/>
    <x v="2"/>
    <x v="29"/>
    <x v="1"/>
    <x v="23"/>
  </r>
  <r>
    <x v="30"/>
    <x v="2"/>
    <x v="30"/>
    <x v="2"/>
    <x v="24"/>
  </r>
  <r>
    <x v="31"/>
    <x v="2"/>
    <x v="31"/>
    <x v="0"/>
    <x v="17"/>
  </r>
  <r>
    <x v="32"/>
    <x v="2"/>
    <x v="32"/>
    <x v="2"/>
    <x v="15"/>
  </r>
  <r>
    <x v="33"/>
    <x v="2"/>
    <x v="33"/>
    <x v="1"/>
    <x v="16"/>
  </r>
  <r>
    <x v="34"/>
    <x v="2"/>
    <x v="34"/>
    <x v="2"/>
    <x v="17"/>
  </r>
  <r>
    <x v="35"/>
    <x v="2"/>
    <x v="35"/>
    <x v="0"/>
    <x v="7"/>
  </r>
  <r>
    <x v="36"/>
    <x v="1"/>
    <x v="36"/>
    <x v="2"/>
    <x v="8"/>
  </r>
  <r>
    <x v="37"/>
    <x v="1"/>
    <x v="37"/>
    <x v="1"/>
    <x v="18"/>
  </r>
  <r>
    <x v="38"/>
    <x v="1"/>
    <x v="38"/>
    <x v="1"/>
    <x v="10"/>
  </r>
  <r>
    <x v="39"/>
    <x v="1"/>
    <x v="39"/>
    <x v="0"/>
    <x v="19"/>
  </r>
  <r>
    <x v="40"/>
    <x v="0"/>
    <x v="40"/>
    <x v="2"/>
    <x v="20"/>
  </r>
  <r>
    <x v="41"/>
    <x v="0"/>
    <x v="41"/>
    <x v="2"/>
    <x v="21"/>
  </r>
  <r>
    <x v="42"/>
    <x v="1"/>
    <x v="42"/>
    <x v="1"/>
    <x v="25"/>
  </r>
  <r>
    <x v="43"/>
    <x v="1"/>
    <x v="43"/>
    <x v="2"/>
    <x v="8"/>
  </r>
  <r>
    <x v="44"/>
    <x v="1"/>
    <x v="44"/>
    <x v="0"/>
    <x v="26"/>
  </r>
  <r>
    <x v="45"/>
    <x v="1"/>
    <x v="45"/>
    <x v="2"/>
    <x v="10"/>
  </r>
  <r>
    <x v="46"/>
    <x v="0"/>
    <x v="46"/>
    <x v="1"/>
    <x v="19"/>
  </r>
  <r>
    <x v="47"/>
    <x v="0"/>
    <x v="47"/>
    <x v="0"/>
    <x v="27"/>
  </r>
  <r>
    <x v="48"/>
    <x v="0"/>
    <x v="48"/>
    <x v="2"/>
    <x v="28"/>
  </r>
  <r>
    <x v="49"/>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3"/>
    <s v="Procurement"/>
    <x v="0"/>
    <s v="USA"/>
    <n v="140000"/>
  </r>
  <r>
    <s v="ID11"/>
    <s v="Finance"/>
    <x v="1"/>
    <s v="Australia"/>
    <n v="140000"/>
  </r>
  <r>
    <s v="ID19"/>
    <s v="Sales"/>
    <x v="2"/>
    <s v="USA"/>
    <n v="135000"/>
  </r>
  <r>
    <s v="ID13"/>
    <s v="Sales"/>
    <x v="3"/>
    <s v="Netherlands"/>
    <n v="134000"/>
  </r>
  <r>
    <s v="ID1"/>
    <s v="Finance"/>
    <x v="4"/>
    <s v="USA"/>
    <n v="120000"/>
  </r>
  <r>
    <s v="ID42"/>
    <s v="Sales"/>
    <x v="5"/>
    <s v="USA"/>
    <n v="120000"/>
  </r>
  <r>
    <s v="ID29"/>
    <s v="Procurement"/>
    <x v="6"/>
    <s v="Netherlands"/>
    <n v="110000"/>
  </r>
  <r>
    <s v="ID16"/>
    <s v="Procurement"/>
    <x v="7"/>
    <s v="USA"/>
    <n v="97000"/>
  </r>
  <r>
    <s v="ID32"/>
    <s v="Finance"/>
    <x v="8"/>
    <s v="Australia"/>
    <n v="97000"/>
  </r>
  <r>
    <s v="ID35"/>
    <s v="Finance"/>
    <x v="9"/>
    <s v="USA"/>
    <n v="97000"/>
  </r>
  <r>
    <s v="ID23"/>
    <s v="Sales"/>
    <x v="10"/>
    <s v="USA"/>
    <n v="93668"/>
  </r>
  <r>
    <s v="ID26"/>
    <s v="Finance"/>
    <x v="11"/>
    <s v="USA"/>
    <n v="90000"/>
  </r>
  <r>
    <s v="ID5"/>
    <s v="Sales"/>
    <x v="12"/>
    <s v="USA"/>
    <n v="89500"/>
  </r>
  <r>
    <s v="ID4"/>
    <s v="Finance"/>
    <x v="13"/>
    <s v="Australia"/>
    <n v="89500"/>
  </r>
  <r>
    <s v="ID37"/>
    <s v="Procurement"/>
    <x v="14"/>
    <s v="USA"/>
    <n v="89500"/>
  </r>
  <r>
    <s v="ID44"/>
    <s v="Procurement"/>
    <x v="15"/>
    <s v="USA"/>
    <n v="89500"/>
  </r>
  <r>
    <s v="ID6"/>
    <s v="Finance"/>
    <x v="16"/>
    <s v="Netherlands"/>
    <n v="88357"/>
  </r>
  <r>
    <s v="ID49"/>
    <s v="Sales"/>
    <x v="17"/>
    <s v="USA"/>
    <n v="83117"/>
  </r>
  <r>
    <s v="ID17"/>
    <s v="Sales"/>
    <x v="18"/>
    <s v="Australia"/>
    <n v="80000"/>
  </r>
  <r>
    <s v="ID20"/>
    <s v="Finance"/>
    <x v="19"/>
    <s v="Netherlands"/>
    <n v="80000"/>
  </r>
  <r>
    <s v="ID39"/>
    <s v="Procurement"/>
    <x v="20"/>
    <s v="Netherlands"/>
    <n v="80000"/>
  </r>
  <r>
    <s v="ID46"/>
    <s v="Procurement"/>
    <x v="21"/>
    <s v="USA"/>
    <n v="80000"/>
  </r>
  <r>
    <s v="ID30"/>
    <s v="Procurement"/>
    <x v="22"/>
    <s v="USA"/>
    <n v="68357"/>
  </r>
  <r>
    <s v="ID33"/>
    <s v="Finance"/>
    <x v="23"/>
    <s v="USA"/>
    <n v="68357"/>
  </r>
  <r>
    <s v="ID45"/>
    <s v="Procurement"/>
    <x v="24"/>
    <s v="Australia"/>
    <n v="65971"/>
  </r>
  <r>
    <s v="ID48"/>
    <s v="Sales"/>
    <x v="25"/>
    <s v="Australia"/>
    <n v="60445"/>
  </r>
  <r>
    <s v="ID18"/>
    <s v="Sales"/>
    <x v="26"/>
    <s v="Australia"/>
    <n v="60270"/>
  </r>
  <r>
    <s v="ID31"/>
    <s v="Finance"/>
    <x v="27"/>
    <s v="USA"/>
    <n v="59200"/>
  </r>
  <r>
    <s v="ID25"/>
    <s v="Finance"/>
    <x v="28"/>
    <s v="Australia"/>
    <n v="58445"/>
  </r>
  <r>
    <s v="ID41"/>
    <s v="Sales"/>
    <x v="29"/>
    <s v="USA"/>
    <n v="58445"/>
  </r>
  <r>
    <s v="ID50"/>
    <s v="Sales"/>
    <x v="30"/>
    <s v="Australia"/>
    <n v="58445"/>
  </r>
  <r>
    <s v="ID28"/>
    <s v="Finance"/>
    <x v="31"/>
    <s v="USA"/>
    <n v="55117"/>
  </r>
  <r>
    <s v="ID40"/>
    <s v="Procurement"/>
    <x v="32"/>
    <s v="Australia"/>
    <n v="55117"/>
  </r>
  <r>
    <s v="ID47"/>
    <s v="Sales"/>
    <x v="33"/>
    <s v="Netherlands"/>
    <n v="55117"/>
  </r>
  <r>
    <s v="ID14"/>
    <s v="Procurement"/>
    <x v="34"/>
    <s v="Australia"/>
    <n v="51800"/>
  </r>
  <r>
    <s v="ID34"/>
    <s v="Finance"/>
    <x v="35"/>
    <s v="Netherlands"/>
    <n v="51800"/>
  </r>
  <r>
    <s v="ID21"/>
    <s v="Sales"/>
    <x v="36"/>
    <s v="Netherlands"/>
    <n v="50545"/>
  </r>
  <r>
    <s v="ID2"/>
    <s v="Finance"/>
    <x v="37"/>
    <s v="Netherlands"/>
    <n v="50545"/>
  </r>
  <r>
    <s v="ID43"/>
    <s v="Procurement"/>
    <x v="38"/>
    <s v="Netherlands"/>
    <n v="45450"/>
  </r>
  <r>
    <s v="ID10"/>
    <s v="Sales"/>
    <x v="39"/>
    <s v="USA"/>
    <n v="45117"/>
  </r>
  <r>
    <s v="ID15"/>
    <s v="Finance"/>
    <x v="40"/>
    <s v="USA"/>
    <n v="45117"/>
  </r>
  <r>
    <s v="ID22"/>
    <s v="Sales"/>
    <x v="41"/>
    <s v="USA"/>
    <n v="45000"/>
  </r>
  <r>
    <s v="ID27"/>
    <s v="Procurement"/>
    <x v="42"/>
    <s v="USA"/>
    <n v="45000"/>
  </r>
  <r>
    <s v="ID36"/>
    <s v="Finance"/>
    <x v="43"/>
    <s v="Australia"/>
    <n v="45000"/>
  </r>
  <r>
    <s v="ID8"/>
    <s v="Sales"/>
    <x v="44"/>
    <s v="Netherlands"/>
    <n v="39627"/>
  </r>
  <r>
    <s v="ID12"/>
    <s v="Finance"/>
    <x v="45"/>
    <s v="USA"/>
    <n v="35971"/>
  </r>
  <r>
    <s v="ID38"/>
    <s v="Procurement"/>
    <x v="46"/>
    <s v="Netherlands"/>
    <n v="35971"/>
  </r>
  <r>
    <s v="ID7"/>
    <s v="Sales"/>
    <x v="47"/>
    <s v="Netherlands"/>
    <n v="34808"/>
  </r>
  <r>
    <s v="ID24"/>
    <s v="Sales"/>
    <x v="48"/>
    <s v="USA"/>
    <n v="29726"/>
  </r>
  <r>
    <s v="ID9"/>
    <s v="Sales"/>
    <x v="49"/>
    <s v="Australia"/>
    <n v="2197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ID29"/>
    <x v="0"/>
    <x v="0"/>
    <x v="0"/>
    <n v="110000"/>
    <n v="0.18"/>
    <n v="19800"/>
  </r>
  <r>
    <s v="ID14"/>
    <x v="0"/>
    <x v="1"/>
    <x v="1"/>
    <n v="51800"/>
    <n v="0.09"/>
    <n v="4662"/>
  </r>
  <r>
    <s v="ID32"/>
    <x v="1"/>
    <x v="2"/>
    <x v="1"/>
    <n v="97000"/>
    <n v="0.15"/>
    <n v="14550"/>
  </r>
  <r>
    <s v="ID15"/>
    <x v="1"/>
    <x v="3"/>
    <x v="2"/>
    <n v="45117"/>
    <n v="0.17"/>
    <n v="7669.89"/>
  </r>
  <r>
    <s v="ID10"/>
    <x v="2"/>
    <x v="4"/>
    <x v="2"/>
    <n v="45117"/>
    <n v="0.24"/>
    <n v="10828.08"/>
  </r>
  <r>
    <s v="ID45"/>
    <x v="0"/>
    <x v="5"/>
    <x v="1"/>
    <n v="65971"/>
    <n v="0.1"/>
    <n v="6597.1"/>
  </r>
  <r>
    <s v="ID16"/>
    <x v="0"/>
    <x v="6"/>
    <x v="2"/>
    <n v="97000"/>
    <n v="0.19"/>
    <n v="18430"/>
  </r>
  <r>
    <s v="ID1"/>
    <x v="1"/>
    <x v="7"/>
    <x v="2"/>
    <n v="120000"/>
    <n v="0.21"/>
    <n v="25200"/>
  </r>
  <r>
    <s v="ID11"/>
    <x v="1"/>
    <x v="8"/>
    <x v="1"/>
    <n v="140000"/>
    <n v="0.2"/>
    <n v="28000"/>
  </r>
  <r>
    <s v="ID28"/>
    <x v="1"/>
    <x v="9"/>
    <x v="2"/>
    <n v="55117"/>
    <s v="ID Does Not Exist"/>
    <n v="0"/>
  </r>
  <r>
    <s v="ID2"/>
    <x v="1"/>
    <x v="10"/>
    <x v="0"/>
    <n v="50545"/>
    <s v="ID Does Not Exist"/>
    <n v="0"/>
  </r>
  <r>
    <s v="ID47"/>
    <x v="2"/>
    <x v="11"/>
    <x v="0"/>
    <n v="55117"/>
    <n v="0.13"/>
    <n v="7165.21"/>
  </r>
  <r>
    <s v="ID22"/>
    <x v="2"/>
    <x v="12"/>
    <x v="2"/>
    <n v="45000"/>
    <n v="0.09"/>
    <n v="4050"/>
  </r>
  <r>
    <s v="ID4"/>
    <x v="1"/>
    <x v="13"/>
    <x v="1"/>
    <n v="89500"/>
    <n v="0.24"/>
    <n v="21480"/>
  </r>
  <r>
    <s v="ID38"/>
    <x v="0"/>
    <x v="14"/>
    <x v="0"/>
    <n v="35971"/>
    <n v="0.14000000000000001"/>
    <n v="5035.9400000000005"/>
  </r>
  <r>
    <s v="ID41"/>
    <x v="2"/>
    <x v="15"/>
    <x v="2"/>
    <n v="58445"/>
    <n v="0.22"/>
    <n v="12857.9"/>
  </r>
  <r>
    <s v="ID18"/>
    <x v="2"/>
    <x v="16"/>
    <x v="1"/>
    <n v="60270"/>
    <s v="ID Does Not Exist"/>
    <n v="0"/>
  </r>
  <r>
    <s v="ID35"/>
    <x v="1"/>
    <x v="17"/>
    <x v="2"/>
    <n v="97000"/>
    <n v="0.18"/>
    <n v="17460"/>
  </r>
  <r>
    <s v="ID39"/>
    <x v="0"/>
    <x v="18"/>
    <x v="0"/>
    <n v="80000"/>
    <n v="0.16"/>
    <n v="12800"/>
  </r>
  <r>
    <s v="ID40"/>
    <x v="0"/>
    <x v="19"/>
    <x v="1"/>
    <n v="55117"/>
    <n v="0.14000000000000001"/>
    <n v="7716.380000000001"/>
  </r>
  <r>
    <s v="ID36"/>
    <x v="1"/>
    <x v="20"/>
    <x v="1"/>
    <n v="45000"/>
    <n v="0.18"/>
    <n v="8100"/>
  </r>
  <r>
    <s v="ID13"/>
    <x v="2"/>
    <x v="21"/>
    <x v="0"/>
    <n v="134000"/>
    <n v="0.08"/>
    <n v="10720"/>
  </r>
  <r>
    <s v="ID49"/>
    <x v="2"/>
    <x v="22"/>
    <x v="2"/>
    <n v="83117"/>
    <n v="0.2"/>
    <n v="16623.400000000001"/>
  </r>
  <r>
    <s v="ID31"/>
    <x v="1"/>
    <x v="23"/>
    <x v="2"/>
    <n v="59200"/>
    <n v="0.06"/>
    <n v="3552"/>
  </r>
  <r>
    <s v="ID44"/>
    <x v="0"/>
    <x v="24"/>
    <x v="2"/>
    <n v="89500"/>
    <n v="0.09"/>
    <n v="8055"/>
  </r>
  <r>
    <s v="ID21"/>
    <x v="2"/>
    <x v="25"/>
    <x v="0"/>
    <n v="50545"/>
    <n v="0.25"/>
    <n v="12636.25"/>
  </r>
  <r>
    <s v="ID34"/>
    <x v="1"/>
    <x v="26"/>
    <x v="0"/>
    <n v="51800"/>
    <n v="0.19"/>
    <n v="9842"/>
  </r>
  <r>
    <s v="ID27"/>
    <x v="0"/>
    <x v="27"/>
    <x v="2"/>
    <n v="45000"/>
    <n v="0.18"/>
    <n v="8100"/>
  </r>
  <r>
    <s v="ID3"/>
    <x v="0"/>
    <x v="28"/>
    <x v="2"/>
    <n v="140000"/>
    <n v="0.1"/>
    <n v="14000"/>
  </r>
  <r>
    <s v="ID24"/>
    <x v="2"/>
    <x v="29"/>
    <x v="2"/>
    <n v="29726"/>
    <n v="0.1"/>
    <n v="2972.6000000000004"/>
  </r>
  <r>
    <s v="ID25"/>
    <x v="1"/>
    <x v="30"/>
    <x v="1"/>
    <n v="58445"/>
    <n v="0.25"/>
    <n v="14611.25"/>
  </r>
  <r>
    <s v="ID19"/>
    <x v="2"/>
    <x v="31"/>
    <x v="2"/>
    <n v="135000"/>
    <n v="0.14000000000000001"/>
    <n v="18900"/>
  </r>
  <r>
    <s v="ID9"/>
    <x v="2"/>
    <x v="32"/>
    <x v="1"/>
    <n v="21971"/>
    <n v="0.23"/>
    <n v="5053.33"/>
  </r>
  <r>
    <s v="ID12"/>
    <x v="1"/>
    <x v="33"/>
    <x v="2"/>
    <n v="35971"/>
    <n v="0.14000000000000001"/>
    <n v="5035.9400000000005"/>
  </r>
  <r>
    <s v="ID6"/>
    <x v="1"/>
    <x v="34"/>
    <x v="0"/>
    <n v="88357"/>
    <s v="ID Does Not Exist"/>
    <n v="0"/>
  </r>
  <r>
    <s v="ID30"/>
    <x v="0"/>
    <x v="35"/>
    <x v="2"/>
    <n v="68357"/>
    <s v="ID Does Not Exist"/>
    <n v="0"/>
  </r>
  <r>
    <s v="ID26"/>
    <x v="1"/>
    <x v="36"/>
    <x v="2"/>
    <n v="90000"/>
    <n v="0.25"/>
    <n v="22500"/>
  </r>
  <r>
    <s v="ID8"/>
    <x v="2"/>
    <x v="37"/>
    <x v="0"/>
    <n v="39627"/>
    <n v="0.23"/>
    <n v="9114.2100000000009"/>
  </r>
  <r>
    <s v="ID20"/>
    <x v="1"/>
    <x v="38"/>
    <x v="0"/>
    <n v="80000"/>
    <n v="0.25"/>
    <n v="20000"/>
  </r>
  <r>
    <s v="ID48"/>
    <x v="2"/>
    <x v="39"/>
    <x v="1"/>
    <n v="60445"/>
    <n v="0.19"/>
    <n v="11484.55"/>
  </r>
  <r>
    <s v="ID50"/>
    <x v="2"/>
    <x v="40"/>
    <x v="1"/>
    <n v="58445"/>
    <n v="0.11"/>
    <n v="6428.95"/>
  </r>
  <r>
    <s v="ID37"/>
    <x v="0"/>
    <x v="41"/>
    <x v="2"/>
    <n v="89500"/>
    <n v="0.21"/>
    <n v="18795"/>
  </r>
  <r>
    <s v="ID46"/>
    <x v="0"/>
    <x v="42"/>
    <x v="2"/>
    <n v="80000"/>
    <n v="0.18"/>
    <n v="14400"/>
  </r>
  <r>
    <s v="ID43"/>
    <x v="0"/>
    <x v="43"/>
    <x v="0"/>
    <n v="45450"/>
    <n v="0.16"/>
    <n v="7272"/>
  </r>
  <r>
    <s v="ID42"/>
    <x v="2"/>
    <x v="44"/>
    <x v="2"/>
    <n v="120000"/>
    <n v="0.13"/>
    <n v="15600"/>
  </r>
  <r>
    <s v="ID7"/>
    <x v="2"/>
    <x v="45"/>
    <x v="0"/>
    <n v="34808"/>
    <n v="0.27"/>
    <n v="9398.16"/>
  </r>
  <r>
    <s v="ID33"/>
    <x v="1"/>
    <x v="46"/>
    <x v="2"/>
    <n v="68357"/>
    <n v="0.15"/>
    <n v="10253.549999999999"/>
  </r>
  <r>
    <s v="ID23"/>
    <x v="2"/>
    <x v="47"/>
    <x v="2"/>
    <n v="93668"/>
    <s v="ID Does Not Exist"/>
    <n v="0"/>
  </r>
  <r>
    <s v="ID5"/>
    <x v="2"/>
    <x v="48"/>
    <x v="2"/>
    <n v="89500"/>
    <n v="0.06"/>
    <n v="5370"/>
  </r>
  <r>
    <s v="ID17"/>
    <x v="2"/>
    <x v="49"/>
    <x v="1"/>
    <n v="80000"/>
    <n v="0.06"/>
    <n v="4800"/>
  </r>
  <r>
    <s v="Total"/>
    <x v="3"/>
    <x v="50"/>
    <x v="3"/>
    <n v="361987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1565C-1735-4113-A68C-79670491E07D}"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artment">
  <location ref="A3:B7"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4">
    <i>
      <x/>
    </i>
    <i>
      <x v="1"/>
    </i>
    <i>
      <x v="2"/>
    </i>
    <i t="grand">
      <x/>
    </i>
  </rowItems>
  <colItems count="1">
    <i/>
  </colItems>
  <dataFields count="1">
    <dataField name="Sum of Yearly Sal" fld="4"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080BF-EDFA-4517-B7B9-5E6919813830}" name="PivotTable8"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
  <location ref="A3:C54" firstHeaderRow="0" firstDataRow="1" firstDataCol="1"/>
  <pivotFields count="5">
    <pivotField showAll="0">
      <items count="51">
        <item x="24"/>
        <item x="11"/>
        <item x="27"/>
        <item x="20"/>
        <item x="4"/>
        <item x="16"/>
        <item x="25"/>
        <item x="17"/>
        <item x="10"/>
        <item x="0"/>
        <item x="6"/>
        <item x="26"/>
        <item x="21"/>
        <item x="12"/>
        <item x="7"/>
        <item x="3"/>
        <item x="2"/>
        <item x="23"/>
        <item x="28"/>
        <item x="18"/>
        <item x="22"/>
        <item x="14"/>
        <item x="13"/>
        <item x="15"/>
        <item x="30"/>
        <item x="31"/>
        <item x="32"/>
        <item x="33"/>
        <item x="34"/>
        <item x="35"/>
        <item x="36"/>
        <item x="37"/>
        <item x="38"/>
        <item x="19"/>
        <item x="39"/>
        <item x="40"/>
        <item x="41"/>
        <item x="42"/>
        <item x="43"/>
        <item x="44"/>
        <item x="45"/>
        <item x="46"/>
        <item x="47"/>
        <item x="48"/>
        <item x="8"/>
        <item x="49"/>
        <item x="29"/>
        <item x="5"/>
        <item x="1"/>
        <item x="9"/>
        <item t="default"/>
      </items>
    </pivotField>
    <pivotField showAll="0">
      <items count="4">
        <item x="2"/>
        <item x="1"/>
        <item x="0"/>
        <item t="default"/>
      </items>
    </pivotField>
    <pivotField axis="axisRow" showAll="0" sortType="descending">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2"/>
  </rowFields>
  <rowItems count="51">
    <i>
      <x v="28"/>
    </i>
    <i>
      <x v="8"/>
    </i>
    <i>
      <x v="31"/>
    </i>
    <i>
      <x v="21"/>
    </i>
    <i>
      <x v="44"/>
    </i>
    <i>
      <x v="7"/>
    </i>
    <i>
      <x/>
    </i>
    <i>
      <x v="17"/>
    </i>
    <i>
      <x v="2"/>
    </i>
    <i>
      <x v="6"/>
    </i>
    <i>
      <x v="47"/>
    </i>
    <i>
      <x v="36"/>
    </i>
    <i>
      <x v="48"/>
    </i>
    <i>
      <x v="13"/>
    </i>
    <i>
      <x v="41"/>
    </i>
    <i>
      <x v="24"/>
    </i>
    <i>
      <x v="34"/>
    </i>
    <i>
      <x v="22"/>
    </i>
    <i>
      <x v="38"/>
    </i>
    <i>
      <x v="18"/>
    </i>
    <i>
      <x v="42"/>
    </i>
    <i>
      <x v="49"/>
    </i>
    <i>
      <x v="46"/>
    </i>
    <i>
      <x v="35"/>
    </i>
    <i>
      <x v="5"/>
    </i>
    <i>
      <x v="39"/>
    </i>
    <i>
      <x v="16"/>
    </i>
    <i>
      <x v="23"/>
    </i>
    <i>
      <x v="15"/>
    </i>
    <i>
      <x v="40"/>
    </i>
    <i>
      <x v="30"/>
    </i>
    <i>
      <x v="19"/>
    </i>
    <i>
      <x v="9"/>
    </i>
    <i>
      <x v="11"/>
    </i>
    <i>
      <x v="26"/>
    </i>
    <i>
      <x v="1"/>
    </i>
    <i>
      <x v="25"/>
    </i>
    <i>
      <x v="10"/>
    </i>
    <i>
      <x v="43"/>
    </i>
    <i>
      <x v="4"/>
    </i>
    <i>
      <x v="3"/>
    </i>
    <i>
      <x v="20"/>
    </i>
    <i>
      <x v="12"/>
    </i>
    <i>
      <x v="27"/>
    </i>
    <i>
      <x v="37"/>
    </i>
    <i>
      <x v="14"/>
    </i>
    <i>
      <x v="33"/>
    </i>
    <i>
      <x v="45"/>
    </i>
    <i>
      <x v="29"/>
    </i>
    <i>
      <x v="32"/>
    </i>
    <i t="grand">
      <x/>
    </i>
  </rowItems>
  <colFields count="1">
    <field x="-2"/>
  </colFields>
  <colItems count="2">
    <i>
      <x/>
    </i>
    <i i="1">
      <x v="1"/>
    </i>
  </colItems>
  <dataFields count="2">
    <dataField name="Sum of Yearly Sal" fld="4" showDataAs="percentOfTotal" baseField="2" baseItem="0" numFmtId="10"/>
    <dataField name="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19940-892A-4E82-8455-110976A0C1AD}" name="PivotTable10"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
  <location ref="A3:C54" firstHeaderRow="0" firstDataRow="1" firstDataCol="1"/>
  <pivotFields count="5">
    <pivotField showAll="0"/>
    <pivotField showAll="0"/>
    <pivotField axis="axisRow" showAll="0" sortType="ascending">
      <items count="51">
        <item x="6"/>
        <item x="34"/>
        <item x="8"/>
        <item x="40"/>
        <item x="39"/>
        <item x="24"/>
        <item x="7"/>
        <item x="4"/>
        <item x="1"/>
        <item x="31"/>
        <item x="37"/>
        <item x="33"/>
        <item x="41"/>
        <item x="13"/>
        <item x="46"/>
        <item x="29"/>
        <item x="26"/>
        <item x="9"/>
        <item x="20"/>
        <item x="32"/>
        <item x="43"/>
        <item x="3"/>
        <item x="17"/>
        <item x="27"/>
        <item x="15"/>
        <item x="36"/>
        <item x="35"/>
        <item x="42"/>
        <item x="0"/>
        <item x="48"/>
        <item x="28"/>
        <item x="2"/>
        <item x="49"/>
        <item x="45"/>
        <item x="16"/>
        <item x="22"/>
        <item x="11"/>
        <item x="44"/>
        <item x="19"/>
        <item x="25"/>
        <item x="30"/>
        <item x="14"/>
        <item x="21"/>
        <item x="38"/>
        <item x="5"/>
        <item x="47"/>
        <item x="23"/>
        <item x="10"/>
        <item x="12"/>
        <item x="18"/>
        <item t="default"/>
      </items>
      <autoSortScope>
        <pivotArea dataOnly="0" outline="0" fieldPosition="0">
          <references count="1">
            <reference field="4294967294" count="1" selected="0">
              <x v="1"/>
            </reference>
          </references>
        </pivotArea>
      </autoSortScope>
    </pivotField>
    <pivotField showAll="0"/>
    <pivotField dataField="1" numFmtId="164" showAll="0"/>
  </pivotFields>
  <rowFields count="1">
    <field x="2"/>
  </rowFields>
  <rowItems count="51">
    <i>
      <x v="32"/>
    </i>
    <i>
      <x v="29"/>
    </i>
    <i>
      <x v="45"/>
    </i>
    <i>
      <x v="14"/>
    </i>
    <i>
      <x v="33"/>
    </i>
    <i>
      <x v="37"/>
    </i>
    <i>
      <x v="20"/>
    </i>
    <i>
      <x v="27"/>
    </i>
    <i>
      <x v="12"/>
    </i>
    <i>
      <x v="3"/>
    </i>
    <i>
      <x v="4"/>
    </i>
    <i>
      <x v="43"/>
    </i>
    <i>
      <x v="25"/>
    </i>
    <i>
      <x v="10"/>
    </i>
    <i>
      <x v="26"/>
    </i>
    <i>
      <x v="1"/>
    </i>
    <i>
      <x v="19"/>
    </i>
    <i>
      <x v="9"/>
    </i>
    <i>
      <x v="11"/>
    </i>
    <i>
      <x v="15"/>
    </i>
    <i>
      <x v="40"/>
    </i>
    <i>
      <x v="30"/>
    </i>
    <i>
      <x v="23"/>
    </i>
    <i>
      <x v="16"/>
    </i>
    <i>
      <x v="39"/>
    </i>
    <i>
      <x v="5"/>
    </i>
    <i>
      <x v="35"/>
    </i>
    <i>
      <x v="46"/>
    </i>
    <i>
      <x v="42"/>
    </i>
    <i>
      <x v="49"/>
    </i>
    <i>
      <x v="38"/>
    </i>
    <i>
      <x v="18"/>
    </i>
    <i>
      <x v="22"/>
    </i>
    <i>
      <x v="34"/>
    </i>
    <i>
      <x v="24"/>
    </i>
    <i>
      <x v="13"/>
    </i>
    <i>
      <x v="48"/>
    </i>
    <i>
      <x v="41"/>
    </i>
    <i>
      <x v="36"/>
    </i>
    <i>
      <x v="47"/>
    </i>
    <i>
      <x v="17"/>
    </i>
    <i>
      <x v="6"/>
    </i>
    <i>
      <x v="2"/>
    </i>
    <i>
      <x/>
    </i>
    <i>
      <x v="7"/>
    </i>
    <i>
      <x v="44"/>
    </i>
    <i>
      <x v="21"/>
    </i>
    <i>
      <x v="31"/>
    </i>
    <i>
      <x v="8"/>
    </i>
    <i>
      <x v="28"/>
    </i>
    <i t="grand">
      <x/>
    </i>
  </rowItems>
  <colFields count="1">
    <field x="-2"/>
  </colFields>
  <colItems count="2">
    <i>
      <x/>
    </i>
    <i i="1">
      <x v="1"/>
    </i>
  </colItems>
  <dataFields count="2">
    <dataField name="Sum of Yearly Sal" fld="4" showDataAs="percentOfTotal" baseField="2" baseItem="0" numFmtId="10"/>
    <dataField name="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6DEAE4-56E8-4C26-A502-A64BE0EA6022}" name="PivotTable1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 Name">
  <location ref="A3:B55" firstHeaderRow="1" firstDataRow="1" firstDataCol="1"/>
  <pivotFields count="7">
    <pivotField showAll="0"/>
    <pivotField showAll="0">
      <items count="5">
        <item x="1"/>
        <item x="0"/>
        <item x="2"/>
        <item x="3"/>
        <item t="default"/>
      </items>
    </pivotField>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items count="5">
        <item x="1"/>
        <item x="0"/>
        <item x="2"/>
        <item x="3"/>
        <item t="default"/>
      </items>
    </pivotField>
    <pivotField numFmtId="164" showAll="0"/>
    <pivotField showAll="0"/>
    <pivotField dataField="1"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Bonus $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F05A6CF-29D8-4BA0-A51A-EC0CD5F42EFD}" sourceName="Department">
  <data>
    <tabular pivotCacheId="21038804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F040254-DB45-449C-86C6-65B991603EAF}" sourceName="Department">
  <pivotTables>
    <pivotTable tabId="26" name="PivotTable12"/>
  </pivotTables>
  <data>
    <tabular pivotCacheId="1634716937">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97DB229-9B91-4566-8B91-A199F638AAFA}" sourceName="Country">
  <pivotTables>
    <pivotTable tabId="26" name="PivotTable12"/>
  </pivotTables>
  <data>
    <tabular pivotCacheId="1634716937">
      <items count="4">
        <i x="1" s="1"/>
        <i x="0"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E5D4C3-E1B9-4C9B-8C00-38A8DA211F9F}" sourceName="Countr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A4211B80-D696-45DE-B6D6-65178650AF5F}"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9401A58-E807-4492-97A4-0D2306D37419}"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833AF90-0817-4CFD-8D2B-D22F9420B3C6}" cache="Slicer_Department" caption="Department" rowHeight="234950"/>
  <slicer name="Country 2" xr10:uid="{B292C835-0EFE-4824-BCB3-B428BC33B5C0}" cache="Slicer_Country1"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4C6717B-9DDE-4066-B038-2D392DEA06CF}" cache="Slicer_Department" caption="Department" rowHeight="234950"/>
  <slicer name="Country 1" xr10:uid="{FC00032B-A4AD-413B-92F9-32E6239F1136}" cache="Slicer_Country1"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21" headerRowBorderDxfId="20" tableBorderDxfId="19" totalsRowBorderDxfId="18">
  <autoFilter ref="A3:E53" xr:uid="{639A0B6B-6E58-4D92-8D16-18CA1495B923}"/>
  <sortState xmlns:xlrd2="http://schemas.microsoft.com/office/spreadsheetml/2017/richdata2" ref="A4:E53">
    <sortCondition descending="1" ref="E3:E53"/>
  </sortState>
  <tableColumns count="5">
    <tableColumn id="1" xr3:uid="{10D75C25-E46F-46DC-B77B-6A24CBC96659}" name="Employee ID" totalsRowLabel="Total" dataDxfId="17" totalsRowDxfId="5"/>
    <tableColumn id="2" xr3:uid="{A9A1B7BF-B67F-4E3D-B05D-1CA5084E6220}" name="Department" dataDxfId="16" totalsRowDxfId="4"/>
    <tableColumn id="3" xr3:uid="{1D69A06F-FBE8-4CD9-B408-A67965E2C5A9}" name="Employee" dataDxfId="15" totalsRowDxfId="3"/>
    <tableColumn id="4" xr3:uid="{045F1C44-E03F-4B14-B0C4-5F1F2D740C6F}" name="Country" dataDxfId="14" totalsRowDxfId="2"/>
    <tableColumn id="5" xr3:uid="{4CA34F10-A491-4D0F-A008-9A622A58741E}" name="Yearly Sal" totalsRowFunction="sum" dataDxfId="13" totalsRowDxfId="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12" headerRowBorderDxfId="11" tableBorderDxfId="10" totalsRowBorderDxfId="9">
  <autoFilter ref="H3:J47" xr:uid="{7D32404A-711D-42A0-B943-BEC4B7997172}"/>
  <tableColumns count="3">
    <tableColumn id="1" xr3:uid="{3A445AE6-0460-4262-B97F-11D049E0AA42}" name="EmployeID" dataDxfId="8"/>
    <tableColumn id="2" xr3:uid="{8ACCE417-C3B1-4070-8842-52BB9F3BF8D1}" name="Bonus %" dataDxfId="7"/>
    <tableColumn id="3" xr3:uid="{57087C48-7625-4AFB-8DDB-2F22CEBA3E30}" name="Employee Nam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workbookViewId="0">
      <selection activeCell="L20" sqref="L20"/>
    </sheetView>
  </sheetViews>
  <sheetFormatPr defaultRowHeight="14.4" x14ac:dyDescent="0.3"/>
  <cols>
    <col min="1" max="1" width="12.5546875" customWidth="1"/>
    <col min="2" max="2" width="13.109375" customWidth="1"/>
    <col min="3" max="3" width="16.21875" bestFit="1" customWidth="1"/>
    <col min="4" max="4" width="11" bestFit="1" customWidth="1"/>
    <col min="5" max="6" width="14.33203125" style="15" customWidth="1"/>
    <col min="8" max="8" width="11.77734375" customWidth="1"/>
    <col min="9" max="9" width="9.88671875" customWidth="1"/>
    <col min="10" max="10" width="16.33203125" customWidth="1"/>
    <col min="12" max="12" width="52.10937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2"/>
      <c r="B2" s="22"/>
      <c r="C2" s="22"/>
      <c r="D2" s="22"/>
      <c r="E2" s="22"/>
      <c r="F2" s="22"/>
      <c r="G2" s="22"/>
      <c r="H2" s="22"/>
      <c r="I2" s="22"/>
      <c r="J2" s="22"/>
      <c r="K2" s="22"/>
      <c r="L2" s="22"/>
      <c r="M2" s="22"/>
      <c r="N2" s="22"/>
      <c r="O2" s="22"/>
      <c r="P2" s="22"/>
      <c r="Q2" s="22"/>
    </row>
    <row r="3" spans="1:18" x14ac:dyDescent="0.3">
      <c r="A3" s="4" t="s">
        <v>0</v>
      </c>
      <c r="B3" s="5" t="s">
        <v>1</v>
      </c>
      <c r="C3" s="5" t="s">
        <v>2</v>
      </c>
      <c r="D3" s="5" t="s">
        <v>117</v>
      </c>
      <c r="E3" s="12" t="s">
        <v>108</v>
      </c>
      <c r="F3" s="28"/>
      <c r="H3" s="4" t="s">
        <v>67</v>
      </c>
      <c r="I3" s="5" t="s">
        <v>68</v>
      </c>
      <c r="J3" s="9" t="s">
        <v>69</v>
      </c>
    </row>
    <row r="4" spans="1:18" x14ac:dyDescent="0.3">
      <c r="A4" s="3" t="s">
        <v>29</v>
      </c>
      <c r="B4" s="1" t="s">
        <v>30</v>
      </c>
      <c r="C4" s="1" t="s">
        <v>31</v>
      </c>
      <c r="D4" s="1" t="s">
        <v>120</v>
      </c>
      <c r="E4" s="13">
        <v>140000</v>
      </c>
      <c r="F4" s="29"/>
      <c r="H4" s="3" t="s">
        <v>13</v>
      </c>
      <c r="I4" s="2">
        <v>0.27</v>
      </c>
      <c r="J4" s="8" t="s">
        <v>14</v>
      </c>
      <c r="K4">
        <v>1</v>
      </c>
      <c r="L4" t="s">
        <v>146</v>
      </c>
    </row>
    <row r="5" spans="1:18" x14ac:dyDescent="0.3">
      <c r="A5" s="3" t="s">
        <v>59</v>
      </c>
      <c r="B5" s="1" t="s">
        <v>43</v>
      </c>
      <c r="C5" s="1" t="s">
        <v>60</v>
      </c>
      <c r="D5" s="1" t="s">
        <v>118</v>
      </c>
      <c r="E5" s="13">
        <v>140000</v>
      </c>
      <c r="F5" s="29"/>
      <c r="H5" s="3" t="s">
        <v>47</v>
      </c>
      <c r="I5" s="2">
        <v>0.25</v>
      </c>
      <c r="J5" s="8" t="s">
        <v>48</v>
      </c>
      <c r="L5" t="s">
        <v>110</v>
      </c>
    </row>
    <row r="6" spans="1:18" x14ac:dyDescent="0.3">
      <c r="A6" s="3" t="s">
        <v>15</v>
      </c>
      <c r="B6" s="1" t="s">
        <v>4</v>
      </c>
      <c r="C6" s="1" t="s">
        <v>16</v>
      </c>
      <c r="D6" s="1" t="s">
        <v>120</v>
      </c>
      <c r="E6" s="13">
        <v>135000</v>
      </c>
      <c r="F6" s="29"/>
      <c r="H6" s="3" t="s">
        <v>51</v>
      </c>
      <c r="I6" s="2">
        <v>0.25</v>
      </c>
      <c r="J6" s="8" t="s">
        <v>52</v>
      </c>
      <c r="L6" t="s">
        <v>111</v>
      </c>
    </row>
    <row r="7" spans="1:18" x14ac:dyDescent="0.3">
      <c r="A7" s="3" t="s">
        <v>11</v>
      </c>
      <c r="B7" s="1" t="s">
        <v>4</v>
      </c>
      <c r="C7" s="1" t="s">
        <v>12</v>
      </c>
      <c r="D7" s="1" t="s">
        <v>119</v>
      </c>
      <c r="E7" s="13">
        <v>134000</v>
      </c>
      <c r="F7" s="29"/>
      <c r="H7" s="3" t="s">
        <v>61</v>
      </c>
      <c r="I7" s="2">
        <v>0.25</v>
      </c>
      <c r="J7" s="8" t="s">
        <v>62</v>
      </c>
      <c r="L7" t="s">
        <v>112</v>
      </c>
    </row>
    <row r="8" spans="1:18" x14ac:dyDescent="0.3">
      <c r="A8" s="3" t="s">
        <v>53</v>
      </c>
      <c r="B8" s="1" t="s">
        <v>43</v>
      </c>
      <c r="C8" s="1" t="s">
        <v>54</v>
      </c>
      <c r="D8" s="1" t="s">
        <v>120</v>
      </c>
      <c r="E8" s="13">
        <v>120000</v>
      </c>
      <c r="F8" s="29"/>
      <c r="H8" s="3" t="s">
        <v>27</v>
      </c>
      <c r="I8" s="2">
        <v>0.25</v>
      </c>
      <c r="J8" s="8" t="s">
        <v>28</v>
      </c>
      <c r="L8" t="s">
        <v>113</v>
      </c>
    </row>
    <row r="9" spans="1:18" x14ac:dyDescent="0.3">
      <c r="A9" s="3" t="s">
        <v>90</v>
      </c>
      <c r="B9" s="1" t="s">
        <v>4</v>
      </c>
      <c r="C9" s="1" t="s">
        <v>91</v>
      </c>
      <c r="D9" s="1" t="s">
        <v>120</v>
      </c>
      <c r="E9" s="13">
        <v>120000</v>
      </c>
      <c r="F9" s="29"/>
      <c r="H9" s="3" t="s">
        <v>42</v>
      </c>
      <c r="I9" s="2">
        <v>0.24</v>
      </c>
      <c r="J9" s="8" t="s">
        <v>44</v>
      </c>
      <c r="L9" t="s">
        <v>114</v>
      </c>
    </row>
    <row r="10" spans="1:18" x14ac:dyDescent="0.3">
      <c r="A10" s="3" t="s">
        <v>32</v>
      </c>
      <c r="B10" s="1" t="s">
        <v>30</v>
      </c>
      <c r="C10" s="1" t="s">
        <v>33</v>
      </c>
      <c r="D10" s="1" t="s">
        <v>119</v>
      </c>
      <c r="E10" s="13">
        <v>110000</v>
      </c>
      <c r="F10" s="29"/>
      <c r="H10" s="3" t="s">
        <v>25</v>
      </c>
      <c r="I10" s="2">
        <v>0.24</v>
      </c>
      <c r="J10" s="8" t="s">
        <v>26</v>
      </c>
      <c r="L10" t="s">
        <v>115</v>
      </c>
    </row>
    <row r="11" spans="1:18" x14ac:dyDescent="0.3">
      <c r="A11" s="3" t="s">
        <v>38</v>
      </c>
      <c r="B11" s="1" t="s">
        <v>30</v>
      </c>
      <c r="C11" s="1" t="s">
        <v>39</v>
      </c>
      <c r="D11" s="1" t="s">
        <v>120</v>
      </c>
      <c r="E11" s="13">
        <v>97000</v>
      </c>
      <c r="F11" s="29"/>
      <c r="H11" s="3" t="s">
        <v>6</v>
      </c>
      <c r="I11" s="2">
        <v>0.23</v>
      </c>
      <c r="J11" s="8" t="s">
        <v>7</v>
      </c>
      <c r="K11">
        <v>2</v>
      </c>
      <c r="L11" t="s">
        <v>116</v>
      </c>
    </row>
    <row r="12" spans="1:18" x14ac:dyDescent="0.3">
      <c r="A12" s="3" t="s">
        <v>70</v>
      </c>
      <c r="B12" s="1" t="s">
        <v>43</v>
      </c>
      <c r="C12" s="1" t="s">
        <v>71</v>
      </c>
      <c r="D12" s="1" t="s">
        <v>118</v>
      </c>
      <c r="E12" s="13">
        <v>97000</v>
      </c>
      <c r="F12" s="29"/>
      <c r="H12" s="3" t="s">
        <v>21</v>
      </c>
      <c r="I12" s="2">
        <v>0.23</v>
      </c>
      <c r="J12" s="8" t="s">
        <v>22</v>
      </c>
      <c r="L12" t="s">
        <v>122</v>
      </c>
    </row>
    <row r="13" spans="1:18" x14ac:dyDescent="0.3">
      <c r="A13" s="3" t="s">
        <v>76</v>
      </c>
      <c r="B13" s="1" t="s">
        <v>43</v>
      </c>
      <c r="C13" s="1" t="s">
        <v>77</v>
      </c>
      <c r="D13" s="1" t="s">
        <v>120</v>
      </c>
      <c r="E13" s="13">
        <v>97000</v>
      </c>
      <c r="F13" s="29"/>
      <c r="H13" s="3" t="s">
        <v>53</v>
      </c>
      <c r="I13" s="2">
        <v>0.21</v>
      </c>
      <c r="J13" s="8" t="s">
        <v>54</v>
      </c>
      <c r="L13" t="s">
        <v>123</v>
      </c>
    </row>
    <row r="14" spans="1:18" x14ac:dyDescent="0.3">
      <c r="A14" s="3" t="s">
        <v>10</v>
      </c>
      <c r="B14" s="1" t="s">
        <v>4</v>
      </c>
      <c r="C14" s="1" t="s">
        <v>73</v>
      </c>
      <c r="D14" s="1" t="s">
        <v>120</v>
      </c>
      <c r="E14" s="13">
        <v>93668</v>
      </c>
      <c r="F14" s="29"/>
      <c r="H14" s="3" t="s">
        <v>59</v>
      </c>
      <c r="I14" s="2">
        <v>0.2</v>
      </c>
      <c r="J14" s="8" t="s">
        <v>60</v>
      </c>
      <c r="K14">
        <v>3</v>
      </c>
      <c r="L14" t="s">
        <v>126</v>
      </c>
    </row>
    <row r="15" spans="1:18" x14ac:dyDescent="0.3">
      <c r="A15" s="3" t="s">
        <v>61</v>
      </c>
      <c r="B15" s="1" t="s">
        <v>43</v>
      </c>
      <c r="C15" s="1" t="s">
        <v>62</v>
      </c>
      <c r="D15" s="1" t="s">
        <v>120</v>
      </c>
      <c r="E15" s="13">
        <v>90000</v>
      </c>
      <c r="F15" s="29"/>
      <c r="H15" s="3" t="s">
        <v>38</v>
      </c>
      <c r="I15" s="2">
        <v>0.19</v>
      </c>
      <c r="J15" s="8" t="s">
        <v>39</v>
      </c>
      <c r="L15" t="s">
        <v>124</v>
      </c>
    </row>
    <row r="16" spans="1:18" x14ac:dyDescent="0.3">
      <c r="A16" s="3" t="s">
        <v>19</v>
      </c>
      <c r="B16" s="1" t="s">
        <v>4</v>
      </c>
      <c r="C16" s="1" t="s">
        <v>20</v>
      </c>
      <c r="D16" s="1" t="s">
        <v>120</v>
      </c>
      <c r="E16" s="13">
        <v>89500</v>
      </c>
      <c r="F16" s="29"/>
      <c r="H16" s="3" t="s">
        <v>32</v>
      </c>
      <c r="I16" s="2">
        <v>0.18</v>
      </c>
      <c r="J16" s="8" t="s">
        <v>33</v>
      </c>
      <c r="K16">
        <v>4</v>
      </c>
      <c r="L16" t="s">
        <v>121</v>
      </c>
    </row>
    <row r="17" spans="1:12" x14ac:dyDescent="0.3">
      <c r="A17" s="3" t="s">
        <v>42</v>
      </c>
      <c r="B17" s="1" t="s">
        <v>43</v>
      </c>
      <c r="C17" s="1" t="s">
        <v>44</v>
      </c>
      <c r="D17" s="1" t="s">
        <v>118</v>
      </c>
      <c r="E17" s="13">
        <v>89500</v>
      </c>
      <c r="F17" s="29"/>
      <c r="H17" s="3" t="s">
        <v>40</v>
      </c>
      <c r="I17" s="2">
        <v>0.18</v>
      </c>
      <c r="J17" s="8" t="s">
        <v>41</v>
      </c>
      <c r="L17" t="s">
        <v>127</v>
      </c>
    </row>
    <row r="18" spans="1:12" x14ac:dyDescent="0.3">
      <c r="A18" s="3" t="s">
        <v>80</v>
      </c>
      <c r="B18" s="1" t="s">
        <v>30</v>
      </c>
      <c r="C18" s="1" t="s">
        <v>81</v>
      </c>
      <c r="D18" s="1" t="s">
        <v>120</v>
      </c>
      <c r="E18" s="13">
        <v>89500</v>
      </c>
      <c r="F18" s="29"/>
      <c r="H18" s="3" t="s">
        <v>55</v>
      </c>
      <c r="I18" s="2">
        <v>0.17</v>
      </c>
      <c r="J18" s="8" t="s">
        <v>56</v>
      </c>
      <c r="L18" t="s">
        <v>125</v>
      </c>
    </row>
    <row r="19" spans="1:12" x14ac:dyDescent="0.3">
      <c r="A19" s="3" t="s">
        <v>94</v>
      </c>
      <c r="B19" s="1" t="s">
        <v>30</v>
      </c>
      <c r="C19" s="1" t="s">
        <v>95</v>
      </c>
      <c r="D19" s="1" t="s">
        <v>120</v>
      </c>
      <c r="E19" s="13">
        <v>89500</v>
      </c>
      <c r="F19" s="29"/>
      <c r="H19" s="3" t="s">
        <v>45</v>
      </c>
      <c r="I19" s="2">
        <v>0.14000000000000001</v>
      </c>
      <c r="J19" s="8" t="s">
        <v>46</v>
      </c>
      <c r="K19">
        <v>5</v>
      </c>
      <c r="L19" t="s">
        <v>132</v>
      </c>
    </row>
    <row r="20" spans="1:12" x14ac:dyDescent="0.3">
      <c r="A20" s="3" t="s">
        <v>63</v>
      </c>
      <c r="B20" s="1" t="s">
        <v>43</v>
      </c>
      <c r="C20" s="1" t="s">
        <v>64</v>
      </c>
      <c r="D20" s="1" t="s">
        <v>119</v>
      </c>
      <c r="E20" s="13">
        <v>88357</v>
      </c>
      <c r="F20" s="29"/>
      <c r="H20" s="3" t="s">
        <v>15</v>
      </c>
      <c r="I20" s="2">
        <v>0.14000000000000001</v>
      </c>
      <c r="J20" s="8" t="s">
        <v>16</v>
      </c>
      <c r="K20">
        <v>6</v>
      </c>
      <c r="L20" t="s">
        <v>131</v>
      </c>
    </row>
    <row r="21" spans="1:12" x14ac:dyDescent="0.3">
      <c r="A21" s="3" t="s">
        <v>104</v>
      </c>
      <c r="B21" s="1" t="s">
        <v>4</v>
      </c>
      <c r="C21" s="1" t="s">
        <v>105</v>
      </c>
      <c r="D21" s="1" t="s">
        <v>120</v>
      </c>
      <c r="E21" s="13">
        <v>83117</v>
      </c>
      <c r="F21" s="29"/>
      <c r="H21" s="3" t="s">
        <v>8</v>
      </c>
      <c r="I21" s="2">
        <v>0.1</v>
      </c>
      <c r="J21" s="8" t="s">
        <v>9</v>
      </c>
    </row>
    <row r="22" spans="1:12" x14ac:dyDescent="0.3">
      <c r="A22" s="3" t="s">
        <v>23</v>
      </c>
      <c r="B22" s="1" t="s">
        <v>4</v>
      </c>
      <c r="C22" s="1" t="s">
        <v>24</v>
      </c>
      <c r="D22" s="1" t="s">
        <v>118</v>
      </c>
      <c r="E22" s="13">
        <v>80000</v>
      </c>
      <c r="F22" s="29"/>
      <c r="H22" s="3" t="s">
        <v>29</v>
      </c>
      <c r="I22" s="2">
        <v>0.1</v>
      </c>
      <c r="J22" s="8" t="s">
        <v>31</v>
      </c>
    </row>
    <row r="23" spans="1:12" x14ac:dyDescent="0.3">
      <c r="A23" s="3" t="s">
        <v>47</v>
      </c>
      <c r="B23" s="1" t="s">
        <v>43</v>
      </c>
      <c r="C23" s="1" t="s">
        <v>48</v>
      </c>
      <c r="D23" s="1" t="s">
        <v>119</v>
      </c>
      <c r="E23" s="13">
        <v>80000</v>
      </c>
      <c r="F23" s="29"/>
      <c r="H23" s="3" t="s">
        <v>36</v>
      </c>
      <c r="I23" s="2">
        <v>0.09</v>
      </c>
      <c r="J23" s="8" t="s">
        <v>37</v>
      </c>
    </row>
    <row r="24" spans="1:12" x14ac:dyDescent="0.3">
      <c r="A24" s="3" t="s">
        <v>84</v>
      </c>
      <c r="B24" s="1" t="s">
        <v>30</v>
      </c>
      <c r="C24" s="1" t="s">
        <v>85</v>
      </c>
      <c r="D24" s="1" t="s">
        <v>119</v>
      </c>
      <c r="E24" s="13">
        <v>80000</v>
      </c>
      <c r="F24" s="29"/>
      <c r="H24" s="3" t="s">
        <v>17</v>
      </c>
      <c r="I24" s="2">
        <v>0.09</v>
      </c>
      <c r="J24" s="8" t="s">
        <v>18</v>
      </c>
    </row>
    <row r="25" spans="1:12" x14ac:dyDescent="0.3">
      <c r="A25" s="3" t="s">
        <v>98</v>
      </c>
      <c r="B25" s="1" t="s">
        <v>30</v>
      </c>
      <c r="C25" s="1" t="s">
        <v>99</v>
      </c>
      <c r="D25" s="1" t="s">
        <v>120</v>
      </c>
      <c r="E25" s="13">
        <v>80000</v>
      </c>
      <c r="F25" s="29"/>
      <c r="H25" s="3" t="s">
        <v>11</v>
      </c>
      <c r="I25" s="2">
        <v>0.08</v>
      </c>
      <c r="J25" s="8" t="s">
        <v>12</v>
      </c>
    </row>
    <row r="26" spans="1:12" x14ac:dyDescent="0.3">
      <c r="A26" s="3" t="s">
        <v>34</v>
      </c>
      <c r="B26" s="1" t="s">
        <v>30</v>
      </c>
      <c r="C26" s="1" t="s">
        <v>35</v>
      </c>
      <c r="D26" s="1" t="s">
        <v>120</v>
      </c>
      <c r="E26" s="13">
        <v>68357</v>
      </c>
      <c r="F26" s="29"/>
      <c r="H26" s="3" t="s">
        <v>19</v>
      </c>
      <c r="I26" s="2">
        <v>0.06</v>
      </c>
      <c r="J26" s="8" t="s">
        <v>20</v>
      </c>
    </row>
    <row r="27" spans="1:12" x14ac:dyDescent="0.3">
      <c r="A27" s="3" t="s">
        <v>72</v>
      </c>
      <c r="B27" s="1" t="s">
        <v>43</v>
      </c>
      <c r="C27" s="1" t="s">
        <v>147</v>
      </c>
      <c r="D27" s="1" t="s">
        <v>120</v>
      </c>
      <c r="E27" s="13">
        <v>68357</v>
      </c>
      <c r="F27" s="29"/>
      <c r="H27" s="3" t="s">
        <v>23</v>
      </c>
      <c r="I27" s="2">
        <v>0.06</v>
      </c>
      <c r="J27" s="8" t="s">
        <v>24</v>
      </c>
    </row>
    <row r="28" spans="1:12" x14ac:dyDescent="0.3">
      <c r="A28" s="3" t="s">
        <v>96</v>
      </c>
      <c r="B28" s="1" t="s">
        <v>30</v>
      </c>
      <c r="C28" s="1" t="s">
        <v>97</v>
      </c>
      <c r="D28" s="1" t="s">
        <v>118</v>
      </c>
      <c r="E28" s="13">
        <v>65971</v>
      </c>
      <c r="F28" s="29"/>
      <c r="H28" s="3" t="s">
        <v>65</v>
      </c>
      <c r="I28" s="2">
        <v>0.06</v>
      </c>
      <c r="J28" s="8" t="s">
        <v>66</v>
      </c>
    </row>
    <row r="29" spans="1:12" x14ac:dyDescent="0.3">
      <c r="A29" s="3" t="s">
        <v>102</v>
      </c>
      <c r="B29" s="1" t="s">
        <v>4</v>
      </c>
      <c r="C29" s="1" t="s">
        <v>103</v>
      </c>
      <c r="D29" s="1" t="s">
        <v>118</v>
      </c>
      <c r="E29" s="13">
        <v>60445</v>
      </c>
      <c r="F29" s="29"/>
      <c r="H29" s="3" t="s">
        <v>70</v>
      </c>
      <c r="I29" s="2">
        <v>0.15</v>
      </c>
      <c r="J29" s="8" t="s">
        <v>71</v>
      </c>
    </row>
    <row r="30" spans="1:12" x14ac:dyDescent="0.3">
      <c r="A30" s="3" t="s">
        <v>3</v>
      </c>
      <c r="B30" s="1" t="s">
        <v>4</v>
      </c>
      <c r="C30" s="1" t="s">
        <v>5</v>
      </c>
      <c r="D30" s="1" t="s">
        <v>118</v>
      </c>
      <c r="E30" s="13">
        <v>60270</v>
      </c>
      <c r="F30" s="29"/>
      <c r="H30" s="3" t="s">
        <v>72</v>
      </c>
      <c r="I30" s="2">
        <v>0.15</v>
      </c>
      <c r="J30" s="8" t="s">
        <v>73</v>
      </c>
    </row>
    <row r="31" spans="1:12" x14ac:dyDescent="0.3">
      <c r="A31" s="3" t="s">
        <v>65</v>
      </c>
      <c r="B31" s="1" t="s">
        <v>43</v>
      </c>
      <c r="C31" s="1" t="s">
        <v>66</v>
      </c>
      <c r="D31" s="1" t="s">
        <v>120</v>
      </c>
      <c r="E31" s="13">
        <v>59200</v>
      </c>
      <c r="F31" s="29"/>
      <c r="H31" s="3" t="s">
        <v>74</v>
      </c>
      <c r="I31" s="2">
        <v>0.19</v>
      </c>
      <c r="J31" s="8" t="s">
        <v>75</v>
      </c>
    </row>
    <row r="32" spans="1:12" x14ac:dyDescent="0.3">
      <c r="A32" s="3" t="s">
        <v>51</v>
      </c>
      <c r="B32" s="1" t="s">
        <v>43</v>
      </c>
      <c r="C32" s="1" t="s">
        <v>52</v>
      </c>
      <c r="D32" s="1" t="s">
        <v>118</v>
      </c>
      <c r="E32" s="13">
        <v>58445</v>
      </c>
      <c r="F32" s="29"/>
      <c r="H32" s="3" t="s">
        <v>76</v>
      </c>
      <c r="I32" s="2">
        <v>0.18</v>
      </c>
      <c r="J32" s="8" t="s">
        <v>77</v>
      </c>
    </row>
    <row r="33" spans="1:10" x14ac:dyDescent="0.3">
      <c r="A33" s="3" t="s">
        <v>88</v>
      </c>
      <c r="B33" s="1" t="s">
        <v>4</v>
      </c>
      <c r="C33" s="1" t="s">
        <v>89</v>
      </c>
      <c r="D33" s="1" t="s">
        <v>120</v>
      </c>
      <c r="E33" s="13">
        <v>58445</v>
      </c>
      <c r="F33" s="29"/>
      <c r="H33" s="3" t="s">
        <v>78</v>
      </c>
      <c r="I33" s="2">
        <v>0.18</v>
      </c>
      <c r="J33" s="8" t="s">
        <v>79</v>
      </c>
    </row>
    <row r="34" spans="1:10" x14ac:dyDescent="0.3">
      <c r="A34" s="3" t="s">
        <v>106</v>
      </c>
      <c r="B34" s="1" t="s">
        <v>4</v>
      </c>
      <c r="C34" s="1" t="s">
        <v>107</v>
      </c>
      <c r="D34" s="1" t="s">
        <v>118</v>
      </c>
      <c r="E34" s="13">
        <v>58445</v>
      </c>
      <c r="F34" s="29"/>
      <c r="H34" s="3" t="s">
        <v>80</v>
      </c>
      <c r="I34" s="2">
        <v>0.21</v>
      </c>
      <c r="J34" s="8" t="s">
        <v>81</v>
      </c>
    </row>
    <row r="35" spans="1:10" x14ac:dyDescent="0.3">
      <c r="A35" s="3" t="s">
        <v>49</v>
      </c>
      <c r="B35" s="1" t="s">
        <v>43</v>
      </c>
      <c r="C35" s="1" t="s">
        <v>50</v>
      </c>
      <c r="D35" s="1" t="s">
        <v>120</v>
      </c>
      <c r="E35" s="13">
        <v>55117</v>
      </c>
      <c r="F35" s="29"/>
      <c r="H35" s="3" t="s">
        <v>82</v>
      </c>
      <c r="I35" s="2">
        <v>0.14000000000000001</v>
      </c>
      <c r="J35" s="8" t="s">
        <v>83</v>
      </c>
    </row>
    <row r="36" spans="1:10" x14ac:dyDescent="0.3">
      <c r="A36" s="3" t="s">
        <v>86</v>
      </c>
      <c r="B36" s="1" t="s">
        <v>30</v>
      </c>
      <c r="C36" s="1" t="s">
        <v>87</v>
      </c>
      <c r="D36" s="1" t="s">
        <v>118</v>
      </c>
      <c r="E36" s="13">
        <v>55117</v>
      </c>
      <c r="F36" s="29"/>
      <c r="H36" s="3" t="s">
        <v>84</v>
      </c>
      <c r="I36" s="2">
        <v>0.16</v>
      </c>
      <c r="J36" s="8" t="s">
        <v>85</v>
      </c>
    </row>
    <row r="37" spans="1:10" x14ac:dyDescent="0.3">
      <c r="A37" s="3" t="s">
        <v>100</v>
      </c>
      <c r="B37" s="1" t="s">
        <v>4</v>
      </c>
      <c r="C37" s="1" t="s">
        <v>101</v>
      </c>
      <c r="D37" s="1" t="s">
        <v>119</v>
      </c>
      <c r="E37" s="13">
        <v>55117</v>
      </c>
      <c r="F37" s="29"/>
      <c r="H37" s="3" t="s">
        <v>86</v>
      </c>
      <c r="I37" s="2">
        <v>0.14000000000000001</v>
      </c>
      <c r="J37" s="8" t="s">
        <v>87</v>
      </c>
    </row>
    <row r="38" spans="1:10" x14ac:dyDescent="0.3">
      <c r="A38" s="3" t="s">
        <v>36</v>
      </c>
      <c r="B38" s="1" t="s">
        <v>30</v>
      </c>
      <c r="C38" s="1" t="s">
        <v>37</v>
      </c>
      <c r="D38" s="1" t="s">
        <v>118</v>
      </c>
      <c r="E38" s="13">
        <v>51800</v>
      </c>
      <c r="F38" s="29"/>
      <c r="H38" s="3" t="s">
        <v>88</v>
      </c>
      <c r="I38" s="2">
        <v>0.22</v>
      </c>
      <c r="J38" s="8" t="s">
        <v>89</v>
      </c>
    </row>
    <row r="39" spans="1:10" x14ac:dyDescent="0.3">
      <c r="A39" s="3" t="s">
        <v>74</v>
      </c>
      <c r="B39" s="1" t="s">
        <v>43</v>
      </c>
      <c r="C39" s="1" t="s">
        <v>75</v>
      </c>
      <c r="D39" s="1" t="s">
        <v>119</v>
      </c>
      <c r="E39" s="13">
        <v>51800</v>
      </c>
      <c r="F39" s="29"/>
      <c r="H39" s="3" t="s">
        <v>90</v>
      </c>
      <c r="I39" s="2">
        <v>0.13</v>
      </c>
      <c r="J39" s="8" t="s">
        <v>91</v>
      </c>
    </row>
    <row r="40" spans="1:10" x14ac:dyDescent="0.3">
      <c r="A40" s="3" t="s">
        <v>27</v>
      </c>
      <c r="B40" s="1" t="s">
        <v>4</v>
      </c>
      <c r="C40" s="1" t="s">
        <v>28</v>
      </c>
      <c r="D40" s="1" t="s">
        <v>119</v>
      </c>
      <c r="E40" s="13">
        <v>50545</v>
      </c>
      <c r="F40" s="29"/>
      <c r="H40" s="3" t="s">
        <v>92</v>
      </c>
      <c r="I40" s="2">
        <v>0.16</v>
      </c>
      <c r="J40" s="8" t="s">
        <v>93</v>
      </c>
    </row>
    <row r="41" spans="1:10" x14ac:dyDescent="0.3">
      <c r="A41" s="3" t="s">
        <v>57</v>
      </c>
      <c r="B41" s="1" t="s">
        <v>43</v>
      </c>
      <c r="C41" s="1" t="s">
        <v>58</v>
      </c>
      <c r="D41" s="1" t="s">
        <v>119</v>
      </c>
      <c r="E41" s="13">
        <v>50545</v>
      </c>
      <c r="F41" s="29"/>
      <c r="H41" s="3" t="s">
        <v>94</v>
      </c>
      <c r="I41" s="2">
        <v>0.09</v>
      </c>
      <c r="J41" s="8" t="s">
        <v>95</v>
      </c>
    </row>
    <row r="42" spans="1:10" x14ac:dyDescent="0.3">
      <c r="A42" s="3" t="s">
        <v>92</v>
      </c>
      <c r="B42" s="1" t="s">
        <v>30</v>
      </c>
      <c r="C42" s="1" t="s">
        <v>93</v>
      </c>
      <c r="D42" s="1" t="s">
        <v>119</v>
      </c>
      <c r="E42" s="13">
        <v>45450</v>
      </c>
      <c r="F42" s="29"/>
      <c r="H42" s="3" t="s">
        <v>96</v>
      </c>
      <c r="I42" s="2">
        <v>0.1</v>
      </c>
      <c r="J42" s="8" t="s">
        <v>97</v>
      </c>
    </row>
    <row r="43" spans="1:10" x14ac:dyDescent="0.3">
      <c r="A43" s="3" t="s">
        <v>25</v>
      </c>
      <c r="B43" s="1" t="s">
        <v>4</v>
      </c>
      <c r="C43" s="1" t="s">
        <v>26</v>
      </c>
      <c r="D43" s="1" t="s">
        <v>120</v>
      </c>
      <c r="E43" s="13">
        <v>45117</v>
      </c>
      <c r="F43" s="29"/>
      <c r="H43" s="3" t="s">
        <v>98</v>
      </c>
      <c r="I43" s="2">
        <v>0.18</v>
      </c>
      <c r="J43" s="8" t="s">
        <v>99</v>
      </c>
    </row>
    <row r="44" spans="1:10" x14ac:dyDescent="0.3">
      <c r="A44" s="3" t="s">
        <v>55</v>
      </c>
      <c r="B44" s="1" t="s">
        <v>43</v>
      </c>
      <c r="C44" s="1" t="s">
        <v>56</v>
      </c>
      <c r="D44" s="1" t="s">
        <v>120</v>
      </c>
      <c r="E44" s="13">
        <v>45117</v>
      </c>
      <c r="F44" s="29"/>
      <c r="H44" s="3" t="s">
        <v>100</v>
      </c>
      <c r="I44" s="2">
        <v>0.13</v>
      </c>
      <c r="J44" s="8" t="s">
        <v>101</v>
      </c>
    </row>
    <row r="45" spans="1:10" x14ac:dyDescent="0.3">
      <c r="A45" s="3" t="s">
        <v>17</v>
      </c>
      <c r="B45" s="1" t="s">
        <v>4</v>
      </c>
      <c r="C45" s="1" t="s">
        <v>18</v>
      </c>
      <c r="D45" s="1" t="s">
        <v>120</v>
      </c>
      <c r="E45" s="13">
        <v>45000</v>
      </c>
      <c r="F45" s="29"/>
      <c r="H45" s="3" t="s">
        <v>102</v>
      </c>
      <c r="I45" s="2">
        <v>0.19</v>
      </c>
      <c r="J45" s="8" t="s">
        <v>103</v>
      </c>
    </row>
    <row r="46" spans="1:10" x14ac:dyDescent="0.3">
      <c r="A46" s="3" t="s">
        <v>40</v>
      </c>
      <c r="B46" s="1" t="s">
        <v>30</v>
      </c>
      <c r="C46" s="1" t="s">
        <v>41</v>
      </c>
      <c r="D46" s="1" t="s">
        <v>120</v>
      </c>
      <c r="E46" s="13">
        <v>45000</v>
      </c>
      <c r="F46" s="29"/>
      <c r="H46" s="3" t="s">
        <v>104</v>
      </c>
      <c r="I46" s="2">
        <v>0.2</v>
      </c>
      <c r="J46" s="8" t="s">
        <v>105</v>
      </c>
    </row>
    <row r="47" spans="1:10" x14ac:dyDescent="0.3">
      <c r="A47" s="3" t="s">
        <v>78</v>
      </c>
      <c r="B47" s="1" t="s">
        <v>43</v>
      </c>
      <c r="C47" s="1" t="s">
        <v>79</v>
      </c>
      <c r="D47" s="1" t="s">
        <v>118</v>
      </c>
      <c r="E47" s="13">
        <v>45000</v>
      </c>
      <c r="F47" s="29"/>
      <c r="H47" s="6" t="s">
        <v>106</v>
      </c>
      <c r="I47" s="10">
        <v>0.11</v>
      </c>
      <c r="J47" s="11" t="s">
        <v>107</v>
      </c>
    </row>
    <row r="48" spans="1:10" x14ac:dyDescent="0.3">
      <c r="A48" s="3" t="s">
        <v>6</v>
      </c>
      <c r="B48" s="1" t="s">
        <v>4</v>
      </c>
      <c r="C48" s="1" t="s">
        <v>7</v>
      </c>
      <c r="D48" s="1" t="s">
        <v>119</v>
      </c>
      <c r="E48" s="13">
        <v>39627</v>
      </c>
      <c r="F48" s="29"/>
    </row>
    <row r="49" spans="1:6" x14ac:dyDescent="0.3">
      <c r="A49" s="3" t="s">
        <v>45</v>
      </c>
      <c r="B49" s="1" t="s">
        <v>43</v>
      </c>
      <c r="C49" s="1" t="s">
        <v>46</v>
      </c>
      <c r="D49" s="1" t="s">
        <v>120</v>
      </c>
      <c r="E49" s="13">
        <v>35971</v>
      </c>
      <c r="F49" s="29"/>
    </row>
    <row r="50" spans="1:6" x14ac:dyDescent="0.3">
      <c r="A50" s="3" t="s">
        <v>82</v>
      </c>
      <c r="B50" s="1" t="s">
        <v>30</v>
      </c>
      <c r="C50" s="1" t="s">
        <v>83</v>
      </c>
      <c r="D50" s="1" t="s">
        <v>119</v>
      </c>
      <c r="E50" s="13">
        <v>35971</v>
      </c>
      <c r="F50" s="29"/>
    </row>
    <row r="51" spans="1:6" x14ac:dyDescent="0.3">
      <c r="A51" s="3" t="s">
        <v>13</v>
      </c>
      <c r="B51" s="1" t="s">
        <v>4</v>
      </c>
      <c r="C51" s="1" t="s">
        <v>14</v>
      </c>
      <c r="D51" s="1" t="s">
        <v>119</v>
      </c>
      <c r="E51" s="13">
        <v>34808</v>
      </c>
      <c r="F51" s="29"/>
    </row>
    <row r="52" spans="1:6" x14ac:dyDescent="0.3">
      <c r="A52" s="3" t="s">
        <v>8</v>
      </c>
      <c r="B52" s="1" t="s">
        <v>4</v>
      </c>
      <c r="C52" s="1" t="s">
        <v>9</v>
      </c>
      <c r="D52" s="1" t="s">
        <v>120</v>
      </c>
      <c r="E52" s="13">
        <v>29726</v>
      </c>
      <c r="F52" s="29"/>
    </row>
    <row r="53" spans="1:6" x14ac:dyDescent="0.3">
      <c r="A53" s="6" t="s">
        <v>21</v>
      </c>
      <c r="B53" s="7" t="s">
        <v>4</v>
      </c>
      <c r="C53" s="7" t="s">
        <v>22</v>
      </c>
      <c r="D53" s="7" t="s">
        <v>118</v>
      </c>
      <c r="E53" s="14">
        <v>21971</v>
      </c>
      <c r="F53" s="29"/>
    </row>
    <row r="54" spans="1:6" x14ac:dyDescent="0.3">
      <c r="A54" s="6" t="s">
        <v>128</v>
      </c>
      <c r="B54" s="7"/>
      <c r="C54" s="7"/>
      <c r="D54" s="7"/>
      <c r="E54" s="21">
        <f>SUBTOTAL(109,EMPData[Yearly Sal])</f>
        <v>3619876</v>
      </c>
      <c r="F54" s="30"/>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sheetPr>
    <tabColor rgb="FF09FF78"/>
  </sheetPr>
  <dimension ref="A1:R49"/>
  <sheetViews>
    <sheetView topLeftCell="A2" workbookViewId="0">
      <selection activeCell="B5" sqref="B3:C5"/>
    </sheetView>
  </sheetViews>
  <sheetFormatPr defaultRowHeight="14.4" x14ac:dyDescent="0.3"/>
  <cols>
    <col min="2" max="2" width="15.77734375" customWidth="1"/>
    <col min="3" max="3" width="17.44140625" style="16" customWidth="1"/>
  </cols>
  <sheetData>
    <row r="1" spans="1:18" ht="36.6" x14ac:dyDescent="0.7">
      <c r="A1" s="18"/>
      <c r="B1" s="19" t="s">
        <v>138</v>
      </c>
      <c r="C1" s="19"/>
      <c r="D1" s="19"/>
      <c r="E1" s="19"/>
      <c r="F1" s="19"/>
      <c r="G1" s="19"/>
      <c r="H1" s="19"/>
      <c r="I1" s="19"/>
      <c r="J1" s="19"/>
      <c r="K1" s="19"/>
      <c r="L1" s="19"/>
      <c r="M1" s="19"/>
      <c r="N1" s="19"/>
      <c r="O1" s="19"/>
      <c r="P1" s="19"/>
      <c r="Q1" s="19"/>
      <c r="R1" s="19"/>
    </row>
    <row r="2" spans="1:18" x14ac:dyDescent="0.3">
      <c r="C2"/>
    </row>
    <row r="3" spans="1:18" x14ac:dyDescent="0.3">
      <c r="C3"/>
    </row>
    <row r="4" spans="1:18" x14ac:dyDescent="0.3">
      <c r="B4" s="36" t="s">
        <v>2</v>
      </c>
      <c r="C4" s="40" t="s">
        <v>154</v>
      </c>
    </row>
    <row r="5" spans="1:18" x14ac:dyDescent="0.3">
      <c r="B5" s="38" t="s">
        <v>31</v>
      </c>
      <c r="C5" s="16">
        <v>140000</v>
      </c>
    </row>
    <row r="6" spans="1:18" x14ac:dyDescent="0.3">
      <c r="B6" s="38" t="s">
        <v>60</v>
      </c>
      <c r="C6" s="16">
        <v>140000</v>
      </c>
    </row>
    <row r="7" spans="1:18" x14ac:dyDescent="0.3">
      <c r="C7"/>
    </row>
    <row r="8" spans="1:18" x14ac:dyDescent="0.3">
      <c r="C8"/>
    </row>
    <row r="9" spans="1:18" x14ac:dyDescent="0.3">
      <c r="C9"/>
    </row>
    <row r="10" spans="1:18" x14ac:dyDescent="0.3">
      <c r="B10" t="s">
        <v>143</v>
      </c>
      <c r="C10"/>
    </row>
    <row r="11" spans="1:18" x14ac:dyDescent="0.3">
      <c r="C11"/>
    </row>
    <row r="12" spans="1:18" x14ac:dyDescent="0.3">
      <c r="C12"/>
    </row>
    <row r="13" spans="1:18" x14ac:dyDescent="0.3">
      <c r="C13"/>
    </row>
    <row r="14" spans="1:18" x14ac:dyDescent="0.3">
      <c r="A14" t="s">
        <v>142</v>
      </c>
      <c r="C14"/>
    </row>
    <row r="15" spans="1:18" x14ac:dyDescent="0.3">
      <c r="C15"/>
    </row>
    <row r="16" spans="1: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sheetPr>
    <tabColor rgb="FF09FF78"/>
  </sheetPr>
  <dimension ref="A1:R14"/>
  <sheetViews>
    <sheetView workbookViewId="0">
      <selection activeCell="B5" sqref="B3:C5"/>
    </sheetView>
  </sheetViews>
  <sheetFormatPr defaultRowHeight="14.4" x14ac:dyDescent="0.3"/>
  <cols>
    <col min="2" max="2" width="17.77734375" customWidth="1"/>
    <col min="3" max="3" width="12.77734375" customWidth="1"/>
  </cols>
  <sheetData>
    <row r="1" spans="1:18" ht="36.6" x14ac:dyDescent="0.7">
      <c r="A1" s="18"/>
      <c r="B1" s="19" t="s">
        <v>139</v>
      </c>
      <c r="C1" s="19"/>
      <c r="D1" s="19"/>
      <c r="E1" s="19"/>
      <c r="F1" s="19"/>
      <c r="G1" s="19"/>
      <c r="H1" s="19"/>
      <c r="I1" s="19"/>
      <c r="J1" s="19"/>
      <c r="K1" s="19"/>
      <c r="L1" s="19"/>
      <c r="M1" s="19"/>
      <c r="N1" s="19"/>
      <c r="O1" s="19"/>
      <c r="P1" s="19"/>
      <c r="Q1" s="19"/>
      <c r="R1" s="19"/>
    </row>
    <row r="5" spans="1:18" x14ac:dyDescent="0.3">
      <c r="B5" s="36" t="s">
        <v>2</v>
      </c>
      <c r="C5" s="40" t="s">
        <v>154</v>
      </c>
    </row>
    <row r="6" spans="1:18" x14ac:dyDescent="0.3">
      <c r="B6" s="38" t="s">
        <v>22</v>
      </c>
      <c r="C6" s="16">
        <v>21971</v>
      </c>
    </row>
    <row r="7" spans="1:18" x14ac:dyDescent="0.3">
      <c r="B7" s="38" t="s">
        <v>9</v>
      </c>
      <c r="C7" s="16">
        <v>29726</v>
      </c>
    </row>
    <row r="14" spans="1:18" x14ac:dyDescent="0.3">
      <c r="A14" t="s">
        <v>144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sheetPr>
    <tabColor rgb="FF09FF78"/>
  </sheetPr>
  <dimension ref="A1:R17"/>
  <sheetViews>
    <sheetView topLeftCell="B1" zoomScale="110" zoomScaleNormal="110" workbookViewId="0">
      <selection activeCell="B5" sqref="B3:C5"/>
    </sheetView>
  </sheetViews>
  <sheetFormatPr defaultRowHeight="14.4" x14ac:dyDescent="0.3"/>
  <cols>
    <col min="2" max="2" width="13.21875" customWidth="1"/>
    <col min="3" max="3" width="13.109375" customWidth="1"/>
    <col min="4" max="4" width="16.5546875" customWidth="1"/>
    <col min="5" max="5" width="11.109375" customWidth="1"/>
    <col min="6" max="6" width="12.44140625" customWidth="1"/>
    <col min="7" max="7" width="11.21875" style="17" customWidth="1"/>
    <col min="8" max="8" width="13.44140625" customWidth="1"/>
    <col min="9" max="9" width="18.33203125" bestFit="1" customWidth="1"/>
    <col min="10" max="10" width="12.109375" customWidth="1"/>
    <col min="11" max="11" width="10.21875" customWidth="1"/>
    <col min="12" max="12" width="16.77734375" customWidth="1"/>
  </cols>
  <sheetData>
    <row r="1" spans="1:18" ht="36.6" x14ac:dyDescent="0.7">
      <c r="A1" s="18"/>
      <c r="B1" s="19" t="s">
        <v>129</v>
      </c>
      <c r="C1" s="19"/>
      <c r="D1" s="19"/>
      <c r="E1" s="19"/>
      <c r="F1" s="19"/>
      <c r="G1" s="19"/>
      <c r="H1" s="19"/>
      <c r="I1" s="19"/>
      <c r="J1" s="19"/>
      <c r="K1" s="19"/>
      <c r="L1" s="19"/>
      <c r="M1" s="19"/>
      <c r="N1" s="19"/>
      <c r="O1" s="19"/>
      <c r="P1" s="19"/>
      <c r="Q1" s="19"/>
      <c r="R1" s="19"/>
    </row>
    <row r="4" spans="1:18" ht="18" x14ac:dyDescent="0.35">
      <c r="I4" s="64" t="s">
        <v>156</v>
      </c>
    </row>
    <row r="17" spans="1:1" x14ac:dyDescent="0.3">
      <c r="A17" t="s">
        <v>144</v>
      </c>
    </row>
  </sheetData>
  <pageMargins left="0.7" right="0.7" top="0.75" bottom="0.75" header="0.3" footer="0.3"/>
  <pageSetup orientation="portrait"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E538-4E09-4F4D-8CBC-B9A4E05CA675}">
  <dimension ref="A1:S54"/>
  <sheetViews>
    <sheetView workbookViewId="0">
      <selection activeCell="I1" sqref="I1:I1048576"/>
    </sheetView>
  </sheetViews>
  <sheetFormatPr defaultRowHeight="14.4" x14ac:dyDescent="0.3"/>
  <cols>
    <col min="1" max="1" width="12.5546875" customWidth="1"/>
    <col min="2" max="2" width="13.109375" customWidth="1"/>
    <col min="3" max="3" width="16.21875" bestFit="1" customWidth="1"/>
    <col min="4" max="4" width="11" bestFit="1" customWidth="1"/>
    <col min="5" max="7" width="14.33203125" style="15" customWidth="1"/>
    <col min="9" max="9" width="11.77734375" customWidth="1"/>
    <col min="10" max="10" width="9.88671875" customWidth="1"/>
    <col min="11" max="11" width="16.33203125" customWidth="1"/>
    <col min="13" max="13" width="52.109375" bestFit="1" customWidth="1"/>
  </cols>
  <sheetData>
    <row r="1" spans="1:19" ht="36.6" x14ac:dyDescent="0.7">
      <c r="A1" s="18"/>
      <c r="B1" s="19" t="s">
        <v>133</v>
      </c>
      <c r="C1" s="19"/>
      <c r="D1" s="19"/>
      <c r="E1" s="19"/>
      <c r="F1" s="19"/>
      <c r="G1" s="19"/>
      <c r="H1" s="19"/>
      <c r="I1" s="19"/>
      <c r="J1" s="19"/>
      <c r="K1" s="19"/>
      <c r="L1" s="19"/>
      <c r="M1" s="19"/>
      <c r="N1" s="19"/>
      <c r="O1" s="19"/>
      <c r="P1" s="19"/>
      <c r="Q1" s="19"/>
      <c r="R1" s="19"/>
      <c r="S1" s="19"/>
    </row>
    <row r="2" spans="1:19" ht="14.55" customHeight="1" x14ac:dyDescent="0.6">
      <c r="A2" s="22"/>
      <c r="B2" s="22"/>
      <c r="C2" s="22"/>
      <c r="D2" s="22"/>
      <c r="E2" s="22"/>
      <c r="F2" s="22"/>
      <c r="G2" s="22"/>
      <c r="H2" s="22"/>
      <c r="I2" s="22"/>
      <c r="J2" s="22"/>
      <c r="K2" s="22"/>
      <c r="L2" s="22"/>
      <c r="M2" s="22"/>
      <c r="N2" s="22"/>
      <c r="O2" s="22"/>
      <c r="P2" s="22"/>
      <c r="Q2" s="22"/>
      <c r="R2" s="22"/>
    </row>
    <row r="3" spans="1:19" x14ac:dyDescent="0.3">
      <c r="A3" s="41" t="s">
        <v>0</v>
      </c>
      <c r="B3" s="42" t="s">
        <v>1</v>
      </c>
      <c r="C3" s="42" t="s">
        <v>2</v>
      </c>
      <c r="D3" s="42" t="s">
        <v>117</v>
      </c>
      <c r="E3" s="43" t="s">
        <v>108</v>
      </c>
      <c r="F3" s="44" t="s">
        <v>68</v>
      </c>
      <c r="G3" s="62" t="s">
        <v>155</v>
      </c>
      <c r="I3" s="41" t="s">
        <v>67</v>
      </c>
      <c r="J3" s="42" t="s">
        <v>68</v>
      </c>
      <c r="K3" s="53" t="s">
        <v>69</v>
      </c>
    </row>
    <row r="4" spans="1:19" x14ac:dyDescent="0.3">
      <c r="A4" s="45" t="s">
        <v>32</v>
      </c>
      <c r="B4" s="46" t="s">
        <v>30</v>
      </c>
      <c r="C4" s="46" t="s">
        <v>33</v>
      </c>
      <c r="D4" s="46" t="s">
        <v>119</v>
      </c>
      <c r="E4" s="47">
        <v>110000</v>
      </c>
      <c r="F4" s="61">
        <f>_xlfn.XLOOKUP(A4,I:I,J:J,FALSE)</f>
        <v>0.18</v>
      </c>
      <c r="G4" s="63">
        <f>IFERROR(E4*F4,0)</f>
        <v>19800</v>
      </c>
      <c r="I4" s="45" t="s">
        <v>13</v>
      </c>
      <c r="J4" s="54">
        <v>0.27</v>
      </c>
      <c r="K4" s="55" t="s">
        <v>14</v>
      </c>
      <c r="L4">
        <v>1</v>
      </c>
      <c r="M4" t="s">
        <v>146</v>
      </c>
    </row>
    <row r="5" spans="1:19" x14ac:dyDescent="0.3">
      <c r="A5" s="45" t="s">
        <v>36</v>
      </c>
      <c r="B5" s="46" t="s">
        <v>30</v>
      </c>
      <c r="C5" s="46" t="s">
        <v>37</v>
      </c>
      <c r="D5" s="46" t="s">
        <v>118</v>
      </c>
      <c r="E5" s="47">
        <v>51800</v>
      </c>
      <c r="F5" s="61">
        <f>_xlfn.XLOOKUP(A5,I:I,J:J,"ID Does Not Exist")</f>
        <v>0.09</v>
      </c>
      <c r="G5" s="63">
        <f>IFERROR(E5*F5,0)</f>
        <v>4662</v>
      </c>
      <c r="I5" s="48" t="s">
        <v>47</v>
      </c>
      <c r="J5" s="56">
        <v>0.25</v>
      </c>
      <c r="K5" s="57" t="s">
        <v>48</v>
      </c>
      <c r="M5" t="s">
        <v>110</v>
      </c>
    </row>
    <row r="6" spans="1:19" x14ac:dyDescent="0.3">
      <c r="A6" s="45" t="s">
        <v>70</v>
      </c>
      <c r="B6" s="46" t="s">
        <v>43</v>
      </c>
      <c r="C6" s="46" t="s">
        <v>71</v>
      </c>
      <c r="D6" s="46" t="s">
        <v>118</v>
      </c>
      <c r="E6" s="47">
        <v>97000</v>
      </c>
      <c r="F6" s="61">
        <f>_xlfn.XLOOKUP(A6,I:I,J:J,FALSE)</f>
        <v>0.15</v>
      </c>
      <c r="G6" s="63">
        <f>IFERROR(E6*F6,0)</f>
        <v>14550</v>
      </c>
      <c r="I6" s="45" t="s">
        <v>51</v>
      </c>
      <c r="J6" s="54">
        <v>0.25</v>
      </c>
      <c r="K6" s="55" t="s">
        <v>52</v>
      </c>
      <c r="M6" t="s">
        <v>111</v>
      </c>
    </row>
    <row r="7" spans="1:19" x14ac:dyDescent="0.3">
      <c r="A7" s="45" t="s">
        <v>55</v>
      </c>
      <c r="B7" s="46" t="s">
        <v>43</v>
      </c>
      <c r="C7" s="46" t="s">
        <v>56</v>
      </c>
      <c r="D7" s="46" t="s">
        <v>120</v>
      </c>
      <c r="E7" s="47">
        <v>45117</v>
      </c>
      <c r="F7" s="61">
        <f>_xlfn.XLOOKUP(A7,I:I,J:J,"ID Does Not Exist")</f>
        <v>0.17</v>
      </c>
      <c r="G7" s="63">
        <f>IFERROR(E7*F7,0)</f>
        <v>7669.89</v>
      </c>
      <c r="I7" s="48" t="s">
        <v>61</v>
      </c>
      <c r="J7" s="56">
        <v>0.25</v>
      </c>
      <c r="K7" s="57" t="s">
        <v>62</v>
      </c>
      <c r="M7" t="s">
        <v>112</v>
      </c>
    </row>
    <row r="8" spans="1:19" x14ac:dyDescent="0.3">
      <c r="A8" s="48" t="s">
        <v>25</v>
      </c>
      <c r="B8" s="49" t="s">
        <v>4</v>
      </c>
      <c r="C8" s="49" t="s">
        <v>26</v>
      </c>
      <c r="D8" s="49" t="s">
        <v>120</v>
      </c>
      <c r="E8" s="14">
        <v>45117</v>
      </c>
      <c r="F8" s="61">
        <f>_xlfn.XLOOKUP(A8,I:I,J:J,"ID Does Not Exist")</f>
        <v>0.24</v>
      </c>
      <c r="G8" s="63">
        <f>IFERROR(E8*F8,0)</f>
        <v>10828.08</v>
      </c>
      <c r="I8" s="45" t="s">
        <v>27</v>
      </c>
      <c r="J8" s="54">
        <v>0.25</v>
      </c>
      <c r="K8" s="55" t="s">
        <v>28</v>
      </c>
      <c r="M8" t="s">
        <v>113</v>
      </c>
    </row>
    <row r="9" spans="1:19" x14ac:dyDescent="0.3">
      <c r="A9" s="45" t="s">
        <v>96</v>
      </c>
      <c r="B9" s="46" t="s">
        <v>30</v>
      </c>
      <c r="C9" s="46" t="s">
        <v>97</v>
      </c>
      <c r="D9" s="46" t="s">
        <v>118</v>
      </c>
      <c r="E9" s="47">
        <v>65971</v>
      </c>
      <c r="F9" s="61">
        <f>_xlfn.XLOOKUP(A9,I:I,J:J,"ID Does Not Exist")</f>
        <v>0.1</v>
      </c>
      <c r="G9" s="63">
        <f>IFERROR(E9*F9,0)</f>
        <v>6597.1</v>
      </c>
      <c r="I9" s="48" t="s">
        <v>42</v>
      </c>
      <c r="J9" s="56">
        <v>0.24</v>
      </c>
      <c r="K9" s="57" t="s">
        <v>44</v>
      </c>
      <c r="M9" t="s">
        <v>114</v>
      </c>
    </row>
    <row r="10" spans="1:19" x14ac:dyDescent="0.3">
      <c r="A10" s="48" t="s">
        <v>38</v>
      </c>
      <c r="B10" s="49" t="s">
        <v>30</v>
      </c>
      <c r="C10" s="49" t="s">
        <v>39</v>
      </c>
      <c r="D10" s="49" t="s">
        <v>120</v>
      </c>
      <c r="E10" s="14">
        <v>97000</v>
      </c>
      <c r="F10" s="61">
        <f>_xlfn.XLOOKUP(A10,I:I,J:J,FALSE)</f>
        <v>0.19</v>
      </c>
      <c r="G10" s="63">
        <f>IFERROR(E10*F10,0)</f>
        <v>18430</v>
      </c>
      <c r="I10" s="45" t="s">
        <v>25</v>
      </c>
      <c r="J10" s="54">
        <v>0.24</v>
      </c>
      <c r="K10" s="55" t="s">
        <v>26</v>
      </c>
      <c r="M10" t="s">
        <v>115</v>
      </c>
    </row>
    <row r="11" spans="1:19" x14ac:dyDescent="0.3">
      <c r="A11" s="45" t="s">
        <v>53</v>
      </c>
      <c r="B11" s="46" t="s">
        <v>43</v>
      </c>
      <c r="C11" s="46" t="s">
        <v>54</v>
      </c>
      <c r="D11" s="46" t="s">
        <v>120</v>
      </c>
      <c r="E11" s="47">
        <v>120000</v>
      </c>
      <c r="F11" s="61">
        <f>_xlfn.XLOOKUP(A11,I:I,J:J,FALSE)</f>
        <v>0.21</v>
      </c>
      <c r="G11" s="63">
        <f>IFERROR(E11*F11,0)</f>
        <v>25200</v>
      </c>
      <c r="I11" s="48" t="s">
        <v>6</v>
      </c>
      <c r="J11" s="56">
        <v>0.23</v>
      </c>
      <c r="K11" s="57" t="s">
        <v>7</v>
      </c>
      <c r="L11">
        <v>2</v>
      </c>
      <c r="M11" t="s">
        <v>116</v>
      </c>
    </row>
    <row r="12" spans="1:19" x14ac:dyDescent="0.3">
      <c r="A12" s="48" t="s">
        <v>59</v>
      </c>
      <c r="B12" s="49" t="s">
        <v>43</v>
      </c>
      <c r="C12" s="49" t="s">
        <v>60</v>
      </c>
      <c r="D12" s="49" t="s">
        <v>118</v>
      </c>
      <c r="E12" s="14">
        <v>140000</v>
      </c>
      <c r="F12" s="61">
        <f>_xlfn.XLOOKUP(A12,I:I,J:J,FALSE)</f>
        <v>0.2</v>
      </c>
      <c r="G12" s="63">
        <f>IFERROR(E12*F12,0)</f>
        <v>28000</v>
      </c>
      <c r="I12" s="45" t="s">
        <v>21</v>
      </c>
      <c r="J12" s="54">
        <v>0.23</v>
      </c>
      <c r="K12" s="55" t="s">
        <v>22</v>
      </c>
      <c r="M12" t="s">
        <v>122</v>
      </c>
    </row>
    <row r="13" spans="1:19" x14ac:dyDescent="0.3">
      <c r="A13" s="48" t="s">
        <v>49</v>
      </c>
      <c r="B13" s="49" t="s">
        <v>43</v>
      </c>
      <c r="C13" s="49" t="s">
        <v>50</v>
      </c>
      <c r="D13" s="49" t="s">
        <v>120</v>
      </c>
      <c r="E13" s="14">
        <v>55117</v>
      </c>
      <c r="F13" s="61" t="str">
        <f>_xlfn.XLOOKUP(A13,I:I,J:J,"ID Does Not Exist")</f>
        <v>ID Does Not Exist</v>
      </c>
      <c r="G13" s="63">
        <f>IFERROR(E13*F13,0)</f>
        <v>0</v>
      </c>
      <c r="I13" s="48" t="s">
        <v>53</v>
      </c>
      <c r="J13" s="56">
        <v>0.21</v>
      </c>
      <c r="K13" s="57" t="s">
        <v>54</v>
      </c>
      <c r="M13" t="s">
        <v>123</v>
      </c>
    </row>
    <row r="14" spans="1:19" x14ac:dyDescent="0.3">
      <c r="A14" s="48" t="s">
        <v>57</v>
      </c>
      <c r="B14" s="49" t="s">
        <v>43</v>
      </c>
      <c r="C14" s="49" t="s">
        <v>58</v>
      </c>
      <c r="D14" s="49" t="s">
        <v>119</v>
      </c>
      <c r="E14" s="14">
        <v>50545</v>
      </c>
      <c r="F14" s="61" t="str">
        <f>_xlfn.XLOOKUP(A14,I:I,J:J,"ID Does Not Exist")</f>
        <v>ID Does Not Exist</v>
      </c>
      <c r="G14" s="63">
        <f>IFERROR(E14*F14,0)</f>
        <v>0</v>
      </c>
      <c r="I14" s="45" t="s">
        <v>59</v>
      </c>
      <c r="J14" s="54">
        <v>0.2</v>
      </c>
      <c r="K14" s="55" t="s">
        <v>60</v>
      </c>
      <c r="L14">
        <v>3</v>
      </c>
      <c r="M14" t="s">
        <v>126</v>
      </c>
    </row>
    <row r="15" spans="1:19" x14ac:dyDescent="0.3">
      <c r="A15" s="48" t="s">
        <v>100</v>
      </c>
      <c r="B15" s="49" t="s">
        <v>4</v>
      </c>
      <c r="C15" s="49" t="s">
        <v>101</v>
      </c>
      <c r="D15" s="49" t="s">
        <v>119</v>
      </c>
      <c r="E15" s="14">
        <v>55117</v>
      </c>
      <c r="F15" s="61">
        <f>_xlfn.XLOOKUP(A15,I:I,J:J,"ID Does Not Exist")</f>
        <v>0.13</v>
      </c>
      <c r="G15" s="63">
        <f>IFERROR(E15*F15,0)</f>
        <v>7165.21</v>
      </c>
      <c r="I15" s="48" t="s">
        <v>38</v>
      </c>
      <c r="J15" s="56">
        <v>0.19</v>
      </c>
      <c r="K15" s="57" t="s">
        <v>39</v>
      </c>
      <c r="M15" t="s">
        <v>124</v>
      </c>
    </row>
    <row r="16" spans="1:19" x14ac:dyDescent="0.3">
      <c r="A16" s="48" t="s">
        <v>17</v>
      </c>
      <c r="B16" s="49" t="s">
        <v>4</v>
      </c>
      <c r="C16" s="49" t="s">
        <v>18</v>
      </c>
      <c r="D16" s="49" t="s">
        <v>120</v>
      </c>
      <c r="E16" s="14">
        <v>45000</v>
      </c>
      <c r="F16" s="61">
        <f>_xlfn.XLOOKUP(A16,I:I,J:J,"ID Does Not Exist")</f>
        <v>0.09</v>
      </c>
      <c r="G16" s="63">
        <f>IFERROR(E16*F16,0)</f>
        <v>4050</v>
      </c>
      <c r="I16" s="45" t="s">
        <v>32</v>
      </c>
      <c r="J16" s="54">
        <v>0.18</v>
      </c>
      <c r="K16" s="55" t="s">
        <v>33</v>
      </c>
      <c r="L16">
        <v>4</v>
      </c>
      <c r="M16" t="s">
        <v>121</v>
      </c>
    </row>
    <row r="17" spans="1:13" x14ac:dyDescent="0.3">
      <c r="A17" s="48" t="s">
        <v>42</v>
      </c>
      <c r="B17" s="49" t="s">
        <v>43</v>
      </c>
      <c r="C17" s="49" t="s">
        <v>44</v>
      </c>
      <c r="D17" s="49" t="s">
        <v>118</v>
      </c>
      <c r="E17" s="14">
        <v>89500</v>
      </c>
      <c r="F17" s="61">
        <f>_xlfn.XLOOKUP(A17,I:I,J:J,"ID Does Not Exist")</f>
        <v>0.24</v>
      </c>
      <c r="G17" s="63">
        <f>IFERROR(E17*F17,0)</f>
        <v>21480</v>
      </c>
      <c r="I17" s="48" t="s">
        <v>40</v>
      </c>
      <c r="J17" s="56">
        <v>0.18</v>
      </c>
      <c r="K17" s="57" t="s">
        <v>41</v>
      </c>
      <c r="M17" t="s">
        <v>127</v>
      </c>
    </row>
    <row r="18" spans="1:13" x14ac:dyDescent="0.3">
      <c r="A18" s="45" t="s">
        <v>82</v>
      </c>
      <c r="B18" s="46" t="s">
        <v>30</v>
      </c>
      <c r="C18" s="46" t="s">
        <v>83</v>
      </c>
      <c r="D18" s="46" t="s">
        <v>119</v>
      </c>
      <c r="E18" s="47">
        <v>35971</v>
      </c>
      <c r="F18" s="61">
        <f>_xlfn.XLOOKUP(A18,I:I,J:J,"ID Does Not Exist")</f>
        <v>0.14000000000000001</v>
      </c>
      <c r="G18" s="63">
        <f>IFERROR(E18*F18,0)</f>
        <v>5035.9400000000005</v>
      </c>
      <c r="I18" s="45" t="s">
        <v>55</v>
      </c>
      <c r="J18" s="54">
        <v>0.17</v>
      </c>
      <c r="K18" s="55" t="s">
        <v>56</v>
      </c>
      <c r="M18" t="s">
        <v>125</v>
      </c>
    </row>
    <row r="19" spans="1:13" x14ac:dyDescent="0.3">
      <c r="A19" s="48" t="s">
        <v>88</v>
      </c>
      <c r="B19" s="49" t="s">
        <v>4</v>
      </c>
      <c r="C19" s="49" t="s">
        <v>89</v>
      </c>
      <c r="D19" s="49" t="s">
        <v>120</v>
      </c>
      <c r="E19" s="14">
        <v>58445</v>
      </c>
      <c r="F19" s="61">
        <f>_xlfn.XLOOKUP(A19,I:I,J:J,"ID Does Not Exist")</f>
        <v>0.22</v>
      </c>
      <c r="G19" s="63">
        <f>IFERROR(E19*F19,0)</f>
        <v>12857.9</v>
      </c>
      <c r="I19" s="48" t="s">
        <v>45</v>
      </c>
      <c r="J19" s="56">
        <v>0.14000000000000001</v>
      </c>
      <c r="K19" s="57" t="s">
        <v>46</v>
      </c>
      <c r="L19">
        <v>5</v>
      </c>
      <c r="M19" t="s">
        <v>132</v>
      </c>
    </row>
    <row r="20" spans="1:13" x14ac:dyDescent="0.3">
      <c r="A20" s="45" t="s">
        <v>3</v>
      </c>
      <c r="B20" s="46" t="s">
        <v>4</v>
      </c>
      <c r="C20" s="46" t="s">
        <v>5</v>
      </c>
      <c r="D20" s="46" t="s">
        <v>118</v>
      </c>
      <c r="E20" s="47">
        <v>60270</v>
      </c>
      <c r="F20" s="61" t="str">
        <f>_xlfn.XLOOKUP(A20,I:I,J:J,"ID Does Not Exist")</f>
        <v>ID Does Not Exist</v>
      </c>
      <c r="G20" s="63">
        <f>IFERROR(E20*F20,0)</f>
        <v>0</v>
      </c>
      <c r="I20" s="45" t="s">
        <v>15</v>
      </c>
      <c r="J20" s="54">
        <v>0.14000000000000001</v>
      </c>
      <c r="K20" s="55" t="s">
        <v>16</v>
      </c>
      <c r="L20">
        <v>6</v>
      </c>
      <c r="M20" t="s">
        <v>131</v>
      </c>
    </row>
    <row r="21" spans="1:13" x14ac:dyDescent="0.3">
      <c r="A21" s="48" t="s">
        <v>76</v>
      </c>
      <c r="B21" s="49" t="s">
        <v>43</v>
      </c>
      <c r="C21" s="49" t="s">
        <v>77</v>
      </c>
      <c r="D21" s="49" t="s">
        <v>120</v>
      </c>
      <c r="E21" s="14">
        <v>97000</v>
      </c>
      <c r="F21" s="61">
        <f>_xlfn.XLOOKUP(A21,I:I,J:J,FALSE)</f>
        <v>0.18</v>
      </c>
      <c r="G21" s="63">
        <f>IFERROR(E21*F21,0)</f>
        <v>17460</v>
      </c>
      <c r="I21" s="48" t="s">
        <v>8</v>
      </c>
      <c r="J21" s="56">
        <v>0.1</v>
      </c>
      <c r="K21" s="57" t="s">
        <v>9</v>
      </c>
    </row>
    <row r="22" spans="1:13" x14ac:dyDescent="0.3">
      <c r="A22" s="45" t="s">
        <v>84</v>
      </c>
      <c r="B22" s="46" t="s">
        <v>30</v>
      </c>
      <c r="C22" s="46" t="s">
        <v>85</v>
      </c>
      <c r="D22" s="46" t="s">
        <v>119</v>
      </c>
      <c r="E22" s="47">
        <v>80000</v>
      </c>
      <c r="F22" s="61">
        <f>_xlfn.XLOOKUP(A22,I:I,J:J,"ID Does Not Exist")</f>
        <v>0.16</v>
      </c>
      <c r="G22" s="63">
        <f>IFERROR(E22*F22,0)</f>
        <v>12800</v>
      </c>
      <c r="I22" s="45" t="s">
        <v>29</v>
      </c>
      <c r="J22" s="54">
        <v>0.1</v>
      </c>
      <c r="K22" s="55" t="s">
        <v>31</v>
      </c>
    </row>
    <row r="23" spans="1:13" x14ac:dyDescent="0.3">
      <c r="A23" s="45" t="s">
        <v>86</v>
      </c>
      <c r="B23" s="46" t="s">
        <v>30</v>
      </c>
      <c r="C23" s="46" t="s">
        <v>87</v>
      </c>
      <c r="D23" s="46" t="s">
        <v>118</v>
      </c>
      <c r="E23" s="47">
        <v>55117</v>
      </c>
      <c r="F23" s="61">
        <f>_xlfn.XLOOKUP(A23,I:I,J:J,"ID Does Not Exist")</f>
        <v>0.14000000000000001</v>
      </c>
      <c r="G23" s="63">
        <f>IFERROR(E23*F23,0)</f>
        <v>7716.380000000001</v>
      </c>
      <c r="I23" s="48" t="s">
        <v>36</v>
      </c>
      <c r="J23" s="56">
        <v>0.09</v>
      </c>
      <c r="K23" s="57" t="s">
        <v>37</v>
      </c>
    </row>
    <row r="24" spans="1:13" x14ac:dyDescent="0.3">
      <c r="A24" s="48" t="s">
        <v>78</v>
      </c>
      <c r="B24" s="49" t="s">
        <v>43</v>
      </c>
      <c r="C24" s="49" t="s">
        <v>79</v>
      </c>
      <c r="D24" s="49" t="s">
        <v>118</v>
      </c>
      <c r="E24" s="14">
        <v>45000</v>
      </c>
      <c r="F24" s="61">
        <f>_xlfn.XLOOKUP(A24,I:I,J:J,"ID Does Not Exist")</f>
        <v>0.18</v>
      </c>
      <c r="G24" s="63">
        <f>IFERROR(E24*F24,0)</f>
        <v>8100</v>
      </c>
      <c r="I24" s="45" t="s">
        <v>17</v>
      </c>
      <c r="J24" s="54">
        <v>0.09</v>
      </c>
      <c r="K24" s="55" t="s">
        <v>18</v>
      </c>
    </row>
    <row r="25" spans="1:13" x14ac:dyDescent="0.3">
      <c r="A25" s="48" t="s">
        <v>11</v>
      </c>
      <c r="B25" s="49" t="s">
        <v>4</v>
      </c>
      <c r="C25" s="49" t="s">
        <v>12</v>
      </c>
      <c r="D25" s="49" t="s">
        <v>119</v>
      </c>
      <c r="E25" s="14">
        <v>134000</v>
      </c>
      <c r="F25" s="61">
        <f>_xlfn.XLOOKUP(A25,I:I,J:J,FALSE)</f>
        <v>0.08</v>
      </c>
      <c r="G25" s="63">
        <f>IFERROR(E25*F25,0)</f>
        <v>10720</v>
      </c>
      <c r="I25" s="48" t="s">
        <v>11</v>
      </c>
      <c r="J25" s="56">
        <v>0.08</v>
      </c>
      <c r="K25" s="57" t="s">
        <v>12</v>
      </c>
    </row>
    <row r="26" spans="1:13" x14ac:dyDescent="0.3">
      <c r="A26" s="48" t="s">
        <v>104</v>
      </c>
      <c r="B26" s="49" t="s">
        <v>4</v>
      </c>
      <c r="C26" s="49" t="s">
        <v>105</v>
      </c>
      <c r="D26" s="49" t="s">
        <v>120</v>
      </c>
      <c r="E26" s="14">
        <v>83117</v>
      </c>
      <c r="F26" s="61">
        <f>_xlfn.XLOOKUP(A26,I:I,J:J,"ID Does Not Exist")</f>
        <v>0.2</v>
      </c>
      <c r="G26" s="63">
        <f>IFERROR(E26*F26,0)</f>
        <v>16623.400000000001</v>
      </c>
      <c r="I26" s="45" t="s">
        <v>19</v>
      </c>
      <c r="J26" s="54">
        <v>0.06</v>
      </c>
      <c r="K26" s="55" t="s">
        <v>20</v>
      </c>
    </row>
    <row r="27" spans="1:13" x14ac:dyDescent="0.3">
      <c r="A27" s="48" t="s">
        <v>65</v>
      </c>
      <c r="B27" s="49" t="s">
        <v>43</v>
      </c>
      <c r="C27" s="49" t="s">
        <v>66</v>
      </c>
      <c r="D27" s="49" t="s">
        <v>120</v>
      </c>
      <c r="E27" s="14">
        <v>59200</v>
      </c>
      <c r="F27" s="61">
        <f>_xlfn.XLOOKUP(A27,I:I,J:J,"ID Does Not Exist")</f>
        <v>0.06</v>
      </c>
      <c r="G27" s="63">
        <f>IFERROR(E27*F27,0)</f>
        <v>3552</v>
      </c>
      <c r="I27" s="48" t="s">
        <v>23</v>
      </c>
      <c r="J27" s="56">
        <v>0.06</v>
      </c>
      <c r="K27" s="57" t="s">
        <v>24</v>
      </c>
    </row>
    <row r="28" spans="1:13" x14ac:dyDescent="0.3">
      <c r="A28" s="48" t="s">
        <v>94</v>
      </c>
      <c r="B28" s="49" t="s">
        <v>30</v>
      </c>
      <c r="C28" s="49" t="s">
        <v>95</v>
      </c>
      <c r="D28" s="49" t="s">
        <v>120</v>
      </c>
      <c r="E28" s="14">
        <v>89500</v>
      </c>
      <c r="F28" s="61">
        <f>_xlfn.XLOOKUP(A28,I:I,J:J,"ID Does Not Exist")</f>
        <v>0.09</v>
      </c>
      <c r="G28" s="63">
        <f>IFERROR(E28*F28,0)</f>
        <v>8055</v>
      </c>
      <c r="I28" s="45" t="s">
        <v>65</v>
      </c>
      <c r="J28" s="54">
        <v>0.06</v>
      </c>
      <c r="K28" s="55" t="s">
        <v>66</v>
      </c>
    </row>
    <row r="29" spans="1:13" x14ac:dyDescent="0.3">
      <c r="A29" s="45" t="s">
        <v>27</v>
      </c>
      <c r="B29" s="46" t="s">
        <v>4</v>
      </c>
      <c r="C29" s="46" t="s">
        <v>28</v>
      </c>
      <c r="D29" s="46" t="s">
        <v>119</v>
      </c>
      <c r="E29" s="47">
        <v>50545</v>
      </c>
      <c r="F29" s="61">
        <f>_xlfn.XLOOKUP(A29,I:I,J:J,"ID Does Not Exist")</f>
        <v>0.25</v>
      </c>
      <c r="G29" s="63">
        <f>IFERROR(E29*F29,0)</f>
        <v>12636.25</v>
      </c>
      <c r="I29" s="48" t="s">
        <v>70</v>
      </c>
      <c r="J29" s="56">
        <v>0.15</v>
      </c>
      <c r="K29" s="57" t="s">
        <v>71</v>
      </c>
    </row>
    <row r="30" spans="1:13" x14ac:dyDescent="0.3">
      <c r="A30" s="48" t="s">
        <v>74</v>
      </c>
      <c r="B30" s="49" t="s">
        <v>43</v>
      </c>
      <c r="C30" s="49" t="s">
        <v>75</v>
      </c>
      <c r="D30" s="49" t="s">
        <v>119</v>
      </c>
      <c r="E30" s="14">
        <v>51800</v>
      </c>
      <c r="F30" s="61">
        <f>_xlfn.XLOOKUP(A30,I:I,J:J,"ID Does Not Exist")</f>
        <v>0.19</v>
      </c>
      <c r="G30" s="63">
        <f>IFERROR(E30*F30,0)</f>
        <v>9842</v>
      </c>
      <c r="I30" s="45" t="s">
        <v>72</v>
      </c>
      <c r="J30" s="54">
        <v>0.15</v>
      </c>
      <c r="K30" s="55" t="s">
        <v>73</v>
      </c>
    </row>
    <row r="31" spans="1:13" x14ac:dyDescent="0.3">
      <c r="A31" s="45" t="s">
        <v>40</v>
      </c>
      <c r="B31" s="46" t="s">
        <v>30</v>
      </c>
      <c r="C31" s="46" t="s">
        <v>41</v>
      </c>
      <c r="D31" s="46" t="s">
        <v>120</v>
      </c>
      <c r="E31" s="47">
        <v>45000</v>
      </c>
      <c r="F31" s="61">
        <f>_xlfn.XLOOKUP(A31,I:I,J:J,"ID Does Not Exist")</f>
        <v>0.18</v>
      </c>
      <c r="G31" s="63">
        <f>IFERROR(E31*F31,0)</f>
        <v>8100</v>
      </c>
      <c r="I31" s="48" t="s">
        <v>74</v>
      </c>
      <c r="J31" s="56">
        <v>0.19</v>
      </c>
      <c r="K31" s="57" t="s">
        <v>75</v>
      </c>
    </row>
    <row r="32" spans="1:13" x14ac:dyDescent="0.3">
      <c r="A32" s="45" t="s">
        <v>29</v>
      </c>
      <c r="B32" s="46" t="s">
        <v>30</v>
      </c>
      <c r="C32" s="46" t="s">
        <v>31</v>
      </c>
      <c r="D32" s="46" t="s">
        <v>120</v>
      </c>
      <c r="E32" s="47">
        <v>140000</v>
      </c>
      <c r="F32" s="61">
        <f>_xlfn.XLOOKUP(A32,I:I,J:J,FALSE)</f>
        <v>0.1</v>
      </c>
      <c r="G32" s="63">
        <f>IFERROR(E32*F32,0)</f>
        <v>14000</v>
      </c>
      <c r="I32" s="45" t="s">
        <v>76</v>
      </c>
      <c r="J32" s="54">
        <v>0.18</v>
      </c>
      <c r="K32" s="55" t="s">
        <v>77</v>
      </c>
    </row>
    <row r="33" spans="1:11" x14ac:dyDescent="0.3">
      <c r="A33" s="45" t="s">
        <v>8</v>
      </c>
      <c r="B33" s="46" t="s">
        <v>4</v>
      </c>
      <c r="C33" s="46" t="s">
        <v>9</v>
      </c>
      <c r="D33" s="46" t="s">
        <v>120</v>
      </c>
      <c r="E33" s="47">
        <v>29726</v>
      </c>
      <c r="F33" s="61">
        <f>_xlfn.XLOOKUP(A33,I:I,J:J,"ID Does Not Exist")</f>
        <v>0.1</v>
      </c>
      <c r="G33" s="63">
        <f>IFERROR(E33*F33,0)</f>
        <v>2972.6000000000004</v>
      </c>
      <c r="I33" s="48" t="s">
        <v>78</v>
      </c>
      <c r="J33" s="56">
        <v>0.18</v>
      </c>
      <c r="K33" s="57" t="s">
        <v>79</v>
      </c>
    </row>
    <row r="34" spans="1:11" x14ac:dyDescent="0.3">
      <c r="A34" s="45" t="s">
        <v>51</v>
      </c>
      <c r="B34" s="46" t="s">
        <v>43</v>
      </c>
      <c r="C34" s="46" t="s">
        <v>52</v>
      </c>
      <c r="D34" s="46" t="s">
        <v>118</v>
      </c>
      <c r="E34" s="47">
        <v>58445</v>
      </c>
      <c r="F34" s="61">
        <f>_xlfn.XLOOKUP(A34,I:I,J:J,"ID Does Not Exist")</f>
        <v>0.25</v>
      </c>
      <c r="G34" s="63">
        <f>IFERROR(E34*F34,0)</f>
        <v>14611.25</v>
      </c>
      <c r="I34" s="45" t="s">
        <v>80</v>
      </c>
      <c r="J34" s="54">
        <v>0.21</v>
      </c>
      <c r="K34" s="55" t="s">
        <v>81</v>
      </c>
    </row>
    <row r="35" spans="1:11" x14ac:dyDescent="0.3">
      <c r="A35" s="45" t="s">
        <v>15</v>
      </c>
      <c r="B35" s="46" t="s">
        <v>4</v>
      </c>
      <c r="C35" s="46" t="s">
        <v>16</v>
      </c>
      <c r="D35" s="46" t="s">
        <v>120</v>
      </c>
      <c r="E35" s="47">
        <v>135000</v>
      </c>
      <c r="F35" s="61">
        <f>_xlfn.XLOOKUP(A35,I:I,J:J,FALSE)</f>
        <v>0.14000000000000001</v>
      </c>
      <c r="G35" s="63">
        <f>IFERROR(E35*F35,0)</f>
        <v>18900</v>
      </c>
      <c r="I35" s="48" t="s">
        <v>82</v>
      </c>
      <c r="J35" s="56">
        <v>0.14000000000000001</v>
      </c>
      <c r="K35" s="57" t="s">
        <v>83</v>
      </c>
    </row>
    <row r="36" spans="1:11" x14ac:dyDescent="0.3">
      <c r="A36" s="48" t="s">
        <v>21</v>
      </c>
      <c r="B36" s="49" t="s">
        <v>4</v>
      </c>
      <c r="C36" s="49" t="s">
        <v>22</v>
      </c>
      <c r="D36" s="49" t="s">
        <v>118</v>
      </c>
      <c r="E36" s="14">
        <v>21971</v>
      </c>
      <c r="F36" s="61">
        <f>_xlfn.XLOOKUP(A36,I:I,J:J,"ID Does Not Exist")</f>
        <v>0.23</v>
      </c>
      <c r="G36" s="63">
        <f>IFERROR(E36*F36,0)</f>
        <v>5053.33</v>
      </c>
      <c r="I36" s="45" t="s">
        <v>84</v>
      </c>
      <c r="J36" s="54">
        <v>0.16</v>
      </c>
      <c r="K36" s="55" t="s">
        <v>85</v>
      </c>
    </row>
    <row r="37" spans="1:11" x14ac:dyDescent="0.3">
      <c r="A37" s="48" t="s">
        <v>45</v>
      </c>
      <c r="B37" s="49" t="s">
        <v>43</v>
      </c>
      <c r="C37" s="49" t="s">
        <v>46</v>
      </c>
      <c r="D37" s="49" t="s">
        <v>120</v>
      </c>
      <c r="E37" s="14">
        <v>35971</v>
      </c>
      <c r="F37" s="61">
        <f>_xlfn.XLOOKUP(A37,I:I,J:J,"ID Does Not Exist")</f>
        <v>0.14000000000000001</v>
      </c>
      <c r="G37" s="63">
        <f>IFERROR(E37*F37,0)</f>
        <v>5035.9400000000005</v>
      </c>
      <c r="I37" s="48" t="s">
        <v>86</v>
      </c>
      <c r="J37" s="56">
        <v>0.14000000000000001</v>
      </c>
      <c r="K37" s="57" t="s">
        <v>87</v>
      </c>
    </row>
    <row r="38" spans="1:11" x14ac:dyDescent="0.3">
      <c r="A38" s="45" t="s">
        <v>63</v>
      </c>
      <c r="B38" s="46" t="s">
        <v>43</v>
      </c>
      <c r="C38" s="46" t="s">
        <v>64</v>
      </c>
      <c r="D38" s="46" t="s">
        <v>119</v>
      </c>
      <c r="E38" s="47">
        <v>88357</v>
      </c>
      <c r="F38" s="61" t="str">
        <f>_xlfn.XLOOKUP(A38,I:I,J:J,"ID Does Not Exist")</f>
        <v>ID Does Not Exist</v>
      </c>
      <c r="G38" s="63">
        <f>IFERROR(E38*F38,0)</f>
        <v>0</v>
      </c>
      <c r="I38" s="45" t="s">
        <v>88</v>
      </c>
      <c r="J38" s="54">
        <v>0.22</v>
      </c>
      <c r="K38" s="55" t="s">
        <v>89</v>
      </c>
    </row>
    <row r="39" spans="1:11" x14ac:dyDescent="0.3">
      <c r="A39" s="45" t="s">
        <v>34</v>
      </c>
      <c r="B39" s="46" t="s">
        <v>30</v>
      </c>
      <c r="C39" s="46" t="s">
        <v>35</v>
      </c>
      <c r="D39" s="46" t="s">
        <v>120</v>
      </c>
      <c r="E39" s="47">
        <v>68357</v>
      </c>
      <c r="F39" s="61" t="str">
        <f>_xlfn.XLOOKUP(A39,I:I,J:J,"ID Does Not Exist")</f>
        <v>ID Does Not Exist</v>
      </c>
      <c r="G39" s="63">
        <f>IFERROR(E39*F39,0)</f>
        <v>0</v>
      </c>
      <c r="I39" s="48" t="s">
        <v>90</v>
      </c>
      <c r="J39" s="56">
        <v>0.13</v>
      </c>
      <c r="K39" s="57" t="s">
        <v>91</v>
      </c>
    </row>
    <row r="40" spans="1:11" x14ac:dyDescent="0.3">
      <c r="A40" s="48" t="s">
        <v>61</v>
      </c>
      <c r="B40" s="49" t="s">
        <v>43</v>
      </c>
      <c r="C40" s="49" t="s">
        <v>62</v>
      </c>
      <c r="D40" s="49" t="s">
        <v>120</v>
      </c>
      <c r="E40" s="14">
        <v>90000</v>
      </c>
      <c r="F40" s="61">
        <f>_xlfn.XLOOKUP(A40,I:I,J:J,"ID Does Not Exist")</f>
        <v>0.25</v>
      </c>
      <c r="G40" s="63">
        <f>IFERROR(E40*F40,0)</f>
        <v>22500</v>
      </c>
      <c r="I40" s="45" t="s">
        <v>92</v>
      </c>
      <c r="J40" s="54">
        <v>0.16</v>
      </c>
      <c r="K40" s="55" t="s">
        <v>93</v>
      </c>
    </row>
    <row r="41" spans="1:11" x14ac:dyDescent="0.3">
      <c r="A41" s="45" t="s">
        <v>6</v>
      </c>
      <c r="B41" s="46" t="s">
        <v>4</v>
      </c>
      <c r="C41" s="46" t="s">
        <v>7</v>
      </c>
      <c r="D41" s="46" t="s">
        <v>119</v>
      </c>
      <c r="E41" s="47">
        <v>39627</v>
      </c>
      <c r="F41" s="61">
        <f>_xlfn.XLOOKUP(A41,I:I,J:J,"ID Does Not Exist")</f>
        <v>0.23</v>
      </c>
      <c r="G41" s="63">
        <f>IFERROR(E41*F41,0)</f>
        <v>9114.2100000000009</v>
      </c>
      <c r="I41" s="48" t="s">
        <v>94</v>
      </c>
      <c r="J41" s="56">
        <v>0.09</v>
      </c>
      <c r="K41" s="57" t="s">
        <v>95</v>
      </c>
    </row>
    <row r="42" spans="1:11" x14ac:dyDescent="0.3">
      <c r="A42" s="48" t="s">
        <v>47</v>
      </c>
      <c r="B42" s="49" t="s">
        <v>43</v>
      </c>
      <c r="C42" s="49" t="s">
        <v>48</v>
      </c>
      <c r="D42" s="49" t="s">
        <v>119</v>
      </c>
      <c r="E42" s="14">
        <v>80000</v>
      </c>
      <c r="F42" s="61">
        <f>_xlfn.XLOOKUP(A42,I:I,J:J,"ID Does Not Exist")</f>
        <v>0.25</v>
      </c>
      <c r="G42" s="63">
        <f>IFERROR(E42*F42,0)</f>
        <v>20000</v>
      </c>
      <c r="I42" s="45" t="s">
        <v>96</v>
      </c>
      <c r="J42" s="54">
        <v>0.1</v>
      </c>
      <c r="K42" s="55" t="s">
        <v>97</v>
      </c>
    </row>
    <row r="43" spans="1:11" x14ac:dyDescent="0.3">
      <c r="A43" s="48" t="s">
        <v>102</v>
      </c>
      <c r="B43" s="49" t="s">
        <v>4</v>
      </c>
      <c r="C43" s="49" t="s">
        <v>103</v>
      </c>
      <c r="D43" s="49" t="s">
        <v>118</v>
      </c>
      <c r="E43" s="14">
        <v>60445</v>
      </c>
      <c r="F43" s="61">
        <f>_xlfn.XLOOKUP(A43,I:I,J:J,"ID Does Not Exist")</f>
        <v>0.19</v>
      </c>
      <c r="G43" s="63">
        <f>IFERROR(E43*F43,0)</f>
        <v>11484.55</v>
      </c>
      <c r="I43" s="48" t="s">
        <v>98</v>
      </c>
      <c r="J43" s="56">
        <v>0.18</v>
      </c>
      <c r="K43" s="57" t="s">
        <v>99</v>
      </c>
    </row>
    <row r="44" spans="1:11" x14ac:dyDescent="0.3">
      <c r="A44" s="45" t="s">
        <v>106</v>
      </c>
      <c r="B44" s="46" t="s">
        <v>4</v>
      </c>
      <c r="C44" s="46" t="s">
        <v>107</v>
      </c>
      <c r="D44" s="46" t="s">
        <v>118</v>
      </c>
      <c r="E44" s="47">
        <v>58445</v>
      </c>
      <c r="F44" s="61">
        <f>_xlfn.XLOOKUP(A44,I:I,J:J,"ID Does Not Exist")</f>
        <v>0.11</v>
      </c>
      <c r="G44" s="63">
        <f>IFERROR(E44*F44,0)</f>
        <v>6428.95</v>
      </c>
      <c r="I44" s="45" t="s">
        <v>100</v>
      </c>
      <c r="J44" s="54">
        <v>0.13</v>
      </c>
      <c r="K44" s="55" t="s">
        <v>101</v>
      </c>
    </row>
    <row r="45" spans="1:11" x14ac:dyDescent="0.3">
      <c r="A45" s="45" t="s">
        <v>80</v>
      </c>
      <c r="B45" s="46" t="s">
        <v>30</v>
      </c>
      <c r="C45" s="46" t="s">
        <v>81</v>
      </c>
      <c r="D45" s="46" t="s">
        <v>120</v>
      </c>
      <c r="E45" s="47">
        <v>89500</v>
      </c>
      <c r="F45" s="61">
        <f>_xlfn.XLOOKUP(A45,I:I,J:J,"ID Does Not Exist")</f>
        <v>0.21</v>
      </c>
      <c r="G45" s="63">
        <f>IFERROR(E45*F45,0)</f>
        <v>18795</v>
      </c>
      <c r="I45" s="48" t="s">
        <v>102</v>
      </c>
      <c r="J45" s="56">
        <v>0.19</v>
      </c>
      <c r="K45" s="57" t="s">
        <v>103</v>
      </c>
    </row>
    <row r="46" spans="1:11" x14ac:dyDescent="0.3">
      <c r="A46" s="48" t="s">
        <v>98</v>
      </c>
      <c r="B46" s="49" t="s">
        <v>30</v>
      </c>
      <c r="C46" s="49" t="s">
        <v>99</v>
      </c>
      <c r="D46" s="49" t="s">
        <v>120</v>
      </c>
      <c r="E46" s="14">
        <v>80000</v>
      </c>
      <c r="F46" s="61">
        <f>_xlfn.XLOOKUP(A46,I:I,J:J,"ID Does Not Exist")</f>
        <v>0.18</v>
      </c>
      <c r="G46" s="63">
        <f>IFERROR(E46*F46,0)</f>
        <v>14400</v>
      </c>
      <c r="I46" s="45" t="s">
        <v>104</v>
      </c>
      <c r="J46" s="54">
        <v>0.2</v>
      </c>
      <c r="K46" s="55" t="s">
        <v>105</v>
      </c>
    </row>
    <row r="47" spans="1:11" x14ac:dyDescent="0.3">
      <c r="A47" s="45" t="s">
        <v>92</v>
      </c>
      <c r="B47" s="46" t="s">
        <v>30</v>
      </c>
      <c r="C47" s="46" t="s">
        <v>93</v>
      </c>
      <c r="D47" s="46" t="s">
        <v>119</v>
      </c>
      <c r="E47" s="47">
        <v>45450</v>
      </c>
      <c r="F47" s="61">
        <f>_xlfn.XLOOKUP(A47,I:I,J:J,"ID Does Not Exist")</f>
        <v>0.16</v>
      </c>
      <c r="G47" s="63">
        <f>IFERROR(E47*F47,0)</f>
        <v>7272</v>
      </c>
      <c r="I47" s="58" t="s">
        <v>106</v>
      </c>
      <c r="J47" s="59">
        <v>0.11</v>
      </c>
      <c r="K47" s="60" t="s">
        <v>107</v>
      </c>
    </row>
    <row r="48" spans="1:11" x14ac:dyDescent="0.3">
      <c r="A48" s="48" t="s">
        <v>90</v>
      </c>
      <c r="B48" s="49" t="s">
        <v>4</v>
      </c>
      <c r="C48" s="49" t="s">
        <v>91</v>
      </c>
      <c r="D48" s="49" t="s">
        <v>120</v>
      </c>
      <c r="E48" s="14">
        <v>120000</v>
      </c>
      <c r="F48" s="61">
        <f>_xlfn.XLOOKUP(A48,I:I,J:J,FALSE)</f>
        <v>0.13</v>
      </c>
      <c r="G48" s="63">
        <f>IFERROR(E48*F48,0)</f>
        <v>15600</v>
      </c>
    </row>
    <row r="49" spans="1:7" x14ac:dyDescent="0.3">
      <c r="A49" s="48" t="s">
        <v>13</v>
      </c>
      <c r="B49" s="49" t="s">
        <v>4</v>
      </c>
      <c r="C49" s="49" t="s">
        <v>14</v>
      </c>
      <c r="D49" s="49" t="s">
        <v>119</v>
      </c>
      <c r="E49" s="14">
        <v>34808</v>
      </c>
      <c r="F49" s="61">
        <f>_xlfn.XLOOKUP(A49,I:I,J:J,"ID Does Not Exist")</f>
        <v>0.27</v>
      </c>
      <c r="G49" s="63">
        <f>IFERROR(E49*F49,0)</f>
        <v>9398.16</v>
      </c>
    </row>
    <row r="50" spans="1:7" x14ac:dyDescent="0.3">
      <c r="A50" s="48" t="s">
        <v>72</v>
      </c>
      <c r="B50" s="49" t="s">
        <v>43</v>
      </c>
      <c r="C50" s="49" t="s">
        <v>147</v>
      </c>
      <c r="D50" s="49" t="s">
        <v>120</v>
      </c>
      <c r="E50" s="14">
        <v>68357</v>
      </c>
      <c r="F50" s="61">
        <f>_xlfn.XLOOKUP(A50,I:I,J:J,"ID Does Not Exist")</f>
        <v>0.15</v>
      </c>
      <c r="G50" s="63">
        <f>IFERROR(E50*F50,0)</f>
        <v>10253.549999999999</v>
      </c>
    </row>
    <row r="51" spans="1:7" x14ac:dyDescent="0.3">
      <c r="A51" s="45" t="s">
        <v>10</v>
      </c>
      <c r="B51" s="46" t="s">
        <v>4</v>
      </c>
      <c r="C51" s="46" t="s">
        <v>73</v>
      </c>
      <c r="D51" s="46" t="s">
        <v>120</v>
      </c>
      <c r="E51" s="47">
        <v>93668</v>
      </c>
      <c r="F51" s="61" t="str">
        <f>_xlfn.XLOOKUP(A51,I:I,J:J,"ID Does Not Exist")</f>
        <v>ID Does Not Exist</v>
      </c>
      <c r="G51" s="63">
        <f>IFERROR(E51*F51,0)</f>
        <v>0</v>
      </c>
    </row>
    <row r="52" spans="1:7" x14ac:dyDescent="0.3">
      <c r="A52" s="45" t="s">
        <v>19</v>
      </c>
      <c r="B52" s="46" t="s">
        <v>4</v>
      </c>
      <c r="C52" s="46" t="s">
        <v>20</v>
      </c>
      <c r="D52" s="46" t="s">
        <v>120</v>
      </c>
      <c r="E52" s="47">
        <v>89500</v>
      </c>
      <c r="F52" s="61">
        <f>_xlfn.XLOOKUP(A52,I:I,J:J,"ID Does Not Exist")</f>
        <v>0.06</v>
      </c>
      <c r="G52" s="63">
        <f>IFERROR(E52*F52,0)</f>
        <v>5370</v>
      </c>
    </row>
    <row r="53" spans="1:7" x14ac:dyDescent="0.3">
      <c r="A53" s="45" t="s">
        <v>23</v>
      </c>
      <c r="B53" s="46" t="s">
        <v>4</v>
      </c>
      <c r="C53" s="46" t="s">
        <v>24</v>
      </c>
      <c r="D53" s="46" t="s">
        <v>118</v>
      </c>
      <c r="E53" s="47">
        <v>80000</v>
      </c>
      <c r="F53" s="61">
        <f>_xlfn.XLOOKUP(A53,I:I,J:J,"ID Does Not Exist")</f>
        <v>0.06</v>
      </c>
      <c r="G53" s="63">
        <f>IFERROR(E53*F53,0)</f>
        <v>4800</v>
      </c>
    </row>
    <row r="54" spans="1:7" x14ac:dyDescent="0.3">
      <c r="A54" s="50" t="s">
        <v>128</v>
      </c>
      <c r="B54" s="51"/>
      <c r="C54" s="51"/>
      <c r="D54" s="51"/>
      <c r="E54" s="52">
        <f>SUBTOTAL(109,'5 Work'!$E$4:$E$53)</f>
        <v>3619876</v>
      </c>
      <c r="F54" s="51"/>
      <c r="G54"/>
    </row>
  </sheetData>
  <autoFilter ref="A3:G54" xr:uid="{1212E538-4E09-4F4D-8CBC-B9A4E05CA675}">
    <sortState xmlns:xlrd2="http://schemas.microsoft.com/office/spreadsheetml/2017/richdata2" ref="A4:G53">
      <sortCondition ref="C3:C54"/>
    </sortState>
  </autoFilter>
  <pageMargins left="0.7" right="0.7" top="0.75" bottom="0.75" header="0.3" footer="0.3"/>
  <pageSetup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sheetPr>
    <tabColor rgb="FF09FF78"/>
  </sheetPr>
  <dimension ref="A1:R24"/>
  <sheetViews>
    <sheetView tabSelected="1" workbookViewId="0">
      <selection activeCell="G16" sqref="G16"/>
    </sheetView>
  </sheetViews>
  <sheetFormatPr defaultRowHeight="14.4" x14ac:dyDescent="0.3"/>
  <cols>
    <col min="2" max="2" width="18.109375" customWidth="1"/>
    <col min="3" max="3" width="12.109375" style="20" customWidth="1"/>
    <col min="8" max="8" width="22.5546875" customWidth="1"/>
  </cols>
  <sheetData>
    <row r="1" spans="1:18" ht="36.6" x14ac:dyDescent="0.7">
      <c r="A1" s="18"/>
      <c r="B1" s="19" t="s">
        <v>130</v>
      </c>
      <c r="C1" s="19"/>
      <c r="D1" s="19"/>
      <c r="E1" s="19"/>
      <c r="F1" s="19"/>
      <c r="G1" s="19"/>
      <c r="H1" s="19"/>
      <c r="I1" s="19"/>
      <c r="J1" s="19"/>
      <c r="K1" s="19"/>
      <c r="L1" s="19"/>
      <c r="M1" s="19"/>
      <c r="N1" s="19"/>
      <c r="O1" s="19"/>
      <c r="P1" s="19"/>
      <c r="Q1" s="19"/>
      <c r="R1" s="19"/>
    </row>
    <row r="3" spans="1:18" x14ac:dyDescent="0.3">
      <c r="B3" s="36"/>
      <c r="C3" s="40"/>
    </row>
    <row r="4" spans="1:18" x14ac:dyDescent="0.3">
      <c r="B4" s="38"/>
      <c r="C4" s="16"/>
    </row>
    <row r="5" spans="1:18" x14ac:dyDescent="0.3">
      <c r="B5" s="38"/>
      <c r="C5" s="16"/>
    </row>
    <row r="6" spans="1:18" x14ac:dyDescent="0.3">
      <c r="B6" s="38"/>
      <c r="C6" s="16"/>
    </row>
    <row r="7" spans="1:18" x14ac:dyDescent="0.3">
      <c r="B7" s="38"/>
      <c r="C7" s="16"/>
    </row>
    <row r="8" spans="1:18" x14ac:dyDescent="0.3">
      <c r="B8" s="38"/>
      <c r="C8" s="16"/>
    </row>
    <row r="9" spans="1:18" x14ac:dyDescent="0.3">
      <c r="B9" s="38"/>
      <c r="C9" s="16"/>
    </row>
    <row r="10" spans="1:18" x14ac:dyDescent="0.3">
      <c r="B10" s="38"/>
      <c r="C10" s="16"/>
    </row>
    <row r="11" spans="1:18" x14ac:dyDescent="0.3">
      <c r="B11" s="38"/>
      <c r="C11" s="16"/>
    </row>
    <row r="12" spans="1:18" ht="18" x14ac:dyDescent="0.35">
      <c r="B12" s="38"/>
      <c r="C12" s="16"/>
      <c r="H12" s="64" t="s">
        <v>159</v>
      </c>
    </row>
    <row r="14" spans="1:18" x14ac:dyDescent="0.3">
      <c r="B14" s="38"/>
      <c r="C14" s="16"/>
    </row>
    <row r="15" spans="1:18" x14ac:dyDescent="0.3">
      <c r="B15" s="38"/>
      <c r="C15" s="16"/>
    </row>
    <row r="16" spans="1:18" x14ac:dyDescent="0.3">
      <c r="B16" s="38"/>
      <c r="C16" s="16"/>
    </row>
    <row r="17" spans="1:13" x14ac:dyDescent="0.3">
      <c r="B17" s="38"/>
      <c r="C17" s="16"/>
    </row>
    <row r="18" spans="1:13" x14ac:dyDescent="0.3">
      <c r="B18" s="38"/>
      <c r="C18" s="16"/>
    </row>
    <row r="19" spans="1:13" x14ac:dyDescent="0.3">
      <c r="B19" s="38"/>
      <c r="C19" s="16"/>
    </row>
    <row r="20" spans="1:13" x14ac:dyDescent="0.3">
      <c r="B20" s="38"/>
      <c r="C20" s="16"/>
    </row>
    <row r="21" spans="1:13" x14ac:dyDescent="0.3">
      <c r="A21" t="s">
        <v>145</v>
      </c>
      <c r="B21" s="38"/>
      <c r="C21" s="16"/>
    </row>
    <row r="22" spans="1:13" x14ac:dyDescent="0.3">
      <c r="B22" s="38"/>
      <c r="C22" s="16"/>
    </row>
    <row r="23" spans="1:13" x14ac:dyDescent="0.3">
      <c r="B23" s="38" t="s">
        <v>58</v>
      </c>
      <c r="C23" s="16">
        <v>0</v>
      </c>
    </row>
    <row r="24" spans="1:13" x14ac:dyDescent="0.3">
      <c r="M24" t="s">
        <v>131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CE2B-CF2D-4BE2-96F0-FF295ED28D32}">
  <dimension ref="A3:B55"/>
  <sheetViews>
    <sheetView workbookViewId="0">
      <selection activeCell="D6" sqref="D6"/>
    </sheetView>
  </sheetViews>
  <sheetFormatPr defaultRowHeight="14.4" x14ac:dyDescent="0.3"/>
  <cols>
    <col min="1" max="1" width="16.21875" bestFit="1" customWidth="1"/>
    <col min="2" max="2" width="15" style="16" bestFit="1" customWidth="1"/>
  </cols>
  <sheetData>
    <row r="3" spans="1:2" x14ac:dyDescent="0.3">
      <c r="A3" s="37" t="s">
        <v>69</v>
      </c>
      <c r="B3" s="16" t="s">
        <v>158</v>
      </c>
    </row>
    <row r="4" spans="1:2" x14ac:dyDescent="0.3">
      <c r="A4" s="38" t="s">
        <v>33</v>
      </c>
      <c r="B4" s="16">
        <v>19800</v>
      </c>
    </row>
    <row r="5" spans="1:2" x14ac:dyDescent="0.3">
      <c r="A5" s="38" t="s">
        <v>37</v>
      </c>
      <c r="B5" s="16">
        <v>4662</v>
      </c>
    </row>
    <row r="6" spans="1:2" x14ac:dyDescent="0.3">
      <c r="A6" s="38" t="s">
        <v>71</v>
      </c>
      <c r="B6" s="16">
        <v>14550</v>
      </c>
    </row>
    <row r="7" spans="1:2" x14ac:dyDescent="0.3">
      <c r="A7" s="38" t="s">
        <v>56</v>
      </c>
      <c r="B7" s="16">
        <v>7669.89</v>
      </c>
    </row>
    <row r="8" spans="1:2" x14ac:dyDescent="0.3">
      <c r="A8" s="38" t="s">
        <v>26</v>
      </c>
      <c r="B8" s="16">
        <v>10828.08</v>
      </c>
    </row>
    <row r="9" spans="1:2" x14ac:dyDescent="0.3">
      <c r="A9" s="38" t="s">
        <v>97</v>
      </c>
      <c r="B9" s="16">
        <v>6597.1</v>
      </c>
    </row>
    <row r="10" spans="1:2" x14ac:dyDescent="0.3">
      <c r="A10" s="38" t="s">
        <v>39</v>
      </c>
      <c r="B10" s="16">
        <v>18430</v>
      </c>
    </row>
    <row r="11" spans="1:2" x14ac:dyDescent="0.3">
      <c r="A11" s="38" t="s">
        <v>54</v>
      </c>
      <c r="B11" s="16">
        <v>25200</v>
      </c>
    </row>
    <row r="12" spans="1:2" x14ac:dyDescent="0.3">
      <c r="A12" s="38" t="s">
        <v>60</v>
      </c>
      <c r="B12" s="16">
        <v>28000</v>
      </c>
    </row>
    <row r="13" spans="1:2" x14ac:dyDescent="0.3">
      <c r="A13" s="38" t="s">
        <v>50</v>
      </c>
      <c r="B13" s="16">
        <v>0</v>
      </c>
    </row>
    <row r="14" spans="1:2" x14ac:dyDescent="0.3">
      <c r="A14" s="38" t="s">
        <v>58</v>
      </c>
      <c r="B14" s="16">
        <v>0</v>
      </c>
    </row>
    <row r="15" spans="1:2" x14ac:dyDescent="0.3">
      <c r="A15" s="38" t="s">
        <v>101</v>
      </c>
      <c r="B15" s="16">
        <v>7165.21</v>
      </c>
    </row>
    <row r="16" spans="1:2" x14ac:dyDescent="0.3">
      <c r="A16" s="38" t="s">
        <v>18</v>
      </c>
      <c r="B16" s="16">
        <v>4050</v>
      </c>
    </row>
    <row r="17" spans="1:2" x14ac:dyDescent="0.3">
      <c r="A17" s="38" t="s">
        <v>44</v>
      </c>
      <c r="B17" s="16">
        <v>21480</v>
      </c>
    </row>
    <row r="18" spans="1:2" x14ac:dyDescent="0.3">
      <c r="A18" s="38" t="s">
        <v>83</v>
      </c>
      <c r="B18" s="16">
        <v>5035.9400000000005</v>
      </c>
    </row>
    <row r="19" spans="1:2" x14ac:dyDescent="0.3">
      <c r="A19" s="38" t="s">
        <v>89</v>
      </c>
      <c r="B19" s="16">
        <v>12857.9</v>
      </c>
    </row>
    <row r="20" spans="1:2" x14ac:dyDescent="0.3">
      <c r="A20" s="38" t="s">
        <v>5</v>
      </c>
      <c r="B20" s="16">
        <v>0</v>
      </c>
    </row>
    <row r="21" spans="1:2" x14ac:dyDescent="0.3">
      <c r="A21" s="38" t="s">
        <v>77</v>
      </c>
      <c r="B21" s="16">
        <v>17460</v>
      </c>
    </row>
    <row r="22" spans="1:2" x14ac:dyDescent="0.3">
      <c r="A22" s="38" t="s">
        <v>85</v>
      </c>
      <c r="B22" s="16">
        <v>12800</v>
      </c>
    </row>
    <row r="23" spans="1:2" x14ac:dyDescent="0.3">
      <c r="A23" s="38" t="s">
        <v>87</v>
      </c>
      <c r="B23" s="16">
        <v>7716.380000000001</v>
      </c>
    </row>
    <row r="24" spans="1:2" x14ac:dyDescent="0.3">
      <c r="A24" s="38" t="s">
        <v>79</v>
      </c>
      <c r="B24" s="16">
        <v>8100</v>
      </c>
    </row>
    <row r="25" spans="1:2" x14ac:dyDescent="0.3">
      <c r="A25" s="38" t="s">
        <v>12</v>
      </c>
      <c r="B25" s="16">
        <v>10720</v>
      </c>
    </row>
    <row r="26" spans="1:2" x14ac:dyDescent="0.3">
      <c r="A26" s="38" t="s">
        <v>105</v>
      </c>
      <c r="B26" s="16">
        <v>16623.400000000001</v>
      </c>
    </row>
    <row r="27" spans="1:2" x14ac:dyDescent="0.3">
      <c r="A27" s="38" t="s">
        <v>66</v>
      </c>
      <c r="B27" s="16">
        <v>3552</v>
      </c>
    </row>
    <row r="28" spans="1:2" x14ac:dyDescent="0.3">
      <c r="A28" s="38" t="s">
        <v>95</v>
      </c>
      <c r="B28" s="16">
        <v>8055</v>
      </c>
    </row>
    <row r="29" spans="1:2" x14ac:dyDescent="0.3">
      <c r="A29" s="38" t="s">
        <v>28</v>
      </c>
      <c r="B29" s="16">
        <v>12636.25</v>
      </c>
    </row>
    <row r="30" spans="1:2" x14ac:dyDescent="0.3">
      <c r="A30" s="38" t="s">
        <v>75</v>
      </c>
      <c r="B30" s="16">
        <v>9842</v>
      </c>
    </row>
    <row r="31" spans="1:2" x14ac:dyDescent="0.3">
      <c r="A31" s="38" t="s">
        <v>41</v>
      </c>
      <c r="B31" s="16">
        <v>8100</v>
      </c>
    </row>
    <row r="32" spans="1:2" x14ac:dyDescent="0.3">
      <c r="A32" s="38" t="s">
        <v>31</v>
      </c>
      <c r="B32" s="16">
        <v>14000</v>
      </c>
    </row>
    <row r="33" spans="1:2" x14ac:dyDescent="0.3">
      <c r="A33" s="38" t="s">
        <v>9</v>
      </c>
      <c r="B33" s="16">
        <v>2972.6000000000004</v>
      </c>
    </row>
    <row r="34" spans="1:2" x14ac:dyDescent="0.3">
      <c r="A34" s="38" t="s">
        <v>52</v>
      </c>
      <c r="B34" s="16">
        <v>14611.25</v>
      </c>
    </row>
    <row r="35" spans="1:2" x14ac:dyDescent="0.3">
      <c r="A35" s="38" t="s">
        <v>16</v>
      </c>
      <c r="B35" s="16">
        <v>18900</v>
      </c>
    </row>
    <row r="36" spans="1:2" x14ac:dyDescent="0.3">
      <c r="A36" s="38" t="s">
        <v>22</v>
      </c>
      <c r="B36" s="16">
        <v>5053.33</v>
      </c>
    </row>
    <row r="37" spans="1:2" x14ac:dyDescent="0.3">
      <c r="A37" s="38" t="s">
        <v>46</v>
      </c>
      <c r="B37" s="16">
        <v>5035.9400000000005</v>
      </c>
    </row>
    <row r="38" spans="1:2" x14ac:dyDescent="0.3">
      <c r="A38" s="38" t="s">
        <v>64</v>
      </c>
      <c r="B38" s="16">
        <v>0</v>
      </c>
    </row>
    <row r="39" spans="1:2" x14ac:dyDescent="0.3">
      <c r="A39" s="38" t="s">
        <v>35</v>
      </c>
      <c r="B39" s="16">
        <v>0</v>
      </c>
    </row>
    <row r="40" spans="1:2" x14ac:dyDescent="0.3">
      <c r="A40" s="38" t="s">
        <v>62</v>
      </c>
      <c r="B40" s="16">
        <v>22500</v>
      </c>
    </row>
    <row r="41" spans="1:2" x14ac:dyDescent="0.3">
      <c r="A41" s="38" t="s">
        <v>7</v>
      </c>
      <c r="B41" s="16">
        <v>9114.2100000000009</v>
      </c>
    </row>
    <row r="42" spans="1:2" x14ac:dyDescent="0.3">
      <c r="A42" s="38" t="s">
        <v>48</v>
      </c>
      <c r="B42" s="16">
        <v>20000</v>
      </c>
    </row>
    <row r="43" spans="1:2" x14ac:dyDescent="0.3">
      <c r="A43" s="38" t="s">
        <v>103</v>
      </c>
      <c r="B43" s="16">
        <v>11484.55</v>
      </c>
    </row>
    <row r="44" spans="1:2" x14ac:dyDescent="0.3">
      <c r="A44" s="38" t="s">
        <v>107</v>
      </c>
      <c r="B44" s="16">
        <v>6428.95</v>
      </c>
    </row>
    <row r="45" spans="1:2" x14ac:dyDescent="0.3">
      <c r="A45" s="38" t="s">
        <v>81</v>
      </c>
      <c r="B45" s="16">
        <v>18795</v>
      </c>
    </row>
    <row r="46" spans="1:2" x14ac:dyDescent="0.3">
      <c r="A46" s="38" t="s">
        <v>99</v>
      </c>
      <c r="B46" s="16">
        <v>14400</v>
      </c>
    </row>
    <row r="47" spans="1:2" x14ac:dyDescent="0.3">
      <c r="A47" s="38" t="s">
        <v>93</v>
      </c>
      <c r="B47" s="16">
        <v>7272</v>
      </c>
    </row>
    <row r="48" spans="1:2" x14ac:dyDescent="0.3">
      <c r="A48" s="38" t="s">
        <v>91</v>
      </c>
      <c r="B48" s="16">
        <v>15600</v>
      </c>
    </row>
    <row r="49" spans="1:2" x14ac:dyDescent="0.3">
      <c r="A49" s="38" t="s">
        <v>14</v>
      </c>
      <c r="B49" s="16">
        <v>9398.16</v>
      </c>
    </row>
    <row r="50" spans="1:2" x14ac:dyDescent="0.3">
      <c r="A50" s="38" t="s">
        <v>147</v>
      </c>
      <c r="B50" s="16">
        <v>10253.549999999999</v>
      </c>
    </row>
    <row r="51" spans="1:2" x14ac:dyDescent="0.3">
      <c r="A51" s="38" t="s">
        <v>73</v>
      </c>
      <c r="B51" s="16">
        <v>0</v>
      </c>
    </row>
    <row r="52" spans="1:2" x14ac:dyDescent="0.3">
      <c r="A52" s="38" t="s">
        <v>20</v>
      </c>
      <c r="B52" s="16">
        <v>5370</v>
      </c>
    </row>
    <row r="53" spans="1:2" x14ac:dyDescent="0.3">
      <c r="A53" s="38" t="s">
        <v>24</v>
      </c>
      <c r="B53" s="16">
        <v>4800</v>
      </c>
    </row>
    <row r="54" spans="1:2" x14ac:dyDescent="0.3">
      <c r="A54" s="38" t="s">
        <v>157</v>
      </c>
    </row>
    <row r="55" spans="1:2" x14ac:dyDescent="0.3">
      <c r="A55" s="38" t="s">
        <v>153</v>
      </c>
      <c r="B55" s="16">
        <v>517920.69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sheetPr>
    <tabColor rgb="FF09FF78"/>
  </sheetPr>
  <dimension ref="A1:Q11"/>
  <sheetViews>
    <sheetView workbookViewId="0">
      <selection activeCell="D8" sqref="D8"/>
    </sheetView>
  </sheetViews>
  <sheetFormatPr defaultRowHeight="14.4" x14ac:dyDescent="0.3"/>
  <cols>
    <col min="2" max="2" width="7.77734375" style="17" customWidth="1"/>
    <col min="4" max="4" width="13.6640625" bestFit="1" customWidth="1"/>
    <col min="7" max="7" width="7.88671875" customWidth="1"/>
    <col min="8" max="8" width="16.6640625" bestFit="1" customWidth="1"/>
  </cols>
  <sheetData>
    <row r="1" spans="1:17" ht="36.6" x14ac:dyDescent="0.7">
      <c r="A1" s="18"/>
      <c r="B1" s="19" t="s">
        <v>109</v>
      </c>
      <c r="C1" s="19"/>
      <c r="D1" s="19"/>
      <c r="E1" s="19"/>
      <c r="F1" s="19"/>
      <c r="G1" s="19"/>
      <c r="H1" s="19"/>
      <c r="I1" s="19"/>
      <c r="J1" s="19"/>
      <c r="K1" s="19"/>
      <c r="L1" s="19"/>
      <c r="M1" s="19"/>
      <c r="N1" s="19"/>
      <c r="O1" s="19"/>
      <c r="P1" s="19"/>
      <c r="Q1" s="19"/>
    </row>
    <row r="2" spans="1:17" x14ac:dyDescent="0.3">
      <c r="B2" s="23" t="s">
        <v>148</v>
      </c>
      <c r="C2" s="24" t="s">
        <v>149</v>
      </c>
      <c r="D2" s="24"/>
    </row>
    <row r="3" spans="1:17" x14ac:dyDescent="0.3">
      <c r="B3" s="25">
        <v>1</v>
      </c>
      <c r="C3" s="1" t="s">
        <v>110</v>
      </c>
      <c r="D3" s="26">
        <f>AVERAGE(EMPData[Yearly Sal])</f>
        <v>72397.52</v>
      </c>
    </row>
    <row r="4" spans="1:17" x14ac:dyDescent="0.3">
      <c r="B4" s="25">
        <v>2</v>
      </c>
      <c r="C4" s="1" t="s">
        <v>111</v>
      </c>
      <c r="D4" s="26">
        <f>MEDIAN(EMPData[Yearly Sal])</f>
        <v>63208</v>
      </c>
    </row>
    <row r="5" spans="1:17" x14ac:dyDescent="0.3">
      <c r="B5" s="25">
        <v>3</v>
      </c>
      <c r="C5" s="1" t="s">
        <v>150</v>
      </c>
      <c r="D5" s="26">
        <f>MODE(EMPData[Yearly Sal])</f>
        <v>89500</v>
      </c>
    </row>
    <row r="6" spans="1:17" x14ac:dyDescent="0.3">
      <c r="B6" s="25">
        <v>4</v>
      </c>
      <c r="C6" s="1" t="s">
        <v>113</v>
      </c>
      <c r="D6" s="26">
        <f>MAX(EMPData[Yearly Sal])</f>
        <v>140000</v>
      </c>
    </row>
    <row r="7" spans="1:17" x14ac:dyDescent="0.3">
      <c r="B7" s="25">
        <v>5</v>
      </c>
      <c r="C7" s="1" t="s">
        <v>114</v>
      </c>
      <c r="D7" s="26">
        <f>MIN(EMPData[Yearly Sal])</f>
        <v>21971</v>
      </c>
    </row>
    <row r="8" spans="1:17" x14ac:dyDescent="0.3">
      <c r="B8" s="25">
        <v>6</v>
      </c>
      <c r="C8" s="1" t="s">
        <v>115</v>
      </c>
      <c r="D8" s="27">
        <f>SUM(EMPData[Yearly Sal])</f>
        <v>3619876</v>
      </c>
    </row>
    <row r="11" spans="1:17" x14ac:dyDescent="0.3">
      <c r="A11" t="s">
        <v>140</v>
      </c>
    </row>
  </sheetData>
  <mergeCells count="1">
    <mergeCell ref="C2:D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sheetPr>
    <tabColor rgb="FF09FF78"/>
  </sheetPr>
  <dimension ref="A1:R9"/>
  <sheetViews>
    <sheetView workbookViewId="0">
      <selection activeCell="D4" sqref="D4"/>
    </sheetView>
  </sheetViews>
  <sheetFormatPr defaultRowHeight="14.4" x14ac:dyDescent="0.3"/>
  <cols>
    <col min="1" max="1" width="4.77734375" customWidth="1"/>
    <col min="3" max="3" width="11.6640625" bestFit="1" customWidth="1"/>
    <col min="4" max="4" width="16.33203125" customWidth="1"/>
    <col min="5" max="5" width="10.44140625" customWidth="1"/>
    <col min="12" max="12" width="2.109375" customWidth="1"/>
  </cols>
  <sheetData>
    <row r="1" spans="1:18" ht="36.6" x14ac:dyDescent="0.7">
      <c r="A1" s="18"/>
      <c r="B1" s="19" t="s">
        <v>134</v>
      </c>
      <c r="C1" s="19"/>
      <c r="D1" s="19"/>
      <c r="E1" s="19"/>
      <c r="F1" s="19"/>
      <c r="G1" s="19"/>
      <c r="H1" s="19"/>
      <c r="I1" s="19"/>
      <c r="J1" s="19"/>
      <c r="K1" s="19"/>
      <c r="L1" s="19"/>
      <c r="M1" s="19"/>
      <c r="N1" s="19"/>
      <c r="O1" s="19"/>
      <c r="P1" s="19"/>
      <c r="Q1" s="19"/>
      <c r="R1" s="19"/>
    </row>
    <row r="2" spans="1:18" x14ac:dyDescent="0.3">
      <c r="C2" s="34" t="s">
        <v>1</v>
      </c>
      <c r="D2" s="35" t="s">
        <v>151</v>
      </c>
      <c r="E2" s="35"/>
    </row>
    <row r="3" spans="1:18" x14ac:dyDescent="0.3">
      <c r="C3" s="31" t="s">
        <v>4</v>
      </c>
      <c r="D3" s="32">
        <f>SUMIF(EMPData[Department],"sales",EMPData[Yearly Sal])</f>
        <v>1294801</v>
      </c>
      <c r="E3" s="33">
        <f>D3</f>
        <v>1294801</v>
      </c>
    </row>
    <row r="4" spans="1:18" x14ac:dyDescent="0.3">
      <c r="C4" s="31" t="s">
        <v>30</v>
      </c>
      <c r="D4" s="32">
        <f>SUMIF(EMPData[Department],"procurement",EMPData[Yearly Sal])</f>
        <v>1053666</v>
      </c>
      <c r="E4" s="33">
        <f t="shared" ref="E4:E5" si="0">D4</f>
        <v>1053666</v>
      </c>
    </row>
    <row r="5" spans="1:18" x14ac:dyDescent="0.3">
      <c r="C5" s="31" t="s">
        <v>43</v>
      </c>
      <c r="D5" s="32">
        <f>SUMIF(EMPData[Department],"finance",EMPData[Yearly Sal])</f>
        <v>1271409</v>
      </c>
      <c r="E5" s="33">
        <f t="shared" si="0"/>
        <v>1271409</v>
      </c>
    </row>
    <row r="9" spans="1:18" x14ac:dyDescent="0.3">
      <c r="A9" t="s">
        <v>140</v>
      </c>
    </row>
  </sheetData>
  <mergeCells count="1">
    <mergeCell ref="D2:E2"/>
  </mergeCells>
  <conditionalFormatting sqref="D1:D2 D6:D1048576">
    <cfRule type="dataBar" priority="2">
      <dataBar>
        <cfvo type="min"/>
        <cfvo type="max"/>
        <color rgb="FF00B050"/>
      </dataBar>
      <extLst>
        <ext xmlns:x14="http://schemas.microsoft.com/office/spreadsheetml/2009/9/main" uri="{B025F937-C7B1-47D3-B67F-A62EFF666E3E}">
          <x14:id>{CF75F504-9393-42FD-9185-2160956CDBFC}</x14:id>
        </ext>
      </extLst>
    </cfRule>
  </conditionalFormatting>
  <conditionalFormatting sqref="E3:E5">
    <cfRule type="dataBar" priority="1">
      <dataBar showValue="0">
        <cfvo type="min"/>
        <cfvo type="max"/>
        <color rgb="FF09FF78"/>
      </dataBar>
      <extLst>
        <ext xmlns:x14="http://schemas.microsoft.com/office/spreadsheetml/2009/9/main" uri="{B025F937-C7B1-47D3-B67F-A62EFF666E3E}">
          <x14:id>{8E35CA4E-39B2-4B24-90BB-4D2CE88DF357}</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CF75F504-9393-42FD-9185-2160956CDBFC}">
            <x14:dataBar minLength="0" maxLength="100" border="1" gradient="0">
              <x14:cfvo type="autoMin"/>
              <x14:cfvo type="autoMax"/>
              <x14:borderColor rgb="FF00B050"/>
              <x14:negativeFillColor rgb="FFFF0000"/>
              <x14:axisColor rgb="FF000000"/>
            </x14:dataBar>
          </x14:cfRule>
          <xm:sqref>D1:D2 D6:D1048576</xm:sqref>
        </x14:conditionalFormatting>
        <x14:conditionalFormatting xmlns:xm="http://schemas.microsoft.com/office/excel/2006/main">
          <x14:cfRule type="dataBar" id="{8E35CA4E-39B2-4B24-90BB-4D2CE88DF357}">
            <x14:dataBar minLength="0" maxLength="100" border="1">
              <x14:cfvo type="autoMin"/>
              <x14:cfvo type="autoMax"/>
              <x14:borderColor rgb="FF09FF78"/>
              <x14:negativeFill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sheetPr>
    <tabColor rgb="FF09FF78"/>
  </sheetPr>
  <dimension ref="A1:R10"/>
  <sheetViews>
    <sheetView workbookViewId="0">
      <selection activeCell="C21" sqref="C21"/>
    </sheetView>
  </sheetViews>
  <sheetFormatPr defaultRowHeight="14.4" x14ac:dyDescent="0.3"/>
  <cols>
    <col min="2" max="2" width="13.33203125" bestFit="1" customWidth="1"/>
    <col min="3" max="3" width="18.88671875" style="16" customWidth="1"/>
  </cols>
  <sheetData>
    <row r="1" spans="1:18" ht="36.6" x14ac:dyDescent="0.7">
      <c r="A1" s="18"/>
      <c r="B1" s="19" t="s">
        <v>135</v>
      </c>
      <c r="C1" s="19"/>
      <c r="D1" s="19"/>
      <c r="E1" s="19"/>
      <c r="F1" s="19"/>
      <c r="G1" s="19"/>
      <c r="H1" s="19"/>
      <c r="I1" s="19"/>
      <c r="J1" s="19"/>
      <c r="K1" s="19"/>
      <c r="L1" s="19"/>
      <c r="M1" s="19"/>
      <c r="N1" s="19"/>
      <c r="O1" s="19"/>
      <c r="P1" s="19"/>
      <c r="Q1" s="19"/>
      <c r="R1" s="19"/>
    </row>
    <row r="2" spans="1:18" x14ac:dyDescent="0.3">
      <c r="B2" s="36" t="s">
        <v>1</v>
      </c>
      <c r="C2" s="36" t="s">
        <v>152</v>
      </c>
    </row>
    <row r="3" spans="1:18" x14ac:dyDescent="0.3">
      <c r="B3" s="38" t="s">
        <v>43</v>
      </c>
      <c r="C3" s="39">
        <v>1271409</v>
      </c>
    </row>
    <row r="4" spans="1:18" x14ac:dyDescent="0.3">
      <c r="B4" s="38" t="s">
        <v>30</v>
      </c>
      <c r="C4" s="39">
        <v>1053666</v>
      </c>
    </row>
    <row r="5" spans="1:18" x14ac:dyDescent="0.3">
      <c r="B5" s="38" t="s">
        <v>4</v>
      </c>
      <c r="C5" s="39">
        <v>1294801</v>
      </c>
    </row>
    <row r="10" spans="1:18" x14ac:dyDescent="0.3">
      <c r="B10" t="s">
        <v>141</v>
      </c>
    </row>
  </sheetData>
  <conditionalFormatting sqref="C3:C5">
    <cfRule type="dataBar" priority="1">
      <dataBar>
        <cfvo type="min"/>
        <cfvo type="max"/>
        <color rgb="FF63C384"/>
      </dataBar>
      <extLst>
        <ext xmlns:x14="http://schemas.microsoft.com/office/spreadsheetml/2009/9/main" uri="{B025F937-C7B1-47D3-B67F-A62EFF666E3E}">
          <x14:id>{C0B271F3-B5A6-40BD-A90D-30F6BF00F339}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0B271F3-B5A6-40BD-A90D-30F6BF00F339}">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A89E5-93EE-4E18-AC17-426568CCD42E}">
  <dimension ref="A3:B7"/>
  <sheetViews>
    <sheetView workbookViewId="0">
      <selection activeCell="A3" sqref="A3:B6"/>
    </sheetView>
  </sheetViews>
  <sheetFormatPr defaultRowHeight="14.4" x14ac:dyDescent="0.3"/>
  <cols>
    <col min="1" max="1" width="12.5546875" bestFit="1" customWidth="1"/>
    <col min="2" max="2" width="15.5546875" bestFit="1" customWidth="1"/>
  </cols>
  <sheetData>
    <row r="3" spans="1:2" x14ac:dyDescent="0.3">
      <c r="A3" s="37" t="s">
        <v>1</v>
      </c>
      <c r="B3" t="s">
        <v>152</v>
      </c>
    </row>
    <row r="4" spans="1:2" x14ac:dyDescent="0.3">
      <c r="A4" s="38" t="s">
        <v>43</v>
      </c>
      <c r="B4" s="39">
        <v>1271409</v>
      </c>
    </row>
    <row r="5" spans="1:2" x14ac:dyDescent="0.3">
      <c r="A5" s="38" t="s">
        <v>30</v>
      </c>
      <c r="B5" s="39">
        <v>1053666</v>
      </c>
    </row>
    <row r="6" spans="1:2" x14ac:dyDescent="0.3">
      <c r="A6" s="38" t="s">
        <v>4</v>
      </c>
      <c r="B6" s="39">
        <v>1294801</v>
      </c>
    </row>
    <row r="7" spans="1:2" x14ac:dyDescent="0.3">
      <c r="A7" s="38" t="s">
        <v>153</v>
      </c>
      <c r="B7" s="39">
        <v>3619876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sheetPr>
    <tabColor rgb="FF09FF78"/>
  </sheetPr>
  <dimension ref="A1:R13"/>
  <sheetViews>
    <sheetView topLeftCell="A2" workbookViewId="0">
      <selection activeCell="B5" sqref="B3:C5"/>
    </sheetView>
  </sheetViews>
  <sheetFormatPr defaultRowHeight="14.4" x14ac:dyDescent="0.3"/>
  <cols>
    <col min="2" max="2" width="15.77734375" customWidth="1"/>
    <col min="3" max="3" width="17.33203125" style="16" customWidth="1"/>
  </cols>
  <sheetData>
    <row r="1" spans="1:18" ht="36.6" x14ac:dyDescent="0.7">
      <c r="A1" s="18"/>
      <c r="B1" s="19" t="s">
        <v>136</v>
      </c>
      <c r="C1" s="19"/>
      <c r="D1" s="19"/>
      <c r="E1" s="19"/>
      <c r="F1" s="19"/>
      <c r="G1" s="19"/>
      <c r="H1" s="19"/>
      <c r="I1" s="19"/>
      <c r="J1" s="19"/>
      <c r="K1" s="19"/>
      <c r="L1" s="19"/>
      <c r="M1" s="19"/>
      <c r="N1" s="19"/>
      <c r="O1" s="19"/>
      <c r="P1" s="19"/>
      <c r="Q1" s="19"/>
      <c r="R1" s="19"/>
    </row>
    <row r="3" spans="1:18" x14ac:dyDescent="0.3">
      <c r="B3" s="36" t="s">
        <v>2</v>
      </c>
      <c r="C3" s="40" t="s">
        <v>154</v>
      </c>
    </row>
    <row r="4" spans="1:18" x14ac:dyDescent="0.3">
      <c r="B4" s="38" t="s">
        <v>31</v>
      </c>
      <c r="C4" s="16">
        <v>140000</v>
      </c>
    </row>
    <row r="5" spans="1:18" x14ac:dyDescent="0.3">
      <c r="B5" s="38" t="s">
        <v>60</v>
      </c>
      <c r="C5" s="16">
        <v>140000</v>
      </c>
    </row>
    <row r="13" spans="1:18" x14ac:dyDescent="0.3">
      <c r="A13" t="s">
        <v>142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D5D6-20C4-4BBC-B31C-EC113BB8862C}">
  <dimension ref="A3:C54"/>
  <sheetViews>
    <sheetView workbookViewId="0">
      <selection activeCell="C1" sqref="C1:C1048576"/>
    </sheetView>
  </sheetViews>
  <sheetFormatPr defaultRowHeight="14.4" x14ac:dyDescent="0.3"/>
  <cols>
    <col min="1" max="1" width="16.21875" bestFit="1" customWidth="1"/>
    <col min="2" max="2" width="15.5546875" hidden="1" customWidth="1"/>
    <col min="3" max="3" width="14.109375" style="16" bestFit="1" customWidth="1"/>
  </cols>
  <sheetData>
    <row r="3" spans="1:3" x14ac:dyDescent="0.3">
      <c r="A3" s="37" t="s">
        <v>2</v>
      </c>
      <c r="B3" t="s">
        <v>152</v>
      </c>
      <c r="C3" s="16" t="s">
        <v>154</v>
      </c>
    </row>
    <row r="4" spans="1:3" x14ac:dyDescent="0.3">
      <c r="A4" s="38" t="s">
        <v>31</v>
      </c>
      <c r="B4" s="65">
        <v>3.8675357940437742E-2</v>
      </c>
      <c r="C4" s="16">
        <v>140000</v>
      </c>
    </row>
    <row r="5" spans="1:3" x14ac:dyDescent="0.3">
      <c r="A5" s="38" t="s">
        <v>60</v>
      </c>
      <c r="B5" s="65">
        <v>3.8675357940437742E-2</v>
      </c>
      <c r="C5" s="16">
        <v>140000</v>
      </c>
    </row>
    <row r="6" spans="1:3" x14ac:dyDescent="0.3">
      <c r="A6" s="38" t="s">
        <v>16</v>
      </c>
      <c r="B6" s="65">
        <v>3.7294095156850678E-2</v>
      </c>
      <c r="C6" s="16">
        <v>135000</v>
      </c>
    </row>
    <row r="7" spans="1:3" x14ac:dyDescent="0.3">
      <c r="A7" s="38" t="s">
        <v>12</v>
      </c>
      <c r="B7" s="65">
        <v>3.7017842600133265E-2</v>
      </c>
      <c r="C7" s="16">
        <v>134000</v>
      </c>
    </row>
    <row r="8" spans="1:3" x14ac:dyDescent="0.3">
      <c r="A8" s="38" t="s">
        <v>91</v>
      </c>
      <c r="B8" s="65">
        <v>3.3150306806089491E-2</v>
      </c>
      <c r="C8" s="16">
        <v>120000</v>
      </c>
    </row>
    <row r="9" spans="1:3" x14ac:dyDescent="0.3">
      <c r="A9" s="38" t="s">
        <v>54</v>
      </c>
      <c r="B9" s="65">
        <v>3.3150306806089491E-2</v>
      </c>
      <c r="C9" s="16">
        <v>120000</v>
      </c>
    </row>
    <row r="10" spans="1:3" x14ac:dyDescent="0.3">
      <c r="A10" s="38" t="s">
        <v>33</v>
      </c>
      <c r="B10" s="65">
        <v>3.0387781238915366E-2</v>
      </c>
      <c r="C10" s="16">
        <v>110000</v>
      </c>
    </row>
    <row r="11" spans="1:3" x14ac:dyDescent="0.3">
      <c r="A11" s="38" t="s">
        <v>77</v>
      </c>
      <c r="B11" s="65">
        <v>2.6796498001589005E-2</v>
      </c>
      <c r="C11" s="16">
        <v>97000</v>
      </c>
    </row>
    <row r="12" spans="1:3" x14ac:dyDescent="0.3">
      <c r="A12" s="38" t="s">
        <v>71</v>
      </c>
      <c r="B12" s="65">
        <v>2.6796498001589005E-2</v>
      </c>
      <c r="C12" s="16">
        <v>97000</v>
      </c>
    </row>
    <row r="13" spans="1:3" x14ac:dyDescent="0.3">
      <c r="A13" s="38" t="s">
        <v>39</v>
      </c>
      <c r="B13" s="65">
        <v>2.6796498001589005E-2</v>
      </c>
      <c r="C13" s="16">
        <v>97000</v>
      </c>
    </row>
    <row r="14" spans="1:3" x14ac:dyDescent="0.3">
      <c r="A14" s="38" t="s">
        <v>73</v>
      </c>
      <c r="B14" s="65">
        <v>2.5876024482606588E-2</v>
      </c>
      <c r="C14" s="16">
        <v>93668</v>
      </c>
    </row>
    <row r="15" spans="1:3" x14ac:dyDescent="0.3">
      <c r="A15" s="38" t="s">
        <v>62</v>
      </c>
      <c r="B15" s="65">
        <v>2.4862730104567118E-2</v>
      </c>
      <c r="C15" s="16">
        <v>90000</v>
      </c>
    </row>
    <row r="16" spans="1:3" x14ac:dyDescent="0.3">
      <c r="A16" s="38" t="s">
        <v>20</v>
      </c>
      <c r="B16" s="65">
        <v>2.4724603826208412E-2</v>
      </c>
      <c r="C16" s="16">
        <v>89500</v>
      </c>
    </row>
    <row r="17" spans="1:3" x14ac:dyDescent="0.3">
      <c r="A17" s="38" t="s">
        <v>44</v>
      </c>
      <c r="B17" s="65">
        <v>2.4724603826208412E-2</v>
      </c>
      <c r="C17" s="16">
        <v>89500</v>
      </c>
    </row>
    <row r="18" spans="1:3" x14ac:dyDescent="0.3">
      <c r="A18" s="38" t="s">
        <v>81</v>
      </c>
      <c r="B18" s="65">
        <v>2.4724603826208412E-2</v>
      </c>
      <c r="C18" s="16">
        <v>89500</v>
      </c>
    </row>
    <row r="19" spans="1:3" x14ac:dyDescent="0.3">
      <c r="A19" s="38" t="s">
        <v>95</v>
      </c>
      <c r="B19" s="65">
        <v>2.4724603826208412E-2</v>
      </c>
      <c r="C19" s="16">
        <v>89500</v>
      </c>
    </row>
    <row r="20" spans="1:3" x14ac:dyDescent="0.3">
      <c r="A20" s="38" t="s">
        <v>64</v>
      </c>
      <c r="B20" s="65">
        <v>2.4408847153880409E-2</v>
      </c>
      <c r="C20" s="16">
        <v>88357</v>
      </c>
    </row>
    <row r="21" spans="1:3" x14ac:dyDescent="0.3">
      <c r="A21" s="38" t="s">
        <v>105</v>
      </c>
      <c r="B21" s="65">
        <v>2.2961283756681168E-2</v>
      </c>
      <c r="C21" s="16">
        <v>83117</v>
      </c>
    </row>
    <row r="22" spans="1:3" x14ac:dyDescent="0.3">
      <c r="A22" s="38" t="s">
        <v>48</v>
      </c>
      <c r="B22" s="65">
        <v>2.2100204537392993E-2</v>
      </c>
      <c r="C22" s="16">
        <v>80000</v>
      </c>
    </row>
    <row r="23" spans="1:3" x14ac:dyDescent="0.3">
      <c r="A23" s="38" t="s">
        <v>85</v>
      </c>
      <c r="B23" s="65">
        <v>2.2100204537392993E-2</v>
      </c>
      <c r="C23" s="16">
        <v>80000</v>
      </c>
    </row>
    <row r="24" spans="1:3" x14ac:dyDescent="0.3">
      <c r="A24" s="38" t="s">
        <v>99</v>
      </c>
      <c r="B24" s="65">
        <v>2.2100204537392993E-2</v>
      </c>
      <c r="C24" s="16">
        <v>80000</v>
      </c>
    </row>
    <row r="25" spans="1:3" x14ac:dyDescent="0.3">
      <c r="A25" s="38" t="s">
        <v>24</v>
      </c>
      <c r="B25" s="65">
        <v>2.2100204537392993E-2</v>
      </c>
      <c r="C25" s="16">
        <v>80000</v>
      </c>
    </row>
    <row r="26" spans="1:3" x14ac:dyDescent="0.3">
      <c r="A26" s="38" t="s">
        <v>147</v>
      </c>
      <c r="B26" s="65">
        <v>1.8883796019532162E-2</v>
      </c>
      <c r="C26" s="16">
        <v>68357</v>
      </c>
    </row>
    <row r="27" spans="1:3" x14ac:dyDescent="0.3">
      <c r="A27" s="38" t="s">
        <v>35</v>
      </c>
      <c r="B27" s="65">
        <v>1.8883796019532162E-2</v>
      </c>
      <c r="C27" s="16">
        <v>68357</v>
      </c>
    </row>
    <row r="28" spans="1:3" x14ac:dyDescent="0.3">
      <c r="A28" s="38" t="s">
        <v>97</v>
      </c>
      <c r="B28" s="65">
        <v>1.8224657419204416E-2</v>
      </c>
      <c r="C28" s="16">
        <v>65971</v>
      </c>
    </row>
    <row r="29" spans="1:3" x14ac:dyDescent="0.3">
      <c r="A29" s="38" t="s">
        <v>103</v>
      </c>
      <c r="B29" s="65">
        <v>1.6698085790783995E-2</v>
      </c>
      <c r="C29" s="16">
        <v>60445</v>
      </c>
    </row>
    <row r="30" spans="1:3" x14ac:dyDescent="0.3">
      <c r="A30" s="38" t="s">
        <v>5</v>
      </c>
      <c r="B30" s="65">
        <v>1.6649741593358445E-2</v>
      </c>
      <c r="C30" s="16">
        <v>60270</v>
      </c>
    </row>
    <row r="31" spans="1:3" x14ac:dyDescent="0.3">
      <c r="A31" s="38" t="s">
        <v>66</v>
      </c>
      <c r="B31" s="65">
        <v>1.6354151357670814E-2</v>
      </c>
      <c r="C31" s="16">
        <v>59200</v>
      </c>
    </row>
    <row r="32" spans="1:3" x14ac:dyDescent="0.3">
      <c r="A32" s="38" t="s">
        <v>89</v>
      </c>
      <c r="B32" s="65">
        <v>1.6145580677349169E-2</v>
      </c>
      <c r="C32" s="16">
        <v>58445</v>
      </c>
    </row>
    <row r="33" spans="1:3" x14ac:dyDescent="0.3">
      <c r="A33" s="38" t="s">
        <v>107</v>
      </c>
      <c r="B33" s="65">
        <v>1.6145580677349169E-2</v>
      </c>
      <c r="C33" s="16">
        <v>58445</v>
      </c>
    </row>
    <row r="34" spans="1:3" x14ac:dyDescent="0.3">
      <c r="A34" s="38" t="s">
        <v>52</v>
      </c>
      <c r="B34" s="65">
        <v>1.6145580677349169E-2</v>
      </c>
      <c r="C34" s="16">
        <v>58445</v>
      </c>
    </row>
    <row r="35" spans="1:3" x14ac:dyDescent="0.3">
      <c r="A35" s="38" t="s">
        <v>87</v>
      </c>
      <c r="B35" s="65">
        <v>1.5226212168593621E-2</v>
      </c>
      <c r="C35" s="16">
        <v>55117</v>
      </c>
    </row>
    <row r="36" spans="1:3" x14ac:dyDescent="0.3">
      <c r="A36" s="38" t="s">
        <v>50</v>
      </c>
      <c r="B36" s="65">
        <v>1.5226212168593621E-2</v>
      </c>
      <c r="C36" s="16">
        <v>55117</v>
      </c>
    </row>
    <row r="37" spans="1:3" x14ac:dyDescent="0.3">
      <c r="A37" s="38" t="s">
        <v>101</v>
      </c>
      <c r="B37" s="65">
        <v>1.5226212168593621E-2</v>
      </c>
      <c r="C37" s="16">
        <v>55117</v>
      </c>
    </row>
    <row r="38" spans="1:3" x14ac:dyDescent="0.3">
      <c r="A38" s="38" t="s">
        <v>75</v>
      </c>
      <c r="B38" s="65">
        <v>1.4309882437961963E-2</v>
      </c>
      <c r="C38" s="16">
        <v>51800</v>
      </c>
    </row>
    <row r="39" spans="1:3" x14ac:dyDescent="0.3">
      <c r="A39" s="38" t="s">
        <v>37</v>
      </c>
      <c r="B39" s="65">
        <v>1.4309882437961963E-2</v>
      </c>
      <c r="C39" s="16">
        <v>51800</v>
      </c>
    </row>
    <row r="40" spans="1:3" x14ac:dyDescent="0.3">
      <c r="A40" s="38" t="s">
        <v>28</v>
      </c>
      <c r="B40" s="65">
        <v>1.396318547928161E-2</v>
      </c>
      <c r="C40" s="16">
        <v>50545</v>
      </c>
    </row>
    <row r="41" spans="1:3" x14ac:dyDescent="0.3">
      <c r="A41" s="38" t="s">
        <v>58</v>
      </c>
      <c r="B41" s="65">
        <v>1.396318547928161E-2</v>
      </c>
      <c r="C41" s="16">
        <v>50545</v>
      </c>
    </row>
    <row r="42" spans="1:3" x14ac:dyDescent="0.3">
      <c r="A42" s="38" t="s">
        <v>93</v>
      </c>
      <c r="B42" s="65">
        <v>1.2555678702806394E-2</v>
      </c>
      <c r="C42" s="16">
        <v>45450</v>
      </c>
    </row>
    <row r="43" spans="1:3" x14ac:dyDescent="0.3">
      <c r="A43" s="38" t="s">
        <v>26</v>
      </c>
      <c r="B43" s="65">
        <v>1.2463686601419496E-2</v>
      </c>
      <c r="C43" s="16">
        <v>45117</v>
      </c>
    </row>
    <row r="44" spans="1:3" x14ac:dyDescent="0.3">
      <c r="A44" s="38" t="s">
        <v>56</v>
      </c>
      <c r="B44" s="65">
        <v>1.2463686601419496E-2</v>
      </c>
      <c r="C44" s="16">
        <v>45117</v>
      </c>
    </row>
    <row r="45" spans="1:3" x14ac:dyDescent="0.3">
      <c r="A45" s="38" t="s">
        <v>79</v>
      </c>
      <c r="B45" s="65">
        <v>1.2431365052283559E-2</v>
      </c>
      <c r="C45" s="16">
        <v>45000</v>
      </c>
    </row>
    <row r="46" spans="1:3" x14ac:dyDescent="0.3">
      <c r="A46" s="38" t="s">
        <v>18</v>
      </c>
      <c r="B46" s="65">
        <v>1.2431365052283559E-2</v>
      </c>
      <c r="C46" s="16">
        <v>45000</v>
      </c>
    </row>
    <row r="47" spans="1:3" x14ac:dyDescent="0.3">
      <c r="A47" s="38" t="s">
        <v>41</v>
      </c>
      <c r="B47" s="65">
        <v>1.2431365052283559E-2</v>
      </c>
      <c r="C47" s="16">
        <v>45000</v>
      </c>
    </row>
    <row r="48" spans="1:3" x14ac:dyDescent="0.3">
      <c r="A48" s="38" t="s">
        <v>7</v>
      </c>
      <c r="B48" s="65">
        <v>1.0947060065040901E-2</v>
      </c>
      <c r="C48" s="16">
        <v>39627</v>
      </c>
    </row>
    <row r="49" spans="1:3" x14ac:dyDescent="0.3">
      <c r="A49" s="38" t="s">
        <v>83</v>
      </c>
      <c r="B49" s="65">
        <v>9.9370807176820414E-3</v>
      </c>
      <c r="C49" s="16">
        <v>35971</v>
      </c>
    </row>
    <row r="50" spans="1:3" x14ac:dyDescent="0.3">
      <c r="A50" s="38" t="s">
        <v>46</v>
      </c>
      <c r="B50" s="65">
        <v>9.9370807176820414E-3</v>
      </c>
      <c r="C50" s="16">
        <v>35971</v>
      </c>
    </row>
    <row r="51" spans="1:3" x14ac:dyDescent="0.3">
      <c r="A51" s="38" t="s">
        <v>14</v>
      </c>
      <c r="B51" s="65">
        <v>9.615798994219691E-3</v>
      </c>
      <c r="C51" s="16">
        <v>34808</v>
      </c>
    </row>
    <row r="52" spans="1:3" x14ac:dyDescent="0.3">
      <c r="A52" s="38" t="s">
        <v>9</v>
      </c>
      <c r="B52" s="65">
        <v>8.2118835009818009E-3</v>
      </c>
      <c r="C52" s="16">
        <v>29726</v>
      </c>
    </row>
    <row r="53" spans="1:3" x14ac:dyDescent="0.3">
      <c r="A53" s="38" t="s">
        <v>22</v>
      </c>
      <c r="B53" s="65">
        <v>6.0695449236382679E-3</v>
      </c>
      <c r="C53" s="16">
        <v>21971</v>
      </c>
    </row>
    <row r="54" spans="1:3" x14ac:dyDescent="0.3">
      <c r="A54" s="38" t="s">
        <v>153</v>
      </c>
      <c r="B54" s="65">
        <v>1</v>
      </c>
      <c r="C54" s="16">
        <v>3619876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sheetPr>
    <tabColor rgb="FF09FF78"/>
  </sheetPr>
  <dimension ref="A1:R14"/>
  <sheetViews>
    <sheetView workbookViewId="0">
      <selection activeCell="H7" sqref="H7"/>
    </sheetView>
  </sheetViews>
  <sheetFormatPr defaultRowHeight="14.4" x14ac:dyDescent="0.3"/>
  <cols>
    <col min="2" max="2" width="16.5546875" customWidth="1"/>
    <col min="3" max="3" width="15.109375" style="16" bestFit="1" customWidth="1"/>
  </cols>
  <sheetData>
    <row r="1" spans="1:18" ht="36.6" x14ac:dyDescent="0.7">
      <c r="A1" s="18"/>
      <c r="B1" s="19" t="s">
        <v>137</v>
      </c>
      <c r="C1" s="19"/>
      <c r="D1" s="19"/>
      <c r="E1" s="19"/>
      <c r="F1" s="19"/>
      <c r="G1" s="19"/>
      <c r="H1" s="19"/>
      <c r="I1" s="19"/>
      <c r="J1" s="19"/>
      <c r="K1" s="19"/>
      <c r="L1" s="19"/>
      <c r="M1" s="19"/>
      <c r="N1" s="19"/>
      <c r="O1" s="19"/>
      <c r="P1" s="19"/>
      <c r="Q1" s="19"/>
      <c r="R1" s="19"/>
    </row>
    <row r="4" spans="1:18" x14ac:dyDescent="0.3">
      <c r="B4" s="36" t="s">
        <v>2</v>
      </c>
      <c r="C4" s="40" t="s">
        <v>154</v>
      </c>
    </row>
    <row r="5" spans="1:18" x14ac:dyDescent="0.3">
      <c r="B5" s="38" t="s">
        <v>22</v>
      </c>
      <c r="C5" s="16">
        <v>21971</v>
      </c>
    </row>
    <row r="6" spans="1:18" x14ac:dyDescent="0.3">
      <c r="B6" s="38" t="s">
        <v>9</v>
      </c>
      <c r="C6" s="16">
        <v>29726</v>
      </c>
    </row>
    <row r="14" spans="1:18" x14ac:dyDescent="0.3">
      <c r="A14" t="s">
        <v>142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D491-047D-408E-927E-0D255A5B3FBB}">
  <dimension ref="A3:C54"/>
  <sheetViews>
    <sheetView workbookViewId="0">
      <selection activeCell="A3" sqref="A3:C5"/>
    </sheetView>
  </sheetViews>
  <sheetFormatPr defaultRowHeight="14.4" x14ac:dyDescent="0.3"/>
  <cols>
    <col min="1" max="1" width="16.21875" bestFit="1" customWidth="1"/>
    <col min="2" max="2" width="15.5546875" hidden="1" customWidth="1"/>
    <col min="3" max="3" width="16.5546875" style="16" bestFit="1" customWidth="1"/>
  </cols>
  <sheetData>
    <row r="3" spans="1:3" x14ac:dyDescent="0.3">
      <c r="A3" s="37" t="s">
        <v>2</v>
      </c>
      <c r="B3" t="s">
        <v>152</v>
      </c>
      <c r="C3" s="16" t="s">
        <v>154</v>
      </c>
    </row>
    <row r="4" spans="1:3" x14ac:dyDescent="0.3">
      <c r="A4" s="38" t="s">
        <v>22</v>
      </c>
      <c r="B4" s="65">
        <v>6.0695449236382679E-3</v>
      </c>
      <c r="C4" s="16">
        <v>21971</v>
      </c>
    </row>
    <row r="5" spans="1:3" x14ac:dyDescent="0.3">
      <c r="A5" s="38" t="s">
        <v>9</v>
      </c>
      <c r="B5" s="65">
        <v>8.2118835009818009E-3</v>
      </c>
      <c r="C5" s="16">
        <v>29726</v>
      </c>
    </row>
    <row r="6" spans="1:3" x14ac:dyDescent="0.3">
      <c r="A6" s="38" t="s">
        <v>14</v>
      </c>
      <c r="B6" s="65">
        <v>9.615798994219691E-3</v>
      </c>
      <c r="C6" s="16">
        <v>34808</v>
      </c>
    </row>
    <row r="7" spans="1:3" x14ac:dyDescent="0.3">
      <c r="A7" s="38" t="s">
        <v>83</v>
      </c>
      <c r="B7" s="65">
        <v>9.9370807176820414E-3</v>
      </c>
      <c r="C7" s="16">
        <v>35971</v>
      </c>
    </row>
    <row r="8" spans="1:3" x14ac:dyDescent="0.3">
      <c r="A8" s="38" t="s">
        <v>46</v>
      </c>
      <c r="B8" s="65">
        <v>9.9370807176820414E-3</v>
      </c>
      <c r="C8" s="16">
        <v>35971</v>
      </c>
    </row>
    <row r="9" spans="1:3" x14ac:dyDescent="0.3">
      <c r="A9" s="38" t="s">
        <v>7</v>
      </c>
      <c r="B9" s="65">
        <v>1.0947060065040901E-2</v>
      </c>
      <c r="C9" s="16">
        <v>39627</v>
      </c>
    </row>
    <row r="10" spans="1:3" x14ac:dyDescent="0.3">
      <c r="A10" s="38" t="s">
        <v>79</v>
      </c>
      <c r="B10" s="65">
        <v>1.2431365052283559E-2</v>
      </c>
      <c r="C10" s="16">
        <v>45000</v>
      </c>
    </row>
    <row r="11" spans="1:3" x14ac:dyDescent="0.3">
      <c r="A11" s="38" t="s">
        <v>41</v>
      </c>
      <c r="B11" s="65">
        <v>1.2431365052283559E-2</v>
      </c>
      <c r="C11" s="16">
        <v>45000</v>
      </c>
    </row>
    <row r="12" spans="1:3" x14ac:dyDescent="0.3">
      <c r="A12" s="38" t="s">
        <v>18</v>
      </c>
      <c r="B12" s="65">
        <v>1.2431365052283559E-2</v>
      </c>
      <c r="C12" s="16">
        <v>45000</v>
      </c>
    </row>
    <row r="13" spans="1:3" x14ac:dyDescent="0.3">
      <c r="A13" s="38" t="s">
        <v>56</v>
      </c>
      <c r="B13" s="65">
        <v>1.2463686601419496E-2</v>
      </c>
      <c r="C13" s="16">
        <v>45117</v>
      </c>
    </row>
    <row r="14" spans="1:3" x14ac:dyDescent="0.3">
      <c r="A14" s="38" t="s">
        <v>26</v>
      </c>
      <c r="B14" s="65">
        <v>1.2463686601419496E-2</v>
      </c>
      <c r="C14" s="16">
        <v>45117</v>
      </c>
    </row>
    <row r="15" spans="1:3" x14ac:dyDescent="0.3">
      <c r="A15" s="38" t="s">
        <v>93</v>
      </c>
      <c r="B15" s="65">
        <v>1.2555678702806394E-2</v>
      </c>
      <c r="C15" s="16">
        <v>45450</v>
      </c>
    </row>
    <row r="16" spans="1:3" x14ac:dyDescent="0.3">
      <c r="A16" s="38" t="s">
        <v>28</v>
      </c>
      <c r="B16" s="65">
        <v>1.396318547928161E-2</v>
      </c>
      <c r="C16" s="16">
        <v>50545</v>
      </c>
    </row>
    <row r="17" spans="1:3" x14ac:dyDescent="0.3">
      <c r="A17" s="38" t="s">
        <v>58</v>
      </c>
      <c r="B17" s="65">
        <v>1.396318547928161E-2</v>
      </c>
      <c r="C17" s="16">
        <v>50545</v>
      </c>
    </row>
    <row r="18" spans="1:3" x14ac:dyDescent="0.3">
      <c r="A18" s="38" t="s">
        <v>75</v>
      </c>
      <c r="B18" s="65">
        <v>1.4309882437961963E-2</v>
      </c>
      <c r="C18" s="16">
        <v>51800</v>
      </c>
    </row>
    <row r="19" spans="1:3" x14ac:dyDescent="0.3">
      <c r="A19" s="38" t="s">
        <v>37</v>
      </c>
      <c r="B19" s="65">
        <v>1.4309882437961963E-2</v>
      </c>
      <c r="C19" s="16">
        <v>51800</v>
      </c>
    </row>
    <row r="20" spans="1:3" x14ac:dyDescent="0.3">
      <c r="A20" s="38" t="s">
        <v>87</v>
      </c>
      <c r="B20" s="65">
        <v>1.5226212168593621E-2</v>
      </c>
      <c r="C20" s="16">
        <v>55117</v>
      </c>
    </row>
    <row r="21" spans="1:3" x14ac:dyDescent="0.3">
      <c r="A21" s="38" t="s">
        <v>50</v>
      </c>
      <c r="B21" s="65">
        <v>1.5226212168593621E-2</v>
      </c>
      <c r="C21" s="16">
        <v>55117</v>
      </c>
    </row>
    <row r="22" spans="1:3" x14ac:dyDescent="0.3">
      <c r="A22" s="38" t="s">
        <v>101</v>
      </c>
      <c r="B22" s="65">
        <v>1.5226212168593621E-2</v>
      </c>
      <c r="C22" s="16">
        <v>55117</v>
      </c>
    </row>
    <row r="23" spans="1:3" x14ac:dyDescent="0.3">
      <c r="A23" s="38" t="s">
        <v>89</v>
      </c>
      <c r="B23" s="65">
        <v>1.6145580677349169E-2</v>
      </c>
      <c r="C23" s="16">
        <v>58445</v>
      </c>
    </row>
    <row r="24" spans="1:3" x14ac:dyDescent="0.3">
      <c r="A24" s="38" t="s">
        <v>107</v>
      </c>
      <c r="B24" s="65">
        <v>1.6145580677349169E-2</v>
      </c>
      <c r="C24" s="16">
        <v>58445</v>
      </c>
    </row>
    <row r="25" spans="1:3" x14ac:dyDescent="0.3">
      <c r="A25" s="38" t="s">
        <v>52</v>
      </c>
      <c r="B25" s="65">
        <v>1.6145580677349169E-2</v>
      </c>
      <c r="C25" s="16">
        <v>58445</v>
      </c>
    </row>
    <row r="26" spans="1:3" x14ac:dyDescent="0.3">
      <c r="A26" s="38" t="s">
        <v>66</v>
      </c>
      <c r="B26" s="65">
        <v>1.6354151357670814E-2</v>
      </c>
      <c r="C26" s="16">
        <v>59200</v>
      </c>
    </row>
    <row r="27" spans="1:3" x14ac:dyDescent="0.3">
      <c r="A27" s="38" t="s">
        <v>5</v>
      </c>
      <c r="B27" s="65">
        <v>1.6649741593358445E-2</v>
      </c>
      <c r="C27" s="16">
        <v>60270</v>
      </c>
    </row>
    <row r="28" spans="1:3" x14ac:dyDescent="0.3">
      <c r="A28" s="38" t="s">
        <v>103</v>
      </c>
      <c r="B28" s="65">
        <v>1.6698085790783995E-2</v>
      </c>
      <c r="C28" s="16">
        <v>60445</v>
      </c>
    </row>
    <row r="29" spans="1:3" x14ac:dyDescent="0.3">
      <c r="A29" s="38" t="s">
        <v>97</v>
      </c>
      <c r="B29" s="65">
        <v>1.8224657419204416E-2</v>
      </c>
      <c r="C29" s="16">
        <v>65971</v>
      </c>
    </row>
    <row r="30" spans="1:3" x14ac:dyDescent="0.3">
      <c r="A30" s="38" t="s">
        <v>35</v>
      </c>
      <c r="B30" s="65">
        <v>1.8883796019532162E-2</v>
      </c>
      <c r="C30" s="16">
        <v>68357</v>
      </c>
    </row>
    <row r="31" spans="1:3" x14ac:dyDescent="0.3">
      <c r="A31" s="38" t="s">
        <v>147</v>
      </c>
      <c r="B31" s="65">
        <v>1.8883796019532162E-2</v>
      </c>
      <c r="C31" s="16">
        <v>68357</v>
      </c>
    </row>
    <row r="32" spans="1:3" x14ac:dyDescent="0.3">
      <c r="A32" s="38" t="s">
        <v>99</v>
      </c>
      <c r="B32" s="65">
        <v>2.2100204537392993E-2</v>
      </c>
      <c r="C32" s="16">
        <v>80000</v>
      </c>
    </row>
    <row r="33" spans="1:3" x14ac:dyDescent="0.3">
      <c r="A33" s="38" t="s">
        <v>24</v>
      </c>
      <c r="B33" s="65">
        <v>2.2100204537392993E-2</v>
      </c>
      <c r="C33" s="16">
        <v>80000</v>
      </c>
    </row>
    <row r="34" spans="1:3" x14ac:dyDescent="0.3">
      <c r="A34" s="38" t="s">
        <v>48</v>
      </c>
      <c r="B34" s="65">
        <v>2.2100204537392993E-2</v>
      </c>
      <c r="C34" s="16">
        <v>80000</v>
      </c>
    </row>
    <row r="35" spans="1:3" x14ac:dyDescent="0.3">
      <c r="A35" s="38" t="s">
        <v>85</v>
      </c>
      <c r="B35" s="65">
        <v>2.2100204537392993E-2</v>
      </c>
      <c r="C35" s="16">
        <v>80000</v>
      </c>
    </row>
    <row r="36" spans="1:3" x14ac:dyDescent="0.3">
      <c r="A36" s="38" t="s">
        <v>105</v>
      </c>
      <c r="B36" s="65">
        <v>2.2961283756681168E-2</v>
      </c>
      <c r="C36" s="16">
        <v>83117</v>
      </c>
    </row>
    <row r="37" spans="1:3" x14ac:dyDescent="0.3">
      <c r="A37" s="38" t="s">
        <v>64</v>
      </c>
      <c r="B37" s="65">
        <v>2.4408847153880409E-2</v>
      </c>
      <c r="C37" s="16">
        <v>88357</v>
      </c>
    </row>
    <row r="38" spans="1:3" x14ac:dyDescent="0.3">
      <c r="A38" s="38" t="s">
        <v>95</v>
      </c>
      <c r="B38" s="65">
        <v>2.4724603826208412E-2</v>
      </c>
      <c r="C38" s="16">
        <v>89500</v>
      </c>
    </row>
    <row r="39" spans="1:3" x14ac:dyDescent="0.3">
      <c r="A39" s="38" t="s">
        <v>44</v>
      </c>
      <c r="B39" s="65">
        <v>2.4724603826208412E-2</v>
      </c>
      <c r="C39" s="16">
        <v>89500</v>
      </c>
    </row>
    <row r="40" spans="1:3" x14ac:dyDescent="0.3">
      <c r="A40" s="38" t="s">
        <v>20</v>
      </c>
      <c r="B40" s="65">
        <v>2.4724603826208412E-2</v>
      </c>
      <c r="C40" s="16">
        <v>89500</v>
      </c>
    </row>
    <row r="41" spans="1:3" x14ac:dyDescent="0.3">
      <c r="A41" s="38" t="s">
        <v>81</v>
      </c>
      <c r="B41" s="65">
        <v>2.4724603826208412E-2</v>
      </c>
      <c r="C41" s="16">
        <v>89500</v>
      </c>
    </row>
    <row r="42" spans="1:3" x14ac:dyDescent="0.3">
      <c r="A42" s="38" t="s">
        <v>62</v>
      </c>
      <c r="B42" s="65">
        <v>2.4862730104567118E-2</v>
      </c>
      <c r="C42" s="16">
        <v>90000</v>
      </c>
    </row>
    <row r="43" spans="1:3" x14ac:dyDescent="0.3">
      <c r="A43" s="38" t="s">
        <v>73</v>
      </c>
      <c r="B43" s="65">
        <v>2.5876024482606588E-2</v>
      </c>
      <c r="C43" s="16">
        <v>93668</v>
      </c>
    </row>
    <row r="44" spans="1:3" x14ac:dyDescent="0.3">
      <c r="A44" s="38" t="s">
        <v>77</v>
      </c>
      <c r="B44" s="65">
        <v>2.6796498001589005E-2</v>
      </c>
      <c r="C44" s="16">
        <v>97000</v>
      </c>
    </row>
    <row r="45" spans="1:3" x14ac:dyDescent="0.3">
      <c r="A45" s="38" t="s">
        <v>39</v>
      </c>
      <c r="B45" s="65">
        <v>2.6796498001589005E-2</v>
      </c>
      <c r="C45" s="16">
        <v>97000</v>
      </c>
    </row>
    <row r="46" spans="1:3" x14ac:dyDescent="0.3">
      <c r="A46" s="38" t="s">
        <v>71</v>
      </c>
      <c r="B46" s="65">
        <v>2.6796498001589005E-2</v>
      </c>
      <c r="C46" s="16">
        <v>97000</v>
      </c>
    </row>
    <row r="47" spans="1:3" x14ac:dyDescent="0.3">
      <c r="A47" s="38" t="s">
        <v>33</v>
      </c>
      <c r="B47" s="65">
        <v>3.0387781238915366E-2</v>
      </c>
      <c r="C47" s="16">
        <v>110000</v>
      </c>
    </row>
    <row r="48" spans="1:3" x14ac:dyDescent="0.3">
      <c r="A48" s="38" t="s">
        <v>54</v>
      </c>
      <c r="B48" s="65">
        <v>3.3150306806089491E-2</v>
      </c>
      <c r="C48" s="16">
        <v>120000</v>
      </c>
    </row>
    <row r="49" spans="1:3" x14ac:dyDescent="0.3">
      <c r="A49" s="38" t="s">
        <v>91</v>
      </c>
      <c r="B49" s="65">
        <v>3.3150306806089491E-2</v>
      </c>
      <c r="C49" s="16">
        <v>120000</v>
      </c>
    </row>
    <row r="50" spans="1:3" x14ac:dyDescent="0.3">
      <c r="A50" s="38" t="s">
        <v>12</v>
      </c>
      <c r="B50" s="65">
        <v>3.7017842600133265E-2</v>
      </c>
      <c r="C50" s="16">
        <v>134000</v>
      </c>
    </row>
    <row r="51" spans="1:3" x14ac:dyDescent="0.3">
      <c r="A51" s="38" t="s">
        <v>16</v>
      </c>
      <c r="B51" s="65">
        <v>3.7294095156850678E-2</v>
      </c>
      <c r="C51" s="16">
        <v>135000</v>
      </c>
    </row>
    <row r="52" spans="1:3" x14ac:dyDescent="0.3">
      <c r="A52" s="38" t="s">
        <v>60</v>
      </c>
      <c r="B52" s="65">
        <v>3.8675357940437742E-2</v>
      </c>
      <c r="C52" s="16">
        <v>140000</v>
      </c>
    </row>
    <row r="53" spans="1:3" x14ac:dyDescent="0.3">
      <c r="A53" s="38" t="s">
        <v>31</v>
      </c>
      <c r="B53" s="65">
        <v>3.8675357940437742E-2</v>
      </c>
      <c r="C53" s="16">
        <v>140000</v>
      </c>
    </row>
    <row r="54" spans="1:3" x14ac:dyDescent="0.3">
      <c r="A54" s="38" t="s">
        <v>153</v>
      </c>
      <c r="B54" s="65">
        <v>1</v>
      </c>
      <c r="C54" s="16">
        <v>3619876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Master</vt:lpstr>
      <vt:lpstr>1</vt:lpstr>
      <vt:lpstr>2.a</vt:lpstr>
      <vt:lpstr>2.b</vt:lpstr>
      <vt:lpstr>2b Pivot Work</vt:lpstr>
      <vt:lpstr>3.a</vt:lpstr>
      <vt:lpstr>3a Work</vt:lpstr>
      <vt:lpstr>3.b</vt:lpstr>
      <vt:lpstr>3b Work</vt:lpstr>
      <vt:lpstr>4.a</vt:lpstr>
      <vt:lpstr>4.b</vt:lpstr>
      <vt:lpstr>5</vt:lpstr>
      <vt:lpstr>5 Work</vt:lpstr>
      <vt:lpstr>6</vt:lpstr>
      <vt:lpstr>6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Andria Price</cp:lastModifiedBy>
  <dcterms:created xsi:type="dcterms:W3CDTF">2022-04-18T02:07:21Z</dcterms:created>
  <dcterms:modified xsi:type="dcterms:W3CDTF">2024-09-22T23:09:59Z</dcterms:modified>
</cp:coreProperties>
</file>