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Z:\"/>
    </mc:Choice>
  </mc:AlternateContent>
  <xr:revisionPtr revIDLastSave="0" documentId="13_ncr:1_{27076D4C-C737-42BD-807A-709D73A110DF}" xr6:coauthVersionLast="47" xr6:coauthVersionMax="47" xr10:uidLastSave="{00000000-0000-0000-0000-000000000000}"/>
  <bookViews>
    <workbookView xWindow="-120" yWindow="-120" windowWidth="24240" windowHeight="13140" activeTab="3" xr2:uid="{0A0D8D68-EFC2-4074-BDCA-85DAF874A3F1}"/>
  </bookViews>
  <sheets>
    <sheet name="Input Data" sheetId="2" r:id="rId1"/>
    <sheet name="Master Data" sheetId="1" r:id="rId2"/>
    <sheet name=".Analyse" sheetId="5" r:id="rId3"/>
    <sheet name="Dashboard" sheetId="4" r:id="rId4"/>
  </sheets>
  <definedNames>
    <definedName name="_xlchart.v1.0" hidden="1">'.Analyse'!$AJ$6:$AJ$10</definedName>
    <definedName name="_xlchart.v1.1" hidden="1">'.Analyse'!$AK$6:$AK$10</definedName>
    <definedName name="_xlchart.v1.2" hidden="1">'.Analyse'!$AJ$6:$AJ$10</definedName>
    <definedName name="_xlchart.v1.3" hidden="1">'.Analyse'!$AK$6:$AK$10</definedName>
    <definedName name="Category">OFFSET(#REF!,1,0,COUNT(#REF!))</definedName>
    <definedName name="CategoryRange">OFFSET(#REF!,1,1,COUNT(#REF!))</definedName>
    <definedName name="_xlnm.Print_Area" localSheetId="3">Dashboard!$A$1:$Y$31</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6" i="5" l="1" a="1"/>
  <c r="AK6" i="5" s="1"/>
  <c r="AI6" i="5" s="1" a="1"/>
  <c r="AI6" i="5" s="1"/>
  <c r="AJ6" i="5" a="1"/>
  <c r="AJ6" i="5" s="1"/>
  <c r="AD3" i="5"/>
  <c r="AD2" i="5" s="1"/>
  <c r="AD5" i="5" s="1" a="1"/>
  <c r="AD5" i="5" s="1"/>
  <c r="AA5" i="5" a="1"/>
  <c r="AA5" i="5" s="1"/>
  <c r="Z5" i="5" a="1"/>
  <c r="Z5" i="5" s="1"/>
  <c r="W5" i="5" s="1" a="1"/>
  <c r="W5" i="5" s="1"/>
  <c r="Y5" i="5" a="1"/>
  <c r="Y5" i="5" s="1"/>
  <c r="X5" i="5" a="1"/>
  <c r="X5" i="5" s="1"/>
  <c r="L5" i="5" a="1"/>
  <c r="L5" i="5" s="1"/>
  <c r="M5" i="5"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8" i="5"/>
  <c r="F9" i="5"/>
  <c r="AJ4" i="5" l="1"/>
  <c r="AK4" i="5"/>
  <c r="AC5" i="5" a="1"/>
  <c r="AC5" i="5" s="1"/>
  <c r="Y3" i="5"/>
  <c r="AA3" i="5"/>
  <c r="Z3" i="5"/>
  <c r="X3" i="5"/>
  <c r="N5" i="5"/>
  <c r="O5" i="5" s="1"/>
  <c r="N13" i="5"/>
  <c r="O13" i="5" s="1"/>
  <c r="N9" i="5"/>
  <c r="O9" i="5" s="1"/>
  <c r="M16" i="5"/>
  <c r="M12" i="5"/>
  <c r="M8" i="5"/>
  <c r="N15" i="5"/>
  <c r="O15" i="5" s="1"/>
  <c r="N11" i="5"/>
  <c r="O11" i="5" s="1"/>
  <c r="N7" i="5"/>
  <c r="O7" i="5" s="1"/>
  <c r="M14" i="5"/>
  <c r="M10" i="5"/>
  <c r="M6" i="5"/>
  <c r="N16" i="5"/>
  <c r="O16" i="5" s="1"/>
  <c r="N14" i="5"/>
  <c r="O14" i="5" s="1"/>
  <c r="N12" i="5"/>
  <c r="O12" i="5" s="1"/>
  <c r="N10" i="5"/>
  <c r="O10" i="5" s="1"/>
  <c r="N8" i="5"/>
  <c r="O8" i="5" s="1"/>
  <c r="N6" i="5"/>
  <c r="O6" i="5" s="1"/>
  <c r="M15" i="5"/>
  <c r="M13" i="5"/>
  <c r="M11" i="5"/>
  <c r="M9" i="5"/>
  <c r="M7" i="5"/>
  <c r="F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<sst xmlns="http://schemas.openxmlformats.org/spreadsheetml/2006/main" count="1926" uniqueCount="144">
  <si>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</si>
  <si>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</si>
  <si>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</si>
  <si>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</si>
  <si>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</si>
  <si>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</si>
  <si>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</si>
  <si>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</si>
  <si>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</si>
  <si>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</si>
  <si>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</si>
  <si>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</si>
  <si>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</si>
  <si>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</si>
  <si>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</si>
  <si>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</si>
  <si>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</si>
  <si>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</si>
  <si>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</si>
  <si>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</si>
  <si>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</si>
  <si>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</si>
  <si>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</si>
  <si>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</si>
  <si>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</si>
  <si>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</si>
  <si>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</si>
  <si>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</si>
  <si>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</si>
  <si>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</si>
  <si>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</si>
  <si>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</si>
  <si>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</si>
  <si>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</si>
  <si>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</si>
  <si>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</si>
  <si>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</si>
  <si>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</si>
  <si>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</si>
  <si>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</si>
  <si>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</si>
  <si>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</si>
  <si>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</si>
  <si>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</si>
  <si>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</si>
  <si>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</si>
  <si>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</si>
  <si>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</si>
  <si>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</si>
  <si>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</si>
  <si>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</si>
  <si>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</si>
  <si>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</si>
  <si>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</si>
  <si>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</si>
  <si>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</si>
  <si>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</si>
  <si>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</si>
  <si>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</si>
  <si>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</si>
  <si>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</si>
  <si>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</si>
  <si>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</si>
  <si>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</si>
  <si>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</si>
  <si>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</si>
  <si>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</si>
  <si>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</si>
  <si>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</si>
  <si>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</si>
  <si>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</si>
  <si>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</si>
  <si>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</si>
  <si>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</si>
  <si>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</si>
  <si>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</si>
  <si>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</si>
  <si>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</si>
  <si>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</si>
  <si>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</si>
  <si>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</si>
  <si>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</si>
  <si>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</si>
  <si>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</si>
  <si>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</si>
  <si>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</si>
  <si>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</si>
  <si>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</si>
  <si>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</si>
  <si>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</si>
  <si>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</si>
  <si>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</si>
  <si>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</si>
  <si>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</si>
  <si>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</si>
  <si>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</si>
  <si>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</si>
  <si>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</si>
  <si>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</si>
  <si>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</si>
  <si>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</si>
  <si>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</si>
  <si>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</si>
  <si>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</si>
  <si>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</si>
  <si>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</si>
  <si>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</si>
  <si>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</si>
  <si>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</si>
  <si>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</si>
  <si>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</si>
  <si>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</si>
  <si>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</si>
  <si>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</si>
  <si>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</si>
  <si>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</si>
  <si>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</si>
  <si>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</si>
  <si>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</si>
  <si>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</si>
  <si>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Total</t>
  </si>
  <si>
    <t>Values</t>
  </si>
  <si>
    <t>Sum of TOTAL BUYING VALUE</t>
  </si>
  <si>
    <t>Jan</t>
  </si>
  <si>
    <t>Feb</t>
  </si>
  <si>
    <t>Mar</t>
  </si>
  <si>
    <t>Apr</t>
  </si>
  <si>
    <t>May</t>
  </si>
  <si>
    <t>Jun</t>
  </si>
  <si>
    <t>Jul</t>
  </si>
  <si>
    <t>Aug</t>
  </si>
  <si>
    <t>Sep</t>
  </si>
  <si>
    <t>Oct</t>
  </si>
  <si>
    <t>Nov</t>
  </si>
  <si>
    <t>Dec</t>
  </si>
  <si>
    <t>Sum of QUANTITY</t>
  </si>
  <si>
    <t xml:space="preserve"> </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</si>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</sst>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_ ;\-[$$-409]#,##0\ "/>
    <numFmt numFmtId="166" formatCode="[$$-409]#,##0"/>
    <numFmt numFmtId="167" formatCode="&quot;$&quot;#,##0"/>
  </numFmts>
  <fonts count="5" x14ac:knownFonts="1">
    <font>
      <sz val="11"/>
      <color theme="1"/>
      <name val="Calibri"/>
      <family val="2"/>
      <scheme val="minor"/>
    </font>
    <font>
      <b/>
      <sz val="11"/>
      <color rgb="FF7030A0"/>
      <name val="Calibri"/>
      <family val="2"/>
      <scheme val="minor"/>
    </font>
    <font>
      <b/>
      <sz val="11"/>
      <name val="Calibri"/>
      <family val="2"/>
      <scheme val="minor"/>
    </font>
    <font>
      <sz val="8"/>
      <color rgb="FF000000"/>
      <name val="Segoe UI"/>
      <family val="2"/>
      <charset val="204"/>
    </font>
    <font>
      <sz val="11"/>
      <color theme="1"/>
      <name val="Arial"/>
      <family val="2"/>
      <charset val="204"/>
    </font>
  </fonts>
  <fills count="6">
    <fill>
      <patternFill patternType="none"/>
    </fill>
    <fill>
      <patternFill patternType="gray125"/>
    </fill>
    <fill>
      <patternFill patternType="solid">
        <fgColor rgb="FFE1CCF0"/>
        <bgColor indexed="64"/>
      </patternFill>
    </fill>
    <fill>
      <patternFill patternType="solid">
        <fgColor theme="8" tint="0.89999084444715716"/>
        <bgColor indexed="64"/>
      </patternFill>
    </fill>
    <fill>
      <patternFill patternType="solid">
        <fgColor theme="0"/>
        <bgColor indexed="64"/>
      </patternFill>
    </fill>
    <fill>
      <patternFill patternType="solid">
        <fgColor rgb="FF19222D"/>
        <bgColor indexed="64"/>
      </patternFill>
    </fill>
  </fills>
  <borders count="2">
    <border>
      <left/>
      <right/>
      <top/>
      <bottom/>
      <diagonal/>
    </border>
    <border>
      <left/>
      <right/>
      <top/>
      <bottom style="medium">
        <color rgb="FF7030A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0" fillId="0" borderId="0" xfId="0" applyFill="1"/>
    <xf numFmtId="0" fontId="0" fillId="0" borderId="0" xfId="0" applyNumberFormat="1" applyFill="1"/>
    <xf numFmtId="0" fontId="0" fillId="0" borderId="0" xfId="0" applyNumberFormat="1"/>
    <xf numFmtId="0" fontId="2" fillId="3" borderId="1" xfId="0" applyFont="1" applyFill="1" applyBorder="1" applyAlignment="1">
      <alignment horizontal="center" vertical="center"/>
    </xf>
    <xf numFmtId="0" fontId="0" fillId="0" borderId="0" xfId="0" pivotButton="1"/>
    <xf numFmtId="0" fontId="0" fillId="0" borderId="0" xfId="0" applyNumberFormat="1" applyFont="1" applyFill="1" applyBorder="1" applyAlignment="1" applyProtection="1"/>
    <xf numFmtId="0" fontId="0" fillId="4" borderId="0" xfId="0" applyNumberFormat="1" applyFont="1" applyFill="1" applyBorder="1" applyAlignment="1" applyProtection="1"/>
    <xf numFmtId="10" fontId="0" fillId="0" borderId="0" xfId="0" applyNumberFormat="1"/>
    <xf numFmtId="166" fontId="0" fillId="0" borderId="0" xfId="0" applyNumberFormat="1"/>
    <xf numFmtId="9" fontId="0" fillId="0" borderId="0" xfId="0" applyNumberFormat="1"/>
    <xf numFmtId="3" fontId="0" fillId="0" borderId="0" xfId="0" applyNumberFormat="1"/>
    <xf numFmtId="0" fontId="0" fillId="5" borderId="0" xfId="0" applyFill="1"/>
    <xf numFmtId="167" fontId="0" fillId="0" borderId="0" xfId="0" applyNumberFormat="1"/>
    <xf numFmtId="14" fontId="0" fillId="4" borderId="0" xfId="0" applyNumberFormat="1" applyFill="1"/>
    <xf numFmtId="0" fontId="0" fillId="4" borderId="0" xfId="0" applyFill="1" applyAlignment="1">
      <alignment horizontal="center" vertical="center"/>
    </xf>
    <xf numFmtId="0" fontId="0" fillId="4" borderId="0" xfId="0" applyFill="1"/>
    <xf numFmtId="164" fontId="0" fillId="4" borderId="0" xfId="0" applyNumberFormat="1" applyFill="1"/>
    <xf numFmtId="165" fontId="0" fillId="4" borderId="0" xfId="0" applyNumberFormat="1" applyFill="1"/>
    <xf numFmtId="0" fontId="0" fillId="4" borderId="0" xfId="0" applyNumberFormat="1" applyFill="1"/>
    <xf numFmtId="1" fontId="0" fillId="4" borderId="0" xfId="0" applyNumberFormat="1" applyFill="1"/>
    <xf numFmtId="14" fontId="4" fillId="4" borderId="0" xfId="0" applyNumberFormat="1" applyFont="1" applyFill="1"/>
    <xf numFmtId="0" fontId="4" fillId="4" borderId="0" xfId="0" applyFont="1" applyFill="1" applyAlignment="1">
      <alignment horizontal="center" vertical="center"/>
    </xf>
    <xf numFmtId="0" fontId="4" fillId="4" borderId="0" xfId="0" applyFont="1" applyFill="1"/>
    <xf numFmtId="164" fontId="4" fillId="4" borderId="0" xfId="0" applyNumberFormat="1" applyFont="1" applyFill="1"/>
    <xf numFmtId="165" fontId="4" fillId="4" borderId="0" xfId="0" applyNumberFormat="1" applyFont="1" applyFill="1"/>
    <xf numFmtId="0" fontId="4" fillId="4" borderId="0" xfId="0" applyNumberFormat="1" applyFont="1" applyFill="1"/>
    <xf numFmtId="1" fontId="4" fillId="4" borderId="0" xfId="0" applyNumberFormat="1" applyFont="1" applyFill="1"/>
    <xf numFmtId="0" fontId="4" fillId="4" borderId="0" xfId="0" applyNumberFormat="1" applyFont="1" applyFill="1" applyAlignment="1">
      <alignment horizontal="center" vertical="center"/>
    </xf>
    <xf numFmtId="165" fontId="0" fillId="4" borderId="0" xfId="0" applyNumberFormat="1" applyFill="1" applyAlignment="1">
      <alignment vertical="center"/>
    </xf>
  </cellXfs>
  <cellStyles count="1">
    <cellStyle name="Normal" xfId="0" builtinId="0"/>
  </cellStyles>
  <dxfs count="85">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 formatCode="#,##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 formatCode="#,##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 formatCode="#,##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 formatCode="#,##0"/>
    </dxf>
    <dxf>
      <fill>
        <patternFill patternType="none">
          <bgColor auto="1"/>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fill>
        <patternFill>
          <fgColor indexed="64"/>
          <bgColor theme="0"/>
        </patternFill>
      </fill>
    </dxf>
    <dxf>
      <numFmt numFmtId="1" formatCode="0"/>
      <fill>
        <patternFill>
          <fgColor indexed="64"/>
          <bgColor theme="0"/>
        </patternFill>
      </fill>
    </dxf>
    <dxf>
      <numFmt numFmtId="0" formatCode="General"/>
      <fill>
        <patternFill>
          <fgColor indexed="64"/>
          <bgColor theme="0"/>
        </patternFill>
      </fill>
    </dxf>
    <dxf>
      <numFmt numFmtId="165" formatCode="[$$-409]#,##0_ ;\-[$$-409]#,##0\ "/>
      <fill>
        <patternFill>
          <fgColor indexed="64"/>
          <bgColor theme="0"/>
        </patternFill>
      </fill>
    </dxf>
    <dxf>
      <numFmt numFmtId="165" formatCode="[$$-409]#,##0_ ;\-[$$-409]#,##0\ "/>
      <fill>
        <patternFill>
          <fgColor indexed="64"/>
          <bgColor theme="0"/>
        </patternFill>
      </fill>
    </dxf>
    <dxf>
      <numFmt numFmtId="165" formatCode="[$$-409]#,##0_ ;\-[$$-409]#,##0\ "/>
      <fill>
        <patternFill>
          <fgColor indexed="64"/>
          <bgColor theme="0"/>
        </patternFill>
      </fill>
    </dxf>
    <dxf>
      <numFmt numFmtId="165" formatCode="[$$-409]#,##0_ ;\-[$$-409]#,##0\ "/>
      <fill>
        <patternFill>
          <fgColor indexed="64"/>
          <bgColor theme="0"/>
        </patternFill>
      </fill>
    </dxf>
    <dxf>
      <numFmt numFmtId="0" formatCode="General"/>
      <fill>
        <patternFill>
          <fgColor indexed="64"/>
          <bgColor theme="0"/>
        </patternFill>
      </fill>
    </dxf>
    <dxf>
      <numFmt numFmtId="0" formatCode="General"/>
      <fill>
        <patternFill>
          <fgColor indexed="64"/>
          <bgColor theme="0"/>
        </patternFill>
      </fill>
    </dxf>
    <dxf>
      <numFmt numFmtId="0" formatCode="General"/>
      <fill>
        <patternFill>
          <fgColor indexed="64"/>
          <bgColor theme="0"/>
        </patternFill>
      </fill>
    </dxf>
    <dxf>
      <numFmt numFmtId="164" formatCode="0.0%"/>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alignment horizontal="center" vertical="center" textRotation="0" wrapText="0" indent="0" justifyLastLine="0" shrinkToFit="0" readingOrder="0"/>
    </dxf>
    <dxf>
      <numFmt numFmtId="168" formatCode="dd/mm/yyyy"/>
      <fill>
        <patternFill patternType="solid">
          <fgColor indexed="64"/>
          <bgColor theme="0"/>
        </patternFill>
      </fill>
    </dxf>
    <dxf>
      <fill>
        <patternFill>
          <fgColor indexed="64"/>
          <bgColor theme="0"/>
        </patternFill>
      </fill>
    </dxf>
    <dxf>
      <border outline="0">
        <bottom style="medium">
          <color rgb="FF7030A0"/>
        </bottom>
      </border>
    </dxf>
    <dxf>
      <font>
        <b/>
        <i val="0"/>
        <strike val="0"/>
        <condense val="0"/>
        <extend val="0"/>
        <outline val="0"/>
        <shadow val="0"/>
        <u val="none"/>
        <vertAlign val="baseline"/>
        <sz val="11"/>
        <color auto="1"/>
        <name val="Calibri"/>
        <family val="2"/>
        <scheme val="minor"/>
      </font>
      <fill>
        <patternFill patternType="solid">
          <fgColor indexed="64"/>
          <bgColor theme="8" tint="0.89999084444715716"/>
        </patternFill>
      </fill>
      <alignment horizontal="center" vertical="center" textRotation="0" wrapText="0" indent="0" justifyLastLine="0" shrinkToFit="0" readingOrder="0"/>
    </dxf>
    <dxf>
      <font>
        <b/>
        <i val="0"/>
        <sz val="12"/>
        <color theme="0"/>
        <name val="Arial"/>
        <family val="2"/>
        <charset val="204"/>
        <scheme val="none"/>
      </font>
      <fill>
        <patternFill>
          <bgColor rgb="FF19222D"/>
        </patternFill>
      </fill>
    </dxf>
    <dxf>
      <fill>
        <patternFill>
          <bgColor rgb="FF19222D"/>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84"/>
      <tableStyleElement type="headerRow" dxfId="83"/>
    </tableStyle>
    <tableStyle name="Slicer Style 1" pivot="0" table="0" count="4" xr9:uid="{1E370145-92D2-4960-B836-188CA961143E}">
      <tableStyleElement type="wholeTable" dxfId="82"/>
      <tableStyleElement type="headerRow" dxfId="81"/>
    </tableStyle>
  </tableStyles>
  <colors>
    <mruColors>
      <color rgb="FF19222D"/>
      <color rgb="FFA0D1FF"/>
      <color rgb="FF00A8E1"/>
    </mruColors>
  </colors>
  <extLst>
    <ext xmlns:x14="http://schemas.microsoft.com/office/spreadsheetml/2009/9/main" uri="{46F421CA-312F-682f-3DD2-61675219B42D}">
      <x14:dxfs count="10">
        <dxf>
          <font>
            <sz val="10"/>
            <color theme="0"/>
            <name val="Arial"/>
            <family val="2"/>
            <charset val="204"/>
            <scheme val="none"/>
          </font>
          <fill>
            <patternFill>
              <bgColor rgb="FF00A8E1"/>
            </patternFill>
          </fill>
        </dxf>
        <dxf>
          <font>
            <sz val="10"/>
            <color theme="0"/>
            <name val="Arial"/>
            <family val="2"/>
            <charset val="204"/>
            <scheme val="none"/>
          </font>
          <fill>
            <patternFill>
              <bgColor rgb="FFA0D1FF"/>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[Sales-Dashboard-practice-file.xlsx].Analyse!SalesDay</c:name>
    <c:fmtId val="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'.Analyse'!$B$3:$B$4</c:f>
              <c:strCache>
                <c:ptCount val="1"/>
                <c:pt idx="0">
                  <c:v>Total</c:v>
                </c:pt>
              </c:strCache>
            </c:strRef>
          </c:tx>
          <c:spPr>
            <a:solidFill>
              <a:schemeClr val="accent4"/>
            </a:solidFill>
            <a:ln>
              <a:noFill/>
            </a:ln>
            <a:effectLst/>
          </c:spPr>
          <c:cat>
            <c:strRef>
              <c:f>'.Analyse'!$A$5:$A$35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'.Analyse'!$B$5:$B$35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1BF-4AF1-BA2A-7F6A57665938}"/>
            </c:ext>
          </c:extLst>
        </c:ser>
        <c:dLbls>
          <c:showLegendKey val="0"/>
          <c:showVal val="0"/>
          <c:showCatName val="0"/>
          <c:showSerName val="0"/>
          <c:showPercent val="0"/>
          <c:showBubbleSize val="0"/>
        </c:dLbls>
        <c:axId val="555317000"/>
        <c:axId val="555314704"/>
      </c:areaChart>
      <c:catAx>
        <c:axId val="555317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314704"/>
        <c:crosses val="autoZero"/>
        <c:auto val="1"/>
        <c:lblAlgn val="ctr"/>
        <c:lblOffset val="100"/>
        <c:noMultiLvlLbl val="0"/>
      </c:catAx>
      <c:valAx>
        <c:axId val="5553147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3170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'.Analyse'!$M$4</c:f>
              <c:strCache>
                <c:ptCount val="1"/>
                <c:pt idx="0">
                  <c:v>Sales</c:v>
                </c:pt>
              </c:strCache>
            </c:strRef>
          </c:tx>
          <c:spPr>
            <a:solidFill>
              <a:schemeClr val="accent5">
                <a:lumMod val="75000"/>
                <a:lumOff val="25000"/>
              </a:schemeClr>
            </a:solidFill>
            <a:ln>
              <a:noFill/>
            </a:ln>
            <a:effectLst/>
          </c:spPr>
          <c:invertIfNegative val="0"/>
          <c:cat>
            <c:strRef>
              <c:f>'.Analyse'!$L$5:$L$16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'.Analyse'!$M$5:$M$16</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6A6-4A11-98F5-02C370EB22F5}"/>
            </c:ext>
          </c:extLst>
        </c:ser>
        <c:ser>
          <c:idx val="1"/>
          <c:order val="1"/>
          <c:tx>
            <c:strRef>
              <c:f>'.Analyse'!$N$4</c:f>
              <c:strCache>
                <c:ptCount val="1"/>
                <c:pt idx="0">
                  <c:v>Profit</c:v>
                </c:pt>
              </c:strCache>
            </c:strRef>
          </c:tx>
          <c:spPr>
            <a:solidFill>
              <a:schemeClr val="accent2">
                <a:lumMod val="75000"/>
              </a:schemeClr>
            </a:solidFill>
            <a:ln>
              <a:noFill/>
            </a:ln>
            <a:effectLst/>
          </c:spPr>
          <c:invertIfNegative val="0"/>
          <c:dLbls>
            <c:dLbl>
              <c:idx val="0"/>
              <c:tx>
                <c:rich>
                  <a:bodyPr/>
                  <a:lstStyle/>
                  <a:p>
                    <a:fld id="{1291095F-E100-4865-8DB7-E97995BAFF4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76A6-4A11-98F5-02C370EB22F5}"/>
                </c:ext>
              </c:extLst>
            </c:dLbl>
            <c:dLbl>
              <c:idx val="1"/>
              <c:tx>
                <c:rich>
                  <a:bodyPr/>
                  <a:lstStyle/>
                  <a:p>
                    <a:fld id="{AE29A0FD-D383-4866-84A3-38D4E62C2C9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6A6-4A11-98F5-02C370EB22F5}"/>
                </c:ext>
              </c:extLst>
            </c:dLbl>
            <c:dLbl>
              <c:idx val="2"/>
              <c:tx>
                <c:rich>
                  <a:bodyPr/>
                  <a:lstStyle/>
                  <a:p>
                    <a:fld id="{1F9016C1-D7A8-42E9-892F-0712F725E5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6A6-4A11-98F5-02C370EB22F5}"/>
                </c:ext>
              </c:extLst>
            </c:dLbl>
            <c:dLbl>
              <c:idx val="3"/>
              <c:tx>
                <c:rich>
                  <a:bodyPr/>
                  <a:lstStyle/>
                  <a:p>
                    <a:fld id="{875AF835-8852-45FE-961F-8B7D438523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6A6-4A11-98F5-02C370EB22F5}"/>
                </c:ext>
              </c:extLst>
            </c:dLbl>
            <c:dLbl>
              <c:idx val="4"/>
              <c:tx>
                <c:rich>
                  <a:bodyPr/>
                  <a:lstStyle/>
                  <a:p>
                    <a:fld id="{34648623-AE97-4E8B-ABD0-9CB92D5A4D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6A6-4A11-98F5-02C370EB22F5}"/>
                </c:ext>
              </c:extLst>
            </c:dLbl>
            <c:dLbl>
              <c:idx val="5"/>
              <c:tx>
                <c:rich>
                  <a:bodyPr/>
                  <a:lstStyle/>
                  <a:p>
                    <a:fld id="{D6FE1927-4C8A-42B6-A5E4-37EA41A2FF7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6A6-4A11-98F5-02C370EB22F5}"/>
                </c:ext>
              </c:extLst>
            </c:dLbl>
            <c:dLbl>
              <c:idx val="6"/>
              <c:tx>
                <c:rich>
                  <a:bodyPr/>
                  <a:lstStyle/>
                  <a:p>
                    <a:fld id="{DCCFF8DC-D36F-4236-A9C8-EE81B2AEEF8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6A6-4A11-98F5-02C370EB22F5}"/>
                </c:ext>
              </c:extLst>
            </c:dLbl>
            <c:dLbl>
              <c:idx val="7"/>
              <c:tx>
                <c:rich>
                  <a:bodyPr/>
                  <a:lstStyle/>
                  <a:p>
                    <a:fld id="{00017D37-C973-4F91-AF43-55413F4A128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6A6-4A11-98F5-02C370EB22F5}"/>
                </c:ext>
              </c:extLst>
            </c:dLbl>
            <c:dLbl>
              <c:idx val="8"/>
              <c:tx>
                <c:rich>
                  <a:bodyPr/>
                  <a:lstStyle/>
                  <a:p>
                    <a:fld id="{5639B111-FF69-49E1-AEF7-619BF84016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6A6-4A11-98F5-02C370EB22F5}"/>
                </c:ext>
              </c:extLst>
            </c:dLbl>
            <c:dLbl>
              <c:idx val="9"/>
              <c:tx>
                <c:rich>
                  <a:bodyPr/>
                  <a:lstStyle/>
                  <a:p>
                    <a:fld id="{1769E3F7-CFEF-4CB7-AB37-52FFAA69C97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6A6-4A11-98F5-02C370EB22F5}"/>
                </c:ext>
              </c:extLst>
            </c:dLbl>
            <c:dLbl>
              <c:idx val="10"/>
              <c:tx>
                <c:rich>
                  <a:bodyPr/>
                  <a:lstStyle/>
                  <a:p>
                    <a:fld id="{1F757C19-2411-4379-A1C1-31255F8B508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6A6-4A11-98F5-02C370EB22F5}"/>
                </c:ext>
              </c:extLst>
            </c:dLbl>
            <c:dLbl>
              <c:idx val="11"/>
              <c:tx>
                <c:rich>
                  <a:bodyPr/>
                  <a:lstStyle/>
                  <a:p>
                    <a:fld id="{25810352-DE4E-4B43-A47B-617CC52C2FD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6A6-4A11-98F5-02C370EB22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'.Analyse'!$L$5:$L$16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'.Analyse'!$N$5:$N$16</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'.Analyse'!$O$5:$O$16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76A6-4A11-98F5-02C370EB22F5}"/>
            </c:ext>
          </c:extLst>
        </c:ser>
        <c:dLbls>
          <c:showLegendKey val="0"/>
          <c:showVal val="0"/>
          <c:showCatName val="0"/>
          <c:showSerName val="0"/>
          <c:showPercent val="0"/>
          <c:showBubbleSize val="0"/>
        </c:dLbls>
        <c:gapWidth val="50"/>
        <c:overlap val="100"/>
        <c:axId val="540204168"/>
        <c:axId val="540209416"/>
      </c:barChart>
      <c:catAx>
        <c:axId val="54020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09416"/>
        <c:crosses val="autoZero"/>
        <c:auto val="1"/>
        <c:lblAlgn val="ctr"/>
        <c:lblOffset val="100"/>
        <c:noMultiLvlLbl val="0"/>
      </c:catAx>
      <c:valAx>
        <c:axId val="54020941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204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'.Analyse'!$AC$5:$AC$14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'.Analyse'!$AD$5:$AD$14</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BB9-4BFE-B9C9-5433D357C422}"/>
            </c:ext>
          </c:extLst>
        </c:ser>
        <c:dLbls>
          <c:showLegendKey val="0"/>
          <c:showVal val="0"/>
          <c:showCatName val="0"/>
          <c:showSerName val="0"/>
          <c:showPercent val="0"/>
          <c:showBubbleSize val="0"/>
        </c:dLbls>
        <c:gapWidth val="50"/>
        <c:axId val="515992280"/>
        <c:axId val="516000808"/>
      </c:barChart>
      <c:catAx>
        <c:axId val="515992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000808"/>
        <c:crosses val="autoZero"/>
        <c:auto val="1"/>
        <c:lblAlgn val="ctr"/>
        <c:lblOffset val="100"/>
        <c:noMultiLvlLbl val="0"/>
      </c:catAx>
      <c:valAx>
        <c:axId val="516000808"/>
        <c:scaling>
          <c:orientation val="minMax"/>
        </c:scaling>
        <c:delete val="0"/>
        <c:axPos val="b"/>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992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[Sales-Dashboard-practice-file.xlsx].Analyse!PivotTable6</c:name>
    <c:fmtId val="0"/>
  </c:pivotSource>
  <c:chart>
    <c:autoTitleDeleted val="1"/>
    <c:pivotFmts>
      <c:pivotFmt>
        <c:idx val="0"/>
        <c:spPr>
          <a:solidFill>
            <a:schemeClr val="accent4"/>
          </a:solidFill>
          <a:ln w="19050">
            <a:solidFill>
              <a:schemeClr val="lt1"/>
            </a:solidFill>
          </a:ln>
          <a:effectLst/>
        </c:spPr>
        <c:marker>
          <c:symbol val="none"/>
        </c:marker>
        <c:dLbl>
          <c:idx val="0"/>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tint val="65000"/>
            </a:schemeClr>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hade val="65000"/>
            </a:schemeClr>
          </a:solidFill>
          <a:ln w="19050">
            <a:solidFill>
              <a:schemeClr val="lt1"/>
            </a:solidFill>
          </a:ln>
          <a:effectLst/>
        </c:spPr>
      </c:pivotFmt>
    </c:pivotFmts>
    <c:plotArea>
      <c:layout/>
      <c:pieChart>
        <c:varyColors val="1"/>
        <c:ser>
          <c:idx val="0"/>
          <c:order val="0"/>
          <c:tx>
            <c:strRef>
              <c:f>'.Analyse'!$AN$4:$AN$5</c:f>
              <c:strCache>
                <c:ptCount val="1"/>
                <c:pt idx="0">
                  <c:v>Total</c:v>
                </c:pt>
              </c:strCache>
            </c:strRef>
          </c:tx>
          <c:dPt>
            <c:idx val="0"/>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2-7B10-48B3-9E4B-0EDB4B043FDB}"/>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80D-4F9D-BB34-B8A836BF7203}"/>
              </c:ext>
            </c:extLst>
          </c:dPt>
          <c:dPt>
            <c:idx val="2"/>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5-480D-4F9D-BB34-B8A836BF7203}"/>
              </c:ext>
            </c:extLst>
          </c:dPt>
          <c:dLbls>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'.Analyse'!$AM$6:$AM$8</c:f>
              <c:strCache>
                <c:ptCount val="3"/>
                <c:pt idx="0">
                  <c:v>Direct Sales</c:v>
                </c:pt>
                <c:pt idx="1">
                  <c:v>Online</c:v>
                </c:pt>
                <c:pt idx="2">
                  <c:v>Wholesaler</c:v>
                </c:pt>
              </c:strCache>
            </c:strRef>
          </c:cat>
          <c:val>
            <c:numRef>
              <c:f>'.Analyse'!$AN$6:$AN$8</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7B10-48B3-9E4B-0EDB4B043FD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[Sales-Dashboard-practice-file.xlsx].Analyse!PaymentMode</c:name>
    <c:fmtId val="0"/>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hade val="76000"/>
            </a:schemeClr>
          </a:solidFill>
          <a:ln w="19050">
            <a:solidFill>
              <a:schemeClr val="lt1"/>
            </a:solidFill>
          </a:ln>
          <a:effectLst/>
        </c:spPr>
      </c:pivotFmt>
      <c:pivotFmt>
        <c:idx val="2"/>
        <c:spPr>
          <a:solidFill>
            <a:schemeClr val="accent4">
              <a:tint val="77000"/>
            </a:schemeClr>
          </a:solidFill>
          <a:ln w="19050">
            <a:solidFill>
              <a:schemeClr val="lt1"/>
            </a:solidFill>
          </a:ln>
          <a:effectLst/>
        </c:spPr>
      </c:pivotFmt>
    </c:pivotFmts>
    <c:plotArea>
      <c:layout/>
      <c:pieChart>
        <c:varyColors val="1"/>
        <c:ser>
          <c:idx val="0"/>
          <c:order val="0"/>
          <c:tx>
            <c:strRef>
              <c:f>'.Analyse'!$AQ$4:$AQ$5</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A57C-45D9-B51A-A64FDDDAC551}"/>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A57C-45D9-B51A-A64FDDDAC5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'.Analyse'!$AP$6:$AP$7</c:f>
              <c:strCache>
                <c:ptCount val="2"/>
                <c:pt idx="0">
                  <c:v>Cash</c:v>
                </c:pt>
                <c:pt idx="1">
                  <c:v>Online</c:v>
                </c:pt>
              </c:strCache>
            </c:strRef>
          </c:cat>
          <c:val>
            <c:numRef>
              <c:f>'.Analyse'!$AQ$6:$AQ$7</c:f>
              <c:numCache>
                <c:formatCode>#,##0</c:formatCode>
                <c:ptCount val="2"/>
                <c:pt idx="0">
                  <c:v>199516.90000000008</c:v>
                </c:pt>
                <c:pt idx="1">
                  <c:v>201895.01999999993</c:v>
                </c:pt>
              </c:numCache>
            </c:numRef>
          </c:val>
          <c:extLst>
            <c:ext xmlns:c16="http://schemas.microsoft.com/office/drawing/2014/chart" uri="{C3380CC4-5D6E-409C-BE32-E72D297353CC}">
              <c16:uniqueId val="{00000000-986B-4DE5-9464-AF13453253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[Sales-Dashboard-practice-file.xlsx].Analyse!SalesDay</c:name>
    <c:fmtId val="3"/>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'.Analyse'!$B$3:$B$4</c:f>
              <c:strCache>
                <c:ptCount val="1"/>
                <c:pt idx="0">
                  <c:v>Total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'.Analyse'!$A$5:$A$35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'.Analyse'!$B$5:$B$35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smooth val="0"/>
          <c:extLst>
            <c:ext xmlns:c16="http://schemas.microsoft.com/office/drawing/2014/chart" uri="{C3380CC4-5D6E-409C-BE32-E72D297353CC}">
              <c16:uniqueId val="{00000000-D7EF-4FC3-B039-D38703CB7FAC}"/>
            </c:ext>
          </c:extLst>
        </c:ser>
        <c:dLbls>
          <c:showLegendKey val="0"/>
          <c:showVal val="0"/>
          <c:showCatName val="0"/>
          <c:showSerName val="0"/>
          <c:showPercent val="0"/>
          <c:showBubbleSize val="0"/>
        </c:dLbls>
        <c:marker val="1"/>
        <c:smooth val="0"/>
        <c:axId val="555317000"/>
        <c:axId val="555314704"/>
      </c:lineChart>
      <c:catAx>
        <c:axId val="555317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314704"/>
        <c:crosses val="autoZero"/>
        <c:auto val="1"/>
        <c:lblAlgn val="ctr"/>
        <c:lblOffset val="100"/>
        <c:noMultiLvlLbl val="0"/>
      </c:catAx>
      <c:valAx>
        <c:axId val="5553147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5553170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19222D"/>
    </a:solidFill>
    <a:ln w="254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3807234725580561"/>
          <c:y val="5.8902275769745646E-2"/>
          <c:w val="0.84093027741611037"/>
          <c:h val="0.81687674582845815"/>
        </c:manualLayout>
      </c:layout>
      <c:barChart>
        <c:barDir val="col"/>
        <c:grouping val="stacked"/>
        <c:varyColors val="0"/>
        <c:ser>
          <c:idx val="1"/>
          <c:order val="0"/>
          <c:tx>
            <c:strRef>
              <c:f>'.Analyse'!$N$4</c:f>
              <c:strCache>
                <c:ptCount val="1"/>
                <c:pt idx="0">
                  <c:v>Profit</c:v>
                </c:pt>
              </c:strCache>
            </c:strRef>
          </c:tx>
          <c:spPr>
            <a:solidFill>
              <a:srgbClr val="00A8E1"/>
            </a:solidFill>
            <a:ln>
              <a:noFill/>
            </a:ln>
            <a:effectLst/>
          </c:spPr>
          <c:invertIfNegative val="0"/>
          <c:dLbls>
            <c:dLbl>
              <c:idx val="0"/>
              <c:tx>
                <c:rich>
                  <a:bodyPr/>
                  <a:lstStyle/>
                  <a:p>
                    <a:fld id="{B64F9412-7B56-4D51-83B1-2D7A78E276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F43-4BF3-A022-78603EA904A5}"/>
                </c:ext>
              </c:extLst>
            </c:dLbl>
            <c:dLbl>
              <c:idx val="1"/>
              <c:tx>
                <c:rich>
                  <a:bodyPr/>
                  <a:lstStyle/>
                  <a:p>
                    <a:fld id="{702437A0-09A0-4558-8284-A7A20FA0A5A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F43-4BF3-A022-78603EA904A5}"/>
                </c:ext>
              </c:extLst>
            </c:dLbl>
            <c:dLbl>
              <c:idx val="2"/>
              <c:tx>
                <c:rich>
                  <a:bodyPr/>
                  <a:lstStyle/>
                  <a:p>
                    <a:fld id="{682E9991-5073-45E4-A7BC-B43481575D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F43-4BF3-A022-78603EA904A5}"/>
                </c:ext>
              </c:extLst>
            </c:dLbl>
            <c:dLbl>
              <c:idx val="3"/>
              <c:tx>
                <c:rich>
                  <a:bodyPr/>
                  <a:lstStyle/>
                  <a:p>
                    <a:fld id="{0B2604EA-68F5-454C-881E-4F5442A5016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F43-4BF3-A022-78603EA904A5}"/>
                </c:ext>
              </c:extLst>
            </c:dLbl>
            <c:dLbl>
              <c:idx val="4"/>
              <c:tx>
                <c:rich>
                  <a:bodyPr/>
                  <a:lstStyle/>
                  <a:p>
                    <a:fld id="{30369924-F149-45FA-8DA4-684932F814D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F43-4BF3-A022-78603EA904A5}"/>
                </c:ext>
              </c:extLst>
            </c:dLbl>
            <c:dLbl>
              <c:idx val="5"/>
              <c:tx>
                <c:rich>
                  <a:bodyPr/>
                  <a:lstStyle/>
                  <a:p>
                    <a:fld id="{5E480C5E-4031-43C6-A0EC-A8848F8982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F43-4BF3-A022-78603EA904A5}"/>
                </c:ext>
              </c:extLst>
            </c:dLbl>
            <c:dLbl>
              <c:idx val="6"/>
              <c:tx>
                <c:rich>
                  <a:bodyPr/>
                  <a:lstStyle/>
                  <a:p>
                    <a:fld id="{36F79493-8CAB-4236-A9C5-55C964264C8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F43-4BF3-A022-78603EA904A5}"/>
                </c:ext>
              </c:extLst>
            </c:dLbl>
            <c:dLbl>
              <c:idx val="7"/>
              <c:tx>
                <c:rich>
                  <a:bodyPr/>
                  <a:lstStyle/>
                  <a:p>
                    <a:fld id="{399AF877-BEEE-4ABB-A904-8B8F4B76CC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F43-4BF3-A022-78603EA904A5}"/>
                </c:ext>
              </c:extLst>
            </c:dLbl>
            <c:dLbl>
              <c:idx val="8"/>
              <c:tx>
                <c:rich>
                  <a:bodyPr/>
                  <a:lstStyle/>
                  <a:p>
                    <a:fld id="{8900B2F6-4FD1-4547-9FC3-EF96F9D5740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F43-4BF3-A022-78603EA904A5}"/>
                </c:ext>
              </c:extLst>
            </c:dLbl>
            <c:dLbl>
              <c:idx val="9"/>
              <c:tx>
                <c:rich>
                  <a:bodyPr/>
                  <a:lstStyle/>
                  <a:p>
                    <a:fld id="{50237C6C-F448-4488-A392-39A8E9D75EF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F43-4BF3-A022-78603EA904A5}"/>
                </c:ext>
              </c:extLst>
            </c:dLbl>
            <c:dLbl>
              <c:idx val="10"/>
              <c:tx>
                <c:rich>
                  <a:bodyPr/>
                  <a:lstStyle/>
                  <a:p>
                    <a:fld id="{BE708B46-9344-4C3F-BF15-EB43A9DF47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F43-4BF3-A022-78603EA904A5}"/>
                </c:ext>
              </c:extLst>
            </c:dLbl>
            <c:dLbl>
              <c:idx val="11"/>
              <c:tx>
                <c:rich>
                  <a:bodyPr/>
                  <a:lstStyle/>
                  <a:p>
                    <a:fld id="{00950B3C-4C44-4ADB-88EE-79970196EFF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F43-4BF3-A022-78603EA904A5}"/>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'.Analyse'!$L$5:$L$16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'.Analyse'!$N$5:$N$16</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'.Analyse'!$O$5:$O$16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BF43-4BF3-A022-78603EA904A5}"/>
            </c:ext>
          </c:extLst>
        </c:ser>
        <c:ser>
          <c:idx val="0"/>
          <c:order val="1"/>
          <c:tx>
            <c:strRef>
              <c:f>'.Analyse'!$M$4</c:f>
              <c:strCache>
                <c:ptCount val="1"/>
                <c:pt idx="0">
                  <c:v>Sales</c:v>
                </c:pt>
              </c:strCache>
            </c:strRef>
          </c:tx>
          <c:spPr>
            <a:solidFill>
              <a:srgbClr val="A0D1FF"/>
            </a:solidFill>
            <a:ln>
              <a:noFill/>
            </a:ln>
            <a:effectLst/>
          </c:spPr>
          <c:invertIfNegative val="0"/>
          <c:cat>
            <c:strRef>
              <c:f>'.Analyse'!$L$5:$L$16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'.Analyse'!$M$5:$M$16</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BF43-4BF3-A022-78603EA904A5}"/>
            </c:ext>
          </c:extLst>
        </c:ser>
        <c:dLbls>
          <c:showLegendKey val="0"/>
          <c:showVal val="0"/>
          <c:showCatName val="0"/>
          <c:showSerName val="0"/>
          <c:showPercent val="0"/>
          <c:showBubbleSize val="0"/>
        </c:dLbls>
        <c:gapWidth val="50"/>
        <c:overlap val="100"/>
        <c:axId val="540204168"/>
        <c:axId val="540209416"/>
      </c:barChart>
      <c:catAx>
        <c:axId val="54020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0209416"/>
        <c:crosses val="autoZero"/>
        <c:auto val="1"/>
        <c:lblAlgn val="ctr"/>
        <c:lblOffset val="100"/>
        <c:noMultiLvlLbl val="0"/>
      </c:catAx>
      <c:valAx>
        <c:axId val="540209416"/>
        <c:scaling>
          <c:orientation val="minMax"/>
        </c:scaling>
        <c:delete val="0"/>
        <c:axPos val="l"/>
        <c:numFmt formatCode="[$$-409]#,##0" sourceLinked="1"/>
        <c:majorTickMark val="none"/>
        <c:minorTickMark val="none"/>
        <c:tickLblPos val="nextTo"/>
        <c:spPr>
          <a:solidFill>
            <a:srgbClr val="19222D"/>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40204168"/>
        <c:crosses val="autoZero"/>
        <c:crossBetween val="between"/>
      </c:valAx>
      <c:spPr>
        <a:noFill/>
        <a:ln>
          <a:noFill/>
        </a:ln>
        <a:effectLst/>
      </c:spPr>
    </c:plotArea>
    <c:plotVisOnly val="1"/>
    <c:dispBlanksAs val="gap"/>
    <c:showDLblsOverMax val="0"/>
  </c:chart>
  <c:spPr>
    <a:solidFill>
      <a:srgbClr val="19222D"/>
    </a:solidFill>
    <a:ln w="25400" cap="flat" cmpd="sng" algn="ctr">
      <a:solidFill>
        <a:schemeClr val="bg1"/>
      </a:solidFill>
      <a:round/>
    </a:ln>
    <a:effectLst/>
  </c:spPr>
  <c:txPr>
    <a:bodyPr/>
    <a:lstStyle/>
    <a:p>
      <a:pPr>
        <a:defRPr sz="9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spPr>
            <a:solidFill>
              <a:srgbClr val="00A8E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'.Analyse'!$AC$5:$AC$14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'.Analyse'!$AD$5:$AD$14</c:f>
              <c:numCache>
                <c:formatCode>#,##0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A30-4659-BE03-5D05494C4360}"/>
            </c:ext>
          </c:extLst>
        </c:ser>
        <c:dLbls>
          <c:showLegendKey val="0"/>
          <c:showVal val="0"/>
          <c:showCatName val="0"/>
          <c:showSerName val="0"/>
          <c:showPercent val="0"/>
          <c:showBubbleSize val="0"/>
        </c:dLbls>
        <c:gapWidth val="50"/>
        <c:axId val="515992280"/>
        <c:axId val="516000808"/>
      </c:barChart>
      <c:catAx>
        <c:axId val="5159922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6000808"/>
        <c:crosses val="autoZero"/>
        <c:auto val="1"/>
        <c:lblAlgn val="ctr"/>
        <c:lblOffset val="100"/>
        <c:noMultiLvlLbl val="0"/>
      </c:catAx>
      <c:valAx>
        <c:axId val="516000808"/>
        <c:scaling>
          <c:orientation val="minMax"/>
        </c:scaling>
        <c:delete val="0"/>
        <c:axPos val="b"/>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992280"/>
        <c:crosses val="autoZero"/>
        <c:crossBetween val="between"/>
      </c:valAx>
      <c:spPr>
        <a:noFill/>
        <a:ln>
          <a:noFill/>
        </a:ln>
        <a:effectLst/>
      </c:spPr>
    </c:plotArea>
    <c:plotVisOnly val="1"/>
    <c:dispBlanksAs val="gap"/>
    <c:showDLblsOverMax val="0"/>
  </c:chart>
  <c:spPr>
    <a:solidFill>
      <a:srgbClr val="19222D"/>
    </a:solidFill>
    <a:ln w="25400"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[Sales-Dashboard-practice-file.xlsx].Analyse!PivotTable6</c:name>
    <c:fmtId val="3"/>
  </c:pivotSource>
  <c:chart>
    <c:autoTitleDeleted val="1"/>
    <c:pivotFmts>
      <c:pivotFmt>
        <c:idx val="0"/>
        <c:spPr>
          <a:solidFill>
            <a:schemeClr val="accent4"/>
          </a:solidFill>
          <a:ln w="19050">
            <a:solidFill>
              <a:schemeClr val="lt1"/>
            </a:solidFill>
          </a:ln>
          <a:effectLst/>
        </c:spPr>
        <c:marker>
          <c:symbol val="none"/>
        </c:marker>
        <c:dLbl>
          <c:idx val="0"/>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tint val="65000"/>
            </a:schemeClr>
          </a:solidFill>
          <a:ln w="19050">
            <a:solidFill>
              <a:schemeClr val="lt1"/>
            </a:solidFill>
          </a:ln>
          <a:effectLst/>
        </c:spPr>
      </c:pivotFmt>
      <c:pivotFmt>
        <c:idx val="2"/>
        <c:spPr>
          <a:solidFill>
            <a:schemeClr val="accent4"/>
          </a:solidFill>
          <a:ln w="19050">
            <a:solidFill>
              <a:schemeClr val="lt1"/>
            </a:solidFill>
          </a:ln>
          <a:effectLst/>
        </c:spPr>
        <c:marker>
          <c:symbol val="none"/>
        </c:marker>
        <c:dLbl>
          <c:idx val="0"/>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4">
              <a:tint val="65000"/>
            </a:schemeClr>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hade val="65000"/>
            </a:schemeClr>
          </a:solidFill>
          <a:ln w="19050">
            <a:solidFill>
              <a:schemeClr val="lt1"/>
            </a:solidFill>
          </a:ln>
          <a:effectLst/>
        </c:spPr>
      </c:pivotFmt>
      <c:pivotFmt>
        <c:idx val="6"/>
        <c:spPr>
          <a:solidFill>
            <a:srgbClr val="00A8E1"/>
          </a:solidFill>
          <a:ln w="19050">
            <a:solidFill>
              <a:schemeClr val="lt1"/>
            </a:solidFill>
          </a:ln>
          <a:effectLst/>
        </c:spPr>
        <c:marker>
          <c:symbol val="none"/>
        </c:marker>
        <c:dLbl>
          <c:idx val="0"/>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A8E1"/>
          </a:solidFill>
          <a:ln w="19050">
            <a:solidFill>
              <a:schemeClr val="lt1"/>
            </a:solidFill>
          </a:ln>
          <a:effectLst/>
        </c:spPr>
      </c:pivotFmt>
      <c:pivotFmt>
        <c:idx val="8"/>
        <c:spPr>
          <a:solidFill>
            <a:srgbClr val="A0D1FF"/>
          </a:solidFill>
          <a:ln w="19050">
            <a:solidFill>
              <a:schemeClr val="lt1"/>
            </a:solidFill>
          </a:ln>
          <a:effectLst/>
        </c:spPr>
      </c:pivotFmt>
      <c:pivotFmt>
        <c:idx val="9"/>
        <c:spPr>
          <a:solidFill>
            <a:schemeClr val="accent5">
              <a:lumMod val="50000"/>
              <a:lumOff val="50000"/>
            </a:schemeClr>
          </a:solidFill>
          <a:ln w="19050">
            <a:solidFill>
              <a:schemeClr val="lt1"/>
            </a:solidFill>
          </a:ln>
          <a:effectLst/>
        </c:spPr>
      </c:pivotFmt>
    </c:pivotFmts>
    <c:plotArea>
      <c:layout/>
      <c:pieChart>
        <c:varyColors val="1"/>
        <c:ser>
          <c:idx val="0"/>
          <c:order val="0"/>
          <c:tx>
            <c:strRef>
              <c:f>'.Analyse'!$AN$4:$AN$5</c:f>
              <c:strCache>
                <c:ptCount val="1"/>
                <c:pt idx="0">
                  <c:v>Total</c:v>
                </c:pt>
              </c:strCache>
            </c:strRef>
          </c:tx>
          <c:spPr>
            <a:solidFill>
              <a:srgbClr val="00A8E1"/>
            </a:solidFill>
          </c:spPr>
          <c:dPt>
            <c:idx val="0"/>
            <c:bubble3D val="0"/>
            <c:spPr>
              <a:solidFill>
                <a:srgbClr val="00A8E1"/>
              </a:solidFill>
              <a:ln w="19050">
                <a:solidFill>
                  <a:schemeClr val="lt1"/>
                </a:solidFill>
              </a:ln>
              <a:effectLst/>
            </c:spPr>
            <c:extLst>
              <c:ext xmlns:c16="http://schemas.microsoft.com/office/drawing/2014/chart" uri="{C3380CC4-5D6E-409C-BE32-E72D297353CC}">
                <c16:uniqueId val="{00000001-E8F2-48F9-ABF3-C5BDC591F502}"/>
              </c:ext>
            </c:extLst>
          </c:dPt>
          <c:dPt>
            <c:idx val="1"/>
            <c:bubble3D val="0"/>
            <c:spPr>
              <a:solidFill>
                <a:srgbClr val="A0D1FF"/>
              </a:solidFill>
              <a:ln w="19050">
                <a:solidFill>
                  <a:schemeClr val="lt1"/>
                </a:solidFill>
              </a:ln>
              <a:effectLst/>
            </c:spPr>
            <c:extLst>
              <c:ext xmlns:c16="http://schemas.microsoft.com/office/drawing/2014/chart" uri="{C3380CC4-5D6E-409C-BE32-E72D297353CC}">
                <c16:uniqueId val="{00000003-E8F2-48F9-ABF3-C5BDC591F502}"/>
              </c:ext>
            </c:extLst>
          </c:dPt>
          <c:dPt>
            <c:idx val="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05-E8F2-48F9-ABF3-C5BDC591F502}"/>
              </c:ext>
            </c:extLst>
          </c:dPt>
          <c:dLbls>
            <c:numFmt formatCode="General" sourceLinked="0"/>
            <c:spPr>
              <a:noFill/>
              <a:ln>
                <a:noFill/>
              </a:ln>
              <a:effectLst>
                <a:glow rad="127000">
                  <a:schemeClr val="bg1"/>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'.Analyse'!$AM$6:$AM$8</c:f>
              <c:strCache>
                <c:ptCount val="3"/>
                <c:pt idx="0">
                  <c:v>Direct Sales</c:v>
                </c:pt>
                <c:pt idx="1">
                  <c:v>Online</c:v>
                </c:pt>
                <c:pt idx="2">
                  <c:v>Wholesaler</c:v>
                </c:pt>
              </c:strCache>
            </c:strRef>
          </c:cat>
          <c:val>
            <c:numRef>
              <c:f>'.Analyse'!$AN$6:$AN$8</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E8F2-48F9-ABF3-C5BDC591F502}"/>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172945689481117E-2"/>
          <c:y val="0.87701544196742098"/>
          <c:w val="0.93283327276398142"/>
          <c:h val="9.072647986050286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222D"/>
    </a:solidFill>
    <a:ln w="254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[Sales-Dashboard-practice-file.xlsx].Analyse!PaymentMode</c:name>
    <c:fmtId val="4"/>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4">
              <a:shade val="76000"/>
            </a:schemeClr>
          </a:solidFill>
          <a:ln w="19050">
            <a:solidFill>
              <a:schemeClr val="lt1"/>
            </a:solidFill>
          </a:ln>
          <a:effectLst/>
        </c:spPr>
      </c:pivotFmt>
      <c:pivotFmt>
        <c:idx val="3"/>
        <c:spPr>
          <a:solidFill>
            <a:schemeClr val="accent4">
              <a:tint val="77000"/>
            </a:schemeClr>
          </a:solidFill>
          <a:ln w="19050">
            <a:solidFill>
              <a:schemeClr val="lt1"/>
            </a:solidFill>
          </a:ln>
          <a:effectLst/>
        </c:spPr>
      </c:pivotFmt>
      <c:pivotFmt>
        <c:idx val="4"/>
        <c:spPr>
          <a:solidFill>
            <a:srgbClr val="00A8E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A8E1"/>
          </a:solidFill>
          <a:ln w="19050">
            <a:solidFill>
              <a:schemeClr val="lt1"/>
            </a:solidFill>
          </a:ln>
          <a:effectLst/>
        </c:spPr>
      </c:pivotFmt>
      <c:pivotFmt>
        <c:idx val="6"/>
        <c:spPr>
          <a:solidFill>
            <a:srgbClr val="A0D1FF"/>
          </a:solidFill>
          <a:ln w="19050">
            <a:solidFill>
              <a:schemeClr val="lt1"/>
            </a:solidFill>
          </a:ln>
          <a:effectLst/>
        </c:spPr>
      </c:pivotFmt>
    </c:pivotFmts>
    <c:plotArea>
      <c:layout/>
      <c:pieChart>
        <c:varyColors val="1"/>
        <c:ser>
          <c:idx val="0"/>
          <c:order val="0"/>
          <c:tx>
            <c:strRef>
              <c:f>'.Analyse'!$AQ$4:$AQ$5</c:f>
              <c:strCache>
                <c:ptCount val="1"/>
                <c:pt idx="0">
                  <c:v>Total</c:v>
                </c:pt>
              </c:strCache>
            </c:strRef>
          </c:tx>
          <c:spPr>
            <a:solidFill>
              <a:srgbClr val="00A8E1"/>
            </a:solidFill>
          </c:spPr>
          <c:dPt>
            <c:idx val="0"/>
            <c:bubble3D val="0"/>
            <c:spPr>
              <a:solidFill>
                <a:srgbClr val="00A8E1"/>
              </a:solidFill>
              <a:ln w="19050">
                <a:solidFill>
                  <a:schemeClr val="lt1"/>
                </a:solidFill>
              </a:ln>
              <a:effectLst/>
            </c:spPr>
            <c:extLst>
              <c:ext xmlns:c16="http://schemas.microsoft.com/office/drawing/2014/chart" uri="{C3380CC4-5D6E-409C-BE32-E72D297353CC}">
                <c16:uniqueId val="{00000001-8B2C-4C9A-BB75-89063EEAEBA2}"/>
              </c:ext>
            </c:extLst>
          </c:dPt>
          <c:dPt>
            <c:idx val="1"/>
            <c:bubble3D val="0"/>
            <c:spPr>
              <a:solidFill>
                <a:srgbClr val="A0D1FF"/>
              </a:solidFill>
              <a:ln w="19050">
                <a:solidFill>
                  <a:schemeClr val="lt1"/>
                </a:solidFill>
              </a:ln>
              <a:effectLst/>
            </c:spPr>
            <c:extLst>
              <c:ext xmlns:c16="http://schemas.microsoft.com/office/drawing/2014/chart" uri="{C3380CC4-5D6E-409C-BE32-E72D297353CC}">
                <c16:uniqueId val="{00000003-8B2C-4C9A-BB75-89063EEAEBA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'.Analyse'!$AP$6:$AP$7</c:f>
              <c:strCache>
                <c:ptCount val="2"/>
                <c:pt idx="0">
                  <c:v>Cash</c:v>
                </c:pt>
                <c:pt idx="1">
                  <c:v>Online</c:v>
                </c:pt>
              </c:strCache>
            </c:strRef>
          </c:cat>
          <c:val>
            <c:numRef>
              <c:f>'.Analyse'!$AQ$6:$AQ$7</c:f>
              <c:numCache>
                <c:formatCode>#,##0</c:formatCode>
                <c:ptCount val="2"/>
                <c:pt idx="0">
                  <c:v>199516.90000000008</c:v>
                </c:pt>
                <c:pt idx="1">
                  <c:v>201895.01999999993</c:v>
                </c:pt>
              </c:numCache>
            </c:numRef>
          </c:val>
          <c:extLst>
            <c:ext xmlns:c16="http://schemas.microsoft.com/office/drawing/2014/chart" uri="{C3380CC4-5D6E-409C-BE32-E72D297353CC}">
              <c16:uniqueId val="{00000004-8B2C-4C9A-BB75-89063EEAEB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2.1861376089318162E-2"/>
          <c:y val="0.86216029250026804"/>
          <c:w val="0.92807954896876566"/>
          <c:h val="0.1016852167988377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9222D"/>
    </a:solidFill>
    <a:ln w="254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DA0D869-CB85-46F0-8C48-98E6F81E7D33}">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plotSurface>
          <cx:spPr>
            <a:ln w="22225">
              <a:solidFill>
                <a:schemeClr val="bg1"/>
              </a:solidFill>
            </a:ln>
          </cx:spPr>
        </cx:plotSurface>
        <cx:series layoutId="treemap" uniqueId="{0DA0D869-CB85-46F0-8C48-98E6F81E7D33}">
          <cx:spPr>
            <a:ln>
              <a:solidFill>
                <a:schemeClr val="bg1">
                  <a:alpha val="0"/>
                </a:schemeClr>
              </a:solidFill>
            </a:ln>
          </cx:spPr>
          <cx:dataLabels pos="inEnd">
            <cx:txPr>
              <a:bodyPr spcFirstLastPara="1" vertOverflow="ellipsis" horzOverflow="overflow" wrap="square" lIns="0" tIns="0" rIns="0" bIns="0" anchor="ctr" anchorCtr="1"/>
              <a:lstStyle/>
              <a:p>
                <a:pPr algn="ctr" rtl="0">
                  <a:defRPr sz="1000" b="1">
                    <a:solidFill>
                      <a:schemeClr val="bg1"/>
                    </a:solidFill>
                    <a:latin typeface="Arial" panose="020B0604020202020204" pitchFamily="34" charset="0"/>
                    <a:ea typeface="Arial" panose="020B0604020202020204" pitchFamily="34" charset="0"/>
                    <a:cs typeface="Arial" panose="020B0604020202020204" pitchFamily="34" charset="0"/>
                  </a:defRPr>
                </a:pPr>
                <a:endParaRPr lang="en-US" sz="1000" b="1" i="0" u="none" strike="noStrike" baseline="0">
                  <a:solidFill>
                    <a:schemeClr val="bg1"/>
                  </a:solidFill>
                  <a:latin typeface="Arial" panose="020B0604020202020204" pitchFamily="34" charset="0"/>
                  <a:cs typeface="Arial" panose="020B0604020202020204" pitchFamily="34" charset="0"/>
                </a:endParaRPr>
              </a:p>
            </cx:txPr>
            <cx:visibility seriesName="0" categoryName="1" value="1"/>
            <cx:separator>
</cx:separator>
          </cx:dataLabels>
          <cx:dataId val="0"/>
          <cx:layoutPr>
            <cx:parentLabelLayout val="overlapping"/>
          </cx:layoutPr>
        </cx:series>
      </cx:plotAreaRegion>
    </cx:plotArea>
  </cx:chart>
  <cx:spPr>
    <a:solidFill>
      <a:srgbClr val="19222D"/>
    </a:solidFill>
    <a:ln w="25400">
      <a:solidFill>
        <a:schemeClr val="bg1"/>
      </a:solidFill>
    </a:ln>
  </cx:spPr>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Reversed" id="24">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Analyse'!$AC$3" max="100" min="1" page="10"/>
</file>

<file path=xl/ctrlProps/ctrlProp2.xml><?xml version="1.0" encoding="utf-8"?>
<formControlPr xmlns="http://schemas.microsoft.com/office/spreadsheetml/2009/9/main" objectType="Scroll" dx="22" fmlaLink="'.Analyse'!$AC$3" max="100" min="1" page="10"/>
</file>

<file path=xl/ctrlProps/ctrlProp3.xml><?xml version="1.0" encoding="utf-8"?>
<formControlPr xmlns="http://schemas.microsoft.com/office/spreadsheetml/2009/9/main" objectType="Scroll" dx="22" fmlaLink="'.Analyse'!$AC$3" max="100" min="1" page="10"/>
</file>

<file path=xl/ctrlProps/ctrlProp4.xml><?xml version="1.0" encoding="utf-8"?>
<formControlPr xmlns="http://schemas.microsoft.com/office/spreadsheetml/2009/9/main" objectType="CheckBox" checked="Checked" fmlaLink="'.Analyse'!$O$1" lockText="1" noThreeD="1"/>
</file>

<file path=xl/ctrlProps/ctrlProp5.xml><?xml version="1.0" encoding="utf-8"?>
<formControlPr xmlns="http://schemas.microsoft.com/office/spreadsheetml/2009/9/main" objectType="CheckBox" checked="Checked" fmlaLink="'.Analyse'!$N$1" lockText="1" noThreeD="1"/>
</file>

<file path=xl/ctrlProps/ctrlProp6.xml><?xml version="1.0" encoding="utf-8"?>
<formControlPr xmlns="http://schemas.microsoft.com/office/spreadsheetml/2009/9/main" objectType="CheckBox" checked="Checked" fmlaLink="'.Analyse'!$M$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5</xdr:col>
      <xdr:colOff>1676400</xdr:colOff>
      <xdr:row>16</xdr:row>
      <xdr:rowOff>133350</xdr:rowOff>
    </xdr:from>
    <xdr:to>
      <xdr:col>8</xdr:col>
      <xdr:colOff>368011</xdr:colOff>
      <xdr:row>22</xdr:row>
      <xdr:rowOff>180975</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924675" y="3181350"/>
              <a:ext cx="1828800" cy="119062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249381</xdr:colOff>
      <xdr:row>13</xdr:row>
      <xdr:rowOff>141144</xdr:rowOff>
    </xdr:from>
    <xdr:to>
      <xdr:col>5</xdr:col>
      <xdr:colOff>210415</xdr:colOff>
      <xdr:row>18</xdr:row>
      <xdr:rowOff>83994</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704358" y="2617644"/>
              <a:ext cx="1796762"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276225</xdr:colOff>
      <xdr:row>18</xdr:row>
      <xdr:rowOff>114300</xdr:rowOff>
    </xdr:from>
    <xdr:to>
      <xdr:col>10</xdr:col>
      <xdr:colOff>231415</xdr:colOff>
      <xdr:row>31</xdr:row>
      <xdr:rowOff>161925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96550" y="3543300"/>
              <a:ext cx="1828800" cy="2524125"/>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323850</xdr:colOff>
      <xdr:row>19</xdr:row>
      <xdr:rowOff>38101</xdr:rowOff>
    </xdr:from>
    <xdr:to>
      <xdr:col>9</xdr:col>
      <xdr:colOff>307398</xdr:colOff>
      <xdr:row>23</xdr:row>
      <xdr:rowOff>171451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705850" y="3657601"/>
              <a:ext cx="1828800" cy="89535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171448</xdr:colOff>
      <xdr:row>22</xdr:row>
      <xdr:rowOff>180975</xdr:rowOff>
    </xdr:from>
    <xdr:to>
      <xdr:col>8</xdr:col>
      <xdr:colOff>257175</xdr:colOff>
      <xdr:row>38</xdr:row>
      <xdr:rowOff>66675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261937</xdr:colOff>
      <xdr:row>17</xdr:row>
      <xdr:rowOff>61912</xdr:rowOff>
    </xdr:from>
    <xdr:to>
      <xdr:col>16</xdr:col>
      <xdr:colOff>285750</xdr:colOff>
      <xdr:row>35</xdr:row>
      <xdr:rowOff>19050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625077</xdr:colOff>
      <xdr:row>12</xdr:row>
      <xdr:rowOff>146446</xdr:rowOff>
    </xdr:from>
    <xdr:to>
      <xdr:col>31</xdr:col>
      <xdr:colOff>190500</xdr:colOff>
      <xdr:row>27</xdr:row>
      <xdr:rowOff>32146</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30</xdr:col>
          <xdr:colOff>104775</xdr:colOff>
          <xdr:row>13</xdr:row>
          <xdr:rowOff>76200</xdr:rowOff>
        </xdr:from>
        <xdr:to>
          <xdr:col>30</xdr:col>
          <xdr:colOff>504825</xdr:colOff>
          <xdr:row>26</xdr:row>
          <xdr:rowOff>171450</xdr:rowOff>
        </xdr:to>
        <xdr:sp macro="" textlink="">
          <xdr:nvSpPr>
            <xdr:cNvPr id="1034" name="Scroll Bar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29765</xdr:colOff>
      <xdr:row>13</xdr:row>
      <xdr:rowOff>110726</xdr:rowOff>
    </xdr:from>
    <xdr:to>
      <xdr:col>35</xdr:col>
      <xdr:colOff>202406</xdr:colOff>
      <xdr:row>28</xdr:row>
      <xdr:rowOff>95249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4919840" y="2587226"/>
              <a:ext cx="2087166" cy="28420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411305</xdr:colOff>
      <xdr:row>10</xdr:row>
      <xdr:rowOff>129886</xdr:rowOff>
    </xdr:from>
    <xdr:to>
      <xdr:col>41</xdr:col>
      <xdr:colOff>268431</xdr:colOff>
      <xdr:row>26</xdr:row>
      <xdr:rowOff>133351</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298739</xdr:colOff>
      <xdr:row>10</xdr:row>
      <xdr:rowOff>100446</xdr:rowOff>
    </xdr:from>
    <xdr:to>
      <xdr:col>46</xdr:col>
      <xdr:colOff>506558</xdr:colOff>
      <xdr:row>26</xdr:row>
      <xdr:rowOff>112568</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30</xdr:col>
          <xdr:colOff>95250</xdr:colOff>
          <xdr:row>12</xdr:row>
          <xdr:rowOff>190500</xdr:rowOff>
        </xdr:from>
        <xdr:to>
          <xdr:col>30</xdr:col>
          <xdr:colOff>495300</xdr:colOff>
          <xdr:row>26</xdr:row>
          <xdr:rowOff>95250</xdr:rowOff>
        </xdr:to>
        <xdr:sp macro="" textlink="">
          <xdr:nvSpPr>
            <xdr:cNvPr id="1035" name="Scroll Bar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11</xdr:row>
      <xdr:rowOff>12797</xdr:rowOff>
    </xdr:from>
    <xdr:to>
      <xdr:col>2</xdr:col>
      <xdr:colOff>180975</xdr:colOff>
      <xdr:row>31</xdr:row>
      <xdr:rowOff>152400</xdr:rowOff>
    </xdr:to>
    <xdr:sp macro="" textlink="" fLocksText="0">
      <xdr:nvSpPr>
        <xdr:cNvPr id="44" name="Rectangle: Rounded Corners 43">
          <a:extLst>
            <a:ext uri="{FF2B5EF4-FFF2-40B4-BE49-F238E27FC236}">
              <a16:creationId xmlns:a16="http://schemas.microsoft.com/office/drawing/2014/main" id="{00000000-0008-0000-0300-00002C000000}"/>
            </a:ext>
          </a:extLst>
        </xdr:cNvPr>
        <xdr:cNvSpPr/>
      </xdr:nvSpPr>
      <xdr:spPr>
        <a:xfrm>
          <a:off x="0" y="2108297"/>
          <a:ext cx="1400175" cy="3806728"/>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fLocksWithSheet="0"/>
  </xdr:twoCellAnchor>
  <xdr:twoCellAnchor editAs="absolute">
    <xdr:from>
      <xdr:col>0</xdr:col>
      <xdr:colOff>0</xdr:colOff>
      <xdr:row>5</xdr:row>
      <xdr:rowOff>12799</xdr:rowOff>
    </xdr:from>
    <xdr:to>
      <xdr:col>2</xdr:col>
      <xdr:colOff>200024</xdr:colOff>
      <xdr:row>10</xdr:row>
      <xdr:rowOff>152400</xdr:rowOff>
    </xdr:to>
    <xdr:sp macro="" textlink="" fLocksText="0">
      <xdr:nvSpPr>
        <xdr:cNvPr id="42" name="Rectangle: Rounded Corners 41">
          <a:extLst>
            <a:ext uri="{FF2B5EF4-FFF2-40B4-BE49-F238E27FC236}">
              <a16:creationId xmlns:a16="http://schemas.microsoft.com/office/drawing/2014/main" id="{00000000-0008-0000-0300-00002A000000}"/>
            </a:ext>
          </a:extLst>
        </xdr:cNvPr>
        <xdr:cNvSpPr/>
      </xdr:nvSpPr>
      <xdr:spPr>
        <a:xfrm>
          <a:off x="0" y="965299"/>
          <a:ext cx="1419224" cy="1092101"/>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fLocksWithSheet="0"/>
  </xdr:twoCellAnchor>
  <xdr:twoCellAnchor>
    <xdr:from>
      <xdr:col>19</xdr:col>
      <xdr:colOff>342900</xdr:colOff>
      <xdr:row>0</xdr:row>
      <xdr:rowOff>47624</xdr:rowOff>
    </xdr:from>
    <xdr:to>
      <xdr:col>24</xdr:col>
      <xdr:colOff>76200</xdr:colOff>
      <xdr:row>4</xdr:row>
      <xdr:rowOff>142875</xdr:rowOff>
    </xdr:to>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11925300" y="47624"/>
          <a:ext cx="2781300" cy="857251"/>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133349</xdr:colOff>
      <xdr:row>0</xdr:row>
      <xdr:rowOff>47624</xdr:rowOff>
    </xdr:from>
    <xdr:to>
      <xdr:col>19</xdr:col>
      <xdr:colOff>295274</xdr:colOff>
      <xdr:row>4</xdr:row>
      <xdr:rowOff>171449</xdr:rowOff>
    </xdr:to>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8667749" y="47624"/>
          <a:ext cx="3209925" cy="885825"/>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38100</xdr:colOff>
      <xdr:row>0</xdr:row>
      <xdr:rowOff>22324</xdr:rowOff>
    </xdr:from>
    <xdr:to>
      <xdr:col>2</xdr:col>
      <xdr:colOff>200025</xdr:colOff>
      <xdr:row>4</xdr:row>
      <xdr:rowOff>163572</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38100" y="22324"/>
          <a:ext cx="1381125" cy="903248"/>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289844</xdr:colOff>
      <xdr:row>0</xdr:row>
      <xdr:rowOff>23709</xdr:rowOff>
    </xdr:from>
    <xdr:to>
      <xdr:col>1</xdr:col>
      <xdr:colOff>594644</xdr:colOff>
      <xdr:row>1</xdr:row>
      <xdr:rowOff>171763</xdr:rowOff>
    </xdr:to>
    <xdr:sp macro="" textlink="">
      <xdr:nvSpPr>
        <xdr:cNvPr id="15" name="TextBox 17">
          <a:extLst>
            <a:ext uri="{FF2B5EF4-FFF2-40B4-BE49-F238E27FC236}">
              <a16:creationId xmlns:a16="http://schemas.microsoft.com/office/drawing/2014/main" id="{00000000-0008-0000-0300-00000F000000}"/>
            </a:ext>
          </a:extLst>
        </xdr:cNvPr>
        <xdr:cNvSpPr txBox="1"/>
      </xdr:nvSpPr>
      <xdr:spPr>
        <a:xfrm>
          <a:off x="289844" y="23709"/>
          <a:ext cx="914400" cy="33855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b="1">
              <a:solidFill>
                <a:schemeClr val="bg1"/>
              </a:solidFill>
              <a:latin typeface="Arial" panose="020B0604020202020204" pitchFamily="34" charset="0"/>
              <a:cs typeface="Arial" panose="020B0604020202020204" pitchFamily="34" charset="0"/>
            </a:rPr>
            <a:t>SALES</a:t>
          </a:r>
        </a:p>
      </xdr:txBody>
    </xdr:sp>
    <xdr:clientData/>
  </xdr:twoCellAnchor>
  <xdr:twoCellAnchor>
    <xdr:from>
      <xdr:col>0</xdr:col>
      <xdr:colOff>287819</xdr:colOff>
      <xdr:row>2</xdr:row>
      <xdr:rowOff>71332</xdr:rowOff>
    </xdr:from>
    <xdr:to>
      <xdr:col>2</xdr:col>
      <xdr:colOff>152400</xdr:colOff>
      <xdr:row>4</xdr:row>
      <xdr:rowOff>18627</xdr:rowOff>
    </xdr:to>
    <xdr:sp macro="" textlink="'.Analyse'!F8">
      <xdr:nvSpPr>
        <xdr:cNvPr id="18" name="TextBox 22">
          <a:extLst>
            <a:ext uri="{FF2B5EF4-FFF2-40B4-BE49-F238E27FC236}">
              <a16:creationId xmlns:a16="http://schemas.microsoft.com/office/drawing/2014/main" id="{00000000-0008-0000-0300-000012000000}"/>
            </a:ext>
          </a:extLst>
        </xdr:cNvPr>
        <xdr:cNvSpPr txBox="1"/>
      </xdr:nvSpPr>
      <xdr:spPr>
        <a:xfrm>
          <a:off x="287819" y="452332"/>
          <a:ext cx="1083781" cy="3282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B6353AE0-DE62-4764-BC34-45F91C016D11}" type="TxLink">
            <a:rPr lang="en-US" sz="1600" b="1" i="0" u="none" strike="noStrike">
              <a:solidFill>
                <a:schemeClr val="bg1"/>
              </a:solidFill>
              <a:latin typeface="Arial" panose="020B0604020202020204" pitchFamily="34" charset="0"/>
              <a:cs typeface="Arial" panose="020B0604020202020204" pitchFamily="34" charset="0"/>
            </a:rPr>
            <a:pPr/>
            <a:t>$401,412</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xdr:col>
      <xdr:colOff>257175</xdr:colOff>
      <xdr:row>0</xdr:row>
      <xdr:rowOff>3274</xdr:rowOff>
    </xdr:from>
    <xdr:to>
      <xdr:col>4</xdr:col>
      <xdr:colOff>457200</xdr:colOff>
      <xdr:row>4</xdr:row>
      <xdr:rowOff>171450</xdr:rowOff>
    </xdr:to>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1476375" y="3274"/>
          <a:ext cx="1419225" cy="930176"/>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523875</xdr:colOff>
      <xdr:row>0</xdr:row>
      <xdr:rowOff>28575</xdr:rowOff>
    </xdr:from>
    <xdr:to>
      <xdr:col>7</xdr:col>
      <xdr:colOff>142875</xdr:colOff>
      <xdr:row>4</xdr:row>
      <xdr:rowOff>169823</xdr:rowOff>
    </xdr:to>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2962275" y="28575"/>
          <a:ext cx="1447800" cy="903248"/>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absolute">
    <xdr:from>
      <xdr:col>7</xdr:col>
      <xdr:colOff>200024</xdr:colOff>
      <xdr:row>0</xdr:row>
      <xdr:rowOff>57149</xdr:rowOff>
    </xdr:from>
    <xdr:to>
      <xdr:col>14</xdr:col>
      <xdr:colOff>57149</xdr:colOff>
      <xdr:row>4</xdr:row>
      <xdr:rowOff>169822</xdr:rowOff>
    </xdr:to>
    <xdr:sp macro="" textlink="">
      <xdr:nvSpPr>
        <xdr:cNvPr id="29" name="Rectangle: Rounded Corners 28">
          <a:extLst>
            <a:ext uri="{FF2B5EF4-FFF2-40B4-BE49-F238E27FC236}">
              <a16:creationId xmlns:a16="http://schemas.microsoft.com/office/drawing/2014/main" id="{00000000-0008-0000-0300-00001D000000}"/>
            </a:ext>
          </a:extLst>
        </xdr:cNvPr>
        <xdr:cNvSpPr/>
      </xdr:nvSpPr>
      <xdr:spPr>
        <a:xfrm>
          <a:off x="4467224" y="57149"/>
          <a:ext cx="4124325" cy="874673"/>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19</xdr:col>
      <xdr:colOff>457200</xdr:colOff>
      <xdr:row>0</xdr:row>
      <xdr:rowOff>95250</xdr:rowOff>
    </xdr:from>
    <xdr:to>
      <xdr:col>23</xdr:col>
      <xdr:colOff>542926</xdr:colOff>
      <xdr:row>4</xdr:row>
      <xdr:rowOff>66676</xdr:rowOff>
    </xdr:to>
    <mc:AlternateContent xmlns:mc="http://schemas.openxmlformats.org/markup-compatibility/2006" xmlns:a14="http://schemas.microsoft.com/office/drawing/2010/main">
      <mc:Choice Requires="a14">
        <xdr:graphicFrame macro="">
          <xdr:nvGraphicFramePr>
            <xdr:cNvPr id="30" name="PAYMENT MODE 1">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2039600" y="95250"/>
              <a:ext cx="2524126" cy="733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104775</xdr:colOff>
      <xdr:row>5</xdr:row>
      <xdr:rowOff>85724</xdr:rowOff>
    </xdr:from>
    <xdr:to>
      <xdr:col>2</xdr:col>
      <xdr:colOff>95250</xdr:colOff>
      <xdr:row>10</xdr:row>
      <xdr:rowOff>76200</xdr:rowOff>
    </xdr:to>
    <mc:AlternateContent xmlns:mc="http://schemas.openxmlformats.org/markup-compatibility/2006" xmlns:a14="http://schemas.microsoft.com/office/drawing/2010/main">
      <mc:Choice Requires="a14">
        <xdr:graphicFrame macro="">
          <xdr:nvGraphicFramePr>
            <xdr:cNvPr id="36" name="YEAR 1">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4775" y="1038224"/>
              <a:ext cx="1209675" cy="942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57151</xdr:colOff>
      <xdr:row>11</xdr:row>
      <xdr:rowOff>95251</xdr:rowOff>
    </xdr:from>
    <xdr:to>
      <xdr:col>2</xdr:col>
      <xdr:colOff>133351</xdr:colOff>
      <xdr:row>31</xdr:row>
      <xdr:rowOff>19050</xdr:rowOff>
    </xdr:to>
    <mc:AlternateContent xmlns:mc="http://schemas.openxmlformats.org/markup-compatibility/2006" xmlns:a14="http://schemas.microsoft.com/office/drawing/2010/main">
      <mc:Choice Requires="a14">
        <xdr:graphicFrame macro="">
          <xdr:nvGraphicFramePr>
            <xdr:cNvPr id="37" name="MONTH 1">
              <a:extLst>
                <a:ext uri="{FF2B5EF4-FFF2-40B4-BE49-F238E27FC236}">
                  <a16:creationId xmlns:a16="http://schemas.microsoft.com/office/drawing/2014/main" id="{00000000-0008-0000-0300-000025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7151" y="2190751"/>
              <a:ext cx="1295400" cy="3590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238125</xdr:colOff>
      <xdr:row>18</xdr:row>
      <xdr:rowOff>76199</xdr:rowOff>
    </xdr:from>
    <xdr:to>
      <xdr:col>14</xdr:col>
      <xdr:colOff>95250</xdr:colOff>
      <xdr:row>31</xdr:row>
      <xdr:rowOff>161925</xdr:rowOff>
    </xdr:to>
    <xdr:graphicFrame macro="">
      <xdr:nvGraphicFramePr>
        <xdr:cNvPr id="38" name="Chart 37">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257175</xdr:colOff>
      <xdr:row>5</xdr:row>
      <xdr:rowOff>66675</xdr:rowOff>
    </xdr:from>
    <xdr:to>
      <xdr:col>8</xdr:col>
      <xdr:colOff>114300</xdr:colOff>
      <xdr:row>18</xdr:row>
      <xdr:rowOff>19050</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504825</xdr:colOff>
      <xdr:row>5</xdr:row>
      <xdr:rowOff>38100</xdr:rowOff>
    </xdr:from>
    <xdr:to>
      <xdr:col>14</xdr:col>
      <xdr:colOff>85724</xdr:colOff>
      <xdr:row>18</xdr:row>
      <xdr:rowOff>19050</xdr:rowOff>
    </xdr:to>
    <xdr:graphicFrame macro="">
      <xdr:nvGraphicFramePr>
        <xdr:cNvPr id="40" name="Chart 39">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171450</xdr:colOff>
          <xdr:row>5</xdr:row>
          <xdr:rowOff>123825</xdr:rowOff>
        </xdr:from>
        <xdr:to>
          <xdr:col>8</xdr:col>
          <xdr:colOff>428625</xdr:colOff>
          <xdr:row>17</xdr:row>
          <xdr:rowOff>180975</xdr:rowOff>
        </xdr:to>
        <xdr:sp macro="" textlink="">
          <xdr:nvSpPr>
            <xdr:cNvPr id="4102" name="Scroll Bar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14</xdr:col>
      <xdr:colOff>142874</xdr:colOff>
      <xdr:row>5</xdr:row>
      <xdr:rowOff>47625</xdr:rowOff>
    </xdr:from>
    <xdr:to>
      <xdr:col>19</xdr:col>
      <xdr:colOff>304800</xdr:colOff>
      <xdr:row>17</xdr:row>
      <xdr:rowOff>171450</xdr:rowOff>
    </xdr:to>
    <xdr:graphicFrame macro="">
      <xdr:nvGraphicFramePr>
        <xdr:cNvPr id="43" name="Chart 42">
          <a:extLst>
            <a:ext uri="{FF2B5EF4-FFF2-40B4-BE49-F238E27FC236}">
              <a16:creationId xmlns:a16="http://schemas.microsoft.com/office/drawing/2014/main" id="{00000000-0008-0000-03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152400</xdr:colOff>
      <xdr:row>18</xdr:row>
      <xdr:rowOff>47625</xdr:rowOff>
    </xdr:from>
    <xdr:to>
      <xdr:col>19</xdr:col>
      <xdr:colOff>314325</xdr:colOff>
      <xdr:row>31</xdr:row>
      <xdr:rowOff>152400</xdr:rowOff>
    </xdr:to>
    <xdr:graphicFrame macro="">
      <xdr:nvGraphicFramePr>
        <xdr:cNvPr id="45" name="Chart 44">
          <a:extLst>
            <a:ext uri="{FF2B5EF4-FFF2-40B4-BE49-F238E27FC236}">
              <a16:creationId xmlns:a16="http://schemas.microsoft.com/office/drawing/2014/main" id="{00000000-0008-0000-03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380999</xdr:colOff>
      <xdr:row>14</xdr:row>
      <xdr:rowOff>28575</xdr:rowOff>
    </xdr:from>
    <xdr:to>
      <xdr:col>24</xdr:col>
      <xdr:colOff>104774</xdr:colOff>
      <xdr:row>31</xdr:row>
      <xdr:rowOff>133350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0000000-0008-0000-0300-00002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963399" y="2695575"/>
              <a:ext cx="2771775" cy="3200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390525</xdr:colOff>
      <xdr:row>5</xdr:row>
      <xdr:rowOff>19050</xdr:rowOff>
    </xdr:from>
    <xdr:to>
      <xdr:col>24</xdr:col>
      <xdr:colOff>85725</xdr:colOff>
      <xdr:row>9</xdr:row>
      <xdr:rowOff>9525</xdr:rowOff>
    </xdr:to>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11972925" y="971550"/>
          <a:ext cx="2743200" cy="752475"/>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390525</xdr:colOff>
      <xdr:row>9</xdr:row>
      <xdr:rowOff>76200</xdr:rowOff>
    </xdr:from>
    <xdr:to>
      <xdr:col>24</xdr:col>
      <xdr:colOff>85725</xdr:colOff>
      <xdr:row>13</xdr:row>
      <xdr:rowOff>180975</xdr:rowOff>
    </xdr:to>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11972925" y="1790700"/>
          <a:ext cx="2743200" cy="866775"/>
        </a:xfrm>
        <a:prstGeom prst="roundRect">
          <a:avLst/>
        </a:prstGeom>
        <a:solidFill>
          <a:srgbClr val="19222D"/>
        </a:solidFill>
        <a:ln w="254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489869</xdr:colOff>
      <xdr:row>0</xdr:row>
      <xdr:rowOff>118959</xdr:rowOff>
    </xdr:from>
    <xdr:to>
      <xdr:col>4</xdr:col>
      <xdr:colOff>295275</xdr:colOff>
      <xdr:row>2</xdr:row>
      <xdr:rowOff>66254</xdr:rowOff>
    </xdr:to>
    <xdr:sp macro="" textlink="">
      <xdr:nvSpPr>
        <xdr:cNvPr id="49" name="TextBox 17">
          <a:extLst>
            <a:ext uri="{FF2B5EF4-FFF2-40B4-BE49-F238E27FC236}">
              <a16:creationId xmlns:a16="http://schemas.microsoft.com/office/drawing/2014/main" id="{00000000-0008-0000-0300-000031000000}"/>
            </a:ext>
          </a:extLst>
        </xdr:cNvPr>
        <xdr:cNvSpPr txBox="1"/>
      </xdr:nvSpPr>
      <xdr:spPr>
        <a:xfrm>
          <a:off x="1709069" y="118959"/>
          <a:ext cx="1024606" cy="3282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b="1">
              <a:solidFill>
                <a:schemeClr val="bg1"/>
              </a:solidFill>
              <a:latin typeface="Arial" panose="020B0604020202020204" pitchFamily="34" charset="0"/>
              <a:cs typeface="Arial" panose="020B0604020202020204" pitchFamily="34" charset="0"/>
            </a:rPr>
            <a:t>PROFIT</a:t>
          </a:r>
        </a:p>
      </xdr:txBody>
    </xdr:sp>
    <xdr:clientData/>
  </xdr:twoCellAnchor>
  <xdr:twoCellAnchor>
    <xdr:from>
      <xdr:col>5</xdr:col>
      <xdr:colOff>70769</xdr:colOff>
      <xdr:row>0</xdr:row>
      <xdr:rowOff>99909</xdr:rowOff>
    </xdr:from>
    <xdr:to>
      <xdr:col>7</xdr:col>
      <xdr:colOff>66675</xdr:colOff>
      <xdr:row>2</xdr:row>
      <xdr:rowOff>47204</xdr:rowOff>
    </xdr:to>
    <xdr:sp macro="" textlink="">
      <xdr:nvSpPr>
        <xdr:cNvPr id="50" name="TextBox 17">
          <a:extLst>
            <a:ext uri="{FF2B5EF4-FFF2-40B4-BE49-F238E27FC236}">
              <a16:creationId xmlns:a16="http://schemas.microsoft.com/office/drawing/2014/main" id="{00000000-0008-0000-0300-000032000000}"/>
            </a:ext>
          </a:extLst>
        </xdr:cNvPr>
        <xdr:cNvSpPr txBox="1"/>
      </xdr:nvSpPr>
      <xdr:spPr>
        <a:xfrm>
          <a:off x="3118769" y="99909"/>
          <a:ext cx="1215106" cy="3282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600" b="1">
              <a:solidFill>
                <a:schemeClr val="bg1"/>
              </a:solidFill>
              <a:latin typeface="Arial" panose="020B0604020202020204" pitchFamily="34" charset="0"/>
              <a:cs typeface="Arial" panose="020B0604020202020204" pitchFamily="34" charset="0"/>
            </a:rPr>
            <a:t>PROFIT %</a:t>
          </a:r>
        </a:p>
      </xdr:txBody>
    </xdr:sp>
    <xdr:clientData/>
  </xdr:twoCellAnchor>
  <xdr:twoCellAnchor>
    <xdr:from>
      <xdr:col>7</xdr:col>
      <xdr:colOff>76201</xdr:colOff>
      <xdr:row>0</xdr:row>
      <xdr:rowOff>47625</xdr:rowOff>
    </xdr:from>
    <xdr:to>
      <xdr:col>13</xdr:col>
      <xdr:colOff>114300</xdr:colOff>
      <xdr:row>4</xdr:row>
      <xdr:rowOff>85725</xdr:rowOff>
    </xdr:to>
    <xdr:sp macro="" textlink="">
      <xdr:nvSpPr>
        <xdr:cNvPr id="51" name="TextBox 17">
          <a:extLst>
            <a:ext uri="{FF2B5EF4-FFF2-40B4-BE49-F238E27FC236}">
              <a16:creationId xmlns:a16="http://schemas.microsoft.com/office/drawing/2014/main" id="{00000000-0008-0000-0300-000033000000}"/>
            </a:ext>
          </a:extLst>
        </xdr:cNvPr>
        <xdr:cNvSpPr txBox="1"/>
      </xdr:nvSpPr>
      <xdr:spPr>
        <a:xfrm>
          <a:off x="4343401" y="47625"/>
          <a:ext cx="3695699" cy="800100"/>
        </a:xfrm>
        <a:prstGeom prst="rect">
          <a:avLst/>
        </a:prstGeom>
        <a:noFill/>
      </xdr:spPr>
      <xdr:txBody>
        <a:bodyPr wrap="square"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800" b="1">
              <a:solidFill>
                <a:schemeClr val="bg1"/>
              </a:solidFill>
              <a:latin typeface="Arial" panose="020B0604020202020204" pitchFamily="34" charset="0"/>
              <a:cs typeface="Arial" panose="020B0604020202020204" pitchFamily="34" charset="0"/>
            </a:rPr>
            <a:t>SALES DASHBOARD</a:t>
          </a:r>
        </a:p>
      </xdr:txBody>
    </xdr:sp>
    <xdr:clientData/>
  </xdr:twoCellAnchor>
  <xdr:twoCellAnchor>
    <xdr:from>
      <xdr:col>2</xdr:col>
      <xdr:colOff>487844</xdr:colOff>
      <xdr:row>2</xdr:row>
      <xdr:rowOff>71332</xdr:rowOff>
    </xdr:from>
    <xdr:to>
      <xdr:col>4</xdr:col>
      <xdr:colOff>352425</xdr:colOff>
      <xdr:row>4</xdr:row>
      <xdr:rowOff>18627</xdr:rowOff>
    </xdr:to>
    <xdr:sp macro="" textlink="'.Analyse'!F9">
      <xdr:nvSpPr>
        <xdr:cNvPr id="52" name="TextBox 22">
          <a:extLst>
            <a:ext uri="{FF2B5EF4-FFF2-40B4-BE49-F238E27FC236}">
              <a16:creationId xmlns:a16="http://schemas.microsoft.com/office/drawing/2014/main" id="{00000000-0008-0000-0300-000034000000}"/>
            </a:ext>
          </a:extLst>
        </xdr:cNvPr>
        <xdr:cNvSpPr txBox="1"/>
      </xdr:nvSpPr>
      <xdr:spPr>
        <a:xfrm>
          <a:off x="1707044" y="452332"/>
          <a:ext cx="1083781" cy="3282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77CFCAA5-E7A8-4935-9F9C-F10D26ACFA35}" type="TxLink">
            <a:rPr lang="en-US" sz="1600" b="1" i="0" u="none" strike="noStrike">
              <a:solidFill>
                <a:schemeClr val="bg1"/>
              </a:solidFill>
              <a:latin typeface="Arial" panose="020B0604020202020204" pitchFamily="34" charset="0"/>
              <a:cs typeface="Arial" panose="020B0604020202020204" pitchFamily="34" charset="0"/>
            </a:rPr>
            <a:pPr/>
            <a:t>$68,908</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5</xdr:col>
      <xdr:colOff>211619</xdr:colOff>
      <xdr:row>2</xdr:row>
      <xdr:rowOff>80857</xdr:rowOff>
    </xdr:from>
    <xdr:to>
      <xdr:col>7</xdr:col>
      <xdr:colOff>76200</xdr:colOff>
      <xdr:row>4</xdr:row>
      <xdr:rowOff>28152</xdr:rowOff>
    </xdr:to>
    <xdr:sp macro="" textlink="'.Analyse'!F10">
      <xdr:nvSpPr>
        <xdr:cNvPr id="53" name="TextBox 22">
          <a:extLst>
            <a:ext uri="{FF2B5EF4-FFF2-40B4-BE49-F238E27FC236}">
              <a16:creationId xmlns:a16="http://schemas.microsoft.com/office/drawing/2014/main" id="{00000000-0008-0000-0300-000035000000}"/>
            </a:ext>
          </a:extLst>
        </xdr:cNvPr>
        <xdr:cNvSpPr txBox="1"/>
      </xdr:nvSpPr>
      <xdr:spPr>
        <a:xfrm>
          <a:off x="3259619" y="461857"/>
          <a:ext cx="1083781" cy="3282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A777A830-A97A-4149-BFEC-F13703C98314}" type="TxLink">
            <a:rPr lang="en-US" sz="1600" b="1" i="0" u="none" strike="noStrike">
              <a:solidFill>
                <a:schemeClr val="bg1"/>
              </a:solidFill>
              <a:latin typeface="Arial" panose="020B0604020202020204" pitchFamily="34" charset="0"/>
              <a:cs typeface="Arial" panose="020B0604020202020204" pitchFamily="34" charset="0"/>
            </a:rPr>
            <a:pPr/>
            <a:t>20.72%</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14</xdr:col>
      <xdr:colOff>200025</xdr:colOff>
      <xdr:row>0</xdr:row>
      <xdr:rowOff>85725</xdr:rowOff>
    </xdr:from>
    <xdr:to>
      <xdr:col>19</xdr:col>
      <xdr:colOff>161925</xdr:colOff>
      <xdr:row>4</xdr:row>
      <xdr:rowOff>76201</xdr:rowOff>
    </xdr:to>
    <mc:AlternateContent xmlns:mc="http://schemas.openxmlformats.org/markup-compatibility/2006" xmlns:a14="http://schemas.microsoft.com/office/drawing/2010/main">
      <mc:Choice Requires="a14">
        <xdr:graphicFrame macro="">
          <xdr:nvGraphicFramePr>
            <xdr:cNvPr id="31" name="SALE TYPE 1">
              <a:extLst>
                <a:ext uri="{FF2B5EF4-FFF2-40B4-BE49-F238E27FC236}">
                  <a16:creationId xmlns:a16="http://schemas.microsoft.com/office/drawing/2014/main" id="{00000000-0008-0000-0300-00001F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734425" y="85725"/>
              <a:ext cx="3009900" cy="7524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mc:AlternateContent xmlns:mc="http://schemas.openxmlformats.org/markup-compatibility/2006">
    <mc:Choice xmlns:a14="http://schemas.microsoft.com/office/drawing/2010/main" Requires="a14">
      <xdr:twoCellAnchor editAs="oneCell">
        <xdr:from>
          <xdr:col>6</xdr:col>
          <xdr:colOff>314325</xdr:colOff>
          <xdr:row>5</xdr:row>
          <xdr:rowOff>123825</xdr:rowOff>
        </xdr:from>
        <xdr:to>
          <xdr:col>7</xdr:col>
          <xdr:colOff>504825</xdr:colOff>
          <xdr:row>6</xdr:row>
          <xdr:rowOff>142875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solidFill>
              <a:srgbClr val="FFFFFF" mc:Ignorable="a14" a14:legacySpreadsheetColorIndex="65">
                <a:alpha val="12000"/>
              </a:srgbClr>
            </a:solidFill>
            <a:ln w="25400">
              <a:solidFill>
                <a:srgbClr val="FFFFFF" mc:Ignorable="a14" a14:legacySpreadsheetColorIndex="9"/>
              </a:solidFill>
              <a:miter lim="800000"/>
              <a:headEnd/>
              <a:tailEnd/>
            </a:ln>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xdr:row>
          <xdr:rowOff>123825</xdr:rowOff>
        </xdr:from>
        <xdr:to>
          <xdr:col>6</xdr:col>
          <xdr:colOff>247650</xdr:colOff>
          <xdr:row>6</xdr:row>
          <xdr:rowOff>142875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solidFill>
              <a:srgbClr val="FFFFFF" mc:Ignorable="a14" a14:legacySpreadsheetColorIndex="9">
                <a:alpha val="12000"/>
              </a:srgbClr>
            </a:solidFill>
            <a:ln w="25400">
              <a:solidFill>
                <a:srgbClr val="FFFFFF" mc:Ignorable="a14" a14:legacySpreadsheetColorIndex="9"/>
              </a:solidFill>
              <a:miter lim="800000"/>
              <a:headEnd/>
              <a:tailEnd/>
            </a:ln>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371475</xdr:colOff>
          <xdr:row>5</xdr:row>
          <xdr:rowOff>123825</xdr:rowOff>
        </xdr:from>
        <xdr:to>
          <xdr:col>4</xdr:col>
          <xdr:colOff>600075</xdr:colOff>
          <xdr:row>6</xdr:row>
          <xdr:rowOff>142875</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solidFill>
              <a:srgbClr val="FFFFFF" mc:Ignorable="a14" a14:legacySpreadsheetColorIndex="65">
                <a:alpha val="12000"/>
              </a:srgbClr>
            </a:solidFill>
            <a:ln w="25400">
              <a:solidFill>
                <a:srgbClr val="FFFFFF" mc:Ignorable="a14" a14:legacySpreadsheetColorIndex="9"/>
              </a:solidFill>
              <a:miter lim="800000"/>
              <a:headEnd/>
              <a:tailEnd/>
            </a:ln>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xdr:twoCellAnchor>
    <xdr:from>
      <xdr:col>19</xdr:col>
      <xdr:colOff>390525</xdr:colOff>
      <xdr:row>5</xdr:row>
      <xdr:rowOff>19050</xdr:rowOff>
    </xdr:from>
    <xdr:to>
      <xdr:col>24</xdr:col>
      <xdr:colOff>28575</xdr:colOff>
      <xdr:row>6</xdr:row>
      <xdr:rowOff>156845</xdr:rowOff>
    </xdr:to>
    <xdr:sp macro="" textlink="">
      <xdr:nvSpPr>
        <xdr:cNvPr id="55" name="TextBox 17">
          <a:extLst>
            <a:ext uri="{FF2B5EF4-FFF2-40B4-BE49-F238E27FC236}">
              <a16:creationId xmlns:a16="http://schemas.microsoft.com/office/drawing/2014/main" id="{00000000-0008-0000-0300-000037000000}"/>
            </a:ext>
          </a:extLst>
        </xdr:cNvPr>
        <xdr:cNvSpPr txBox="1"/>
      </xdr:nvSpPr>
      <xdr:spPr>
        <a:xfrm>
          <a:off x="11972925" y="971550"/>
          <a:ext cx="2686050" cy="32829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600" b="1">
              <a:solidFill>
                <a:schemeClr val="bg1"/>
              </a:solidFill>
              <a:latin typeface="Arial" panose="020B0604020202020204" pitchFamily="34" charset="0"/>
              <a:cs typeface="Arial" panose="020B0604020202020204" pitchFamily="34" charset="0"/>
            </a:rPr>
            <a:t>TOP CATEGORY</a:t>
          </a:r>
        </a:p>
      </xdr:txBody>
    </xdr:sp>
    <xdr:clientData/>
  </xdr:twoCellAnchor>
  <xdr:twoCellAnchor>
    <xdr:from>
      <xdr:col>21</xdr:col>
      <xdr:colOff>47625</xdr:colOff>
      <xdr:row>6</xdr:row>
      <xdr:rowOff>76200</xdr:rowOff>
    </xdr:from>
    <xdr:to>
      <xdr:col>22</xdr:col>
      <xdr:colOff>521806</xdr:colOff>
      <xdr:row>7</xdr:row>
      <xdr:rowOff>150260</xdr:rowOff>
    </xdr:to>
    <xdr:sp macro="" textlink="'.Analyse'!AJ4">
      <xdr:nvSpPr>
        <xdr:cNvPr id="56" name="TextBox 22">
          <a:extLst>
            <a:ext uri="{FF2B5EF4-FFF2-40B4-BE49-F238E27FC236}">
              <a16:creationId xmlns:a16="http://schemas.microsoft.com/office/drawing/2014/main" id="{00000000-0008-0000-0300-000038000000}"/>
            </a:ext>
          </a:extLst>
        </xdr:cNvPr>
        <xdr:cNvSpPr txBox="1"/>
      </xdr:nvSpPr>
      <xdr:spPr>
        <a:xfrm>
          <a:off x="12849225" y="1219200"/>
          <a:ext cx="1083781"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98790AB8-F08A-4B55-811B-5A200C2BC97D}" type="TxLink">
            <a:rPr lang="en-US" sz="1100" b="0" i="0" u="none" strike="noStrike">
              <a:solidFill>
                <a:schemeClr val="bg1"/>
              </a:solidFill>
              <a:latin typeface="Arial" panose="020B0604020202020204" pitchFamily="34" charset="0"/>
              <a:cs typeface="Arial" panose="020B0604020202020204" pitchFamily="34" charset="0"/>
            </a:rPr>
            <a:pPr/>
            <a:t>Category04</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20</xdr:col>
      <xdr:colOff>542925</xdr:colOff>
      <xdr:row>7</xdr:row>
      <xdr:rowOff>104775</xdr:rowOff>
    </xdr:from>
    <xdr:to>
      <xdr:col>22</xdr:col>
      <xdr:colOff>540856</xdr:colOff>
      <xdr:row>8</xdr:row>
      <xdr:rowOff>178835</xdr:rowOff>
    </xdr:to>
    <xdr:sp macro="" textlink="'.Analyse'!AK4">
      <xdr:nvSpPr>
        <xdr:cNvPr id="57" name="TextBox 22">
          <a:extLst>
            <a:ext uri="{FF2B5EF4-FFF2-40B4-BE49-F238E27FC236}">
              <a16:creationId xmlns:a16="http://schemas.microsoft.com/office/drawing/2014/main" id="{00000000-0008-0000-0300-000039000000}"/>
            </a:ext>
          </a:extLst>
        </xdr:cNvPr>
        <xdr:cNvSpPr txBox="1"/>
      </xdr:nvSpPr>
      <xdr:spPr>
        <a:xfrm>
          <a:off x="12734925" y="1438275"/>
          <a:ext cx="1217131"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fld id="{BFFCF3DB-36F6-433E-AA94-714C627D8BE9}" type="TxLink">
            <a:rPr lang="en-US" sz="1100" b="0" i="0" u="none" strike="noStrike">
              <a:solidFill>
                <a:schemeClr val="bg1"/>
              </a:solidFill>
              <a:latin typeface="Arial" panose="020B0604020202020204" pitchFamily="34" charset="0"/>
              <a:cs typeface="Arial" panose="020B0604020202020204" pitchFamily="34" charset="0"/>
            </a:rPr>
            <a:pPr algn="ctr"/>
            <a:t>$95,269</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19</xdr:col>
      <xdr:colOff>409575</xdr:colOff>
      <xdr:row>9</xdr:row>
      <xdr:rowOff>47625</xdr:rowOff>
    </xdr:from>
    <xdr:to>
      <xdr:col>24</xdr:col>
      <xdr:colOff>47625</xdr:colOff>
      <xdr:row>10</xdr:row>
      <xdr:rowOff>185420</xdr:rowOff>
    </xdr:to>
    <xdr:sp macro="" textlink="">
      <xdr:nvSpPr>
        <xdr:cNvPr id="58" name="TextBox 17">
          <a:extLst>
            <a:ext uri="{FF2B5EF4-FFF2-40B4-BE49-F238E27FC236}">
              <a16:creationId xmlns:a16="http://schemas.microsoft.com/office/drawing/2014/main" id="{00000000-0008-0000-0300-00003A000000}"/>
            </a:ext>
          </a:extLst>
        </xdr:cNvPr>
        <xdr:cNvSpPr txBox="1"/>
      </xdr:nvSpPr>
      <xdr:spPr>
        <a:xfrm>
          <a:off x="11991975" y="1762125"/>
          <a:ext cx="2686050" cy="32829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600" b="1">
              <a:solidFill>
                <a:schemeClr val="bg1"/>
              </a:solidFill>
              <a:latin typeface="Arial" panose="020B0604020202020204" pitchFamily="34" charset="0"/>
              <a:cs typeface="Arial" panose="020B0604020202020204" pitchFamily="34" charset="0"/>
            </a:rPr>
            <a:t>TOP PRODUCT</a:t>
          </a:r>
        </a:p>
      </xdr:txBody>
    </xdr:sp>
    <xdr:clientData/>
  </xdr:twoCellAnchor>
  <xdr:twoCellAnchor>
    <xdr:from>
      <xdr:col>21</xdr:col>
      <xdr:colOff>485775</xdr:colOff>
      <xdr:row>11</xdr:row>
      <xdr:rowOff>66675</xdr:rowOff>
    </xdr:from>
    <xdr:to>
      <xdr:col>22</xdr:col>
      <xdr:colOff>266700</xdr:colOff>
      <xdr:row>12</xdr:row>
      <xdr:rowOff>140735</xdr:rowOff>
    </xdr:to>
    <xdr:sp macro="" textlink="'.Analyse'!Y3">
      <xdr:nvSpPr>
        <xdr:cNvPr id="59" name="TextBox 22">
          <a:extLst>
            <a:ext uri="{FF2B5EF4-FFF2-40B4-BE49-F238E27FC236}">
              <a16:creationId xmlns:a16="http://schemas.microsoft.com/office/drawing/2014/main" id="{00000000-0008-0000-0300-00003B000000}"/>
            </a:ext>
          </a:extLst>
        </xdr:cNvPr>
        <xdr:cNvSpPr txBox="1"/>
      </xdr:nvSpPr>
      <xdr:spPr>
        <a:xfrm>
          <a:off x="13287375" y="2162175"/>
          <a:ext cx="390525"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55F86939-5E8A-4685-976C-37300E2B072F}" type="TxLink">
            <a:rPr lang="en-US" sz="1100" b="0" i="0" u="none" strike="noStrike">
              <a:solidFill>
                <a:schemeClr val="bg1"/>
              </a:solidFill>
              <a:latin typeface="Arial" panose="020B0604020202020204" pitchFamily="34" charset="0"/>
              <a:cs typeface="Arial" panose="020B0604020202020204" pitchFamily="34" charset="0"/>
            </a:rPr>
            <a:pPr/>
            <a:t>Ft</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21</xdr:col>
      <xdr:colOff>161925</xdr:colOff>
      <xdr:row>12</xdr:row>
      <xdr:rowOff>95250</xdr:rowOff>
    </xdr:from>
    <xdr:to>
      <xdr:col>23</xdr:col>
      <xdr:colOff>26506</xdr:colOff>
      <xdr:row>13</xdr:row>
      <xdr:rowOff>169310</xdr:rowOff>
    </xdr:to>
    <xdr:sp macro="" textlink="'.Analyse'!Z3">
      <xdr:nvSpPr>
        <xdr:cNvPr id="60" name="TextBox 22">
          <a:extLst>
            <a:ext uri="{FF2B5EF4-FFF2-40B4-BE49-F238E27FC236}">
              <a16:creationId xmlns:a16="http://schemas.microsoft.com/office/drawing/2014/main" id="{00000000-0008-0000-0300-00003C000000}"/>
            </a:ext>
          </a:extLst>
        </xdr:cNvPr>
        <xdr:cNvSpPr txBox="1"/>
      </xdr:nvSpPr>
      <xdr:spPr>
        <a:xfrm>
          <a:off x="12963525" y="2381250"/>
          <a:ext cx="1083781"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B289C85A-0B76-407D-81D8-48E6BBAAE5EA}" type="TxLink">
            <a:rPr lang="en-US" sz="1100" b="0" i="0" u="none" strike="noStrike">
              <a:solidFill>
                <a:schemeClr val="bg1"/>
              </a:solidFill>
              <a:latin typeface="Arial" panose="020B0604020202020204" pitchFamily="34" charset="0"/>
              <a:cs typeface="Arial" panose="020B0604020202020204" pitchFamily="34" charset="0"/>
            </a:rPr>
            <a:pPr/>
            <a:t>$22,952</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21</xdr:col>
      <xdr:colOff>85725</xdr:colOff>
      <xdr:row>11</xdr:row>
      <xdr:rowOff>66675</xdr:rowOff>
    </xdr:from>
    <xdr:to>
      <xdr:col>22</xdr:col>
      <xdr:colOff>0</xdr:colOff>
      <xdr:row>12</xdr:row>
      <xdr:rowOff>140735</xdr:rowOff>
    </xdr:to>
    <xdr:sp macro="" textlink="'.Analyse'!AA3">
      <xdr:nvSpPr>
        <xdr:cNvPr id="61" name="TextBox 22">
          <a:extLst>
            <a:ext uri="{FF2B5EF4-FFF2-40B4-BE49-F238E27FC236}">
              <a16:creationId xmlns:a16="http://schemas.microsoft.com/office/drawing/2014/main" id="{00000000-0008-0000-0300-00003D000000}"/>
            </a:ext>
          </a:extLst>
        </xdr:cNvPr>
        <xdr:cNvSpPr txBox="1"/>
      </xdr:nvSpPr>
      <xdr:spPr>
        <a:xfrm>
          <a:off x="12887325" y="2162175"/>
          <a:ext cx="523875"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E8C90C3C-29B3-462B-AD05-4B053D24C3BB}" type="TxLink">
            <a:rPr lang="en-US" sz="1100" b="0" i="0" u="none" strike="noStrike">
              <a:solidFill>
                <a:schemeClr val="bg1"/>
              </a:solidFill>
              <a:latin typeface="Arial" panose="020B0604020202020204" pitchFamily="34" charset="0"/>
              <a:cs typeface="Arial" panose="020B0604020202020204" pitchFamily="34" charset="0"/>
            </a:rPr>
            <a:pPr/>
            <a:t>132</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twoCellAnchor>
    <xdr:from>
      <xdr:col>21</xdr:col>
      <xdr:colOff>95250</xdr:colOff>
      <xdr:row>10</xdr:row>
      <xdr:rowOff>66675</xdr:rowOff>
    </xdr:from>
    <xdr:to>
      <xdr:col>22</xdr:col>
      <xdr:colOff>569431</xdr:colOff>
      <xdr:row>11</xdr:row>
      <xdr:rowOff>140735</xdr:rowOff>
    </xdr:to>
    <xdr:sp macro="" textlink="'.Analyse'!X3">
      <xdr:nvSpPr>
        <xdr:cNvPr id="62" name="TextBox 22">
          <a:extLst>
            <a:ext uri="{FF2B5EF4-FFF2-40B4-BE49-F238E27FC236}">
              <a16:creationId xmlns:a16="http://schemas.microsoft.com/office/drawing/2014/main" id="{00000000-0008-0000-0300-00003E000000}"/>
            </a:ext>
          </a:extLst>
        </xdr:cNvPr>
        <xdr:cNvSpPr txBox="1"/>
      </xdr:nvSpPr>
      <xdr:spPr>
        <a:xfrm>
          <a:off x="12896850" y="1971675"/>
          <a:ext cx="1083781" cy="26456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fld id="{EFEB3171-DEB0-4257-8F7A-9F46D9401745}" type="TxLink">
            <a:rPr lang="en-US" sz="1100" b="0" i="0" u="none" strike="noStrike">
              <a:solidFill>
                <a:schemeClr val="bg1"/>
              </a:solidFill>
              <a:latin typeface="Arial" panose="020B0604020202020204" pitchFamily="34" charset="0"/>
              <a:cs typeface="Arial" panose="020B0604020202020204" pitchFamily="34" charset="0"/>
            </a:rPr>
            <a:pPr/>
            <a:t>Product41</a:t>
          </a:fld>
          <a:endParaRPr lang="en-US" sz="1600" b="1">
            <a:solidFill>
              <a:schemeClr val="bg1"/>
            </a:solidFill>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51.466197569447" createdVersion="7" refreshedVersion="7" minRefreshableVersion="3" recordCount="528" xr:uid="{9D741B07-B8D6-45F6-B0F9-CC6098591611}">
  <cacheSource type="worksheet">
    <worksheetSource ref="A1:P1048576" sheet="Input Data"/>
  </cacheSource>
  <cacheFields count="18">
    <cacheField name="DATE" numFmtId="0">
      <sharedItems containsNonDate="0" containsDate="1" containsString="0" containsBlank="1" minDate="2021-01-01T00:00:00" maxDate="2023-01-01T00:00:00" count="375">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m/>
      </sharedItems>
      <fieldGroup par="17" base="0">
        <rangePr groupBy="months" startDate="2021-01-01T00:00:00" endDate="2023-01-01T00:00:00"/>
        <groupItems count="14">
          <s v="(blank)"/>
          <s v="янв"/>
          <s v="фев"/>
          <s v="мар"/>
          <s v="апр"/>
          <s v="май"/>
          <s v="июн"/>
          <s v="июл"/>
          <s v="авг"/>
          <s v="сен"/>
          <s v="окт"/>
          <s v="ноя"/>
          <s v="дек"/>
          <s v="&gt;01.01.2023"/>
        </groupItems>
      </fieldGroup>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ntainsMixedTypes="1" containsNumber="1" containsInteger="1" minValue="1" maxValue="12" count="25">
        <s v="Jan"/>
        <s v="Feb"/>
        <s v="Mar"/>
        <s v="Apr"/>
        <s v="May"/>
        <s v="Jun"/>
        <s v="Jul"/>
        <s v="Aug"/>
        <s v="Sep"/>
        <s v="Oct"/>
        <s v="Nov"/>
        <s v="Dec"/>
        <m/>
        <n v="5" u="1"/>
        <n v="2" u="1"/>
        <n v="6" u="1"/>
        <n v="7" u="1"/>
        <n v="1" u="1"/>
        <n v="3" u="1"/>
        <n v="8" u="1"/>
        <n v="9" u="1"/>
        <n v="10" u="1"/>
        <n v="11" u="1"/>
        <n v="4" u="1"/>
        <n v="12" u="1"/>
      </sharedItems>
    </cacheField>
    <cacheField name="YEAR" numFmtId="0">
      <sharedItems containsString="0" containsBlank="1" containsNumber="1" containsInteger="1" minValue="2021" maxValue="2022" count="3">
        <n v="2021"/>
        <n v="2022"/>
        <m/>
      </sharedItems>
    </cacheField>
    <cacheField name="Quarters" numFmtId="0" databaseField="0">
      <fieldGroup base="0">
        <rangePr groupBy="quarters" startDate="2021-01-01T00:00:00" endDate="2023-01-01T00:00:00"/>
        <groupItems count="6">
          <s v="&lt;01.01.2021"/>
          <s v="Qtr1"/>
          <s v="Qtr2"/>
          <s v="Qtr3"/>
          <s v="Qtr4"/>
          <s v="&gt;01.01.2023"/>
        </groupItems>
      </fieldGroup>
    </cacheField>
    <cacheField name="Years"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4067505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r>
    <x v="374"/>
    <m/>
    <m/>
    <x v="3"/>
    <x v="2"/>
    <m/>
    <x v="44"/>
    <x v="5"/>
    <x v="4"/>
    <m/>
    <m/>
    <m/>
    <m/>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E82711-FE6A-4528-8D52-92C240F406E7}" name="SalesMonth"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H3:J16" firstHeaderRow="1"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axis="axisRow" compact="0" outline="0" showAll="0">
      <items count="26">
        <item m="1" x="17"/>
        <item m="1" x="14"/>
        <item m="1" x="18"/>
        <item m="1" x="23"/>
        <item m="1" x="13"/>
        <item m="1" x="15"/>
        <item m="1" x="16"/>
        <item m="1" x="19"/>
        <item m="1" x="20"/>
        <item m="1" x="21"/>
        <item m="1" x="22"/>
        <item m="1" x="24"/>
        <item h="1" x="12"/>
        <item x="0"/>
        <item x="1"/>
        <item x="2"/>
        <item x="3"/>
        <item x="4"/>
        <item x="5"/>
        <item x="6"/>
        <item x="7"/>
        <item x="8"/>
        <item x="9"/>
        <item x="10"/>
        <item x="11"/>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1">
    <field x="14"/>
  </rowFields>
  <rowItems count="12">
    <i>
      <x v="13"/>
    </i>
    <i>
      <x v="14"/>
    </i>
    <i>
      <x v="15"/>
    </i>
    <i>
      <x v="16"/>
    </i>
    <i>
      <x v="17"/>
    </i>
    <i>
      <x v="18"/>
    </i>
    <i>
      <x v="19"/>
    </i>
    <i>
      <x v="20"/>
    </i>
    <i>
      <x v="21"/>
    </i>
    <i>
      <x v="22"/>
    </i>
    <i>
      <x v="23"/>
    </i>
    <i>
      <x v="24"/>
    </i>
  </rowItems>
  <colFields count="1">
    <field x="-2"/>
  </colFields>
  <colItems count="2">
    <i>
      <x/>
    </i>
    <i i="1">
      <x v="1"/>
    </i>
  </colItems>
  <dataFields count="2">
    <dataField name="Sum of TOTAL BUYING VALUE" fld="11" baseField="0" baseItem="0"/>
    <dataField name="Sum of TOTAL SELLING VALUE" fld="12" baseField="0" baseItem="0"/>
  </dataFields>
  <formats count="7">
    <format dxfId="6">
      <pivotArea field="17" type="button" dataOnly="0" labelOnly="1" outline="0"/>
    </format>
    <format dxfId="5">
      <pivotArea type="origin" dataOnly="0" labelOnly="1" outline="0" fieldPosition="0"/>
    </format>
    <format dxfId="4">
      <pivotArea field="13" type="button" dataOnly="0" labelOnly="1" outline="0"/>
    </format>
    <format dxfId="3">
      <pivotArea type="topRight" dataOnly="0" labelOnly="1" outline="0" fieldPosition="0"/>
    </format>
    <format dxfId="2">
      <pivotArea field="13" type="button" dataOnly="0" labelOnly="1" outline="0"/>
    </format>
    <format dxfId="1">
      <pivotArea type="topRight" dataOnly="0" labelOnly="1" outline="0" fieldPosition="0"/>
    </format>
    <format dxfId="0">
      <pivotArea type="origin" dataOnly="0" labelOnly="1" outline="0"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F2E648-C45E-4347-A0D4-1734B90AD33C}"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chartFormat="5">
  <location ref="AP4:AQ7" firstHeaderRow="2"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5">
        <item x="2"/>
        <item x="1"/>
        <item x="0"/>
        <item x="3"/>
        <item t="default"/>
      </items>
    </pivotField>
    <pivotField axis="axisRow" compact="0" outline="0" showAll="0">
      <items count="4">
        <item x="1"/>
        <item x="0"/>
        <item h="1" x="2"/>
        <item t="default"/>
      </items>
    </pivotField>
    <pivotField compact="0" outline="0" showAll="0"/>
    <pivotField compact="0" outline="0" showAll="0"/>
    <pivotField compact="0" outline="0" showAll="0">
      <items count="7">
        <item x="3"/>
        <item x="2"/>
        <item x="0"/>
        <item x="4"/>
        <item x="1"/>
        <item h="1" x="5"/>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26">
        <item m="1" x="17"/>
        <item m="1" x="14"/>
        <item m="1" x="18"/>
        <item m="1" x="23"/>
        <item m="1" x="13"/>
        <item m="1" x="15"/>
        <item m="1" x="16"/>
        <item m="1" x="19"/>
        <item m="1" x="20"/>
        <item m="1" x="21"/>
        <item m="1" x="22"/>
        <item m="1" x="24"/>
        <item x="12"/>
        <item x="0"/>
        <item x="1"/>
        <item x="2"/>
        <item x="3"/>
        <item x="4"/>
        <item x="5"/>
        <item x="6"/>
        <item x="7"/>
        <item x="8"/>
        <item x="9"/>
        <item x="10"/>
        <item x="11"/>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1">
    <field x="4"/>
  </rowFields>
  <rowItems count="2">
    <i>
      <x/>
    </i>
    <i>
      <x v="1"/>
    </i>
  </rowItems>
  <colItems count="1">
    <i/>
  </colItems>
  <dataFields count="1">
    <dataField name="Sum of TOTAL SELLING VALUE" fld="12" baseField="0" baseItem="0" numFmtId="3"/>
  </dataFields>
  <formats count="8">
    <format dxfId="14">
      <pivotArea field="17" type="button" dataOnly="0" labelOnly="1" outline="0"/>
    </format>
    <format dxfId="13">
      <pivotArea type="origin" dataOnly="0" labelOnly="1" outline="0" fieldPosition="0"/>
    </format>
    <format dxfId="12">
      <pivotArea field="13" type="button" dataOnly="0" labelOnly="1" outline="0"/>
    </format>
    <format dxfId="11">
      <pivotArea type="topRight" dataOnly="0" labelOnly="1" outline="0" fieldPosition="0"/>
    </format>
    <format dxfId="10">
      <pivotArea field="13" type="button" dataOnly="0" labelOnly="1" outline="0"/>
    </format>
    <format dxfId="9">
      <pivotArea type="topRight" dataOnly="0" labelOnly="1" outline="0" fieldPosition="0"/>
    </format>
    <format dxfId="8">
      <pivotArea type="origin" dataOnly="0" labelOnly="1" outline="0" fieldPosition="0"/>
    </format>
    <format dxfId="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37ACA7-8B9B-4A57-A867-AEA15CBF9EA3}" name="CategorySales"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AF4:AG10" firstHeaderRow="2"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compact="0" outline="0" showAll="0"/>
    <pivotField axis="axisRow" compact="0" outline="0" showAll="0">
      <items count="7">
        <item x="3"/>
        <item x="2"/>
        <item x="0"/>
        <item x="4"/>
        <item x="1"/>
        <item h="1" x="5"/>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26">
        <item m="1" x="17"/>
        <item m="1" x="14"/>
        <item m="1" x="18"/>
        <item m="1" x="23"/>
        <item m="1" x="13"/>
        <item m="1" x="15"/>
        <item m="1" x="16"/>
        <item m="1" x="19"/>
        <item m="1" x="20"/>
        <item m="1" x="21"/>
        <item m="1" x="22"/>
        <item m="1" x="24"/>
        <item x="12"/>
        <item x="0"/>
        <item x="1"/>
        <item x="2"/>
        <item x="3"/>
        <item x="4"/>
        <item x="5"/>
        <item x="6"/>
        <item x="7"/>
        <item x="8"/>
        <item x="9"/>
        <item x="10"/>
        <item x="11"/>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1">
    <field x="7"/>
  </rowFields>
  <rowItems count="5">
    <i>
      <x/>
    </i>
    <i>
      <x v="1"/>
    </i>
    <i>
      <x v="2"/>
    </i>
    <i>
      <x v="3"/>
    </i>
    <i>
      <x v="4"/>
    </i>
  </rowItems>
  <colItems count="1">
    <i/>
  </colItems>
  <dataFields count="1">
    <dataField name="Sum of TOTAL SELLING VALUE" fld="12" baseField="0" baseItem="0" numFmtId="3"/>
  </dataFields>
  <formats count="8">
    <format dxfId="22">
      <pivotArea field="17" type="button" dataOnly="0" labelOnly="1" outline="0"/>
    </format>
    <format dxfId="21">
      <pivotArea type="origin" dataOnly="0" labelOnly="1" outline="0" fieldPosition="0"/>
    </format>
    <format dxfId="20">
      <pivotArea field="13" type="button" dataOnly="0" labelOnly="1" outline="0"/>
    </format>
    <format dxfId="19">
      <pivotArea type="topRight" dataOnly="0" labelOnly="1" outline="0" fieldPosition="0"/>
    </format>
    <format dxfId="18">
      <pivotArea field="13" type="button" dataOnly="0" labelOnly="1" outline="0"/>
    </format>
    <format dxfId="17">
      <pivotArea type="topRight" dataOnly="0" labelOnly="1" outline="0" fieldPosition="0"/>
    </format>
    <format dxfId="16">
      <pivotArea type="origin" dataOnly="0" labelOnly="1" outline="0" fieldPosition="0"/>
    </format>
    <format dxfId="15">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681989-1E67-4DD3-8E63-69F18FF59863}" name="SalesDay"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chartFormat="7">
  <location ref="A3:B35" firstHeaderRow="2"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compact="0" outline="0" showAll="0">
      <items count="26">
        <item m="1" x="17"/>
        <item m="1" x="14"/>
        <item m="1" x="18"/>
        <item m="1" x="23"/>
        <item m="1" x="13"/>
        <item m="1" x="15"/>
        <item m="1" x="16"/>
        <item m="1" x="19"/>
        <item m="1" x="20"/>
        <item m="1" x="21"/>
        <item m="1" x="22"/>
        <item m="1" x="24"/>
        <item x="3"/>
        <item x="7"/>
        <item x="11"/>
        <item x="1"/>
        <item x="0"/>
        <item x="6"/>
        <item x="5"/>
        <item x="2"/>
        <item x="4"/>
        <item x="10"/>
        <item x="9"/>
        <item x="8"/>
        <item x="12"/>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formats count="7">
    <format dxfId="29">
      <pivotArea field="17" type="button" dataOnly="0" labelOnly="1" outline="0"/>
    </format>
    <format dxfId="28">
      <pivotArea type="origin" dataOnly="0" labelOnly="1" outline="0" fieldPosition="0"/>
    </format>
    <format dxfId="27">
      <pivotArea field="13" type="button" dataOnly="0" labelOnly="1" outline="0" axis="axisRow" fieldPosition="0"/>
    </format>
    <format dxfId="26">
      <pivotArea type="topRight" dataOnly="0" labelOnly="1" outline="0" fieldPosition="0"/>
    </format>
    <format dxfId="25">
      <pivotArea field="13" type="button" dataOnly="0" labelOnly="1" outline="0" axis="axisRow" fieldPosition="0"/>
    </format>
    <format dxfId="24">
      <pivotArea type="topRight" dataOnly="0" labelOnly="1" outline="0" fieldPosition="0"/>
    </format>
    <format dxfId="23">
      <pivotArea type="origin" dataOnly="0" labelOnly="1" outline="0"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43B03E-A40F-4846-A834-78195B0FFD9B}" name="ProductSales"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location ref="R3:U48" firstHeaderRow="1" firstDataRow="2" firstDataCol="2"/>
  <pivotFields count="18">
    <pivotField compact="0"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axis="axisRow" compact="0" outline="0" showAll="0" defaultSubtota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h="1" x="44"/>
      </items>
    </pivotField>
    <pivotField compact="0" outline="0" showAll="0"/>
    <pivotField axis="axisRow" compact="0" outline="0" showAll="0">
      <items count="6">
        <item x="0"/>
        <item x="1"/>
        <item x="2"/>
        <item x="3"/>
        <item x="4"/>
        <item t="default"/>
      </items>
    </pivotField>
    <pivotField compact="0" outline="0" showAll="0"/>
    <pivotField compact="0" outline="0" showAll="0"/>
    <pivotField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26">
        <item m="1" x="17"/>
        <item m="1" x="14"/>
        <item m="1" x="18"/>
        <item m="1" x="23"/>
        <item m="1" x="13"/>
        <item m="1" x="15"/>
        <item m="1" x="16"/>
        <item m="1" x="19"/>
        <item m="1" x="20"/>
        <item m="1" x="21"/>
        <item m="1" x="22"/>
        <item m="1" x="24"/>
        <item x="12"/>
        <item x="0"/>
        <item x="1"/>
        <item x="2"/>
        <item x="3"/>
        <item x="4"/>
        <item x="5"/>
        <item x="6"/>
        <item x="7"/>
        <item x="8"/>
        <item x="9"/>
        <item x="10"/>
        <item x="11"/>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3"/>
    <dataField name="Sum of QUANTITY" fld="2" baseField="0" baseItem="0"/>
  </dataFields>
  <formats count="8">
    <format dxfId="37">
      <pivotArea field="17" type="button" dataOnly="0" labelOnly="1" outline="0"/>
    </format>
    <format dxfId="36">
      <pivotArea type="origin" dataOnly="0" labelOnly="1" outline="0" fieldPosition="0"/>
    </format>
    <format dxfId="35">
      <pivotArea field="13" type="button" dataOnly="0" labelOnly="1" outline="0"/>
    </format>
    <format dxfId="34">
      <pivotArea type="topRight" dataOnly="0" labelOnly="1" outline="0" fieldPosition="0"/>
    </format>
    <format dxfId="33">
      <pivotArea field="13" type="button" dataOnly="0" labelOnly="1" outline="0"/>
    </format>
    <format dxfId="32">
      <pivotArea type="topRight" dataOnly="0" labelOnly="1" outline="0" fieldPosition="0"/>
    </format>
    <format dxfId="31">
      <pivotArea type="origin" dataOnly="0" labelOnly="1" outline="0" fieldPosition="0"/>
    </format>
    <format dxfId="30">
      <pivotArea outline="0" fieldPosition="0">
        <references count="1">
          <reference field="4294967294" count="1" selected="0">
            <x v="0"/>
          </reference>
        </references>
      </pivotArea>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CFA582-1CB6-4FD3-B371-437C5A416584}" name="TatalSales"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D3:F5" firstHeaderRow="1"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26">
        <item m="1" x="17"/>
        <item m="1" x="14"/>
        <item m="1" x="18"/>
        <item m="1" x="23"/>
        <item m="1" x="13"/>
        <item m="1" x="15"/>
        <item m="1" x="16"/>
        <item m="1" x="19"/>
        <item m="1" x="20"/>
        <item m="1" x="21"/>
        <item m="1" x="22"/>
        <item m="1" x="24"/>
        <item x="3"/>
        <item x="7"/>
        <item x="11"/>
        <item x="1"/>
        <item x="0"/>
        <item x="6"/>
        <item x="5"/>
        <item x="2"/>
        <item x="4"/>
        <item x="10"/>
        <item x="9"/>
        <item x="8"/>
        <item x="12"/>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7">
    <format dxfId="44">
      <pivotArea field="17" type="button" dataOnly="0" labelOnly="1" outline="0"/>
    </format>
    <format dxfId="43">
      <pivotArea type="origin" dataOnly="0" labelOnly="1" outline="0" fieldPosition="0"/>
    </format>
    <format dxfId="42">
      <pivotArea field="13" type="button" dataOnly="0" labelOnly="1" outline="0"/>
    </format>
    <format dxfId="41">
      <pivotArea type="topRight" dataOnly="0" labelOnly="1" outline="0" fieldPosition="0"/>
    </format>
    <format dxfId="40">
      <pivotArea field="13" type="button" dataOnly="0" labelOnly="1" outline="0"/>
    </format>
    <format dxfId="39">
      <pivotArea type="topRight" dataOnly="0" labelOnly="1" outline="0" fieldPosition="0"/>
    </format>
    <format dxfId="38">
      <pivotArea type="origin" dataOnly="0" labelOnly="1" outline="0"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6FCCBC-C191-4CD2-A24F-8B01250EFE51}"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gridDropZones="1" multipleFieldFilters="0" chartFormat="4">
  <location ref="AM4:AN8" firstHeaderRow="2" firstDataRow="2" firstDataCol="1"/>
  <pivotFields count="18">
    <pivotField compact="0" outline="0" showAll="0">
      <items count="15">
        <item x="0"/>
        <item x="1"/>
        <item x="2"/>
        <item x="3"/>
        <item x="4"/>
        <item x="5"/>
        <item x="6"/>
        <item x="7"/>
        <item x="8"/>
        <item x="9"/>
        <item x="10"/>
        <item x="11"/>
        <item x="12"/>
        <item x="13"/>
        <item t="default"/>
      </items>
    </pivotField>
    <pivotField compact="0" outline="0" showAll="0"/>
    <pivotField compact="0" outline="0" showAll="0"/>
    <pivotField axis="axisRow" compact="0" outline="0" showAll="0">
      <items count="5">
        <item x="2"/>
        <item x="1"/>
        <item x="0"/>
        <item h="1" x="3"/>
        <item t="default"/>
      </items>
    </pivotField>
    <pivotField compact="0" outline="0" showAll="0">
      <items count="4">
        <item x="1"/>
        <item x="0"/>
        <item x="2"/>
        <item t="default"/>
      </items>
    </pivotField>
    <pivotField compact="0" outline="0" showAll="0"/>
    <pivotField compact="0" outline="0" showAll="0"/>
    <pivotField compact="0" outline="0" showAll="0">
      <items count="7">
        <item x="3"/>
        <item x="2"/>
        <item x="0"/>
        <item x="4"/>
        <item x="1"/>
        <item h="1" x="5"/>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compact="0" outline="0" showAll="0">
      <items count="26">
        <item m="1" x="17"/>
        <item m="1" x="14"/>
        <item m="1" x="18"/>
        <item m="1" x="23"/>
        <item m="1" x="13"/>
        <item m="1" x="15"/>
        <item m="1" x="16"/>
        <item m="1" x="19"/>
        <item m="1" x="20"/>
        <item m="1" x="21"/>
        <item m="1" x="22"/>
        <item m="1" x="24"/>
        <item x="12"/>
        <item x="0"/>
        <item x="1"/>
        <item x="2"/>
        <item x="3"/>
        <item x="4"/>
        <item x="5"/>
        <item x="6"/>
        <item x="7"/>
        <item x="8"/>
        <item x="9"/>
        <item x="10"/>
        <item x="11"/>
        <item t="default"/>
      </items>
    </pivotField>
    <pivotField compact="0" outline="0" showAll="0">
      <items count="4">
        <item x="0"/>
        <item x="1"/>
        <item x="2"/>
        <item t="default"/>
      </items>
    </pivotField>
    <pivotField compact="0" outline="0" showAll="0">
      <items count="7">
        <item sd="0" x="0"/>
        <item sd="0" x="1"/>
        <item sd="0" x="2"/>
        <item sd="0" x="3"/>
        <item sd="0" x="4"/>
        <item sd="0" x="5"/>
        <item t="default"/>
      </items>
    </pivotField>
    <pivotField compact="0" outline="0" showAll="0">
      <items count="6">
        <item x="0"/>
        <item sd="0" x="1"/>
        <item sd="0" x="2"/>
        <item sd="0" x="3"/>
        <item sd="0" x="4"/>
        <item t="default"/>
      </items>
    </pivotField>
  </pivotFields>
  <rowFields count="1">
    <field x="3"/>
  </rowFields>
  <rowItems count="3">
    <i>
      <x/>
    </i>
    <i>
      <x v="1"/>
    </i>
    <i>
      <x v="2"/>
    </i>
  </rowItems>
  <colItems count="1">
    <i/>
  </colItems>
  <dataFields count="1">
    <dataField name="Sum of TOTAL SELLING VALUE" fld="12" baseField="0" baseItem="0" numFmtId="3"/>
  </dataFields>
  <formats count="8">
    <format dxfId="52">
      <pivotArea field="17" type="button" dataOnly="0" labelOnly="1" outline="0"/>
    </format>
    <format dxfId="51">
      <pivotArea type="origin" dataOnly="0" labelOnly="1" outline="0" fieldPosition="0"/>
    </format>
    <format dxfId="50">
      <pivotArea field="13" type="button" dataOnly="0" labelOnly="1" outline="0"/>
    </format>
    <format dxfId="49">
      <pivotArea type="topRight" dataOnly="0" labelOnly="1" outline="0" fieldPosition="0"/>
    </format>
    <format dxfId="48">
      <pivotArea field="13" type="button" dataOnly="0" labelOnly="1" outline="0"/>
    </format>
    <format dxfId="47">
      <pivotArea type="topRight" dataOnly="0" labelOnly="1" outline="0" fieldPosition="0"/>
    </format>
    <format dxfId="46">
      <pivotArea type="origin" dataOnly="0" labelOnly="1" outline="0" fieldPosition="0"/>
    </format>
    <format dxfId="4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3369675-CF8A-4430-8426-97C935187C20}" sourceName="SALE TYPE">
  <pivotTables>
    <pivotTable tabId="5" name="SalesDay"/>
    <pivotTable tabId="5" name="CategorySales"/>
    <pivotTable tabId="5" name="PaymentMode"/>
    <pivotTable tabId="5" name="ProductSales"/>
    <pivotTable tabId="5" name="SalesMonth"/>
    <pivotTable tabId="5" name="TatalSales"/>
  </pivotTables>
  <data>
    <tabular pivotCacheId="406750535">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3AEFAF5-31C9-4621-BFAD-76823AF9912B}" sourceName="PAYMENT MODE">
  <pivotTables>
    <pivotTable tabId="5" name="SalesDay"/>
    <pivotTable tabId="5" name="CategorySales"/>
    <pivotTable tabId="5" name="PivotTable6"/>
    <pivotTable tabId="5" name="ProductSales"/>
    <pivotTable tabId="5" name="SalesMonth"/>
    <pivotTable tabId="5" name="TatalSales"/>
  </pivotTables>
  <data>
    <tabular pivotCacheId="406750535">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E8B1927-A6D7-4105-8D49-E32AF6A3F3ED}" sourceName="MONTH">
  <pivotTables>
    <pivotTable tabId="5" name="SalesDay"/>
    <pivotTable tabId="5" name="CategorySales"/>
    <pivotTable tabId="5" name="PaymentMode"/>
    <pivotTable tabId="5" name="PivotTable6"/>
    <pivotTable tabId="5" name="ProductSales"/>
    <pivotTable tabId="5" name="TatalSales"/>
  </pivotTables>
  <data>
    <tabular pivotCacheId="406750535">
      <items count="25">
        <i x="0" s="1"/>
        <i x="1" s="1"/>
        <i x="2" s="1"/>
        <i x="3" s="1"/>
        <i x="4" s="1"/>
        <i x="5" s="1"/>
        <i x="6" s="1"/>
        <i x="7" s="1"/>
        <i x="8" s="1"/>
        <i x="9" s="1"/>
        <i x="10" s="1"/>
        <i x="11" s="1"/>
        <i x="17" s="1" nd="1"/>
        <i x="14" s="1" nd="1"/>
        <i x="18" s="1" nd="1"/>
        <i x="23" s="1" nd="1"/>
        <i x="13" s="1" nd="1"/>
        <i x="15" s="1" nd="1"/>
        <i x="16" s="1" nd="1"/>
        <i x="19" s="1" nd="1"/>
        <i x="20" s="1" nd="1"/>
        <i x="21" s="1" nd="1"/>
        <i x="22" s="1" nd="1"/>
        <i x="24" s="1" nd="1"/>
        <i x="1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FD0EC7D-C616-4A59-8B09-C61AE15B255D}" sourceName="YEAR">
  <pivotTables>
    <pivotTable tabId="5" name="SalesDay"/>
    <pivotTable tabId="5" name="CategorySales"/>
    <pivotTable tabId="5" name="PaymentMode"/>
    <pivotTable tabId="5" name="PivotTable6"/>
    <pivotTable tabId="5" name="ProductSales"/>
    <pivotTable tabId="5" name="SalesMonth"/>
    <pivotTable tabId="5" name="TatalSales"/>
  </pivotTables>
  <data>
    <tabular pivotCacheId="406750535">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E2660C9F-749F-468B-AA77-F63164984FB5}" cache="Slicer_SALE_TYPE" caption="SALE TYPE" style="SlicerStyleLight4" rowHeight="241300"/>
  <slicer name="PAYMENT MODE" xr10:uid="{65A506D7-5031-4445-9E0D-DF9CD73C108D}" cache="Slicer_PAYMENT_MODE" caption="PAYMENT MODE" style="SlicerStyleLight4" rowHeight="241300"/>
  <slicer name="MONTH" xr10:uid="{70EE6EE9-AA9A-4B5D-B8A3-46B515DCA167}" cache="Slicer_MONTH" caption="MONTH" startItem="4" style="SlicerStyleLight4" rowHeight="241300"/>
  <slicer name="YEAR" xr10:uid="{1E33292E-4E01-45F5-89A1-D56679F1B3F6}" cache="Slicer_YEAR" caption="YEAR"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0B3009A-3636-4311-9AF5-39BE16A266B6}" cache="Slicer_SALE_TYPE" caption="SALE TYPE" columnCount="3" style="Slicer Style 1" rowHeight="241300"/>
  <slicer name="PAYMENT MODE 1" xr10:uid="{DCCD5219-9CB9-4D37-ACD9-E696F98296F4}" cache="Slicer_PAYMENT_MODE" caption="PAYMENT MODE" columnCount="2" style="Slicer Style 1" rowHeight="241300"/>
  <slicer name="MONTH 1" xr10:uid="{CC31C8CE-F978-4C35-A7EB-A1A6770EA6E4}" cache="Slicer_MONTH" caption="MONTH" style="Slicer Style 1" rowHeight="241300"/>
  <slicer name="YEAR 1" xr10:uid="{89B13FC0-E326-409F-930D-D0B88EA4227C}" cache="Slicer_YEAR" caption="YEAR"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80" dataDxfId="78" headerRowBorderDxfId="79">
  <autoFilter ref="A1:P528" xr:uid="{60351B27-4213-4B50-AF1E-6DD234ED1CD8}"/>
  <sortState xmlns:xlrd2="http://schemas.microsoft.com/office/spreadsheetml/2017/richdata2" ref="A2:E527">
    <sortCondition ref="A1:A527"/>
  </sortState>
  <tableColumns count="16">
    <tableColumn id="1" xr3:uid="{7E2D9722-C99A-4D79-AD8A-A4AF24D31B15}" name="DATE" dataDxfId="77"/>
    <tableColumn id="3" xr3:uid="{1B687DA1-746A-409E-8132-464ADA2D65F7}" name="PRODUCT ID" dataDxfId="76"/>
    <tableColumn id="2" xr3:uid="{3D21C161-3520-4EEB-95C2-BC89A67F811B}" name="QUANTITY" dataDxfId="75"/>
    <tableColumn id="4" xr3:uid="{51AFA112-3989-4C7A-B537-003512753602}" name="SALE TYPE" dataDxfId="74"/>
    <tableColumn id="5" xr3:uid="{057B8FDA-60FB-4816-999C-2030B688B9CF}" name="PAYMENT MODE" dataDxfId="73"/>
    <tableColumn id="6" xr3:uid="{A77A9445-20AF-4122-92EB-C3706E536AB4}" name="DISCOUNT %" dataDxfId="72"/>
    <tableColumn id="7" xr3:uid="{FE52438A-8766-47DF-BE45-C6BDDD46E221}" name="PRODUCT" dataDxfId="71">
      <calculatedColumnFormula>VLOOKUP($B2,MasterData[],2,0)</calculatedColumnFormula>
    </tableColumn>
    <tableColumn id="8" xr3:uid="{0E38B0FB-FFE3-4D5A-9EEC-A322A4D12278}" name="CATEGORY" dataDxfId="70">
      <calculatedColumnFormula>VLOOKUP($B2,MasterData[],3,0)</calculatedColumnFormula>
    </tableColumn>
    <tableColumn id="9" xr3:uid="{15EE66AF-CA44-442C-A61A-A4A35BE24EC5}" name="UOM" dataDxfId="69">
      <calculatedColumnFormula>VLOOKUP($B2,MasterData[],4,0)</calculatedColumnFormula>
    </tableColumn>
    <tableColumn id="10" xr3:uid="{74C18CAE-1C73-4F54-800E-463C1A34DF90}" name="BUYING PRIZE" dataDxfId="68">
      <calculatedColumnFormula>VLOOKUP($B2,MasterData[],5,0)</calculatedColumnFormula>
    </tableColumn>
    <tableColumn id="11" xr3:uid="{9B3E4DA7-64EE-401F-A18F-CFD3CF6B8C30}" name="SELLING PRICE" dataDxfId="67">
      <calculatedColumnFormula>VLOOKUP($B2,MasterData[],6,0)</calculatedColumnFormula>
    </tableColumn>
    <tableColumn id="12" xr3:uid="{E702ED45-36B0-4403-BC9F-09B8E6B218D2}" name="TOTAL BUYING VALUE" dataDxfId="66">
      <calculatedColumnFormula>C2*J2</calculatedColumnFormula>
    </tableColumn>
    <tableColumn id="13" xr3:uid="{6EBFC6FA-44BA-4173-8215-AF5AE87155FC}" name="TOTAL SELLING VALUE" dataDxfId="65">
      <calculatedColumnFormula>C2*K2*(1-F2)</calculatedColumnFormula>
    </tableColumn>
    <tableColumn id="14" xr3:uid="{240EE2E6-5795-4283-9654-A21077D1281F}" name="DAY" dataDxfId="64">
      <calculatedColumnFormula>DAY(A2)</calculatedColumnFormula>
    </tableColumn>
    <tableColumn id="15" xr3:uid="{9DD9C911-088E-4892-A222-25DB7F7422A5}" name="MONTH" dataDxfId="63">
      <calculatedColumnFormula>IF(MONTH(A2)=1,"Jan",IF(MONTH(A2)=2,"Feb",IF(MONTH(A2)=3,"Mar",IF(MONTH(A2)=4,"Apr",IF(MONTH(A2)=5,"May",IF(MONTH(A2)=6,"Jun",IF(MONTH(A2)=7,"Jul",IF(MONTH(A2)=8,"Aug",IF(MONTH(A2)=9,"Sep",IF(MONTH(A2)=10,"Oct",IF(MONTH(A2)=11,"Nov","Dec")))))))))))</calculatedColumnFormula>
    </tableColumn>
    <tableColumn id="16" xr3:uid="{104047B0-AAFB-45F3-AFB8-66589A443F61}" name="YEAR" dataDxfId="62">
      <calculatedColumnFormula>YEAR(A2)</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61" dataDxfId="59" headerRowBorderDxfId="60">
  <autoFilter ref="A1:F46" xr:uid="{DE6FA1E2-6EE8-430A-AF62-020400F3E926}"/>
  <tableColumns count="6">
    <tableColumn id="1" xr3:uid="{106E50BA-9FFB-484D-AC75-176578AFED44}" name="PRODUCT ID" dataDxfId="58"/>
    <tableColumn id="2" xr3:uid="{C6063C4C-22AC-43C3-B630-5C0916CFA263}" name="PRODUCT" dataDxfId="57"/>
    <tableColumn id="3" xr3:uid="{FEA9A0A4-A0D7-45FA-BD75-4D9EBBD09441}" name="CATEGORY" dataDxfId="56"/>
    <tableColumn id="4" xr3:uid="{3BDFD3DA-79CD-4B0E-9F98-1F406523093B}" name="UOM" dataDxfId="55"/>
    <tableColumn id="5" xr3:uid="{C286276F-25D5-4D9D-9759-32EF67A133BE}" name="BUYING PRIZE" dataDxfId="54"/>
    <tableColumn id="6" xr3:uid="{BFC92544-6510-4B40-ABEE-FD6A4B0302D7}" name="SELLING PRICE" dataDxfId="53"/>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6.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D12" sqref="D12"/>
    </sheetView>
  </sheetViews>
  <sheetFormatPr defaultRowHeight="15" x14ac:dyDescent="0.25"/>
  <cols>
    <col min="1" max="1" width="11.28515625" bestFit="1" customWidth="1"/>
    <col min="2" max="2" width="15.85546875" bestFit="1" customWidth="1"/>
    <col min="3" max="3" width="14.42578125" bestFit="1" customWidth="1"/>
    <col min="4" max="4" width="14.140625" bestFit="1" customWidth="1"/>
    <col min="5" max="5" width="19.7109375" bestFit="1" customWidth="1"/>
    <col min="6" max="6" width="16.42578125" bestFit="1" customWidth="1"/>
    <col min="7" max="7" width="13.7109375" bestFit="1" customWidth="1"/>
    <col min="8" max="8" width="14.42578125" bestFit="1" customWidth="1"/>
    <col min="9" max="9" width="9.85546875" bestFit="1" customWidth="1"/>
    <col min="10" max="10" width="17.42578125" bestFit="1" customWidth="1"/>
    <col min="11" max="11" width="17.85546875" bestFit="1" customWidth="1"/>
    <col min="12" max="12" width="24.42578125" bestFit="1" customWidth="1"/>
    <col min="13" max="13" width="24.7109375" bestFit="1" customWidth="1"/>
    <col min="14" max="14" width="9.28515625" bestFit="1" customWidth="1"/>
    <col min="16" max="16" width="9.28515625" bestFit="1" customWidth="1"/>
  </cols>
  <sheetData>
    <row r="1" spans="1:16" ht="15.75" thickBot="1" x14ac:dyDescent="0.3">
      <c r="A1" s="5" t="s">
        <v>100</v>
      </c>
      <c r="B1" s="5" t="s">
        <v>0</v>
      </c>
      <c r="C1" s="5" t="s">
        <v>101</v>
      </c>
      <c r="D1" s="5" t="s">
        <v>102</v>
      </c>
      <c r="E1" s="5" t="s">
        <v>103</v>
      </c>
      <c r="F1" s="5" t="s">
        <v>104</v>
      </c>
      <c r="G1" s="5" t="s">
        <v>1</v>
      </c>
      <c r="H1" s="5" t="s">
        <v>2</v>
      </c>
      <c r="I1" s="5" t="s">
        <v>3</v>
      </c>
      <c r="J1" s="5" t="s">
        <v>4</v>
      </c>
      <c r="K1" s="5" t="s">
        <v>5</v>
      </c>
      <c r="L1" s="5" t="s">
        <v>114</v>
      </c>
      <c r="M1" s="5" t="s">
        <v>115</v>
      </c>
      <c r="N1" s="5" t="s">
        <v>116</v>
      </c>
      <c r="O1" s="5" t="s">
        <v>117</v>
      </c>
      <c r="P1" s="5" t="s">
        <v>118</v>
      </c>
    </row>
    <row r="2" spans="1:16" x14ac:dyDescent="0.25">
      <c r="A2" s="15">
        <v>44197</v>
      </c>
      <c r="B2" s="16" t="s">
        <v>56</v>
      </c>
      <c r="C2" s="17">
        <v>9</v>
      </c>
      <c r="D2" s="17" t="s">
        <v>105</v>
      </c>
      <c r="E2" s="17" t="s">
        <v>106</v>
      </c>
      <c r="F2" s="18">
        <v>0</v>
      </c>
      <c r="G2" s="17" t="str">
        <f>VLOOKUP($B2,MasterData[],2,0)</f>
        <v>Product24</v>
      </c>
      <c r="H2" s="17" t="str">
        <f>VLOOKUP($B2,MasterData[],3,0)</f>
        <v>Category03</v>
      </c>
      <c r="I2" s="17" t="str">
        <f>VLOOKUP($B2,MasterData[],4,0)</f>
        <v>Ft</v>
      </c>
      <c r="J2" s="30">
        <f>VLOOKUP($B2,MasterData[],5,0)</f>
        <v>144</v>
      </c>
      <c r="K2" s="19">
        <f>VLOOKUP($B2,MasterData[],6,0)</f>
        <v>156.96</v>
      </c>
      <c r="L2" s="19">
        <f t="shared" ref="L2:L65" si="0">C2*J2</f>
        <v>1296</v>
      </c>
      <c r="M2" s="19">
        <f t="shared" ref="M2:M65" si="1">C2*K2*(1-F2)</f>
        <v>1412.64</v>
      </c>
      <c r="N2" s="20">
        <f t="shared" ref="N2:N65" si="2">DAY(A2)</f>
        <v>1</v>
      </c>
      <c r="O2" s="21" t="str">
        <f t="shared" ref="O2:O65" si="3">IF(MONTH(A2)=1,"Jan",IF(MONTH(A2)=2,"Feb",IF(MONTH(A2)=3,"Mar",IF(MONTH(A2)=4,"Apr",IF(MONTH(A2)=5,"May",IF(MONTH(A2)=6,"Jun",IF(MONTH(A2)=7,"Jul",IF(MONTH(A2)=8,"Aug",IF(MONTH(A2)=9,"Sep",IF(MONTH(A2)=10,"Oct",IF(MONTH(A2)=11,"Nov","Dec")))))))))))</f>
        <v>Jan</v>
      </c>
      <c r="P2" s="20">
        <f t="shared" ref="P2:P65" si="4">YEAR(A2)</f>
        <v>2021</v>
      </c>
    </row>
    <row r="3" spans="1:16" x14ac:dyDescent="0.25">
      <c r="A3" s="15">
        <v>44198</v>
      </c>
      <c r="B3" s="16" t="s">
        <v>86</v>
      </c>
      <c r="C3" s="17">
        <v>15</v>
      </c>
      <c r="D3" s="17" t="s">
        <v>106</v>
      </c>
      <c r="E3" s="17" t="s">
        <v>107</v>
      </c>
      <c r="F3" s="18">
        <v>0</v>
      </c>
      <c r="G3" s="17" t="str">
        <f>VLOOKUP($B3,MasterData[],2,0)</f>
        <v>Product38</v>
      </c>
      <c r="H3" s="17" t="str">
        <f>VLOOKUP($B3,MasterData[],3,0)</f>
        <v>Category05</v>
      </c>
      <c r="I3" s="17" t="str">
        <f>VLOOKUP($B3,MasterData[],4,0)</f>
        <v>Kg</v>
      </c>
      <c r="J3" s="19">
        <f>VLOOKUP($B3,MasterData[],5,0)</f>
        <v>72</v>
      </c>
      <c r="K3" s="19">
        <f>VLOOKUP($B3,MasterData[],6,0)</f>
        <v>79.92</v>
      </c>
      <c r="L3" s="19">
        <f t="shared" si="0"/>
        <v>1080</v>
      </c>
      <c r="M3" s="19">
        <f t="shared" si="1"/>
        <v>1198.8</v>
      </c>
      <c r="N3" s="20">
        <f t="shared" si="2"/>
        <v>2</v>
      </c>
      <c r="O3" s="21" t="str">
        <f t="shared" si="3"/>
        <v>Jan</v>
      </c>
      <c r="P3" s="20">
        <f t="shared" si="4"/>
        <v>2021</v>
      </c>
    </row>
    <row r="4" spans="1:16" x14ac:dyDescent="0.25">
      <c r="A4" s="15">
        <v>44198</v>
      </c>
      <c r="B4" s="16" t="s">
        <v>33</v>
      </c>
      <c r="C4" s="17">
        <v>6</v>
      </c>
      <c r="D4" s="17" t="s">
        <v>108</v>
      </c>
      <c r="E4" s="17" t="s">
        <v>107</v>
      </c>
      <c r="F4" s="18">
        <v>0</v>
      </c>
      <c r="G4" s="17" t="str">
        <f>VLOOKUP($B4,MasterData[],2,0)</f>
        <v>Product13</v>
      </c>
      <c r="H4" s="17" t="str">
        <f>VLOOKUP($B4,MasterData[],3,0)</f>
        <v>Category02</v>
      </c>
      <c r="I4" s="17" t="str">
        <f>VLOOKUP($B4,MasterData[],4,0)</f>
        <v>Kg</v>
      </c>
      <c r="J4" s="19">
        <f>VLOOKUP($B4,MasterData[],5,0)</f>
        <v>112</v>
      </c>
      <c r="K4" s="19">
        <f>VLOOKUP($B4,MasterData[],6,0)</f>
        <v>122.08</v>
      </c>
      <c r="L4" s="19">
        <f t="shared" si="0"/>
        <v>672</v>
      </c>
      <c r="M4" s="19">
        <f t="shared" si="1"/>
        <v>732.48</v>
      </c>
      <c r="N4" s="20">
        <f t="shared" si="2"/>
        <v>2</v>
      </c>
      <c r="O4" s="21" t="str">
        <f t="shared" si="3"/>
        <v>Jan</v>
      </c>
      <c r="P4" s="20">
        <f t="shared" si="4"/>
        <v>2021</v>
      </c>
    </row>
    <row r="5" spans="1:16" x14ac:dyDescent="0.25">
      <c r="A5" s="15">
        <v>44199</v>
      </c>
      <c r="B5" s="16" t="s">
        <v>14</v>
      </c>
      <c r="C5" s="17">
        <v>5</v>
      </c>
      <c r="D5" s="17" t="s">
        <v>108</v>
      </c>
      <c r="E5" s="17" t="s">
        <v>106</v>
      </c>
      <c r="F5" s="18">
        <v>0</v>
      </c>
      <c r="G5" s="17" t="str">
        <f>VLOOKUP($B5,MasterData[],2,0)</f>
        <v>Product04</v>
      </c>
      <c r="H5" s="17" t="str">
        <f>VLOOKUP($B5,MasterData[],3,0)</f>
        <v>Category01</v>
      </c>
      <c r="I5" s="17" t="str">
        <f>VLOOKUP($B5,MasterData[],4,0)</f>
        <v>Lt</v>
      </c>
      <c r="J5" s="19">
        <f>VLOOKUP($B5,MasterData[],5,0)</f>
        <v>44</v>
      </c>
      <c r="K5" s="19">
        <f>VLOOKUP($B5,MasterData[],6,0)</f>
        <v>48.84</v>
      </c>
      <c r="L5" s="19">
        <f t="shared" si="0"/>
        <v>220</v>
      </c>
      <c r="M5" s="19">
        <f t="shared" si="1"/>
        <v>244.20000000000002</v>
      </c>
      <c r="N5" s="20">
        <f t="shared" si="2"/>
        <v>3</v>
      </c>
      <c r="O5" s="21" t="str">
        <f t="shared" si="3"/>
        <v>Jan</v>
      </c>
      <c r="P5" s="20">
        <f t="shared" si="4"/>
        <v>2021</v>
      </c>
    </row>
    <row r="6" spans="1:16" x14ac:dyDescent="0.25">
      <c r="A6" s="15">
        <v>44200</v>
      </c>
      <c r="B6" s="16" t="s">
        <v>79</v>
      </c>
      <c r="C6" s="17">
        <v>12</v>
      </c>
      <c r="D6" s="17" t="s">
        <v>106</v>
      </c>
      <c r="E6" s="17" t="s">
        <v>106</v>
      </c>
      <c r="F6" s="18">
        <v>0</v>
      </c>
      <c r="G6" s="17" t="str">
        <f>VLOOKUP($B6,MasterData[],2,0)</f>
        <v>Product35</v>
      </c>
      <c r="H6" s="17" t="str">
        <f>VLOOKUP($B6,MasterData[],3,0)</f>
        <v>Category04</v>
      </c>
      <c r="I6" s="17" t="str">
        <f>VLOOKUP($B6,MasterData[],4,0)</f>
        <v>No.</v>
      </c>
      <c r="J6" s="19">
        <f>VLOOKUP($B6,MasterData[],5,0)</f>
        <v>5</v>
      </c>
      <c r="K6" s="19">
        <f>VLOOKUP($B6,MasterData[],6,0)</f>
        <v>6.7</v>
      </c>
      <c r="L6" s="19">
        <f t="shared" si="0"/>
        <v>60</v>
      </c>
      <c r="M6" s="19">
        <f t="shared" si="1"/>
        <v>80.400000000000006</v>
      </c>
      <c r="N6" s="20">
        <f t="shared" si="2"/>
        <v>4</v>
      </c>
      <c r="O6" s="21" t="str">
        <f t="shared" si="3"/>
        <v>Jan</v>
      </c>
      <c r="P6" s="20">
        <f t="shared" si="4"/>
        <v>2021</v>
      </c>
    </row>
    <row r="7" spans="1:16" x14ac:dyDescent="0.25">
      <c r="A7" s="15">
        <v>44205</v>
      </c>
      <c r="B7" s="16" t="s">
        <v>71</v>
      </c>
      <c r="C7" s="17">
        <v>1</v>
      </c>
      <c r="D7" s="17" t="s">
        <v>108</v>
      </c>
      <c r="E7" s="17" t="s">
        <v>107</v>
      </c>
      <c r="F7" s="18">
        <v>0</v>
      </c>
      <c r="G7" s="17" t="str">
        <f>VLOOKUP($B7,MasterData[],2,0)</f>
        <v>Product31</v>
      </c>
      <c r="H7" s="17" t="str">
        <f>VLOOKUP($B7,MasterData[],3,0)</f>
        <v>Category04</v>
      </c>
      <c r="I7" s="17" t="str">
        <f>VLOOKUP($B7,MasterData[],4,0)</f>
        <v>Kg</v>
      </c>
      <c r="J7" s="19">
        <f>VLOOKUP($B7,MasterData[],5,0)</f>
        <v>93</v>
      </c>
      <c r="K7" s="19">
        <f>VLOOKUP($B7,MasterData[],6,0)</f>
        <v>104.16</v>
      </c>
      <c r="L7" s="19">
        <f t="shared" si="0"/>
        <v>93</v>
      </c>
      <c r="M7" s="19">
        <f t="shared" si="1"/>
        <v>104.16</v>
      </c>
      <c r="N7" s="20">
        <f t="shared" si="2"/>
        <v>9</v>
      </c>
      <c r="O7" s="21" t="str">
        <f t="shared" si="3"/>
        <v>Jan</v>
      </c>
      <c r="P7" s="20">
        <f t="shared" si="4"/>
        <v>2021</v>
      </c>
    </row>
    <row r="8" spans="1:16" x14ac:dyDescent="0.25">
      <c r="A8" s="15">
        <v>44205</v>
      </c>
      <c r="B8" s="16" t="s">
        <v>12</v>
      </c>
      <c r="C8" s="17">
        <v>8</v>
      </c>
      <c r="D8" s="17" t="s">
        <v>108</v>
      </c>
      <c r="E8" s="17" t="s">
        <v>107</v>
      </c>
      <c r="F8" s="18">
        <v>0</v>
      </c>
      <c r="G8" s="17" t="str">
        <f>VLOOKUP($B8,MasterData[],2,0)</f>
        <v>Product03</v>
      </c>
      <c r="H8" s="17" t="str">
        <f>VLOOKUP($B8,MasterData[],3,0)</f>
        <v>Category01</v>
      </c>
      <c r="I8" s="17" t="str">
        <f>VLOOKUP($B8,MasterData[],4,0)</f>
        <v>Kg</v>
      </c>
      <c r="J8" s="19">
        <f>VLOOKUP($B8,MasterData[],5,0)</f>
        <v>71</v>
      </c>
      <c r="K8" s="19">
        <f>VLOOKUP($B8,MasterData[],6,0)</f>
        <v>80.94</v>
      </c>
      <c r="L8" s="19">
        <f t="shared" si="0"/>
        <v>568</v>
      </c>
      <c r="M8" s="19">
        <f t="shared" si="1"/>
        <v>647.52</v>
      </c>
      <c r="N8" s="20">
        <f t="shared" si="2"/>
        <v>9</v>
      </c>
      <c r="O8" s="21" t="str">
        <f t="shared" si="3"/>
        <v>Jan</v>
      </c>
      <c r="P8" s="20">
        <f t="shared" si="4"/>
        <v>2021</v>
      </c>
    </row>
    <row r="9" spans="1:16" x14ac:dyDescent="0.25">
      <c r="A9" s="15">
        <v>44205</v>
      </c>
      <c r="B9" s="16" t="s">
        <v>58</v>
      </c>
      <c r="C9" s="17">
        <v>4</v>
      </c>
      <c r="D9" s="17" t="s">
        <v>108</v>
      </c>
      <c r="E9" s="17" t="s">
        <v>106</v>
      </c>
      <c r="F9" s="18">
        <v>0</v>
      </c>
      <c r="G9" s="17" t="str">
        <f>VLOOKUP($B9,MasterData[],2,0)</f>
        <v>Product25</v>
      </c>
      <c r="H9" s="17" t="str">
        <f>VLOOKUP($B9,MasterData[],3,0)</f>
        <v>Category03</v>
      </c>
      <c r="I9" s="17" t="str">
        <f>VLOOKUP($B9,MasterData[],4,0)</f>
        <v>No.</v>
      </c>
      <c r="J9" s="19">
        <f>VLOOKUP($B9,MasterData[],5,0)</f>
        <v>7</v>
      </c>
      <c r="K9" s="19">
        <f>VLOOKUP($B9,MasterData[],6,0)</f>
        <v>8.33</v>
      </c>
      <c r="L9" s="19">
        <f t="shared" si="0"/>
        <v>28</v>
      </c>
      <c r="M9" s="19">
        <f t="shared" si="1"/>
        <v>33.32</v>
      </c>
      <c r="N9" s="20">
        <f t="shared" si="2"/>
        <v>9</v>
      </c>
      <c r="O9" s="21" t="str">
        <f t="shared" si="3"/>
        <v>Jan</v>
      </c>
      <c r="P9" s="20">
        <f t="shared" si="4"/>
        <v>2021</v>
      </c>
    </row>
    <row r="10" spans="1:16" x14ac:dyDescent="0.25">
      <c r="A10" s="15">
        <v>44207</v>
      </c>
      <c r="B10" s="16" t="s">
        <v>83</v>
      </c>
      <c r="C10" s="17">
        <v>3</v>
      </c>
      <c r="D10" s="17" t="s">
        <v>108</v>
      </c>
      <c r="E10" s="17" t="s">
        <v>107</v>
      </c>
      <c r="F10" s="18">
        <v>0</v>
      </c>
      <c r="G10" s="17" t="str">
        <f>VLOOKUP($B10,MasterData[],2,0)</f>
        <v>Product37</v>
      </c>
      <c r="H10" s="17" t="str">
        <f>VLOOKUP($B10,MasterData[],3,0)</f>
        <v>Category05</v>
      </c>
      <c r="I10" s="17" t="str">
        <f>VLOOKUP($B10,MasterData[],4,0)</f>
        <v>Kg</v>
      </c>
      <c r="J10" s="19">
        <f>VLOOKUP($B10,MasterData[],5,0)</f>
        <v>67</v>
      </c>
      <c r="K10" s="19">
        <f>VLOOKUP($B10,MasterData[],6,0)</f>
        <v>85.76</v>
      </c>
      <c r="L10" s="19">
        <f t="shared" si="0"/>
        <v>201</v>
      </c>
      <c r="M10" s="19">
        <f t="shared" si="1"/>
        <v>257.28000000000003</v>
      </c>
      <c r="N10" s="20">
        <f t="shared" si="2"/>
        <v>11</v>
      </c>
      <c r="O10" s="21" t="str">
        <f t="shared" si="3"/>
        <v>Jan</v>
      </c>
      <c r="P10" s="20">
        <f t="shared" si="4"/>
        <v>2021</v>
      </c>
    </row>
    <row r="11" spans="1:16" x14ac:dyDescent="0.25">
      <c r="A11" s="15">
        <v>44207</v>
      </c>
      <c r="B11" s="16" t="s">
        <v>35</v>
      </c>
      <c r="C11" s="17">
        <v>4</v>
      </c>
      <c r="D11" s="17" t="s">
        <v>105</v>
      </c>
      <c r="E11" s="17" t="s">
        <v>106</v>
      </c>
      <c r="F11" s="18">
        <v>0</v>
      </c>
      <c r="G11" s="17" t="str">
        <f>VLOOKUP($B11,MasterData[],2,0)</f>
        <v>Product14</v>
      </c>
      <c r="H11" s="17" t="str">
        <f>VLOOKUP($B11,MasterData[],3,0)</f>
        <v>Category02</v>
      </c>
      <c r="I11" s="17" t="str">
        <f>VLOOKUP($B11,MasterData[],4,0)</f>
        <v>Kg</v>
      </c>
      <c r="J11" s="19">
        <f>VLOOKUP($B11,MasterData[],5,0)</f>
        <v>112</v>
      </c>
      <c r="K11" s="19">
        <f>VLOOKUP($B11,MasterData[],6,0)</f>
        <v>146.72</v>
      </c>
      <c r="L11" s="19">
        <f t="shared" si="0"/>
        <v>448</v>
      </c>
      <c r="M11" s="19">
        <f t="shared" si="1"/>
        <v>586.88</v>
      </c>
      <c r="N11" s="20">
        <f t="shared" si="2"/>
        <v>11</v>
      </c>
      <c r="O11" s="21" t="str">
        <f t="shared" si="3"/>
        <v>Jan</v>
      </c>
      <c r="P11" s="20">
        <f t="shared" si="4"/>
        <v>2021</v>
      </c>
    </row>
    <row r="12" spans="1:16" x14ac:dyDescent="0.25">
      <c r="A12" s="15">
        <v>44207</v>
      </c>
      <c r="B12" s="16" t="s">
        <v>94</v>
      </c>
      <c r="C12" s="17">
        <v>4</v>
      </c>
      <c r="D12" s="17" t="s">
        <v>108</v>
      </c>
      <c r="E12" s="17" t="s">
        <v>106</v>
      </c>
      <c r="F12" s="18">
        <v>0</v>
      </c>
      <c r="G12" s="17" t="str">
        <f>VLOOKUP($B12,MasterData[],2,0)</f>
        <v>Product42</v>
      </c>
      <c r="H12" s="17" t="str">
        <f>VLOOKUP($B12,MasterData[],3,0)</f>
        <v>Category05</v>
      </c>
      <c r="I12" s="17" t="str">
        <f>VLOOKUP($B12,MasterData[],4,0)</f>
        <v>Ft</v>
      </c>
      <c r="J12" s="19">
        <f>VLOOKUP($B12,MasterData[],5,0)</f>
        <v>120</v>
      </c>
      <c r="K12" s="19">
        <f>VLOOKUP($B12,MasterData[],6,0)</f>
        <v>162</v>
      </c>
      <c r="L12" s="19">
        <f t="shared" si="0"/>
        <v>480</v>
      </c>
      <c r="M12" s="19">
        <f t="shared" si="1"/>
        <v>648</v>
      </c>
      <c r="N12" s="20">
        <f t="shared" si="2"/>
        <v>11</v>
      </c>
      <c r="O12" s="21" t="str">
        <f t="shared" si="3"/>
        <v>Jan</v>
      </c>
      <c r="P12" s="20">
        <f t="shared" si="4"/>
        <v>2021</v>
      </c>
    </row>
    <row r="13" spans="1:16" x14ac:dyDescent="0.25">
      <c r="A13" s="15">
        <v>44208</v>
      </c>
      <c r="B13" s="16" t="s">
        <v>94</v>
      </c>
      <c r="C13" s="17">
        <v>10</v>
      </c>
      <c r="D13" s="17" t="s">
        <v>106</v>
      </c>
      <c r="E13" s="17" t="s">
        <v>107</v>
      </c>
      <c r="F13" s="18">
        <v>0</v>
      </c>
      <c r="G13" s="17" t="str">
        <f>VLOOKUP($B13,MasterData[],2,0)</f>
        <v>Product42</v>
      </c>
      <c r="H13" s="17" t="str">
        <f>VLOOKUP($B13,MasterData[],3,0)</f>
        <v>Category05</v>
      </c>
      <c r="I13" s="17" t="str">
        <f>VLOOKUP($B13,MasterData[],4,0)</f>
        <v>Ft</v>
      </c>
      <c r="J13" s="19">
        <f>VLOOKUP($B13,MasterData[],5,0)</f>
        <v>120</v>
      </c>
      <c r="K13" s="19">
        <f>VLOOKUP($B13,MasterData[],6,0)</f>
        <v>162</v>
      </c>
      <c r="L13" s="19">
        <f t="shared" si="0"/>
        <v>1200</v>
      </c>
      <c r="M13" s="19">
        <f t="shared" si="1"/>
        <v>1620</v>
      </c>
      <c r="N13" s="20">
        <f t="shared" si="2"/>
        <v>12</v>
      </c>
      <c r="O13" s="21" t="str">
        <f t="shared" si="3"/>
        <v>Jan</v>
      </c>
      <c r="P13" s="20">
        <f t="shared" si="4"/>
        <v>2021</v>
      </c>
    </row>
    <row r="14" spans="1:16" x14ac:dyDescent="0.25">
      <c r="A14" s="15">
        <v>44214</v>
      </c>
      <c r="B14" s="16" t="s">
        <v>98</v>
      </c>
      <c r="C14" s="17">
        <v>13</v>
      </c>
      <c r="D14" s="17" t="s">
        <v>108</v>
      </c>
      <c r="E14" s="17" t="s">
        <v>106</v>
      </c>
      <c r="F14" s="18">
        <v>0</v>
      </c>
      <c r="G14" s="17" t="str">
        <f>VLOOKUP($B14,MasterData[],2,0)</f>
        <v>Product44</v>
      </c>
      <c r="H14" s="17" t="str">
        <f>VLOOKUP($B14,MasterData[],3,0)</f>
        <v>Category05</v>
      </c>
      <c r="I14" s="17" t="str">
        <f>VLOOKUP($B14,MasterData[],4,0)</f>
        <v>Kg</v>
      </c>
      <c r="J14" s="19">
        <f>VLOOKUP($B14,MasterData[],5,0)</f>
        <v>76</v>
      </c>
      <c r="K14" s="19">
        <f>VLOOKUP($B14,MasterData[],6,0)</f>
        <v>82.08</v>
      </c>
      <c r="L14" s="19">
        <f t="shared" si="0"/>
        <v>988</v>
      </c>
      <c r="M14" s="19">
        <f t="shared" si="1"/>
        <v>1067.04</v>
      </c>
      <c r="N14" s="20">
        <f t="shared" si="2"/>
        <v>18</v>
      </c>
      <c r="O14" s="21" t="str">
        <f t="shared" si="3"/>
        <v>Jan</v>
      </c>
      <c r="P14" s="20">
        <f t="shared" si="4"/>
        <v>2021</v>
      </c>
    </row>
    <row r="15" spans="1:16" x14ac:dyDescent="0.25">
      <c r="A15" s="15">
        <v>44214</v>
      </c>
      <c r="B15" s="16" t="s">
        <v>54</v>
      </c>
      <c r="C15" s="17">
        <v>3</v>
      </c>
      <c r="D15" s="17" t="s">
        <v>106</v>
      </c>
      <c r="E15" s="17" t="s">
        <v>107</v>
      </c>
      <c r="F15" s="18">
        <v>0</v>
      </c>
      <c r="G15" s="17" t="str">
        <f>VLOOKUP($B15,MasterData[],2,0)</f>
        <v>Product23</v>
      </c>
      <c r="H15" s="17" t="str">
        <f>VLOOKUP($B15,MasterData[],3,0)</f>
        <v>Category03</v>
      </c>
      <c r="I15" s="17" t="str">
        <f>VLOOKUP($B15,MasterData[],4,0)</f>
        <v>Ft</v>
      </c>
      <c r="J15" s="19">
        <f>VLOOKUP($B15,MasterData[],5,0)</f>
        <v>141</v>
      </c>
      <c r="K15" s="19">
        <f>VLOOKUP($B15,MasterData[],6,0)</f>
        <v>149.46</v>
      </c>
      <c r="L15" s="19">
        <f t="shared" si="0"/>
        <v>423</v>
      </c>
      <c r="M15" s="19">
        <f t="shared" si="1"/>
        <v>448.38</v>
      </c>
      <c r="N15" s="20">
        <f t="shared" si="2"/>
        <v>18</v>
      </c>
      <c r="O15" s="21" t="str">
        <f t="shared" si="3"/>
        <v>Jan</v>
      </c>
      <c r="P15" s="20">
        <f t="shared" si="4"/>
        <v>2021</v>
      </c>
    </row>
    <row r="16" spans="1:16" x14ac:dyDescent="0.25">
      <c r="A16" s="15">
        <v>44215</v>
      </c>
      <c r="B16" s="16" t="s">
        <v>79</v>
      </c>
      <c r="C16" s="17">
        <v>6</v>
      </c>
      <c r="D16" s="17" t="s">
        <v>108</v>
      </c>
      <c r="E16" s="17" t="s">
        <v>107</v>
      </c>
      <c r="F16" s="18">
        <v>0</v>
      </c>
      <c r="G16" s="17" t="str">
        <f>VLOOKUP($B16,MasterData[],2,0)</f>
        <v>Product35</v>
      </c>
      <c r="H16" s="17" t="str">
        <f>VLOOKUP($B16,MasterData[],3,0)</f>
        <v>Category04</v>
      </c>
      <c r="I16" s="17" t="str">
        <f>VLOOKUP($B16,MasterData[],4,0)</f>
        <v>No.</v>
      </c>
      <c r="J16" s="19">
        <f>VLOOKUP($B16,MasterData[],5,0)</f>
        <v>5</v>
      </c>
      <c r="K16" s="19">
        <f>VLOOKUP($B16,MasterData[],6,0)</f>
        <v>6.7</v>
      </c>
      <c r="L16" s="19">
        <f t="shared" si="0"/>
        <v>30</v>
      </c>
      <c r="M16" s="19">
        <f t="shared" si="1"/>
        <v>40.200000000000003</v>
      </c>
      <c r="N16" s="20">
        <f t="shared" si="2"/>
        <v>19</v>
      </c>
      <c r="O16" s="21" t="str">
        <f t="shared" si="3"/>
        <v>Jan</v>
      </c>
      <c r="P16" s="20">
        <f t="shared" si="4"/>
        <v>2021</v>
      </c>
    </row>
    <row r="17" spans="1:16" x14ac:dyDescent="0.25">
      <c r="A17" s="15">
        <v>44216</v>
      </c>
      <c r="B17" s="16" t="s">
        <v>77</v>
      </c>
      <c r="C17" s="17">
        <v>4</v>
      </c>
      <c r="D17" s="17" t="s">
        <v>108</v>
      </c>
      <c r="E17" s="17" t="s">
        <v>107</v>
      </c>
      <c r="F17" s="18">
        <v>0</v>
      </c>
      <c r="G17" s="17" t="str">
        <f>VLOOKUP($B17,MasterData[],2,0)</f>
        <v>Product34</v>
      </c>
      <c r="H17" s="17" t="str">
        <f>VLOOKUP($B17,MasterData[],3,0)</f>
        <v>Category04</v>
      </c>
      <c r="I17" s="17" t="str">
        <f>VLOOKUP($B17,MasterData[],4,0)</f>
        <v>Lt</v>
      </c>
      <c r="J17" s="19">
        <f>VLOOKUP($B17,MasterData[],5,0)</f>
        <v>55</v>
      </c>
      <c r="K17" s="19">
        <f>VLOOKUP($B17,MasterData[],6,0)</f>
        <v>58.3</v>
      </c>
      <c r="L17" s="19">
        <f t="shared" si="0"/>
        <v>220</v>
      </c>
      <c r="M17" s="19">
        <f t="shared" si="1"/>
        <v>233.2</v>
      </c>
      <c r="N17" s="20">
        <f t="shared" si="2"/>
        <v>20</v>
      </c>
      <c r="O17" s="21" t="str">
        <f t="shared" si="3"/>
        <v>Jan</v>
      </c>
      <c r="P17" s="20">
        <f t="shared" si="4"/>
        <v>2021</v>
      </c>
    </row>
    <row r="18" spans="1:16" x14ac:dyDescent="0.25">
      <c r="A18" s="15">
        <v>44216</v>
      </c>
      <c r="B18" s="16" t="s">
        <v>47</v>
      </c>
      <c r="C18" s="17">
        <v>4</v>
      </c>
      <c r="D18" s="17" t="s">
        <v>108</v>
      </c>
      <c r="E18" s="17" t="s">
        <v>107</v>
      </c>
      <c r="F18" s="18">
        <v>0</v>
      </c>
      <c r="G18" s="17" t="str">
        <f>VLOOKUP($B18,MasterData[],2,0)</f>
        <v>Product20</v>
      </c>
      <c r="H18" s="17" t="str">
        <f>VLOOKUP($B18,MasterData[],3,0)</f>
        <v>Category03</v>
      </c>
      <c r="I18" s="17" t="str">
        <f>VLOOKUP($B18,MasterData[],4,0)</f>
        <v>Lt</v>
      </c>
      <c r="J18" s="19">
        <f>VLOOKUP($B18,MasterData[],5,0)</f>
        <v>61</v>
      </c>
      <c r="K18" s="19">
        <f>VLOOKUP($B18,MasterData[],6,0)</f>
        <v>76.25</v>
      </c>
      <c r="L18" s="19">
        <f t="shared" si="0"/>
        <v>244</v>
      </c>
      <c r="M18" s="19">
        <f t="shared" si="1"/>
        <v>305</v>
      </c>
      <c r="N18" s="20">
        <f t="shared" si="2"/>
        <v>20</v>
      </c>
      <c r="O18" s="21" t="str">
        <f t="shared" si="3"/>
        <v>Jan</v>
      </c>
      <c r="P18" s="20">
        <f t="shared" si="4"/>
        <v>2021</v>
      </c>
    </row>
    <row r="19" spans="1:16" x14ac:dyDescent="0.25">
      <c r="A19" s="15">
        <v>44217</v>
      </c>
      <c r="B19" s="16" t="s">
        <v>14</v>
      </c>
      <c r="C19" s="17">
        <v>15</v>
      </c>
      <c r="D19" s="17" t="s">
        <v>105</v>
      </c>
      <c r="E19" s="17" t="s">
        <v>107</v>
      </c>
      <c r="F19" s="18">
        <v>0</v>
      </c>
      <c r="G19" s="17" t="str">
        <f>VLOOKUP($B19,MasterData[],2,0)</f>
        <v>Product04</v>
      </c>
      <c r="H19" s="17" t="str">
        <f>VLOOKUP($B19,MasterData[],3,0)</f>
        <v>Category01</v>
      </c>
      <c r="I19" s="17" t="str">
        <f>VLOOKUP($B19,MasterData[],4,0)</f>
        <v>Lt</v>
      </c>
      <c r="J19" s="19">
        <f>VLOOKUP($B19,MasterData[],5,0)</f>
        <v>44</v>
      </c>
      <c r="K19" s="19">
        <f>VLOOKUP($B19,MasterData[],6,0)</f>
        <v>48.84</v>
      </c>
      <c r="L19" s="19">
        <f t="shared" si="0"/>
        <v>660</v>
      </c>
      <c r="M19" s="19">
        <f t="shared" si="1"/>
        <v>732.6</v>
      </c>
      <c r="N19" s="20">
        <f t="shared" si="2"/>
        <v>21</v>
      </c>
      <c r="O19" s="21" t="str">
        <f t="shared" si="3"/>
        <v>Jan</v>
      </c>
      <c r="P19" s="20">
        <f t="shared" si="4"/>
        <v>2021</v>
      </c>
    </row>
    <row r="20" spans="1:16" x14ac:dyDescent="0.25">
      <c r="A20" s="15">
        <v>44217</v>
      </c>
      <c r="B20" s="16" t="s">
        <v>12</v>
      </c>
      <c r="C20" s="17">
        <v>9</v>
      </c>
      <c r="D20" s="17" t="s">
        <v>108</v>
      </c>
      <c r="E20" s="17" t="s">
        <v>106</v>
      </c>
      <c r="F20" s="18">
        <v>0</v>
      </c>
      <c r="G20" s="17" t="str">
        <f>VLOOKUP($B20,MasterData[],2,0)</f>
        <v>Product03</v>
      </c>
      <c r="H20" s="17" t="str">
        <f>VLOOKUP($B20,MasterData[],3,0)</f>
        <v>Category01</v>
      </c>
      <c r="I20" s="17" t="str">
        <f>VLOOKUP($B20,MasterData[],4,0)</f>
        <v>Kg</v>
      </c>
      <c r="J20" s="19">
        <f>VLOOKUP($B20,MasterData[],5,0)</f>
        <v>71</v>
      </c>
      <c r="K20" s="19">
        <f>VLOOKUP($B20,MasterData[],6,0)</f>
        <v>80.94</v>
      </c>
      <c r="L20" s="19">
        <f t="shared" si="0"/>
        <v>639</v>
      </c>
      <c r="M20" s="19">
        <f t="shared" si="1"/>
        <v>728.46</v>
      </c>
      <c r="N20" s="20">
        <f t="shared" si="2"/>
        <v>21</v>
      </c>
      <c r="O20" s="21" t="str">
        <f t="shared" si="3"/>
        <v>Jan</v>
      </c>
      <c r="P20" s="20">
        <f t="shared" si="4"/>
        <v>2021</v>
      </c>
    </row>
    <row r="21" spans="1:16" x14ac:dyDescent="0.25">
      <c r="A21" s="15">
        <v>44217</v>
      </c>
      <c r="B21" s="16" t="s">
        <v>94</v>
      </c>
      <c r="C21" s="17">
        <v>6</v>
      </c>
      <c r="D21" s="17" t="s">
        <v>108</v>
      </c>
      <c r="E21" s="17" t="s">
        <v>106</v>
      </c>
      <c r="F21" s="18">
        <v>0</v>
      </c>
      <c r="G21" s="17" t="str">
        <f>VLOOKUP($B21,MasterData[],2,0)</f>
        <v>Product42</v>
      </c>
      <c r="H21" s="17" t="str">
        <f>VLOOKUP($B21,MasterData[],3,0)</f>
        <v>Category05</v>
      </c>
      <c r="I21" s="17" t="str">
        <f>VLOOKUP($B21,MasterData[],4,0)</f>
        <v>Ft</v>
      </c>
      <c r="J21" s="19">
        <f>VLOOKUP($B21,MasterData[],5,0)</f>
        <v>120</v>
      </c>
      <c r="K21" s="19">
        <f>VLOOKUP($B21,MasterData[],6,0)</f>
        <v>162</v>
      </c>
      <c r="L21" s="19">
        <f t="shared" si="0"/>
        <v>720</v>
      </c>
      <c r="M21" s="19">
        <f t="shared" si="1"/>
        <v>972</v>
      </c>
      <c r="N21" s="20">
        <f t="shared" si="2"/>
        <v>21</v>
      </c>
      <c r="O21" s="21" t="str">
        <f t="shared" si="3"/>
        <v>Jan</v>
      </c>
      <c r="P21" s="20">
        <f t="shared" si="4"/>
        <v>2021</v>
      </c>
    </row>
    <row r="22" spans="1:16" x14ac:dyDescent="0.25">
      <c r="A22" s="15">
        <v>44221</v>
      </c>
      <c r="B22" s="16" t="s">
        <v>77</v>
      </c>
      <c r="C22" s="17">
        <v>6</v>
      </c>
      <c r="D22" s="17" t="s">
        <v>108</v>
      </c>
      <c r="E22" s="17" t="s">
        <v>107</v>
      </c>
      <c r="F22" s="18">
        <v>0</v>
      </c>
      <c r="G22" s="17" t="str">
        <f>VLOOKUP($B22,MasterData[],2,0)</f>
        <v>Product34</v>
      </c>
      <c r="H22" s="17" t="str">
        <f>VLOOKUP($B22,MasterData[],3,0)</f>
        <v>Category04</v>
      </c>
      <c r="I22" s="17" t="str">
        <f>VLOOKUP($B22,MasterData[],4,0)</f>
        <v>Lt</v>
      </c>
      <c r="J22" s="19">
        <f>VLOOKUP($B22,MasterData[],5,0)</f>
        <v>55</v>
      </c>
      <c r="K22" s="19">
        <f>VLOOKUP($B22,MasterData[],6,0)</f>
        <v>58.3</v>
      </c>
      <c r="L22" s="19">
        <f t="shared" si="0"/>
        <v>330</v>
      </c>
      <c r="M22" s="19">
        <f t="shared" si="1"/>
        <v>349.79999999999995</v>
      </c>
      <c r="N22" s="20">
        <f t="shared" si="2"/>
        <v>25</v>
      </c>
      <c r="O22" s="21" t="str">
        <f t="shared" si="3"/>
        <v>Jan</v>
      </c>
      <c r="P22" s="20">
        <f t="shared" si="4"/>
        <v>2021</v>
      </c>
    </row>
    <row r="23" spans="1:16" x14ac:dyDescent="0.25">
      <c r="A23" s="15">
        <v>44221</v>
      </c>
      <c r="B23" s="16" t="s">
        <v>79</v>
      </c>
      <c r="C23" s="17">
        <v>7</v>
      </c>
      <c r="D23" s="17" t="s">
        <v>108</v>
      </c>
      <c r="E23" s="17" t="s">
        <v>106</v>
      </c>
      <c r="F23" s="18">
        <v>0</v>
      </c>
      <c r="G23" s="17" t="str">
        <f>VLOOKUP($B23,MasterData[],2,0)</f>
        <v>Product35</v>
      </c>
      <c r="H23" s="17" t="str">
        <f>VLOOKUP($B23,MasterData[],3,0)</f>
        <v>Category04</v>
      </c>
      <c r="I23" s="17" t="str">
        <f>VLOOKUP($B23,MasterData[],4,0)</f>
        <v>No.</v>
      </c>
      <c r="J23" s="19">
        <f>VLOOKUP($B23,MasterData[],5,0)</f>
        <v>5</v>
      </c>
      <c r="K23" s="19">
        <f>VLOOKUP($B23,MasterData[],6,0)</f>
        <v>6.7</v>
      </c>
      <c r="L23" s="19">
        <f t="shared" si="0"/>
        <v>35</v>
      </c>
      <c r="M23" s="19">
        <f t="shared" si="1"/>
        <v>46.9</v>
      </c>
      <c r="N23" s="20">
        <f t="shared" si="2"/>
        <v>25</v>
      </c>
      <c r="O23" s="21" t="str">
        <f t="shared" si="3"/>
        <v>Jan</v>
      </c>
      <c r="P23" s="20">
        <f t="shared" si="4"/>
        <v>2021</v>
      </c>
    </row>
    <row r="24" spans="1:16" x14ac:dyDescent="0.25">
      <c r="A24" s="15">
        <v>44221</v>
      </c>
      <c r="B24" s="16" t="s">
        <v>71</v>
      </c>
      <c r="C24" s="17">
        <v>14</v>
      </c>
      <c r="D24" s="17" t="s">
        <v>108</v>
      </c>
      <c r="E24" s="17" t="s">
        <v>106</v>
      </c>
      <c r="F24" s="18">
        <v>0</v>
      </c>
      <c r="G24" s="17" t="str">
        <f>VLOOKUP($B24,MasterData[],2,0)</f>
        <v>Product31</v>
      </c>
      <c r="H24" s="17" t="str">
        <f>VLOOKUP($B24,MasterData[],3,0)</f>
        <v>Category04</v>
      </c>
      <c r="I24" s="17" t="str">
        <f>VLOOKUP($B24,MasterData[],4,0)</f>
        <v>Kg</v>
      </c>
      <c r="J24" s="19">
        <f>VLOOKUP($B24,MasterData[],5,0)</f>
        <v>93</v>
      </c>
      <c r="K24" s="19">
        <f>VLOOKUP($B24,MasterData[],6,0)</f>
        <v>104.16</v>
      </c>
      <c r="L24" s="19">
        <f t="shared" si="0"/>
        <v>1302</v>
      </c>
      <c r="M24" s="19">
        <f t="shared" si="1"/>
        <v>1458.24</v>
      </c>
      <c r="N24" s="20">
        <f t="shared" si="2"/>
        <v>25</v>
      </c>
      <c r="O24" s="21" t="str">
        <f t="shared" si="3"/>
        <v>Jan</v>
      </c>
      <c r="P24" s="20">
        <f t="shared" si="4"/>
        <v>2021</v>
      </c>
    </row>
    <row r="25" spans="1:16" x14ac:dyDescent="0.25">
      <c r="A25" s="15">
        <v>44222</v>
      </c>
      <c r="B25" s="16" t="s">
        <v>98</v>
      </c>
      <c r="C25" s="17">
        <v>9</v>
      </c>
      <c r="D25" s="17" t="s">
        <v>105</v>
      </c>
      <c r="E25" s="17" t="s">
        <v>107</v>
      </c>
      <c r="F25" s="18">
        <v>0</v>
      </c>
      <c r="G25" s="17" t="str">
        <f>VLOOKUP($B25,MasterData[],2,0)</f>
        <v>Product44</v>
      </c>
      <c r="H25" s="17" t="str">
        <f>VLOOKUP($B25,MasterData[],3,0)</f>
        <v>Category05</v>
      </c>
      <c r="I25" s="17" t="str">
        <f>VLOOKUP($B25,MasterData[],4,0)</f>
        <v>Kg</v>
      </c>
      <c r="J25" s="19">
        <f>VLOOKUP($B25,MasterData[],5,0)</f>
        <v>76</v>
      </c>
      <c r="K25" s="19">
        <f>VLOOKUP($B25,MasterData[],6,0)</f>
        <v>82.08</v>
      </c>
      <c r="L25" s="19">
        <f t="shared" si="0"/>
        <v>684</v>
      </c>
      <c r="M25" s="19">
        <f t="shared" si="1"/>
        <v>738.72</v>
      </c>
      <c r="N25" s="20">
        <f t="shared" si="2"/>
        <v>26</v>
      </c>
      <c r="O25" s="21" t="str">
        <f t="shared" si="3"/>
        <v>Jan</v>
      </c>
      <c r="P25" s="20">
        <f t="shared" si="4"/>
        <v>2021</v>
      </c>
    </row>
    <row r="26" spans="1:16" x14ac:dyDescent="0.25">
      <c r="A26" s="15">
        <v>44222</v>
      </c>
      <c r="B26" s="16" t="s">
        <v>18</v>
      </c>
      <c r="C26" s="17">
        <v>7</v>
      </c>
      <c r="D26" s="17" t="s">
        <v>106</v>
      </c>
      <c r="E26" s="17" t="s">
        <v>107</v>
      </c>
      <c r="F26" s="18">
        <v>0</v>
      </c>
      <c r="G26" s="17" t="str">
        <f>VLOOKUP($B26,MasterData[],2,0)</f>
        <v>Product06</v>
      </c>
      <c r="H26" s="17" t="str">
        <f>VLOOKUP($B26,MasterData[],3,0)</f>
        <v>Category01</v>
      </c>
      <c r="I26" s="17" t="str">
        <f>VLOOKUP($B26,MasterData[],4,0)</f>
        <v>Kg</v>
      </c>
      <c r="J26" s="19">
        <f>VLOOKUP($B26,MasterData[],5,0)</f>
        <v>75</v>
      </c>
      <c r="K26" s="19">
        <f>VLOOKUP($B26,MasterData[],6,0)</f>
        <v>85.5</v>
      </c>
      <c r="L26" s="19">
        <f t="shared" si="0"/>
        <v>525</v>
      </c>
      <c r="M26" s="19">
        <f t="shared" si="1"/>
        <v>598.5</v>
      </c>
      <c r="N26" s="20">
        <f t="shared" si="2"/>
        <v>26</v>
      </c>
      <c r="O26" s="21" t="str">
        <f t="shared" si="3"/>
        <v>Jan</v>
      </c>
      <c r="P26" s="20">
        <f t="shared" si="4"/>
        <v>2021</v>
      </c>
    </row>
    <row r="27" spans="1:16" x14ac:dyDescent="0.25">
      <c r="A27" s="15">
        <v>44222</v>
      </c>
      <c r="B27" s="16" t="s">
        <v>6</v>
      </c>
      <c r="C27" s="17">
        <v>7</v>
      </c>
      <c r="D27" s="17" t="s">
        <v>106</v>
      </c>
      <c r="E27" s="17" t="s">
        <v>106</v>
      </c>
      <c r="F27" s="18">
        <v>0</v>
      </c>
      <c r="G27" s="17" t="str">
        <f>VLOOKUP($B27,MasterData[],2,0)</f>
        <v>Product01</v>
      </c>
      <c r="H27" s="17" t="str">
        <f>VLOOKUP($B27,MasterData[],3,0)</f>
        <v>Category01</v>
      </c>
      <c r="I27" s="17" t="str">
        <f>VLOOKUP($B27,MasterData[],4,0)</f>
        <v>Kg</v>
      </c>
      <c r="J27" s="19">
        <f>VLOOKUP($B27,MasterData[],5,0)</f>
        <v>98</v>
      </c>
      <c r="K27" s="19">
        <f>VLOOKUP($B27,MasterData[],6,0)</f>
        <v>103.88</v>
      </c>
      <c r="L27" s="19">
        <f t="shared" si="0"/>
        <v>686</v>
      </c>
      <c r="M27" s="19">
        <f t="shared" si="1"/>
        <v>727.16</v>
      </c>
      <c r="N27" s="20">
        <f t="shared" si="2"/>
        <v>26</v>
      </c>
      <c r="O27" s="21" t="str">
        <f t="shared" si="3"/>
        <v>Jan</v>
      </c>
      <c r="P27" s="20">
        <f t="shared" si="4"/>
        <v>2021</v>
      </c>
    </row>
    <row r="28" spans="1:16" x14ac:dyDescent="0.25">
      <c r="A28" s="15">
        <v>44223</v>
      </c>
      <c r="B28" s="16" t="s">
        <v>90</v>
      </c>
      <c r="C28" s="17">
        <v>7</v>
      </c>
      <c r="D28" s="17" t="s">
        <v>105</v>
      </c>
      <c r="E28" s="17" t="s">
        <v>106</v>
      </c>
      <c r="F28" s="18">
        <v>0</v>
      </c>
      <c r="G28" s="17" t="str">
        <f>VLOOKUP($B28,MasterData[],2,0)</f>
        <v>Product40</v>
      </c>
      <c r="H28" s="17" t="str">
        <f>VLOOKUP($B28,MasterData[],3,0)</f>
        <v>Category05</v>
      </c>
      <c r="I28" s="17" t="str">
        <f>VLOOKUP($B28,MasterData[],4,0)</f>
        <v>Kg</v>
      </c>
      <c r="J28" s="19">
        <f>VLOOKUP($B28,MasterData[],5,0)</f>
        <v>90</v>
      </c>
      <c r="K28" s="19">
        <f>VLOOKUP($B28,MasterData[],6,0)</f>
        <v>115.2</v>
      </c>
      <c r="L28" s="19">
        <f t="shared" si="0"/>
        <v>630</v>
      </c>
      <c r="M28" s="19">
        <f t="shared" si="1"/>
        <v>806.4</v>
      </c>
      <c r="N28" s="20">
        <f t="shared" si="2"/>
        <v>27</v>
      </c>
      <c r="O28" s="21" t="str">
        <f t="shared" si="3"/>
        <v>Jan</v>
      </c>
      <c r="P28" s="20">
        <f t="shared" si="4"/>
        <v>2021</v>
      </c>
    </row>
    <row r="29" spans="1:16" x14ac:dyDescent="0.25">
      <c r="A29" s="15">
        <v>44223</v>
      </c>
      <c r="B29" s="16" t="s">
        <v>73</v>
      </c>
      <c r="C29" s="17">
        <v>3</v>
      </c>
      <c r="D29" s="17" t="s">
        <v>105</v>
      </c>
      <c r="E29" s="17" t="s">
        <v>106</v>
      </c>
      <c r="F29" s="18">
        <v>0</v>
      </c>
      <c r="G29" s="17" t="str">
        <f>VLOOKUP($B29,MasterData[],2,0)</f>
        <v>Product32</v>
      </c>
      <c r="H29" s="17" t="str">
        <f>VLOOKUP($B29,MasterData[],3,0)</f>
        <v>Category04</v>
      </c>
      <c r="I29" s="17" t="str">
        <f>VLOOKUP($B29,MasterData[],4,0)</f>
        <v>Kg</v>
      </c>
      <c r="J29" s="19">
        <f>VLOOKUP($B29,MasterData[],5,0)</f>
        <v>89</v>
      </c>
      <c r="K29" s="19">
        <f>VLOOKUP($B29,MasterData[],6,0)</f>
        <v>117.48</v>
      </c>
      <c r="L29" s="19">
        <f t="shared" si="0"/>
        <v>267</v>
      </c>
      <c r="M29" s="19">
        <f t="shared" si="1"/>
        <v>352.44</v>
      </c>
      <c r="N29" s="20">
        <f t="shared" si="2"/>
        <v>27</v>
      </c>
      <c r="O29" s="21" t="str">
        <f t="shared" si="3"/>
        <v>Jan</v>
      </c>
      <c r="P29" s="20">
        <f t="shared" si="4"/>
        <v>2021</v>
      </c>
    </row>
    <row r="30" spans="1:16" x14ac:dyDescent="0.25">
      <c r="A30" s="15">
        <v>44224</v>
      </c>
      <c r="B30" s="16" t="s">
        <v>14</v>
      </c>
      <c r="C30" s="17">
        <v>10</v>
      </c>
      <c r="D30" s="17" t="s">
        <v>106</v>
      </c>
      <c r="E30" s="17" t="s">
        <v>107</v>
      </c>
      <c r="F30" s="18">
        <v>0</v>
      </c>
      <c r="G30" s="17" t="str">
        <f>VLOOKUP($B30,MasterData[],2,0)</f>
        <v>Product04</v>
      </c>
      <c r="H30" s="17" t="str">
        <f>VLOOKUP($B30,MasterData[],3,0)</f>
        <v>Category01</v>
      </c>
      <c r="I30" s="17" t="str">
        <f>VLOOKUP($B30,MasterData[],4,0)</f>
        <v>Lt</v>
      </c>
      <c r="J30" s="19">
        <f>VLOOKUP($B30,MasterData[],5,0)</f>
        <v>44</v>
      </c>
      <c r="K30" s="19">
        <f>VLOOKUP($B30,MasterData[],6,0)</f>
        <v>48.84</v>
      </c>
      <c r="L30" s="19">
        <f t="shared" si="0"/>
        <v>440</v>
      </c>
      <c r="M30" s="19">
        <f t="shared" si="1"/>
        <v>488.40000000000003</v>
      </c>
      <c r="N30" s="20">
        <f t="shared" si="2"/>
        <v>28</v>
      </c>
      <c r="O30" s="21" t="str">
        <f t="shared" si="3"/>
        <v>Jan</v>
      </c>
      <c r="P30" s="20">
        <f t="shared" si="4"/>
        <v>2021</v>
      </c>
    </row>
    <row r="31" spans="1:16" x14ac:dyDescent="0.25">
      <c r="A31" s="15">
        <v>44224</v>
      </c>
      <c r="B31" s="16" t="s">
        <v>67</v>
      </c>
      <c r="C31" s="17">
        <v>2</v>
      </c>
      <c r="D31" s="17" t="s">
        <v>108</v>
      </c>
      <c r="E31" s="17" t="s">
        <v>107</v>
      </c>
      <c r="F31" s="18">
        <v>0</v>
      </c>
      <c r="G31" s="17" t="str">
        <f>VLOOKUP($B31,MasterData[],2,0)</f>
        <v>Product29</v>
      </c>
      <c r="H31" s="17" t="str">
        <f>VLOOKUP($B31,MasterData[],3,0)</f>
        <v>Category04</v>
      </c>
      <c r="I31" s="17" t="str">
        <f>VLOOKUP($B31,MasterData[],4,0)</f>
        <v>Lt</v>
      </c>
      <c r="J31" s="19">
        <f>VLOOKUP($B31,MasterData[],5,0)</f>
        <v>47</v>
      </c>
      <c r="K31" s="19">
        <f>VLOOKUP($B31,MasterData[],6,0)</f>
        <v>53.11</v>
      </c>
      <c r="L31" s="19">
        <f t="shared" si="0"/>
        <v>94</v>
      </c>
      <c r="M31" s="19">
        <f t="shared" si="1"/>
        <v>106.22</v>
      </c>
      <c r="N31" s="20">
        <f t="shared" si="2"/>
        <v>28</v>
      </c>
      <c r="O31" s="21" t="str">
        <f t="shared" si="3"/>
        <v>Jan</v>
      </c>
      <c r="P31" s="20">
        <f t="shared" si="4"/>
        <v>2021</v>
      </c>
    </row>
    <row r="32" spans="1:16" x14ac:dyDescent="0.25">
      <c r="A32" s="15">
        <v>44229</v>
      </c>
      <c r="B32" s="16" t="s">
        <v>26</v>
      </c>
      <c r="C32" s="17">
        <v>7</v>
      </c>
      <c r="D32" s="17" t="s">
        <v>106</v>
      </c>
      <c r="E32" s="17" t="s">
        <v>106</v>
      </c>
      <c r="F32" s="18">
        <v>0</v>
      </c>
      <c r="G32" s="17" t="str">
        <f>VLOOKUP($B32,MasterData[],2,0)</f>
        <v>Product10</v>
      </c>
      <c r="H32" s="17" t="str">
        <f>VLOOKUP($B32,MasterData[],3,0)</f>
        <v>Category02</v>
      </c>
      <c r="I32" s="17" t="str">
        <f>VLOOKUP($B32,MasterData[],4,0)</f>
        <v>Ft</v>
      </c>
      <c r="J32" s="19">
        <f>VLOOKUP($B32,MasterData[],5,0)</f>
        <v>148</v>
      </c>
      <c r="K32" s="19">
        <f>VLOOKUP($B32,MasterData[],6,0)</f>
        <v>164.28</v>
      </c>
      <c r="L32" s="19">
        <f t="shared" si="0"/>
        <v>1036</v>
      </c>
      <c r="M32" s="19">
        <f t="shared" si="1"/>
        <v>1149.96</v>
      </c>
      <c r="N32" s="20">
        <f t="shared" si="2"/>
        <v>2</v>
      </c>
      <c r="O32" s="21" t="str">
        <f t="shared" si="3"/>
        <v>Feb</v>
      </c>
      <c r="P32" s="20">
        <f t="shared" si="4"/>
        <v>2021</v>
      </c>
    </row>
    <row r="33" spans="1:16" x14ac:dyDescent="0.25">
      <c r="A33" s="15">
        <v>44230</v>
      </c>
      <c r="B33" s="16" t="s">
        <v>39</v>
      </c>
      <c r="C33" s="17">
        <v>13</v>
      </c>
      <c r="D33" s="17" t="s">
        <v>108</v>
      </c>
      <c r="E33" s="17" t="s">
        <v>106</v>
      </c>
      <c r="F33" s="18">
        <v>0</v>
      </c>
      <c r="G33" s="17" t="str">
        <f>VLOOKUP($B33,MasterData[],2,0)</f>
        <v>Product16</v>
      </c>
      <c r="H33" s="17" t="str">
        <f>VLOOKUP($B33,MasterData[],3,0)</f>
        <v>Category02</v>
      </c>
      <c r="I33" s="17" t="str">
        <f>VLOOKUP($B33,MasterData[],4,0)</f>
        <v>No.</v>
      </c>
      <c r="J33" s="19">
        <f>VLOOKUP($B33,MasterData[],5,0)</f>
        <v>13</v>
      </c>
      <c r="K33" s="19">
        <f>VLOOKUP($B33,MasterData[],6,0)</f>
        <v>16.64</v>
      </c>
      <c r="L33" s="19">
        <f t="shared" si="0"/>
        <v>169</v>
      </c>
      <c r="M33" s="19">
        <f t="shared" si="1"/>
        <v>216.32</v>
      </c>
      <c r="N33" s="20">
        <f t="shared" si="2"/>
        <v>3</v>
      </c>
      <c r="O33" s="21" t="str">
        <f t="shared" si="3"/>
        <v>Feb</v>
      </c>
      <c r="P33" s="20">
        <f t="shared" si="4"/>
        <v>2021</v>
      </c>
    </row>
    <row r="34" spans="1:16" x14ac:dyDescent="0.25">
      <c r="A34" s="15">
        <v>44230</v>
      </c>
      <c r="B34" s="16" t="s">
        <v>52</v>
      </c>
      <c r="C34" s="17">
        <v>2</v>
      </c>
      <c r="D34" s="17" t="s">
        <v>105</v>
      </c>
      <c r="E34" s="17" t="s">
        <v>107</v>
      </c>
      <c r="F34" s="18">
        <v>0</v>
      </c>
      <c r="G34" s="17" t="str">
        <f>VLOOKUP($B34,MasterData[],2,0)</f>
        <v>Product22</v>
      </c>
      <c r="H34" s="17" t="str">
        <f>VLOOKUP($B34,MasterData[],3,0)</f>
        <v>Category03</v>
      </c>
      <c r="I34" s="17" t="str">
        <f>VLOOKUP($B34,MasterData[],4,0)</f>
        <v>Ft</v>
      </c>
      <c r="J34" s="19">
        <f>VLOOKUP($B34,MasterData[],5,0)</f>
        <v>121</v>
      </c>
      <c r="K34" s="19">
        <f>VLOOKUP($B34,MasterData[],6,0)</f>
        <v>141.57</v>
      </c>
      <c r="L34" s="19">
        <f t="shared" si="0"/>
        <v>242</v>
      </c>
      <c r="M34" s="19">
        <f t="shared" si="1"/>
        <v>283.14</v>
      </c>
      <c r="N34" s="20">
        <f t="shared" si="2"/>
        <v>3</v>
      </c>
      <c r="O34" s="21" t="str">
        <f t="shared" si="3"/>
        <v>Feb</v>
      </c>
      <c r="P34" s="20">
        <f t="shared" si="4"/>
        <v>2021</v>
      </c>
    </row>
    <row r="35" spans="1:16" x14ac:dyDescent="0.25">
      <c r="A35" s="15">
        <v>44231</v>
      </c>
      <c r="B35" s="16" t="s">
        <v>83</v>
      </c>
      <c r="C35" s="17">
        <v>4</v>
      </c>
      <c r="D35" s="17" t="s">
        <v>106</v>
      </c>
      <c r="E35" s="17" t="s">
        <v>106</v>
      </c>
      <c r="F35" s="18">
        <v>0</v>
      </c>
      <c r="G35" s="17" t="str">
        <f>VLOOKUP($B35,MasterData[],2,0)</f>
        <v>Product37</v>
      </c>
      <c r="H35" s="17" t="str">
        <f>VLOOKUP($B35,MasterData[],3,0)</f>
        <v>Category05</v>
      </c>
      <c r="I35" s="17" t="str">
        <f>VLOOKUP($B35,MasterData[],4,0)</f>
        <v>Kg</v>
      </c>
      <c r="J35" s="19">
        <f>VLOOKUP($B35,MasterData[],5,0)</f>
        <v>67</v>
      </c>
      <c r="K35" s="19">
        <f>VLOOKUP($B35,MasterData[],6,0)</f>
        <v>85.76</v>
      </c>
      <c r="L35" s="19">
        <f t="shared" si="0"/>
        <v>268</v>
      </c>
      <c r="M35" s="19">
        <f t="shared" si="1"/>
        <v>343.04</v>
      </c>
      <c r="N35" s="20">
        <f t="shared" si="2"/>
        <v>4</v>
      </c>
      <c r="O35" s="21" t="str">
        <f t="shared" si="3"/>
        <v>Feb</v>
      </c>
      <c r="P35" s="20">
        <f t="shared" si="4"/>
        <v>2021</v>
      </c>
    </row>
    <row r="36" spans="1:16" x14ac:dyDescent="0.25">
      <c r="A36" s="15">
        <v>44232</v>
      </c>
      <c r="B36" s="16" t="s">
        <v>96</v>
      </c>
      <c r="C36" s="17">
        <v>7</v>
      </c>
      <c r="D36" s="17" t="s">
        <v>106</v>
      </c>
      <c r="E36" s="17" t="s">
        <v>107</v>
      </c>
      <c r="F36" s="18">
        <v>0</v>
      </c>
      <c r="G36" s="17" t="str">
        <f>VLOOKUP($B36,MasterData[],2,0)</f>
        <v>Product43</v>
      </c>
      <c r="H36" s="17" t="str">
        <f>VLOOKUP($B36,MasterData[],3,0)</f>
        <v>Category05</v>
      </c>
      <c r="I36" s="17" t="str">
        <f>VLOOKUP($B36,MasterData[],4,0)</f>
        <v>Kg</v>
      </c>
      <c r="J36" s="19">
        <f>VLOOKUP($B36,MasterData[],5,0)</f>
        <v>67</v>
      </c>
      <c r="K36" s="19">
        <f>VLOOKUP($B36,MasterData[],6,0)</f>
        <v>83.08</v>
      </c>
      <c r="L36" s="19">
        <f t="shared" si="0"/>
        <v>469</v>
      </c>
      <c r="M36" s="19">
        <f t="shared" si="1"/>
        <v>581.55999999999995</v>
      </c>
      <c r="N36" s="20">
        <f t="shared" si="2"/>
        <v>5</v>
      </c>
      <c r="O36" s="21" t="str">
        <f t="shared" si="3"/>
        <v>Feb</v>
      </c>
      <c r="P36" s="20">
        <f t="shared" si="4"/>
        <v>2021</v>
      </c>
    </row>
    <row r="37" spans="1:16" x14ac:dyDescent="0.25">
      <c r="A37" s="15">
        <v>44232</v>
      </c>
      <c r="B37" s="16" t="s">
        <v>16</v>
      </c>
      <c r="C37" s="17">
        <v>1</v>
      </c>
      <c r="D37" s="17" t="s">
        <v>108</v>
      </c>
      <c r="E37" s="17" t="s">
        <v>107</v>
      </c>
      <c r="F37" s="18">
        <v>0</v>
      </c>
      <c r="G37" s="17" t="str">
        <f>VLOOKUP($B37,MasterData[],2,0)</f>
        <v>Product05</v>
      </c>
      <c r="H37" s="17" t="str">
        <f>VLOOKUP($B37,MasterData[],3,0)</f>
        <v>Category01</v>
      </c>
      <c r="I37" s="17" t="str">
        <f>VLOOKUP($B37,MasterData[],4,0)</f>
        <v>Ft</v>
      </c>
      <c r="J37" s="19">
        <f>VLOOKUP($B37,MasterData[],5,0)</f>
        <v>133</v>
      </c>
      <c r="K37" s="19">
        <f>VLOOKUP($B37,MasterData[],6,0)</f>
        <v>155.61000000000001</v>
      </c>
      <c r="L37" s="19">
        <f t="shared" si="0"/>
        <v>133</v>
      </c>
      <c r="M37" s="19">
        <f t="shared" si="1"/>
        <v>155.61000000000001</v>
      </c>
      <c r="N37" s="20">
        <f t="shared" si="2"/>
        <v>5</v>
      </c>
      <c r="O37" s="21" t="str">
        <f t="shared" si="3"/>
        <v>Feb</v>
      </c>
      <c r="P37" s="20">
        <f t="shared" si="4"/>
        <v>2021</v>
      </c>
    </row>
    <row r="38" spans="1:16" x14ac:dyDescent="0.25">
      <c r="A38" s="15">
        <v>44232</v>
      </c>
      <c r="B38" s="16" t="s">
        <v>96</v>
      </c>
      <c r="C38" s="17">
        <v>9</v>
      </c>
      <c r="D38" s="17" t="s">
        <v>108</v>
      </c>
      <c r="E38" s="17" t="s">
        <v>107</v>
      </c>
      <c r="F38" s="18">
        <v>0</v>
      </c>
      <c r="G38" s="17" t="str">
        <f>VLOOKUP($B38,MasterData[],2,0)</f>
        <v>Product43</v>
      </c>
      <c r="H38" s="17" t="str">
        <f>VLOOKUP($B38,MasterData[],3,0)</f>
        <v>Category05</v>
      </c>
      <c r="I38" s="17" t="str">
        <f>VLOOKUP($B38,MasterData[],4,0)</f>
        <v>Kg</v>
      </c>
      <c r="J38" s="19">
        <f>VLOOKUP($B38,MasterData[],5,0)</f>
        <v>67</v>
      </c>
      <c r="K38" s="19">
        <f>VLOOKUP($B38,MasterData[],6,0)</f>
        <v>83.08</v>
      </c>
      <c r="L38" s="19">
        <f t="shared" si="0"/>
        <v>603</v>
      </c>
      <c r="M38" s="19">
        <f t="shared" si="1"/>
        <v>747.72</v>
      </c>
      <c r="N38" s="20">
        <f t="shared" si="2"/>
        <v>5</v>
      </c>
      <c r="O38" s="21" t="str">
        <f t="shared" si="3"/>
        <v>Feb</v>
      </c>
      <c r="P38" s="20">
        <f t="shared" si="4"/>
        <v>2021</v>
      </c>
    </row>
    <row r="39" spans="1:16" x14ac:dyDescent="0.25">
      <c r="A39" s="15">
        <v>44233</v>
      </c>
      <c r="B39" s="16" t="s">
        <v>79</v>
      </c>
      <c r="C39" s="17">
        <v>1</v>
      </c>
      <c r="D39" s="17" t="s">
        <v>108</v>
      </c>
      <c r="E39" s="17" t="s">
        <v>107</v>
      </c>
      <c r="F39" s="18">
        <v>0</v>
      </c>
      <c r="G39" s="17" t="str">
        <f>VLOOKUP($B39,MasterData[],2,0)</f>
        <v>Product35</v>
      </c>
      <c r="H39" s="17" t="str">
        <f>VLOOKUP($B39,MasterData[],3,0)</f>
        <v>Category04</v>
      </c>
      <c r="I39" s="17" t="str">
        <f>VLOOKUP($B39,MasterData[],4,0)</f>
        <v>No.</v>
      </c>
      <c r="J39" s="19">
        <f>VLOOKUP($B39,MasterData[],5,0)</f>
        <v>5</v>
      </c>
      <c r="K39" s="19">
        <f>VLOOKUP($B39,MasterData[],6,0)</f>
        <v>6.7</v>
      </c>
      <c r="L39" s="19">
        <f t="shared" si="0"/>
        <v>5</v>
      </c>
      <c r="M39" s="19">
        <f t="shared" si="1"/>
        <v>6.7</v>
      </c>
      <c r="N39" s="20">
        <f t="shared" si="2"/>
        <v>6</v>
      </c>
      <c r="O39" s="21" t="str">
        <f t="shared" si="3"/>
        <v>Feb</v>
      </c>
      <c r="P39" s="20">
        <f t="shared" si="4"/>
        <v>2021</v>
      </c>
    </row>
    <row r="40" spans="1:16" x14ac:dyDescent="0.25">
      <c r="A40" s="15">
        <v>44236</v>
      </c>
      <c r="B40" s="16" t="s">
        <v>77</v>
      </c>
      <c r="C40" s="17">
        <v>14</v>
      </c>
      <c r="D40" s="17" t="s">
        <v>108</v>
      </c>
      <c r="E40" s="17" t="s">
        <v>106</v>
      </c>
      <c r="F40" s="18">
        <v>0</v>
      </c>
      <c r="G40" s="17" t="str">
        <f>VLOOKUP($B40,MasterData[],2,0)</f>
        <v>Product34</v>
      </c>
      <c r="H40" s="17" t="str">
        <f>VLOOKUP($B40,MasterData[],3,0)</f>
        <v>Category04</v>
      </c>
      <c r="I40" s="17" t="str">
        <f>VLOOKUP($B40,MasterData[],4,0)</f>
        <v>Lt</v>
      </c>
      <c r="J40" s="19">
        <f>VLOOKUP($B40,MasterData[],5,0)</f>
        <v>55</v>
      </c>
      <c r="K40" s="19">
        <f>VLOOKUP($B40,MasterData[],6,0)</f>
        <v>58.3</v>
      </c>
      <c r="L40" s="19">
        <f t="shared" si="0"/>
        <v>770</v>
      </c>
      <c r="M40" s="19">
        <f t="shared" si="1"/>
        <v>816.19999999999993</v>
      </c>
      <c r="N40" s="20">
        <f t="shared" si="2"/>
        <v>9</v>
      </c>
      <c r="O40" s="21" t="str">
        <f t="shared" si="3"/>
        <v>Feb</v>
      </c>
      <c r="P40" s="20">
        <f t="shared" si="4"/>
        <v>2021</v>
      </c>
    </row>
    <row r="41" spans="1:16" x14ac:dyDescent="0.25">
      <c r="A41" s="15">
        <v>44239</v>
      </c>
      <c r="B41" s="16" t="s">
        <v>22</v>
      </c>
      <c r="C41" s="17">
        <v>7</v>
      </c>
      <c r="D41" s="17" t="s">
        <v>108</v>
      </c>
      <c r="E41" s="17" t="s">
        <v>107</v>
      </c>
      <c r="F41" s="18">
        <v>0</v>
      </c>
      <c r="G41" s="17" t="str">
        <f>VLOOKUP($B41,MasterData[],2,0)</f>
        <v>Product08</v>
      </c>
      <c r="H41" s="17" t="str">
        <f>VLOOKUP($B41,MasterData[],3,0)</f>
        <v>Category01</v>
      </c>
      <c r="I41" s="17" t="str">
        <f>VLOOKUP($B41,MasterData[],4,0)</f>
        <v>Kg</v>
      </c>
      <c r="J41" s="19">
        <f>VLOOKUP($B41,MasterData[],5,0)</f>
        <v>83</v>
      </c>
      <c r="K41" s="19">
        <f>VLOOKUP($B41,MasterData[],6,0)</f>
        <v>94.62</v>
      </c>
      <c r="L41" s="19">
        <f t="shared" si="0"/>
        <v>581</v>
      </c>
      <c r="M41" s="19">
        <f t="shared" si="1"/>
        <v>662.34</v>
      </c>
      <c r="N41" s="20">
        <f t="shared" si="2"/>
        <v>12</v>
      </c>
      <c r="O41" s="21" t="str">
        <f t="shared" si="3"/>
        <v>Feb</v>
      </c>
      <c r="P41" s="20">
        <f t="shared" si="4"/>
        <v>2021</v>
      </c>
    </row>
    <row r="42" spans="1:16" x14ac:dyDescent="0.25">
      <c r="A42" s="15">
        <v>44239</v>
      </c>
      <c r="B42" s="16" t="s">
        <v>54</v>
      </c>
      <c r="C42" s="17">
        <v>9</v>
      </c>
      <c r="D42" s="17" t="s">
        <v>106</v>
      </c>
      <c r="E42" s="17" t="s">
        <v>107</v>
      </c>
      <c r="F42" s="18">
        <v>0</v>
      </c>
      <c r="G42" s="17" t="str">
        <f>VLOOKUP($B42,MasterData[],2,0)</f>
        <v>Product23</v>
      </c>
      <c r="H42" s="17" t="str">
        <f>VLOOKUP($B42,MasterData[],3,0)</f>
        <v>Category03</v>
      </c>
      <c r="I42" s="17" t="str">
        <f>VLOOKUP($B42,MasterData[],4,0)</f>
        <v>Ft</v>
      </c>
      <c r="J42" s="19">
        <f>VLOOKUP($B42,MasterData[],5,0)</f>
        <v>141</v>
      </c>
      <c r="K42" s="19">
        <f>VLOOKUP($B42,MasterData[],6,0)</f>
        <v>149.46</v>
      </c>
      <c r="L42" s="19">
        <f t="shared" si="0"/>
        <v>1269</v>
      </c>
      <c r="M42" s="19">
        <f t="shared" si="1"/>
        <v>1345.14</v>
      </c>
      <c r="N42" s="20">
        <f t="shared" si="2"/>
        <v>12</v>
      </c>
      <c r="O42" s="21" t="str">
        <f t="shared" si="3"/>
        <v>Feb</v>
      </c>
      <c r="P42" s="20">
        <f t="shared" si="4"/>
        <v>2021</v>
      </c>
    </row>
    <row r="43" spans="1:16" x14ac:dyDescent="0.25">
      <c r="A43" s="15">
        <v>44242</v>
      </c>
      <c r="B43" s="16" t="s">
        <v>63</v>
      </c>
      <c r="C43" s="17">
        <v>4</v>
      </c>
      <c r="D43" s="17" t="s">
        <v>108</v>
      </c>
      <c r="E43" s="17" t="s">
        <v>106</v>
      </c>
      <c r="F43" s="18">
        <v>0</v>
      </c>
      <c r="G43" s="17" t="str">
        <f>VLOOKUP($B43,MasterData[],2,0)</f>
        <v>Product27</v>
      </c>
      <c r="H43" s="17" t="str">
        <f>VLOOKUP($B43,MasterData[],3,0)</f>
        <v>Category04</v>
      </c>
      <c r="I43" s="17" t="str">
        <f>VLOOKUP($B43,MasterData[],4,0)</f>
        <v>Lt</v>
      </c>
      <c r="J43" s="19">
        <f>VLOOKUP($B43,MasterData[],5,0)</f>
        <v>48</v>
      </c>
      <c r="K43" s="19">
        <f>VLOOKUP($B43,MasterData[],6,0)</f>
        <v>57.120000000000005</v>
      </c>
      <c r="L43" s="19">
        <f t="shared" si="0"/>
        <v>192</v>
      </c>
      <c r="M43" s="19">
        <f t="shared" si="1"/>
        <v>228.48000000000002</v>
      </c>
      <c r="N43" s="20">
        <f t="shared" si="2"/>
        <v>15</v>
      </c>
      <c r="O43" s="21" t="str">
        <f t="shared" si="3"/>
        <v>Feb</v>
      </c>
      <c r="P43" s="20">
        <f t="shared" si="4"/>
        <v>2021</v>
      </c>
    </row>
    <row r="44" spans="1:16" x14ac:dyDescent="0.25">
      <c r="A44" s="15">
        <v>44245</v>
      </c>
      <c r="B44" s="16" t="s">
        <v>37</v>
      </c>
      <c r="C44" s="17">
        <v>6</v>
      </c>
      <c r="D44" s="17" t="s">
        <v>106</v>
      </c>
      <c r="E44" s="17" t="s">
        <v>107</v>
      </c>
      <c r="F44" s="18">
        <v>0</v>
      </c>
      <c r="G44" s="17" t="str">
        <f>VLOOKUP($B44,MasterData[],2,0)</f>
        <v>Product15</v>
      </c>
      <c r="H44" s="17" t="str">
        <f>VLOOKUP($B44,MasterData[],3,0)</f>
        <v>Category02</v>
      </c>
      <c r="I44" s="17" t="str">
        <f>VLOOKUP($B44,MasterData[],4,0)</f>
        <v>No.</v>
      </c>
      <c r="J44" s="19">
        <f>VLOOKUP($B44,MasterData[],5,0)</f>
        <v>12</v>
      </c>
      <c r="K44" s="19">
        <f>VLOOKUP($B44,MasterData[],6,0)</f>
        <v>15.719999999999999</v>
      </c>
      <c r="L44" s="19">
        <f t="shared" si="0"/>
        <v>72</v>
      </c>
      <c r="M44" s="19">
        <f t="shared" si="1"/>
        <v>94.32</v>
      </c>
      <c r="N44" s="20">
        <f t="shared" si="2"/>
        <v>18</v>
      </c>
      <c r="O44" s="21" t="str">
        <f t="shared" si="3"/>
        <v>Feb</v>
      </c>
      <c r="P44" s="20">
        <f t="shared" si="4"/>
        <v>2021</v>
      </c>
    </row>
    <row r="45" spans="1:16" x14ac:dyDescent="0.25">
      <c r="A45" s="15">
        <v>44247</v>
      </c>
      <c r="B45" s="16" t="s">
        <v>69</v>
      </c>
      <c r="C45" s="17">
        <v>11</v>
      </c>
      <c r="D45" s="17" t="s">
        <v>106</v>
      </c>
      <c r="E45" s="17" t="s">
        <v>107</v>
      </c>
      <c r="F45" s="18">
        <v>0</v>
      </c>
      <c r="G45" s="17" t="str">
        <f>VLOOKUP($B45,MasterData[],2,0)</f>
        <v>Product30</v>
      </c>
      <c r="H45" s="17" t="str">
        <f>VLOOKUP($B45,MasterData[],3,0)</f>
        <v>Category04</v>
      </c>
      <c r="I45" s="17" t="str">
        <f>VLOOKUP($B45,MasterData[],4,0)</f>
        <v>Ft</v>
      </c>
      <c r="J45" s="19">
        <f>VLOOKUP($B45,MasterData[],5,0)</f>
        <v>148</v>
      </c>
      <c r="K45" s="19">
        <f>VLOOKUP($B45,MasterData[],6,0)</f>
        <v>201.28</v>
      </c>
      <c r="L45" s="19">
        <f t="shared" si="0"/>
        <v>1628</v>
      </c>
      <c r="M45" s="19">
        <f t="shared" si="1"/>
        <v>2214.08</v>
      </c>
      <c r="N45" s="20">
        <f t="shared" si="2"/>
        <v>20</v>
      </c>
      <c r="O45" s="21" t="str">
        <f t="shared" si="3"/>
        <v>Feb</v>
      </c>
      <c r="P45" s="20">
        <f t="shared" si="4"/>
        <v>2021</v>
      </c>
    </row>
    <row r="46" spans="1:16" x14ac:dyDescent="0.25">
      <c r="A46" s="15">
        <v>44249</v>
      </c>
      <c r="B46" s="16" t="s">
        <v>33</v>
      </c>
      <c r="C46" s="17">
        <v>5</v>
      </c>
      <c r="D46" s="17" t="s">
        <v>106</v>
      </c>
      <c r="E46" s="17" t="s">
        <v>107</v>
      </c>
      <c r="F46" s="18">
        <v>0</v>
      </c>
      <c r="G46" s="17" t="str">
        <f>VLOOKUP($B46,MasterData[],2,0)</f>
        <v>Product13</v>
      </c>
      <c r="H46" s="17" t="str">
        <f>VLOOKUP($B46,MasterData[],3,0)</f>
        <v>Category02</v>
      </c>
      <c r="I46" s="17" t="str">
        <f>VLOOKUP($B46,MasterData[],4,0)</f>
        <v>Kg</v>
      </c>
      <c r="J46" s="19">
        <f>VLOOKUP($B46,MasterData[],5,0)</f>
        <v>112</v>
      </c>
      <c r="K46" s="19">
        <f>VLOOKUP($B46,MasterData[],6,0)</f>
        <v>122.08</v>
      </c>
      <c r="L46" s="19">
        <f t="shared" si="0"/>
        <v>560</v>
      </c>
      <c r="M46" s="19">
        <f t="shared" si="1"/>
        <v>610.4</v>
      </c>
      <c r="N46" s="20">
        <f t="shared" si="2"/>
        <v>22</v>
      </c>
      <c r="O46" s="21" t="str">
        <f t="shared" si="3"/>
        <v>Feb</v>
      </c>
      <c r="P46" s="20">
        <f t="shared" si="4"/>
        <v>2021</v>
      </c>
    </row>
    <row r="47" spans="1:16" x14ac:dyDescent="0.25">
      <c r="A47" s="15">
        <v>44250</v>
      </c>
      <c r="B47" s="16" t="s">
        <v>58</v>
      </c>
      <c r="C47" s="17">
        <v>3</v>
      </c>
      <c r="D47" s="17" t="s">
        <v>108</v>
      </c>
      <c r="E47" s="17" t="s">
        <v>107</v>
      </c>
      <c r="F47" s="18">
        <v>0</v>
      </c>
      <c r="G47" s="17" t="str">
        <f>VLOOKUP($B47,MasterData[],2,0)</f>
        <v>Product25</v>
      </c>
      <c r="H47" s="17" t="str">
        <f>VLOOKUP($B47,MasterData[],3,0)</f>
        <v>Category03</v>
      </c>
      <c r="I47" s="17" t="str">
        <f>VLOOKUP($B47,MasterData[],4,0)</f>
        <v>No.</v>
      </c>
      <c r="J47" s="19">
        <f>VLOOKUP($B47,MasterData[],5,0)</f>
        <v>7</v>
      </c>
      <c r="K47" s="19">
        <f>VLOOKUP($B47,MasterData[],6,0)</f>
        <v>8.33</v>
      </c>
      <c r="L47" s="19">
        <f t="shared" si="0"/>
        <v>21</v>
      </c>
      <c r="M47" s="19">
        <f t="shared" si="1"/>
        <v>24.990000000000002</v>
      </c>
      <c r="N47" s="20">
        <f t="shared" si="2"/>
        <v>23</v>
      </c>
      <c r="O47" s="21" t="str">
        <f t="shared" si="3"/>
        <v>Feb</v>
      </c>
      <c r="P47" s="20">
        <f t="shared" si="4"/>
        <v>2021</v>
      </c>
    </row>
    <row r="48" spans="1:16" x14ac:dyDescent="0.25">
      <c r="A48" s="15">
        <v>44250</v>
      </c>
      <c r="B48" s="16" t="s">
        <v>16</v>
      </c>
      <c r="C48" s="17">
        <v>2</v>
      </c>
      <c r="D48" s="17" t="s">
        <v>108</v>
      </c>
      <c r="E48" s="17" t="s">
        <v>106</v>
      </c>
      <c r="F48" s="18">
        <v>0</v>
      </c>
      <c r="G48" s="17" t="str">
        <f>VLOOKUP($B48,MasterData[],2,0)</f>
        <v>Product05</v>
      </c>
      <c r="H48" s="17" t="str">
        <f>VLOOKUP($B48,MasterData[],3,0)</f>
        <v>Category01</v>
      </c>
      <c r="I48" s="17" t="str">
        <f>VLOOKUP($B48,MasterData[],4,0)</f>
        <v>Ft</v>
      </c>
      <c r="J48" s="19">
        <f>VLOOKUP($B48,MasterData[],5,0)</f>
        <v>133</v>
      </c>
      <c r="K48" s="19">
        <f>VLOOKUP($B48,MasterData[],6,0)</f>
        <v>155.61000000000001</v>
      </c>
      <c r="L48" s="19">
        <f t="shared" si="0"/>
        <v>266</v>
      </c>
      <c r="M48" s="19">
        <f t="shared" si="1"/>
        <v>311.22000000000003</v>
      </c>
      <c r="N48" s="20">
        <f t="shared" si="2"/>
        <v>23</v>
      </c>
      <c r="O48" s="21" t="str">
        <f t="shared" si="3"/>
        <v>Feb</v>
      </c>
      <c r="P48" s="20">
        <f t="shared" si="4"/>
        <v>2021</v>
      </c>
    </row>
    <row r="49" spans="1:16" x14ac:dyDescent="0.25">
      <c r="A49" s="15">
        <v>44252</v>
      </c>
      <c r="B49" s="16" t="s">
        <v>10</v>
      </c>
      <c r="C49" s="17">
        <v>4</v>
      </c>
      <c r="D49" s="17" t="s">
        <v>105</v>
      </c>
      <c r="E49" s="17" t="s">
        <v>106</v>
      </c>
      <c r="F49" s="18">
        <v>0</v>
      </c>
      <c r="G49" s="17" t="str">
        <f>VLOOKUP($B49,MasterData[],2,0)</f>
        <v>Product02</v>
      </c>
      <c r="H49" s="17" t="str">
        <f>VLOOKUP($B49,MasterData[],3,0)</f>
        <v>Category01</v>
      </c>
      <c r="I49" s="17" t="str">
        <f>VLOOKUP($B49,MasterData[],4,0)</f>
        <v>Kg</v>
      </c>
      <c r="J49" s="19">
        <f>VLOOKUP($B49,MasterData[],5,0)</f>
        <v>105</v>
      </c>
      <c r="K49" s="19">
        <f>VLOOKUP($B49,MasterData[],6,0)</f>
        <v>142.80000000000001</v>
      </c>
      <c r="L49" s="19">
        <f t="shared" si="0"/>
        <v>420</v>
      </c>
      <c r="M49" s="19">
        <f t="shared" si="1"/>
        <v>571.20000000000005</v>
      </c>
      <c r="N49" s="20">
        <f t="shared" si="2"/>
        <v>25</v>
      </c>
      <c r="O49" s="21" t="str">
        <f t="shared" si="3"/>
        <v>Feb</v>
      </c>
      <c r="P49" s="20">
        <f t="shared" si="4"/>
        <v>2021</v>
      </c>
    </row>
    <row r="50" spans="1:16" x14ac:dyDescent="0.25">
      <c r="A50" s="15">
        <v>44252</v>
      </c>
      <c r="B50" s="16" t="s">
        <v>73</v>
      </c>
      <c r="C50" s="17">
        <v>11</v>
      </c>
      <c r="D50" s="17" t="s">
        <v>106</v>
      </c>
      <c r="E50" s="17" t="s">
        <v>107</v>
      </c>
      <c r="F50" s="18">
        <v>0</v>
      </c>
      <c r="G50" s="17" t="str">
        <f>VLOOKUP($B50,MasterData[],2,0)</f>
        <v>Product32</v>
      </c>
      <c r="H50" s="17" t="str">
        <f>VLOOKUP($B50,MasterData[],3,0)</f>
        <v>Category04</v>
      </c>
      <c r="I50" s="17" t="str">
        <f>VLOOKUP($B50,MasterData[],4,0)</f>
        <v>Kg</v>
      </c>
      <c r="J50" s="19">
        <f>VLOOKUP($B50,MasterData[],5,0)</f>
        <v>89</v>
      </c>
      <c r="K50" s="19">
        <f>VLOOKUP($B50,MasterData[],6,0)</f>
        <v>117.48</v>
      </c>
      <c r="L50" s="19">
        <f t="shared" si="0"/>
        <v>979</v>
      </c>
      <c r="M50" s="19">
        <f t="shared" si="1"/>
        <v>1292.28</v>
      </c>
      <c r="N50" s="20">
        <f t="shared" si="2"/>
        <v>25</v>
      </c>
      <c r="O50" s="21" t="str">
        <f t="shared" si="3"/>
        <v>Feb</v>
      </c>
      <c r="P50" s="20">
        <f t="shared" si="4"/>
        <v>2021</v>
      </c>
    </row>
    <row r="51" spans="1:16" x14ac:dyDescent="0.25">
      <c r="A51" s="15">
        <v>44252</v>
      </c>
      <c r="B51" s="16" t="s">
        <v>69</v>
      </c>
      <c r="C51" s="17">
        <v>2</v>
      </c>
      <c r="D51" s="17" t="s">
        <v>108</v>
      </c>
      <c r="E51" s="17" t="s">
        <v>106</v>
      </c>
      <c r="F51" s="18">
        <v>0</v>
      </c>
      <c r="G51" s="17" t="str">
        <f>VLOOKUP($B51,MasterData[],2,0)</f>
        <v>Product30</v>
      </c>
      <c r="H51" s="17" t="str">
        <f>VLOOKUP($B51,MasterData[],3,0)</f>
        <v>Category04</v>
      </c>
      <c r="I51" s="17" t="str">
        <f>VLOOKUP($B51,MasterData[],4,0)</f>
        <v>Ft</v>
      </c>
      <c r="J51" s="19">
        <f>VLOOKUP($B51,MasterData[],5,0)</f>
        <v>148</v>
      </c>
      <c r="K51" s="19">
        <f>VLOOKUP($B51,MasterData[],6,0)</f>
        <v>201.28</v>
      </c>
      <c r="L51" s="19">
        <f t="shared" si="0"/>
        <v>296</v>
      </c>
      <c r="M51" s="19">
        <f t="shared" si="1"/>
        <v>402.56</v>
      </c>
      <c r="N51" s="20">
        <f t="shared" si="2"/>
        <v>25</v>
      </c>
      <c r="O51" s="21" t="str">
        <f t="shared" si="3"/>
        <v>Feb</v>
      </c>
      <c r="P51" s="20">
        <f t="shared" si="4"/>
        <v>2021</v>
      </c>
    </row>
    <row r="52" spans="1:16" x14ac:dyDescent="0.25">
      <c r="A52" s="15">
        <v>44254</v>
      </c>
      <c r="B52" s="16" t="s">
        <v>43</v>
      </c>
      <c r="C52" s="17">
        <v>11</v>
      </c>
      <c r="D52" s="17" t="s">
        <v>105</v>
      </c>
      <c r="E52" s="17" t="s">
        <v>106</v>
      </c>
      <c r="F52" s="18">
        <v>0</v>
      </c>
      <c r="G52" s="17" t="str">
        <f>VLOOKUP($B52,MasterData[],2,0)</f>
        <v>Product18</v>
      </c>
      <c r="H52" s="17" t="str">
        <f>VLOOKUP($B52,MasterData[],3,0)</f>
        <v>Category02</v>
      </c>
      <c r="I52" s="17" t="str">
        <f>VLOOKUP($B52,MasterData[],4,0)</f>
        <v>No.</v>
      </c>
      <c r="J52" s="19">
        <f>VLOOKUP($B52,MasterData[],5,0)</f>
        <v>37</v>
      </c>
      <c r="K52" s="19">
        <f>VLOOKUP($B52,MasterData[],6,0)</f>
        <v>49.21</v>
      </c>
      <c r="L52" s="19">
        <f t="shared" si="0"/>
        <v>407</v>
      </c>
      <c r="M52" s="19">
        <f t="shared" si="1"/>
        <v>541.31000000000006</v>
      </c>
      <c r="N52" s="20">
        <f t="shared" si="2"/>
        <v>27</v>
      </c>
      <c r="O52" s="21" t="str">
        <f t="shared" si="3"/>
        <v>Feb</v>
      </c>
      <c r="P52" s="20">
        <f t="shared" si="4"/>
        <v>2021</v>
      </c>
    </row>
    <row r="53" spans="1:16" x14ac:dyDescent="0.25">
      <c r="A53" s="15">
        <v>44258</v>
      </c>
      <c r="B53" s="16" t="s">
        <v>29</v>
      </c>
      <c r="C53" s="17">
        <v>1</v>
      </c>
      <c r="D53" s="17" t="s">
        <v>108</v>
      </c>
      <c r="E53" s="17" t="s">
        <v>106</v>
      </c>
      <c r="F53" s="18">
        <v>0</v>
      </c>
      <c r="G53" s="17" t="str">
        <f>VLOOKUP($B53,MasterData[],2,0)</f>
        <v>Product11</v>
      </c>
      <c r="H53" s="17" t="str">
        <f>VLOOKUP($B53,MasterData[],3,0)</f>
        <v>Category02</v>
      </c>
      <c r="I53" s="17" t="str">
        <f>VLOOKUP($B53,MasterData[],4,0)</f>
        <v>Lt</v>
      </c>
      <c r="J53" s="19">
        <f>VLOOKUP($B53,MasterData[],5,0)</f>
        <v>44</v>
      </c>
      <c r="K53" s="19">
        <f>VLOOKUP($B53,MasterData[],6,0)</f>
        <v>48.4</v>
      </c>
      <c r="L53" s="19">
        <f t="shared" si="0"/>
        <v>44</v>
      </c>
      <c r="M53" s="19">
        <f t="shared" si="1"/>
        <v>48.4</v>
      </c>
      <c r="N53" s="20">
        <f t="shared" si="2"/>
        <v>3</v>
      </c>
      <c r="O53" s="21" t="str">
        <f t="shared" si="3"/>
        <v>Mar</v>
      </c>
      <c r="P53" s="20">
        <f t="shared" si="4"/>
        <v>2021</v>
      </c>
    </row>
    <row r="54" spans="1:16" x14ac:dyDescent="0.25">
      <c r="A54" s="15">
        <v>44262</v>
      </c>
      <c r="B54" s="16" t="s">
        <v>50</v>
      </c>
      <c r="C54" s="17">
        <v>9</v>
      </c>
      <c r="D54" s="17" t="s">
        <v>108</v>
      </c>
      <c r="E54" s="17" t="s">
        <v>107</v>
      </c>
      <c r="F54" s="18">
        <v>0</v>
      </c>
      <c r="G54" s="17" t="str">
        <f>VLOOKUP($B54,MasterData[],2,0)</f>
        <v>Product21</v>
      </c>
      <c r="H54" s="17" t="str">
        <f>VLOOKUP($B54,MasterData[],3,0)</f>
        <v>Category03</v>
      </c>
      <c r="I54" s="17" t="str">
        <f>VLOOKUP($B54,MasterData[],4,0)</f>
        <v>Ft</v>
      </c>
      <c r="J54" s="19">
        <f>VLOOKUP($B54,MasterData[],5,0)</f>
        <v>126</v>
      </c>
      <c r="K54" s="19">
        <f>VLOOKUP($B54,MasterData[],6,0)</f>
        <v>162.54</v>
      </c>
      <c r="L54" s="19">
        <f t="shared" si="0"/>
        <v>1134</v>
      </c>
      <c r="M54" s="19">
        <f t="shared" si="1"/>
        <v>1462.86</v>
      </c>
      <c r="N54" s="20">
        <f t="shared" si="2"/>
        <v>7</v>
      </c>
      <c r="O54" s="21" t="str">
        <f t="shared" si="3"/>
        <v>Mar</v>
      </c>
      <c r="P54" s="20">
        <f t="shared" si="4"/>
        <v>2021</v>
      </c>
    </row>
    <row r="55" spans="1:16" x14ac:dyDescent="0.25">
      <c r="A55" s="15">
        <v>44263</v>
      </c>
      <c r="B55" s="16" t="s">
        <v>63</v>
      </c>
      <c r="C55" s="17">
        <v>6</v>
      </c>
      <c r="D55" s="17" t="s">
        <v>106</v>
      </c>
      <c r="E55" s="17" t="s">
        <v>107</v>
      </c>
      <c r="F55" s="18">
        <v>0</v>
      </c>
      <c r="G55" s="17" t="str">
        <f>VLOOKUP($B55,MasterData[],2,0)</f>
        <v>Product27</v>
      </c>
      <c r="H55" s="17" t="str">
        <f>VLOOKUP($B55,MasterData[],3,0)</f>
        <v>Category04</v>
      </c>
      <c r="I55" s="17" t="str">
        <f>VLOOKUP($B55,MasterData[],4,0)</f>
        <v>Lt</v>
      </c>
      <c r="J55" s="19">
        <f>VLOOKUP($B55,MasterData[],5,0)</f>
        <v>48</v>
      </c>
      <c r="K55" s="19">
        <f>VLOOKUP($B55,MasterData[],6,0)</f>
        <v>57.120000000000005</v>
      </c>
      <c r="L55" s="19">
        <f t="shared" si="0"/>
        <v>288</v>
      </c>
      <c r="M55" s="19">
        <f t="shared" si="1"/>
        <v>342.72</v>
      </c>
      <c r="N55" s="20">
        <f t="shared" si="2"/>
        <v>8</v>
      </c>
      <c r="O55" s="21" t="str">
        <f t="shared" si="3"/>
        <v>Mar</v>
      </c>
      <c r="P55" s="20">
        <f t="shared" si="4"/>
        <v>2021</v>
      </c>
    </row>
    <row r="56" spans="1:16" x14ac:dyDescent="0.25">
      <c r="A56" s="15">
        <v>44263</v>
      </c>
      <c r="B56" s="16" t="s">
        <v>98</v>
      </c>
      <c r="C56" s="17">
        <v>9</v>
      </c>
      <c r="D56" s="17" t="s">
        <v>106</v>
      </c>
      <c r="E56" s="17" t="s">
        <v>106</v>
      </c>
      <c r="F56" s="18">
        <v>0</v>
      </c>
      <c r="G56" s="17" t="str">
        <f>VLOOKUP($B56,MasterData[],2,0)</f>
        <v>Product44</v>
      </c>
      <c r="H56" s="17" t="str">
        <f>VLOOKUP($B56,MasterData[],3,0)</f>
        <v>Category05</v>
      </c>
      <c r="I56" s="17" t="str">
        <f>VLOOKUP($B56,MasterData[],4,0)</f>
        <v>Kg</v>
      </c>
      <c r="J56" s="19">
        <f>VLOOKUP($B56,MasterData[],5,0)</f>
        <v>76</v>
      </c>
      <c r="K56" s="19">
        <f>VLOOKUP($B56,MasterData[],6,0)</f>
        <v>82.08</v>
      </c>
      <c r="L56" s="19">
        <f t="shared" si="0"/>
        <v>684</v>
      </c>
      <c r="M56" s="19">
        <f t="shared" si="1"/>
        <v>738.72</v>
      </c>
      <c r="N56" s="20">
        <f t="shared" si="2"/>
        <v>8</v>
      </c>
      <c r="O56" s="21" t="str">
        <f t="shared" si="3"/>
        <v>Mar</v>
      </c>
      <c r="P56" s="20">
        <f t="shared" si="4"/>
        <v>2021</v>
      </c>
    </row>
    <row r="57" spans="1:16" x14ac:dyDescent="0.25">
      <c r="A57" s="15">
        <v>44264</v>
      </c>
      <c r="B57" s="16" t="s">
        <v>67</v>
      </c>
      <c r="C57" s="17">
        <v>6</v>
      </c>
      <c r="D57" s="17" t="s">
        <v>105</v>
      </c>
      <c r="E57" s="17" t="s">
        <v>106</v>
      </c>
      <c r="F57" s="18">
        <v>0</v>
      </c>
      <c r="G57" s="17" t="str">
        <f>VLOOKUP($B57,MasterData[],2,0)</f>
        <v>Product29</v>
      </c>
      <c r="H57" s="17" t="str">
        <f>VLOOKUP($B57,MasterData[],3,0)</f>
        <v>Category04</v>
      </c>
      <c r="I57" s="17" t="str">
        <f>VLOOKUP($B57,MasterData[],4,0)</f>
        <v>Lt</v>
      </c>
      <c r="J57" s="19">
        <f>VLOOKUP($B57,MasterData[],5,0)</f>
        <v>47</v>
      </c>
      <c r="K57" s="19">
        <f>VLOOKUP($B57,MasterData[],6,0)</f>
        <v>53.11</v>
      </c>
      <c r="L57" s="19">
        <f t="shared" si="0"/>
        <v>282</v>
      </c>
      <c r="M57" s="19">
        <f t="shared" si="1"/>
        <v>318.65999999999997</v>
      </c>
      <c r="N57" s="20">
        <f t="shared" si="2"/>
        <v>9</v>
      </c>
      <c r="O57" s="21" t="str">
        <f t="shared" si="3"/>
        <v>Mar</v>
      </c>
      <c r="P57" s="20">
        <f t="shared" si="4"/>
        <v>2021</v>
      </c>
    </row>
    <row r="58" spans="1:16" x14ac:dyDescent="0.25">
      <c r="A58" s="15">
        <v>44266</v>
      </c>
      <c r="B58" s="16" t="s">
        <v>58</v>
      </c>
      <c r="C58" s="17">
        <v>11</v>
      </c>
      <c r="D58" s="17" t="s">
        <v>108</v>
      </c>
      <c r="E58" s="17" t="s">
        <v>107</v>
      </c>
      <c r="F58" s="18">
        <v>0</v>
      </c>
      <c r="G58" s="17" t="str">
        <f>VLOOKUP($B58,MasterData[],2,0)</f>
        <v>Product25</v>
      </c>
      <c r="H58" s="17" t="str">
        <f>VLOOKUP($B58,MasterData[],3,0)</f>
        <v>Category03</v>
      </c>
      <c r="I58" s="17" t="str">
        <f>VLOOKUP($B58,MasterData[],4,0)</f>
        <v>No.</v>
      </c>
      <c r="J58" s="19">
        <f>VLOOKUP($B58,MasterData[],5,0)</f>
        <v>7</v>
      </c>
      <c r="K58" s="19">
        <f>VLOOKUP($B58,MasterData[],6,0)</f>
        <v>8.33</v>
      </c>
      <c r="L58" s="19">
        <f t="shared" si="0"/>
        <v>77</v>
      </c>
      <c r="M58" s="19">
        <f t="shared" si="1"/>
        <v>91.63</v>
      </c>
      <c r="N58" s="20">
        <f t="shared" si="2"/>
        <v>11</v>
      </c>
      <c r="O58" s="21" t="str">
        <f t="shared" si="3"/>
        <v>Mar</v>
      </c>
      <c r="P58" s="20">
        <f t="shared" si="4"/>
        <v>2021</v>
      </c>
    </row>
    <row r="59" spans="1:16" x14ac:dyDescent="0.25">
      <c r="A59" s="15">
        <v>44268</v>
      </c>
      <c r="B59" s="16" t="s">
        <v>65</v>
      </c>
      <c r="C59" s="17">
        <v>10</v>
      </c>
      <c r="D59" s="17" t="s">
        <v>105</v>
      </c>
      <c r="E59" s="17" t="s">
        <v>107</v>
      </c>
      <c r="F59" s="18">
        <v>0</v>
      </c>
      <c r="G59" s="17" t="str">
        <f>VLOOKUP($B59,MasterData[],2,0)</f>
        <v>Product28</v>
      </c>
      <c r="H59" s="17" t="str">
        <f>VLOOKUP($B59,MasterData[],3,0)</f>
        <v>Category04</v>
      </c>
      <c r="I59" s="17" t="str">
        <f>VLOOKUP($B59,MasterData[],4,0)</f>
        <v>No.</v>
      </c>
      <c r="J59" s="19">
        <f>VLOOKUP($B59,MasterData[],5,0)</f>
        <v>37</v>
      </c>
      <c r="K59" s="19">
        <f>VLOOKUP($B59,MasterData[],6,0)</f>
        <v>41.81</v>
      </c>
      <c r="L59" s="19">
        <f t="shared" si="0"/>
        <v>370</v>
      </c>
      <c r="M59" s="19">
        <f t="shared" si="1"/>
        <v>418.1</v>
      </c>
      <c r="N59" s="20">
        <f t="shared" si="2"/>
        <v>13</v>
      </c>
      <c r="O59" s="21" t="str">
        <f t="shared" si="3"/>
        <v>Mar</v>
      </c>
      <c r="P59" s="20">
        <f t="shared" si="4"/>
        <v>2021</v>
      </c>
    </row>
    <row r="60" spans="1:16" x14ac:dyDescent="0.25">
      <c r="A60" s="15">
        <v>44270</v>
      </c>
      <c r="B60" s="16" t="s">
        <v>88</v>
      </c>
      <c r="C60" s="17">
        <v>11</v>
      </c>
      <c r="D60" s="17" t="s">
        <v>106</v>
      </c>
      <c r="E60" s="17" t="s">
        <v>107</v>
      </c>
      <c r="F60" s="18">
        <v>0</v>
      </c>
      <c r="G60" s="17" t="str">
        <f>VLOOKUP($B60,MasterData[],2,0)</f>
        <v>Product39</v>
      </c>
      <c r="H60" s="17" t="str">
        <f>VLOOKUP($B60,MasterData[],3,0)</f>
        <v>Category05</v>
      </c>
      <c r="I60" s="17" t="str">
        <f>VLOOKUP($B60,MasterData[],4,0)</f>
        <v>No.</v>
      </c>
      <c r="J60" s="19">
        <f>VLOOKUP($B60,MasterData[],5,0)</f>
        <v>37</v>
      </c>
      <c r="K60" s="19">
        <f>VLOOKUP($B60,MasterData[],6,0)</f>
        <v>42.55</v>
      </c>
      <c r="L60" s="19">
        <f t="shared" si="0"/>
        <v>407</v>
      </c>
      <c r="M60" s="19">
        <f t="shared" si="1"/>
        <v>468.04999999999995</v>
      </c>
      <c r="N60" s="20">
        <f t="shared" si="2"/>
        <v>15</v>
      </c>
      <c r="O60" s="21" t="str">
        <f t="shared" si="3"/>
        <v>Mar</v>
      </c>
      <c r="P60" s="20">
        <f t="shared" si="4"/>
        <v>2021</v>
      </c>
    </row>
    <row r="61" spans="1:16" x14ac:dyDescent="0.25">
      <c r="A61" s="15">
        <v>44271</v>
      </c>
      <c r="B61" s="16" t="s">
        <v>31</v>
      </c>
      <c r="C61" s="17">
        <v>14</v>
      </c>
      <c r="D61" s="17" t="s">
        <v>108</v>
      </c>
      <c r="E61" s="17" t="s">
        <v>107</v>
      </c>
      <c r="F61" s="18">
        <v>0</v>
      </c>
      <c r="G61" s="17" t="str">
        <f>VLOOKUP($B61,MasterData[],2,0)</f>
        <v>Product12</v>
      </c>
      <c r="H61" s="17" t="str">
        <f>VLOOKUP($B61,MasterData[],3,0)</f>
        <v>Category02</v>
      </c>
      <c r="I61" s="17" t="str">
        <f>VLOOKUP($B61,MasterData[],4,0)</f>
        <v>Kg</v>
      </c>
      <c r="J61" s="19">
        <f>VLOOKUP($B61,MasterData[],5,0)</f>
        <v>73</v>
      </c>
      <c r="K61" s="19">
        <f>VLOOKUP($B61,MasterData[],6,0)</f>
        <v>94.17</v>
      </c>
      <c r="L61" s="19">
        <f t="shared" si="0"/>
        <v>1022</v>
      </c>
      <c r="M61" s="19">
        <f t="shared" si="1"/>
        <v>1318.38</v>
      </c>
      <c r="N61" s="20">
        <f t="shared" si="2"/>
        <v>16</v>
      </c>
      <c r="O61" s="21" t="str">
        <f t="shared" si="3"/>
        <v>Mar</v>
      </c>
      <c r="P61" s="20">
        <f t="shared" si="4"/>
        <v>2021</v>
      </c>
    </row>
    <row r="62" spans="1:16" x14ac:dyDescent="0.25">
      <c r="A62" s="15">
        <v>44273</v>
      </c>
      <c r="B62" s="16" t="s">
        <v>94</v>
      </c>
      <c r="C62" s="17">
        <v>8</v>
      </c>
      <c r="D62" s="17" t="s">
        <v>105</v>
      </c>
      <c r="E62" s="17" t="s">
        <v>107</v>
      </c>
      <c r="F62" s="18">
        <v>0</v>
      </c>
      <c r="G62" s="17" t="str">
        <f>VLOOKUP($B62,MasterData[],2,0)</f>
        <v>Product42</v>
      </c>
      <c r="H62" s="17" t="str">
        <f>VLOOKUP($B62,MasterData[],3,0)</f>
        <v>Category05</v>
      </c>
      <c r="I62" s="17" t="str">
        <f>VLOOKUP($B62,MasterData[],4,0)</f>
        <v>Ft</v>
      </c>
      <c r="J62" s="19">
        <f>VLOOKUP($B62,MasterData[],5,0)</f>
        <v>120</v>
      </c>
      <c r="K62" s="19">
        <f>VLOOKUP($B62,MasterData[],6,0)</f>
        <v>162</v>
      </c>
      <c r="L62" s="19">
        <f t="shared" si="0"/>
        <v>960</v>
      </c>
      <c r="M62" s="19">
        <f t="shared" si="1"/>
        <v>1296</v>
      </c>
      <c r="N62" s="20">
        <f t="shared" si="2"/>
        <v>18</v>
      </c>
      <c r="O62" s="21" t="str">
        <f t="shared" si="3"/>
        <v>Mar</v>
      </c>
      <c r="P62" s="20">
        <f t="shared" si="4"/>
        <v>2021</v>
      </c>
    </row>
    <row r="63" spans="1:16" x14ac:dyDescent="0.25">
      <c r="A63" s="15">
        <v>44274</v>
      </c>
      <c r="B63" s="16" t="s">
        <v>65</v>
      </c>
      <c r="C63" s="17">
        <v>9</v>
      </c>
      <c r="D63" s="17" t="s">
        <v>106</v>
      </c>
      <c r="E63" s="17" t="s">
        <v>107</v>
      </c>
      <c r="F63" s="18">
        <v>0</v>
      </c>
      <c r="G63" s="17" t="str">
        <f>VLOOKUP($B63,MasterData[],2,0)</f>
        <v>Product28</v>
      </c>
      <c r="H63" s="17" t="str">
        <f>VLOOKUP($B63,MasterData[],3,0)</f>
        <v>Category04</v>
      </c>
      <c r="I63" s="17" t="str">
        <f>VLOOKUP($B63,MasterData[],4,0)</f>
        <v>No.</v>
      </c>
      <c r="J63" s="19">
        <f>VLOOKUP($B63,MasterData[],5,0)</f>
        <v>37</v>
      </c>
      <c r="K63" s="19">
        <f>VLOOKUP($B63,MasterData[],6,0)</f>
        <v>41.81</v>
      </c>
      <c r="L63" s="19">
        <f t="shared" si="0"/>
        <v>333</v>
      </c>
      <c r="M63" s="19">
        <f t="shared" si="1"/>
        <v>376.29</v>
      </c>
      <c r="N63" s="20">
        <f t="shared" si="2"/>
        <v>19</v>
      </c>
      <c r="O63" s="21" t="str">
        <f t="shared" si="3"/>
        <v>Mar</v>
      </c>
      <c r="P63" s="20">
        <f t="shared" si="4"/>
        <v>2021</v>
      </c>
    </row>
    <row r="64" spans="1:16" x14ac:dyDescent="0.25">
      <c r="A64" s="15">
        <v>44276</v>
      </c>
      <c r="B64" s="16" t="s">
        <v>47</v>
      </c>
      <c r="C64" s="17">
        <v>13</v>
      </c>
      <c r="D64" s="17" t="s">
        <v>106</v>
      </c>
      <c r="E64" s="17" t="s">
        <v>106</v>
      </c>
      <c r="F64" s="18">
        <v>0</v>
      </c>
      <c r="G64" s="17" t="str">
        <f>VLOOKUP($B64,MasterData[],2,0)</f>
        <v>Product20</v>
      </c>
      <c r="H64" s="17" t="str">
        <f>VLOOKUP($B64,MasterData[],3,0)</f>
        <v>Category03</v>
      </c>
      <c r="I64" s="17" t="str">
        <f>VLOOKUP($B64,MasterData[],4,0)</f>
        <v>Lt</v>
      </c>
      <c r="J64" s="19">
        <f>VLOOKUP($B64,MasterData[],5,0)</f>
        <v>61</v>
      </c>
      <c r="K64" s="19">
        <f>VLOOKUP($B64,MasterData[],6,0)</f>
        <v>76.25</v>
      </c>
      <c r="L64" s="19">
        <f t="shared" si="0"/>
        <v>793</v>
      </c>
      <c r="M64" s="19">
        <f t="shared" si="1"/>
        <v>991.25</v>
      </c>
      <c r="N64" s="20">
        <f t="shared" si="2"/>
        <v>21</v>
      </c>
      <c r="O64" s="21" t="str">
        <f t="shared" si="3"/>
        <v>Mar</v>
      </c>
      <c r="P64" s="20">
        <f t="shared" si="4"/>
        <v>2021</v>
      </c>
    </row>
    <row r="65" spans="1:16" x14ac:dyDescent="0.25">
      <c r="A65" s="15">
        <v>44276</v>
      </c>
      <c r="B65" s="16" t="s">
        <v>88</v>
      </c>
      <c r="C65" s="17">
        <v>7</v>
      </c>
      <c r="D65" s="17" t="s">
        <v>108</v>
      </c>
      <c r="E65" s="17" t="s">
        <v>106</v>
      </c>
      <c r="F65" s="18">
        <v>0</v>
      </c>
      <c r="G65" s="17" t="str">
        <f>VLOOKUP($B65,MasterData[],2,0)</f>
        <v>Product39</v>
      </c>
      <c r="H65" s="17" t="str">
        <f>VLOOKUP($B65,MasterData[],3,0)</f>
        <v>Category05</v>
      </c>
      <c r="I65" s="17" t="str">
        <f>VLOOKUP($B65,MasterData[],4,0)</f>
        <v>No.</v>
      </c>
      <c r="J65" s="19">
        <f>VLOOKUP($B65,MasterData[],5,0)</f>
        <v>37</v>
      </c>
      <c r="K65" s="19">
        <f>VLOOKUP($B65,MasterData[],6,0)</f>
        <v>42.55</v>
      </c>
      <c r="L65" s="19">
        <f t="shared" si="0"/>
        <v>259</v>
      </c>
      <c r="M65" s="19">
        <f t="shared" si="1"/>
        <v>297.84999999999997</v>
      </c>
      <c r="N65" s="20">
        <f t="shared" si="2"/>
        <v>21</v>
      </c>
      <c r="O65" s="21" t="str">
        <f t="shared" si="3"/>
        <v>Mar</v>
      </c>
      <c r="P65" s="20">
        <f t="shared" si="4"/>
        <v>2021</v>
      </c>
    </row>
    <row r="66" spans="1:16" x14ac:dyDescent="0.25">
      <c r="A66" s="15">
        <v>44277</v>
      </c>
      <c r="B66" s="16" t="s">
        <v>10</v>
      </c>
      <c r="C66" s="17">
        <v>8</v>
      </c>
      <c r="D66" s="17" t="s">
        <v>106</v>
      </c>
      <c r="E66" s="17" t="s">
        <v>106</v>
      </c>
      <c r="F66" s="18">
        <v>0</v>
      </c>
      <c r="G66" s="17" t="str">
        <f>VLOOKUP($B66,MasterData[],2,0)</f>
        <v>Product02</v>
      </c>
      <c r="H66" s="17" t="str">
        <f>VLOOKUP($B66,MasterData[],3,0)</f>
        <v>Category01</v>
      </c>
      <c r="I66" s="17" t="str">
        <f>VLOOKUP($B66,MasterData[],4,0)</f>
        <v>Kg</v>
      </c>
      <c r="J66" s="19">
        <f>VLOOKUP($B66,MasterData[],5,0)</f>
        <v>105</v>
      </c>
      <c r="K66" s="19">
        <f>VLOOKUP($B66,MasterData[],6,0)</f>
        <v>142.80000000000001</v>
      </c>
      <c r="L66" s="19">
        <f t="shared" ref="L66:L129" si="5">C66*J66</f>
        <v>840</v>
      </c>
      <c r="M66" s="19">
        <f t="shared" ref="M66:M129" si="6">C66*K66*(1-F66)</f>
        <v>1142.4000000000001</v>
      </c>
      <c r="N66" s="20">
        <f t="shared" ref="N66:N129" si="7">DAY(A66)</f>
        <v>22</v>
      </c>
      <c r="O66" s="21" t="str">
        <f t="shared" ref="O66:O129" si="8">IF(MONTH(A66)=1,"Jan",IF(MONTH(A66)=2,"Feb",IF(MONTH(A66)=3,"Mar",IF(MONTH(A66)=4,"Apr",IF(MONTH(A66)=5,"May",IF(MONTH(A66)=6,"Jun",IF(MONTH(A66)=7,"Jul",IF(MONTH(A66)=8,"Aug",IF(MONTH(A66)=9,"Sep",IF(MONTH(A66)=10,"Oct",IF(MONTH(A66)=11,"Nov","Dec")))))))))))</f>
        <v>Mar</v>
      </c>
      <c r="P66" s="20">
        <f t="shared" ref="P66:P129" si="9">YEAR(A66)</f>
        <v>2021</v>
      </c>
    </row>
    <row r="67" spans="1:16" x14ac:dyDescent="0.25">
      <c r="A67" s="15">
        <v>44277</v>
      </c>
      <c r="B67" s="16" t="s">
        <v>31</v>
      </c>
      <c r="C67" s="17">
        <v>4</v>
      </c>
      <c r="D67" s="17" t="s">
        <v>106</v>
      </c>
      <c r="E67" s="17" t="s">
        <v>106</v>
      </c>
      <c r="F67" s="18">
        <v>0</v>
      </c>
      <c r="G67" s="17" t="str">
        <f>VLOOKUP($B67,MasterData[],2,0)</f>
        <v>Product12</v>
      </c>
      <c r="H67" s="17" t="str">
        <f>VLOOKUP($B67,MasterData[],3,0)</f>
        <v>Category02</v>
      </c>
      <c r="I67" s="17" t="str">
        <f>VLOOKUP($B67,MasterData[],4,0)</f>
        <v>Kg</v>
      </c>
      <c r="J67" s="19">
        <f>VLOOKUP($B67,MasterData[],5,0)</f>
        <v>73</v>
      </c>
      <c r="K67" s="19">
        <f>VLOOKUP($B67,MasterData[],6,0)</f>
        <v>94.17</v>
      </c>
      <c r="L67" s="19">
        <f t="shared" si="5"/>
        <v>292</v>
      </c>
      <c r="M67" s="19">
        <f t="shared" si="6"/>
        <v>376.68</v>
      </c>
      <c r="N67" s="20">
        <f t="shared" si="7"/>
        <v>22</v>
      </c>
      <c r="O67" s="21" t="str">
        <f t="shared" si="8"/>
        <v>Mar</v>
      </c>
      <c r="P67" s="20">
        <f t="shared" si="9"/>
        <v>2021</v>
      </c>
    </row>
    <row r="68" spans="1:16" x14ac:dyDescent="0.25">
      <c r="A68" s="15">
        <v>44280</v>
      </c>
      <c r="B68" s="16" t="s">
        <v>56</v>
      </c>
      <c r="C68" s="17">
        <v>14</v>
      </c>
      <c r="D68" s="17" t="s">
        <v>106</v>
      </c>
      <c r="E68" s="17" t="s">
        <v>107</v>
      </c>
      <c r="F68" s="18">
        <v>0</v>
      </c>
      <c r="G68" s="17" t="str">
        <f>VLOOKUP($B68,MasterData[],2,0)</f>
        <v>Product24</v>
      </c>
      <c r="H68" s="17" t="str">
        <f>VLOOKUP($B68,MasterData[],3,0)</f>
        <v>Category03</v>
      </c>
      <c r="I68" s="17" t="str">
        <f>VLOOKUP($B68,MasterData[],4,0)</f>
        <v>Ft</v>
      </c>
      <c r="J68" s="19">
        <f>VLOOKUP($B68,MasterData[],5,0)</f>
        <v>144</v>
      </c>
      <c r="K68" s="19">
        <f>VLOOKUP($B68,MasterData[],6,0)</f>
        <v>156.96</v>
      </c>
      <c r="L68" s="19">
        <f t="shared" si="5"/>
        <v>2016</v>
      </c>
      <c r="M68" s="19">
        <f t="shared" si="6"/>
        <v>2197.44</v>
      </c>
      <c r="N68" s="20">
        <f t="shared" si="7"/>
        <v>25</v>
      </c>
      <c r="O68" s="21" t="str">
        <f t="shared" si="8"/>
        <v>Mar</v>
      </c>
      <c r="P68" s="20">
        <f t="shared" si="9"/>
        <v>2021</v>
      </c>
    </row>
    <row r="69" spans="1:16" x14ac:dyDescent="0.25">
      <c r="A69" s="15">
        <v>44280</v>
      </c>
      <c r="B69" s="16" t="s">
        <v>18</v>
      </c>
      <c r="C69" s="17">
        <v>4</v>
      </c>
      <c r="D69" s="17" t="s">
        <v>108</v>
      </c>
      <c r="E69" s="17" t="s">
        <v>107</v>
      </c>
      <c r="F69" s="18">
        <v>0</v>
      </c>
      <c r="G69" s="17" t="str">
        <f>VLOOKUP($B69,MasterData[],2,0)</f>
        <v>Product06</v>
      </c>
      <c r="H69" s="17" t="str">
        <f>VLOOKUP($B69,MasterData[],3,0)</f>
        <v>Category01</v>
      </c>
      <c r="I69" s="17" t="str">
        <f>VLOOKUP($B69,MasterData[],4,0)</f>
        <v>Kg</v>
      </c>
      <c r="J69" s="19">
        <f>VLOOKUP($B69,MasterData[],5,0)</f>
        <v>75</v>
      </c>
      <c r="K69" s="19">
        <f>VLOOKUP($B69,MasterData[],6,0)</f>
        <v>85.5</v>
      </c>
      <c r="L69" s="19">
        <f t="shared" si="5"/>
        <v>300</v>
      </c>
      <c r="M69" s="19">
        <f t="shared" si="6"/>
        <v>342</v>
      </c>
      <c r="N69" s="20">
        <f t="shared" si="7"/>
        <v>25</v>
      </c>
      <c r="O69" s="21" t="str">
        <f t="shared" si="8"/>
        <v>Mar</v>
      </c>
      <c r="P69" s="20">
        <f t="shared" si="9"/>
        <v>2021</v>
      </c>
    </row>
    <row r="70" spans="1:16" x14ac:dyDescent="0.25">
      <c r="A70" s="15">
        <v>44280</v>
      </c>
      <c r="B70" s="16" t="s">
        <v>67</v>
      </c>
      <c r="C70" s="17">
        <v>8</v>
      </c>
      <c r="D70" s="17" t="s">
        <v>108</v>
      </c>
      <c r="E70" s="17" t="s">
        <v>107</v>
      </c>
      <c r="F70" s="18">
        <v>0</v>
      </c>
      <c r="G70" s="17" t="str">
        <f>VLOOKUP($B70,MasterData[],2,0)</f>
        <v>Product29</v>
      </c>
      <c r="H70" s="17" t="str">
        <f>VLOOKUP($B70,MasterData[],3,0)</f>
        <v>Category04</v>
      </c>
      <c r="I70" s="17" t="str">
        <f>VLOOKUP($B70,MasterData[],4,0)</f>
        <v>Lt</v>
      </c>
      <c r="J70" s="19">
        <f>VLOOKUP($B70,MasterData[],5,0)</f>
        <v>47</v>
      </c>
      <c r="K70" s="19">
        <f>VLOOKUP($B70,MasterData[],6,0)</f>
        <v>53.11</v>
      </c>
      <c r="L70" s="19">
        <f t="shared" si="5"/>
        <v>376</v>
      </c>
      <c r="M70" s="19">
        <f t="shared" si="6"/>
        <v>424.88</v>
      </c>
      <c r="N70" s="20">
        <f t="shared" si="7"/>
        <v>25</v>
      </c>
      <c r="O70" s="21" t="str">
        <f t="shared" si="8"/>
        <v>Mar</v>
      </c>
      <c r="P70" s="20">
        <f t="shared" si="9"/>
        <v>2021</v>
      </c>
    </row>
    <row r="71" spans="1:16" x14ac:dyDescent="0.25">
      <c r="A71" s="15">
        <v>44280</v>
      </c>
      <c r="B71" s="16" t="s">
        <v>86</v>
      </c>
      <c r="C71" s="17">
        <v>2</v>
      </c>
      <c r="D71" s="17" t="s">
        <v>108</v>
      </c>
      <c r="E71" s="17" t="s">
        <v>106</v>
      </c>
      <c r="F71" s="18">
        <v>0</v>
      </c>
      <c r="G71" s="17" t="str">
        <f>VLOOKUP($B71,MasterData[],2,0)</f>
        <v>Product38</v>
      </c>
      <c r="H71" s="17" t="str">
        <f>VLOOKUP($B71,MasterData[],3,0)</f>
        <v>Category05</v>
      </c>
      <c r="I71" s="17" t="str">
        <f>VLOOKUP($B71,MasterData[],4,0)</f>
        <v>Kg</v>
      </c>
      <c r="J71" s="19">
        <f>VLOOKUP($B71,MasterData[],5,0)</f>
        <v>72</v>
      </c>
      <c r="K71" s="19">
        <f>VLOOKUP($B71,MasterData[],6,0)</f>
        <v>79.92</v>
      </c>
      <c r="L71" s="19">
        <f t="shared" si="5"/>
        <v>144</v>
      </c>
      <c r="M71" s="19">
        <f t="shared" si="6"/>
        <v>159.84</v>
      </c>
      <c r="N71" s="20">
        <f t="shared" si="7"/>
        <v>25</v>
      </c>
      <c r="O71" s="21" t="str">
        <f t="shared" si="8"/>
        <v>Mar</v>
      </c>
      <c r="P71" s="20">
        <f t="shared" si="9"/>
        <v>2021</v>
      </c>
    </row>
    <row r="72" spans="1:16" x14ac:dyDescent="0.25">
      <c r="A72" s="15">
        <v>44281</v>
      </c>
      <c r="B72" s="16" t="s">
        <v>6</v>
      </c>
      <c r="C72" s="17">
        <v>4</v>
      </c>
      <c r="D72" s="17" t="s">
        <v>108</v>
      </c>
      <c r="E72" s="17" t="s">
        <v>107</v>
      </c>
      <c r="F72" s="18">
        <v>0</v>
      </c>
      <c r="G72" s="17" t="str">
        <f>VLOOKUP($B72,MasterData[],2,0)</f>
        <v>Product01</v>
      </c>
      <c r="H72" s="17" t="str">
        <f>VLOOKUP($B72,MasterData[],3,0)</f>
        <v>Category01</v>
      </c>
      <c r="I72" s="17" t="str">
        <f>VLOOKUP($B72,MasterData[],4,0)</f>
        <v>Kg</v>
      </c>
      <c r="J72" s="19">
        <f>VLOOKUP($B72,MasterData[],5,0)</f>
        <v>98</v>
      </c>
      <c r="K72" s="19">
        <f>VLOOKUP($B72,MasterData[],6,0)</f>
        <v>103.88</v>
      </c>
      <c r="L72" s="19">
        <f t="shared" si="5"/>
        <v>392</v>
      </c>
      <c r="M72" s="19">
        <f t="shared" si="6"/>
        <v>415.52</v>
      </c>
      <c r="N72" s="20">
        <f t="shared" si="7"/>
        <v>26</v>
      </c>
      <c r="O72" s="21" t="str">
        <f t="shared" si="8"/>
        <v>Mar</v>
      </c>
      <c r="P72" s="20">
        <f t="shared" si="9"/>
        <v>2021</v>
      </c>
    </row>
    <row r="73" spans="1:16" x14ac:dyDescent="0.25">
      <c r="A73" s="15">
        <v>44281</v>
      </c>
      <c r="B73" s="16" t="s">
        <v>94</v>
      </c>
      <c r="C73" s="17">
        <v>1</v>
      </c>
      <c r="D73" s="17" t="s">
        <v>108</v>
      </c>
      <c r="E73" s="17" t="s">
        <v>107</v>
      </c>
      <c r="F73" s="18">
        <v>0</v>
      </c>
      <c r="G73" s="17" t="str">
        <f>VLOOKUP($B73,MasterData[],2,0)</f>
        <v>Product42</v>
      </c>
      <c r="H73" s="17" t="str">
        <f>VLOOKUP($B73,MasterData[],3,0)</f>
        <v>Category05</v>
      </c>
      <c r="I73" s="17" t="str">
        <f>VLOOKUP($B73,MasterData[],4,0)</f>
        <v>Ft</v>
      </c>
      <c r="J73" s="19">
        <f>VLOOKUP($B73,MasterData[],5,0)</f>
        <v>120</v>
      </c>
      <c r="K73" s="19">
        <f>VLOOKUP($B73,MasterData[],6,0)</f>
        <v>162</v>
      </c>
      <c r="L73" s="19">
        <f t="shared" si="5"/>
        <v>120</v>
      </c>
      <c r="M73" s="19">
        <f t="shared" si="6"/>
        <v>162</v>
      </c>
      <c r="N73" s="20">
        <f t="shared" si="7"/>
        <v>26</v>
      </c>
      <c r="O73" s="21" t="str">
        <f t="shared" si="8"/>
        <v>Mar</v>
      </c>
      <c r="P73" s="20">
        <f t="shared" si="9"/>
        <v>2021</v>
      </c>
    </row>
    <row r="74" spans="1:16" x14ac:dyDescent="0.25">
      <c r="A74" s="15">
        <v>44281</v>
      </c>
      <c r="B74" s="16" t="s">
        <v>26</v>
      </c>
      <c r="C74" s="17">
        <v>9</v>
      </c>
      <c r="D74" s="17" t="s">
        <v>108</v>
      </c>
      <c r="E74" s="17" t="s">
        <v>106</v>
      </c>
      <c r="F74" s="18">
        <v>0</v>
      </c>
      <c r="G74" s="17" t="str">
        <f>VLOOKUP($B74,MasterData[],2,0)</f>
        <v>Product10</v>
      </c>
      <c r="H74" s="17" t="str">
        <f>VLOOKUP($B74,MasterData[],3,0)</f>
        <v>Category02</v>
      </c>
      <c r="I74" s="17" t="str">
        <f>VLOOKUP($B74,MasterData[],4,0)</f>
        <v>Ft</v>
      </c>
      <c r="J74" s="19">
        <f>VLOOKUP($B74,MasterData[],5,0)</f>
        <v>148</v>
      </c>
      <c r="K74" s="19">
        <f>VLOOKUP($B74,MasterData[],6,0)</f>
        <v>164.28</v>
      </c>
      <c r="L74" s="19">
        <f t="shared" si="5"/>
        <v>1332</v>
      </c>
      <c r="M74" s="19">
        <f t="shared" si="6"/>
        <v>1478.52</v>
      </c>
      <c r="N74" s="20">
        <f t="shared" si="7"/>
        <v>26</v>
      </c>
      <c r="O74" s="21" t="str">
        <f t="shared" si="8"/>
        <v>Mar</v>
      </c>
      <c r="P74" s="20">
        <f t="shared" si="9"/>
        <v>2021</v>
      </c>
    </row>
    <row r="75" spans="1:16" x14ac:dyDescent="0.25">
      <c r="A75" s="15">
        <v>44282</v>
      </c>
      <c r="B75" s="16" t="s">
        <v>69</v>
      </c>
      <c r="C75" s="17">
        <v>3</v>
      </c>
      <c r="D75" s="17" t="s">
        <v>108</v>
      </c>
      <c r="E75" s="17" t="s">
        <v>106</v>
      </c>
      <c r="F75" s="18">
        <v>0</v>
      </c>
      <c r="G75" s="17" t="str">
        <f>VLOOKUP($B75,MasterData[],2,0)</f>
        <v>Product30</v>
      </c>
      <c r="H75" s="17" t="str">
        <f>VLOOKUP($B75,MasterData[],3,0)</f>
        <v>Category04</v>
      </c>
      <c r="I75" s="17" t="str">
        <f>VLOOKUP($B75,MasterData[],4,0)</f>
        <v>Ft</v>
      </c>
      <c r="J75" s="19">
        <f>VLOOKUP($B75,MasterData[],5,0)</f>
        <v>148</v>
      </c>
      <c r="K75" s="19">
        <f>VLOOKUP($B75,MasterData[],6,0)</f>
        <v>201.28</v>
      </c>
      <c r="L75" s="19">
        <f t="shared" si="5"/>
        <v>444</v>
      </c>
      <c r="M75" s="19">
        <f t="shared" si="6"/>
        <v>603.84</v>
      </c>
      <c r="N75" s="20">
        <f t="shared" si="7"/>
        <v>27</v>
      </c>
      <c r="O75" s="21" t="str">
        <f t="shared" si="8"/>
        <v>Mar</v>
      </c>
      <c r="P75" s="20">
        <f t="shared" si="9"/>
        <v>2021</v>
      </c>
    </row>
    <row r="76" spans="1:16" x14ac:dyDescent="0.25">
      <c r="A76" s="15">
        <v>44283</v>
      </c>
      <c r="B76" s="16" t="s">
        <v>20</v>
      </c>
      <c r="C76" s="17">
        <v>8</v>
      </c>
      <c r="D76" s="17" t="s">
        <v>106</v>
      </c>
      <c r="E76" s="17" t="s">
        <v>107</v>
      </c>
      <c r="F76" s="18">
        <v>0</v>
      </c>
      <c r="G76" s="17" t="str">
        <f>VLOOKUP($B76,MasterData[],2,0)</f>
        <v>Product07</v>
      </c>
      <c r="H76" s="17" t="str">
        <f>VLOOKUP($B76,MasterData[],3,0)</f>
        <v>Category01</v>
      </c>
      <c r="I76" s="17" t="str">
        <f>VLOOKUP($B76,MasterData[],4,0)</f>
        <v>Lt</v>
      </c>
      <c r="J76" s="19">
        <f>VLOOKUP($B76,MasterData[],5,0)</f>
        <v>43</v>
      </c>
      <c r="K76" s="19">
        <f>VLOOKUP($B76,MasterData[],6,0)</f>
        <v>47.730000000000004</v>
      </c>
      <c r="L76" s="19">
        <f t="shared" si="5"/>
        <v>344</v>
      </c>
      <c r="M76" s="19">
        <f t="shared" si="6"/>
        <v>381.84000000000003</v>
      </c>
      <c r="N76" s="20">
        <f t="shared" si="7"/>
        <v>28</v>
      </c>
      <c r="O76" s="21" t="str">
        <f t="shared" si="8"/>
        <v>Mar</v>
      </c>
      <c r="P76" s="20">
        <f t="shared" si="9"/>
        <v>2021</v>
      </c>
    </row>
    <row r="77" spans="1:16" x14ac:dyDescent="0.25">
      <c r="A77" s="15">
        <v>44285</v>
      </c>
      <c r="B77" s="16" t="s">
        <v>86</v>
      </c>
      <c r="C77" s="17">
        <v>1</v>
      </c>
      <c r="D77" s="17" t="s">
        <v>106</v>
      </c>
      <c r="E77" s="17" t="s">
        <v>107</v>
      </c>
      <c r="F77" s="18">
        <v>0</v>
      </c>
      <c r="G77" s="17" t="str">
        <f>VLOOKUP($B77,MasterData[],2,0)</f>
        <v>Product38</v>
      </c>
      <c r="H77" s="17" t="str">
        <f>VLOOKUP($B77,MasterData[],3,0)</f>
        <v>Category05</v>
      </c>
      <c r="I77" s="17" t="str">
        <f>VLOOKUP($B77,MasterData[],4,0)</f>
        <v>Kg</v>
      </c>
      <c r="J77" s="19">
        <f>VLOOKUP($B77,MasterData[],5,0)</f>
        <v>72</v>
      </c>
      <c r="K77" s="19">
        <f>VLOOKUP($B77,MasterData[],6,0)</f>
        <v>79.92</v>
      </c>
      <c r="L77" s="19">
        <f t="shared" si="5"/>
        <v>72</v>
      </c>
      <c r="M77" s="19">
        <f t="shared" si="6"/>
        <v>79.92</v>
      </c>
      <c r="N77" s="20">
        <f t="shared" si="7"/>
        <v>30</v>
      </c>
      <c r="O77" s="21" t="str">
        <f t="shared" si="8"/>
        <v>Mar</v>
      </c>
      <c r="P77" s="20">
        <f t="shared" si="9"/>
        <v>2021</v>
      </c>
    </row>
    <row r="78" spans="1:16" x14ac:dyDescent="0.25">
      <c r="A78" s="15">
        <v>44286</v>
      </c>
      <c r="B78" s="16" t="s">
        <v>94</v>
      </c>
      <c r="C78" s="17">
        <v>3</v>
      </c>
      <c r="D78" s="17" t="s">
        <v>108</v>
      </c>
      <c r="E78" s="17" t="s">
        <v>107</v>
      </c>
      <c r="F78" s="18">
        <v>0</v>
      </c>
      <c r="G78" s="17" t="str">
        <f>VLOOKUP($B78,MasterData[],2,0)</f>
        <v>Product42</v>
      </c>
      <c r="H78" s="17" t="str">
        <f>VLOOKUP($B78,MasterData[],3,0)</f>
        <v>Category05</v>
      </c>
      <c r="I78" s="17" t="str">
        <f>VLOOKUP($B78,MasterData[],4,0)</f>
        <v>Ft</v>
      </c>
      <c r="J78" s="19">
        <f>VLOOKUP($B78,MasterData[],5,0)</f>
        <v>120</v>
      </c>
      <c r="K78" s="19">
        <f>VLOOKUP($B78,MasterData[],6,0)</f>
        <v>162</v>
      </c>
      <c r="L78" s="19">
        <f t="shared" si="5"/>
        <v>360</v>
      </c>
      <c r="M78" s="19">
        <f t="shared" si="6"/>
        <v>486</v>
      </c>
      <c r="N78" s="20">
        <f t="shared" si="7"/>
        <v>31</v>
      </c>
      <c r="O78" s="21" t="str">
        <f t="shared" si="8"/>
        <v>Mar</v>
      </c>
      <c r="P78" s="20">
        <f t="shared" si="9"/>
        <v>2021</v>
      </c>
    </row>
    <row r="79" spans="1:16" x14ac:dyDescent="0.25">
      <c r="A79" s="15">
        <v>44290</v>
      </c>
      <c r="B79" s="16" t="s">
        <v>90</v>
      </c>
      <c r="C79" s="17">
        <v>4</v>
      </c>
      <c r="D79" s="17" t="s">
        <v>108</v>
      </c>
      <c r="E79" s="17" t="s">
        <v>107</v>
      </c>
      <c r="F79" s="18">
        <v>0</v>
      </c>
      <c r="G79" s="17" t="str">
        <f>VLOOKUP($B79,MasterData[],2,0)</f>
        <v>Product40</v>
      </c>
      <c r="H79" s="17" t="str">
        <f>VLOOKUP($B79,MasterData[],3,0)</f>
        <v>Category05</v>
      </c>
      <c r="I79" s="17" t="str">
        <f>VLOOKUP($B79,MasterData[],4,0)</f>
        <v>Kg</v>
      </c>
      <c r="J79" s="19">
        <f>VLOOKUP($B79,MasterData[],5,0)</f>
        <v>90</v>
      </c>
      <c r="K79" s="19">
        <f>VLOOKUP($B79,MasterData[],6,0)</f>
        <v>115.2</v>
      </c>
      <c r="L79" s="19">
        <f t="shared" si="5"/>
        <v>360</v>
      </c>
      <c r="M79" s="19">
        <f t="shared" si="6"/>
        <v>460.8</v>
      </c>
      <c r="N79" s="20">
        <f t="shared" si="7"/>
        <v>4</v>
      </c>
      <c r="O79" s="21" t="str">
        <f t="shared" si="8"/>
        <v>Apr</v>
      </c>
      <c r="P79" s="20">
        <f t="shared" si="9"/>
        <v>2021</v>
      </c>
    </row>
    <row r="80" spans="1:16" x14ac:dyDescent="0.25">
      <c r="A80" s="15">
        <v>44290</v>
      </c>
      <c r="B80" s="16" t="s">
        <v>24</v>
      </c>
      <c r="C80" s="17">
        <v>9</v>
      </c>
      <c r="D80" s="17" t="s">
        <v>106</v>
      </c>
      <c r="E80" s="17" t="s">
        <v>107</v>
      </c>
      <c r="F80" s="18">
        <v>0</v>
      </c>
      <c r="G80" s="17" t="str">
        <f>VLOOKUP($B80,MasterData[],2,0)</f>
        <v>Product09</v>
      </c>
      <c r="H80" s="17" t="str">
        <f>VLOOKUP($B80,MasterData[],3,0)</f>
        <v>Category01</v>
      </c>
      <c r="I80" s="17" t="str">
        <f>VLOOKUP($B80,MasterData[],4,0)</f>
        <v>No.</v>
      </c>
      <c r="J80" s="19">
        <f>VLOOKUP($B80,MasterData[],5,0)</f>
        <v>6</v>
      </c>
      <c r="K80" s="19">
        <f>VLOOKUP($B80,MasterData[],6,0)</f>
        <v>7.8599999999999994</v>
      </c>
      <c r="L80" s="19">
        <f t="shared" si="5"/>
        <v>54</v>
      </c>
      <c r="M80" s="19">
        <f t="shared" si="6"/>
        <v>70.739999999999995</v>
      </c>
      <c r="N80" s="20">
        <f t="shared" si="7"/>
        <v>4</v>
      </c>
      <c r="O80" s="21" t="str">
        <f t="shared" si="8"/>
        <v>Apr</v>
      </c>
      <c r="P80" s="20">
        <f t="shared" si="9"/>
        <v>2021</v>
      </c>
    </row>
    <row r="81" spans="1:16" x14ac:dyDescent="0.25">
      <c r="A81" s="15">
        <v>44291</v>
      </c>
      <c r="B81" s="16" t="s">
        <v>71</v>
      </c>
      <c r="C81" s="17">
        <v>15</v>
      </c>
      <c r="D81" s="17" t="s">
        <v>106</v>
      </c>
      <c r="E81" s="17" t="s">
        <v>106</v>
      </c>
      <c r="F81" s="18">
        <v>0</v>
      </c>
      <c r="G81" s="17" t="str">
        <f>VLOOKUP($B81,MasterData[],2,0)</f>
        <v>Product31</v>
      </c>
      <c r="H81" s="17" t="str">
        <f>VLOOKUP($B81,MasterData[],3,0)</f>
        <v>Category04</v>
      </c>
      <c r="I81" s="17" t="str">
        <f>VLOOKUP($B81,MasterData[],4,0)</f>
        <v>Kg</v>
      </c>
      <c r="J81" s="19">
        <f>VLOOKUP($B81,MasterData[],5,0)</f>
        <v>93</v>
      </c>
      <c r="K81" s="19">
        <f>VLOOKUP($B81,MasterData[],6,0)</f>
        <v>104.16</v>
      </c>
      <c r="L81" s="19">
        <f t="shared" si="5"/>
        <v>1395</v>
      </c>
      <c r="M81" s="19">
        <f t="shared" si="6"/>
        <v>1562.3999999999999</v>
      </c>
      <c r="N81" s="20">
        <f t="shared" si="7"/>
        <v>5</v>
      </c>
      <c r="O81" s="21" t="str">
        <f t="shared" si="8"/>
        <v>Apr</v>
      </c>
      <c r="P81" s="20">
        <f t="shared" si="9"/>
        <v>2021</v>
      </c>
    </row>
    <row r="82" spans="1:16" x14ac:dyDescent="0.25">
      <c r="A82" s="15">
        <v>44295</v>
      </c>
      <c r="B82" s="16" t="s">
        <v>16</v>
      </c>
      <c r="C82" s="17">
        <v>3</v>
      </c>
      <c r="D82" s="17" t="s">
        <v>106</v>
      </c>
      <c r="E82" s="17" t="s">
        <v>106</v>
      </c>
      <c r="F82" s="18">
        <v>0</v>
      </c>
      <c r="G82" s="17" t="str">
        <f>VLOOKUP($B82,MasterData[],2,0)</f>
        <v>Product05</v>
      </c>
      <c r="H82" s="17" t="str">
        <f>VLOOKUP($B82,MasterData[],3,0)</f>
        <v>Category01</v>
      </c>
      <c r="I82" s="17" t="str">
        <f>VLOOKUP($B82,MasterData[],4,0)</f>
        <v>Ft</v>
      </c>
      <c r="J82" s="19">
        <f>VLOOKUP($B82,MasterData[],5,0)</f>
        <v>133</v>
      </c>
      <c r="K82" s="19">
        <f>VLOOKUP($B82,MasterData[],6,0)</f>
        <v>155.61000000000001</v>
      </c>
      <c r="L82" s="19">
        <f t="shared" si="5"/>
        <v>399</v>
      </c>
      <c r="M82" s="19">
        <f t="shared" si="6"/>
        <v>466.83000000000004</v>
      </c>
      <c r="N82" s="20">
        <f t="shared" si="7"/>
        <v>9</v>
      </c>
      <c r="O82" s="21" t="str">
        <f t="shared" si="8"/>
        <v>Apr</v>
      </c>
      <c r="P82" s="20">
        <f t="shared" si="9"/>
        <v>2021</v>
      </c>
    </row>
    <row r="83" spans="1:16" x14ac:dyDescent="0.25">
      <c r="A83" s="15">
        <v>44296</v>
      </c>
      <c r="B83" s="16" t="s">
        <v>52</v>
      </c>
      <c r="C83" s="17">
        <v>14</v>
      </c>
      <c r="D83" s="17" t="s">
        <v>108</v>
      </c>
      <c r="E83" s="17" t="s">
        <v>106</v>
      </c>
      <c r="F83" s="18">
        <v>0</v>
      </c>
      <c r="G83" s="17" t="str">
        <f>VLOOKUP($B83,MasterData[],2,0)</f>
        <v>Product22</v>
      </c>
      <c r="H83" s="17" t="str">
        <f>VLOOKUP($B83,MasterData[],3,0)</f>
        <v>Category03</v>
      </c>
      <c r="I83" s="17" t="str">
        <f>VLOOKUP($B83,MasterData[],4,0)</f>
        <v>Ft</v>
      </c>
      <c r="J83" s="19">
        <f>VLOOKUP($B83,MasterData[],5,0)</f>
        <v>121</v>
      </c>
      <c r="K83" s="19">
        <f>VLOOKUP($B83,MasterData[],6,0)</f>
        <v>141.57</v>
      </c>
      <c r="L83" s="19">
        <f t="shared" si="5"/>
        <v>1694</v>
      </c>
      <c r="M83" s="19">
        <f t="shared" si="6"/>
        <v>1981.98</v>
      </c>
      <c r="N83" s="20">
        <f t="shared" si="7"/>
        <v>10</v>
      </c>
      <c r="O83" s="21" t="str">
        <f t="shared" si="8"/>
        <v>Apr</v>
      </c>
      <c r="P83" s="20">
        <f t="shared" si="9"/>
        <v>2021</v>
      </c>
    </row>
    <row r="84" spans="1:16" x14ac:dyDescent="0.25">
      <c r="A84" s="15">
        <v>44298</v>
      </c>
      <c r="B84" s="16" t="s">
        <v>83</v>
      </c>
      <c r="C84" s="17">
        <v>3</v>
      </c>
      <c r="D84" s="17" t="s">
        <v>108</v>
      </c>
      <c r="E84" s="17" t="s">
        <v>107</v>
      </c>
      <c r="F84" s="18">
        <v>0</v>
      </c>
      <c r="G84" s="17" t="str">
        <f>VLOOKUP($B84,MasterData[],2,0)</f>
        <v>Product37</v>
      </c>
      <c r="H84" s="17" t="str">
        <f>VLOOKUP($B84,MasterData[],3,0)</f>
        <v>Category05</v>
      </c>
      <c r="I84" s="17" t="str">
        <f>VLOOKUP($B84,MasterData[],4,0)</f>
        <v>Kg</v>
      </c>
      <c r="J84" s="19">
        <f>VLOOKUP($B84,MasterData[],5,0)</f>
        <v>67</v>
      </c>
      <c r="K84" s="19">
        <f>VLOOKUP($B84,MasterData[],6,0)</f>
        <v>85.76</v>
      </c>
      <c r="L84" s="19">
        <f t="shared" si="5"/>
        <v>201</v>
      </c>
      <c r="M84" s="19">
        <f t="shared" si="6"/>
        <v>257.28000000000003</v>
      </c>
      <c r="N84" s="20">
        <f t="shared" si="7"/>
        <v>12</v>
      </c>
      <c r="O84" s="21" t="str">
        <f t="shared" si="8"/>
        <v>Apr</v>
      </c>
      <c r="P84" s="20">
        <f t="shared" si="9"/>
        <v>2021</v>
      </c>
    </row>
    <row r="85" spans="1:16" x14ac:dyDescent="0.25">
      <c r="A85" s="15">
        <v>44298</v>
      </c>
      <c r="B85" s="16" t="s">
        <v>67</v>
      </c>
      <c r="C85" s="17">
        <v>4</v>
      </c>
      <c r="D85" s="17" t="s">
        <v>108</v>
      </c>
      <c r="E85" s="17" t="s">
        <v>106</v>
      </c>
      <c r="F85" s="18">
        <v>0</v>
      </c>
      <c r="G85" s="17" t="str">
        <f>VLOOKUP($B85,MasterData[],2,0)</f>
        <v>Product29</v>
      </c>
      <c r="H85" s="17" t="str">
        <f>VLOOKUP($B85,MasterData[],3,0)</f>
        <v>Category04</v>
      </c>
      <c r="I85" s="17" t="str">
        <f>VLOOKUP($B85,MasterData[],4,0)</f>
        <v>Lt</v>
      </c>
      <c r="J85" s="19">
        <f>VLOOKUP($B85,MasterData[],5,0)</f>
        <v>47</v>
      </c>
      <c r="K85" s="19">
        <f>VLOOKUP($B85,MasterData[],6,0)</f>
        <v>53.11</v>
      </c>
      <c r="L85" s="19">
        <f t="shared" si="5"/>
        <v>188</v>
      </c>
      <c r="M85" s="19">
        <f t="shared" si="6"/>
        <v>212.44</v>
      </c>
      <c r="N85" s="20">
        <f t="shared" si="7"/>
        <v>12</v>
      </c>
      <c r="O85" s="21" t="str">
        <f t="shared" si="8"/>
        <v>Apr</v>
      </c>
      <c r="P85" s="20">
        <f t="shared" si="9"/>
        <v>2021</v>
      </c>
    </row>
    <row r="86" spans="1:16" x14ac:dyDescent="0.25">
      <c r="A86" s="15">
        <v>44298</v>
      </c>
      <c r="B86" s="16" t="s">
        <v>63</v>
      </c>
      <c r="C86" s="17">
        <v>9</v>
      </c>
      <c r="D86" s="17" t="s">
        <v>108</v>
      </c>
      <c r="E86" s="17" t="s">
        <v>106</v>
      </c>
      <c r="F86" s="18">
        <v>0</v>
      </c>
      <c r="G86" s="17" t="str">
        <f>VLOOKUP($B86,MasterData[],2,0)</f>
        <v>Product27</v>
      </c>
      <c r="H86" s="17" t="str">
        <f>VLOOKUP($B86,MasterData[],3,0)</f>
        <v>Category04</v>
      </c>
      <c r="I86" s="17" t="str">
        <f>VLOOKUP($B86,MasterData[],4,0)</f>
        <v>Lt</v>
      </c>
      <c r="J86" s="19">
        <f>VLOOKUP($B86,MasterData[],5,0)</f>
        <v>48</v>
      </c>
      <c r="K86" s="19">
        <f>VLOOKUP($B86,MasterData[],6,0)</f>
        <v>57.120000000000005</v>
      </c>
      <c r="L86" s="19">
        <f t="shared" si="5"/>
        <v>432</v>
      </c>
      <c r="M86" s="19">
        <f t="shared" si="6"/>
        <v>514.08000000000004</v>
      </c>
      <c r="N86" s="20">
        <f t="shared" si="7"/>
        <v>12</v>
      </c>
      <c r="O86" s="21" t="str">
        <f t="shared" si="8"/>
        <v>Apr</v>
      </c>
      <c r="P86" s="20">
        <f t="shared" si="9"/>
        <v>2021</v>
      </c>
    </row>
    <row r="87" spans="1:16" x14ac:dyDescent="0.25">
      <c r="A87" s="15">
        <v>44298</v>
      </c>
      <c r="B87" s="16" t="s">
        <v>75</v>
      </c>
      <c r="C87" s="17">
        <v>13</v>
      </c>
      <c r="D87" s="17" t="s">
        <v>108</v>
      </c>
      <c r="E87" s="17" t="s">
        <v>107</v>
      </c>
      <c r="F87" s="18">
        <v>0</v>
      </c>
      <c r="G87" s="17" t="str">
        <f>VLOOKUP($B87,MasterData[],2,0)</f>
        <v>Product33</v>
      </c>
      <c r="H87" s="17" t="str">
        <f>VLOOKUP($B87,MasterData[],3,0)</f>
        <v>Category04</v>
      </c>
      <c r="I87" s="17" t="str">
        <f>VLOOKUP($B87,MasterData[],4,0)</f>
        <v>Kg</v>
      </c>
      <c r="J87" s="19">
        <f>VLOOKUP($B87,MasterData[],5,0)</f>
        <v>95</v>
      </c>
      <c r="K87" s="19">
        <f>VLOOKUP($B87,MasterData[],6,0)</f>
        <v>119.7</v>
      </c>
      <c r="L87" s="19">
        <f t="shared" si="5"/>
        <v>1235</v>
      </c>
      <c r="M87" s="19">
        <f t="shared" si="6"/>
        <v>1556.1000000000001</v>
      </c>
      <c r="N87" s="20">
        <f t="shared" si="7"/>
        <v>12</v>
      </c>
      <c r="O87" s="21" t="str">
        <f t="shared" si="8"/>
        <v>Apr</v>
      </c>
      <c r="P87" s="20">
        <f t="shared" si="9"/>
        <v>2021</v>
      </c>
    </row>
    <row r="88" spans="1:16" x14ac:dyDescent="0.25">
      <c r="A88" s="15">
        <v>44301</v>
      </c>
      <c r="B88" s="16" t="s">
        <v>41</v>
      </c>
      <c r="C88" s="17">
        <v>3</v>
      </c>
      <c r="D88" s="17" t="s">
        <v>108</v>
      </c>
      <c r="E88" s="17" t="s">
        <v>106</v>
      </c>
      <c r="F88" s="18">
        <v>0</v>
      </c>
      <c r="G88" s="17" t="str">
        <f>VLOOKUP($B88,MasterData[],2,0)</f>
        <v>Product17</v>
      </c>
      <c r="H88" s="17" t="str">
        <f>VLOOKUP($B88,MasterData[],3,0)</f>
        <v>Category02</v>
      </c>
      <c r="I88" s="17" t="str">
        <f>VLOOKUP($B88,MasterData[],4,0)</f>
        <v>Ft</v>
      </c>
      <c r="J88" s="19">
        <f>VLOOKUP($B88,MasterData[],5,0)</f>
        <v>134</v>
      </c>
      <c r="K88" s="19">
        <f>VLOOKUP($B88,MasterData[],6,0)</f>
        <v>156.78</v>
      </c>
      <c r="L88" s="19">
        <f t="shared" si="5"/>
        <v>402</v>
      </c>
      <c r="M88" s="19">
        <f t="shared" si="6"/>
        <v>470.34000000000003</v>
      </c>
      <c r="N88" s="20">
        <f t="shared" si="7"/>
        <v>15</v>
      </c>
      <c r="O88" s="21" t="str">
        <f t="shared" si="8"/>
        <v>Apr</v>
      </c>
      <c r="P88" s="20">
        <f t="shared" si="9"/>
        <v>2021</v>
      </c>
    </row>
    <row r="89" spans="1:16" x14ac:dyDescent="0.25">
      <c r="A89" s="15">
        <v>44302</v>
      </c>
      <c r="B89" s="16" t="s">
        <v>43</v>
      </c>
      <c r="C89" s="17">
        <v>15</v>
      </c>
      <c r="D89" s="17" t="s">
        <v>108</v>
      </c>
      <c r="E89" s="17" t="s">
        <v>107</v>
      </c>
      <c r="F89" s="18">
        <v>0</v>
      </c>
      <c r="G89" s="17" t="str">
        <f>VLOOKUP($B89,MasterData[],2,0)</f>
        <v>Product18</v>
      </c>
      <c r="H89" s="17" t="str">
        <f>VLOOKUP($B89,MasterData[],3,0)</f>
        <v>Category02</v>
      </c>
      <c r="I89" s="17" t="str">
        <f>VLOOKUP($B89,MasterData[],4,0)</f>
        <v>No.</v>
      </c>
      <c r="J89" s="19">
        <f>VLOOKUP($B89,MasterData[],5,0)</f>
        <v>37</v>
      </c>
      <c r="K89" s="19">
        <f>VLOOKUP($B89,MasterData[],6,0)</f>
        <v>49.21</v>
      </c>
      <c r="L89" s="19">
        <f t="shared" si="5"/>
        <v>555</v>
      </c>
      <c r="M89" s="19">
        <f t="shared" si="6"/>
        <v>738.15</v>
      </c>
      <c r="N89" s="20">
        <f t="shared" si="7"/>
        <v>16</v>
      </c>
      <c r="O89" s="21" t="str">
        <f t="shared" si="8"/>
        <v>Apr</v>
      </c>
      <c r="P89" s="20">
        <f t="shared" si="9"/>
        <v>2021</v>
      </c>
    </row>
    <row r="90" spans="1:16" x14ac:dyDescent="0.25">
      <c r="A90" s="15">
        <v>44304</v>
      </c>
      <c r="B90" s="16" t="s">
        <v>86</v>
      </c>
      <c r="C90" s="17">
        <v>9</v>
      </c>
      <c r="D90" s="17" t="s">
        <v>105</v>
      </c>
      <c r="E90" s="17" t="s">
        <v>106</v>
      </c>
      <c r="F90" s="18">
        <v>0</v>
      </c>
      <c r="G90" s="17" t="str">
        <f>VLOOKUP($B90,MasterData[],2,0)</f>
        <v>Product38</v>
      </c>
      <c r="H90" s="17" t="str">
        <f>VLOOKUP($B90,MasterData[],3,0)</f>
        <v>Category05</v>
      </c>
      <c r="I90" s="17" t="str">
        <f>VLOOKUP($B90,MasterData[],4,0)</f>
        <v>Kg</v>
      </c>
      <c r="J90" s="19">
        <f>VLOOKUP($B90,MasterData[],5,0)</f>
        <v>72</v>
      </c>
      <c r="K90" s="19">
        <f>VLOOKUP($B90,MasterData[],6,0)</f>
        <v>79.92</v>
      </c>
      <c r="L90" s="19">
        <f t="shared" si="5"/>
        <v>648</v>
      </c>
      <c r="M90" s="19">
        <f t="shared" si="6"/>
        <v>719.28</v>
      </c>
      <c r="N90" s="20">
        <f t="shared" si="7"/>
        <v>18</v>
      </c>
      <c r="O90" s="21" t="str">
        <f t="shared" si="8"/>
        <v>Apr</v>
      </c>
      <c r="P90" s="20">
        <f t="shared" si="9"/>
        <v>2021</v>
      </c>
    </row>
    <row r="91" spans="1:16" x14ac:dyDescent="0.25">
      <c r="A91" s="15">
        <v>44304</v>
      </c>
      <c r="B91" s="16" t="s">
        <v>45</v>
      </c>
      <c r="C91" s="17">
        <v>13</v>
      </c>
      <c r="D91" s="17" t="s">
        <v>108</v>
      </c>
      <c r="E91" s="17" t="s">
        <v>107</v>
      </c>
      <c r="F91" s="18">
        <v>0</v>
      </c>
      <c r="G91" s="17" t="str">
        <f>VLOOKUP($B91,MasterData[],2,0)</f>
        <v>Product19</v>
      </c>
      <c r="H91" s="17" t="str">
        <f>VLOOKUP($B91,MasterData[],3,0)</f>
        <v>Category02</v>
      </c>
      <c r="I91" s="17" t="str">
        <f>VLOOKUP($B91,MasterData[],4,0)</f>
        <v>Ft</v>
      </c>
      <c r="J91" s="19">
        <f>VLOOKUP($B91,MasterData[],5,0)</f>
        <v>150</v>
      </c>
      <c r="K91" s="19">
        <f>VLOOKUP($B91,MasterData[],6,0)</f>
        <v>210</v>
      </c>
      <c r="L91" s="19">
        <f t="shared" si="5"/>
        <v>1950</v>
      </c>
      <c r="M91" s="19">
        <f t="shared" si="6"/>
        <v>2730</v>
      </c>
      <c r="N91" s="20">
        <f t="shared" si="7"/>
        <v>18</v>
      </c>
      <c r="O91" s="21" t="str">
        <f t="shared" si="8"/>
        <v>Apr</v>
      </c>
      <c r="P91" s="20">
        <f t="shared" si="9"/>
        <v>2021</v>
      </c>
    </row>
    <row r="92" spans="1:16" x14ac:dyDescent="0.25">
      <c r="A92" s="15">
        <v>44309</v>
      </c>
      <c r="B92" s="16" t="s">
        <v>94</v>
      </c>
      <c r="C92" s="17">
        <v>6</v>
      </c>
      <c r="D92" s="17" t="s">
        <v>108</v>
      </c>
      <c r="E92" s="17" t="s">
        <v>106</v>
      </c>
      <c r="F92" s="18">
        <v>0</v>
      </c>
      <c r="G92" s="17" t="str">
        <f>VLOOKUP($B92,MasterData[],2,0)</f>
        <v>Product42</v>
      </c>
      <c r="H92" s="17" t="str">
        <f>VLOOKUP($B92,MasterData[],3,0)</f>
        <v>Category05</v>
      </c>
      <c r="I92" s="17" t="str">
        <f>VLOOKUP($B92,MasterData[],4,0)</f>
        <v>Ft</v>
      </c>
      <c r="J92" s="19">
        <f>VLOOKUP($B92,MasterData[],5,0)</f>
        <v>120</v>
      </c>
      <c r="K92" s="19">
        <f>VLOOKUP($B92,MasterData[],6,0)</f>
        <v>162</v>
      </c>
      <c r="L92" s="19">
        <f t="shared" si="5"/>
        <v>720</v>
      </c>
      <c r="M92" s="19">
        <f t="shared" si="6"/>
        <v>972</v>
      </c>
      <c r="N92" s="20">
        <f t="shared" si="7"/>
        <v>23</v>
      </c>
      <c r="O92" s="21" t="str">
        <f t="shared" si="8"/>
        <v>Apr</v>
      </c>
      <c r="P92" s="20">
        <f t="shared" si="9"/>
        <v>2021</v>
      </c>
    </row>
    <row r="93" spans="1:16" x14ac:dyDescent="0.25">
      <c r="A93" s="15">
        <v>44309</v>
      </c>
      <c r="B93" s="16" t="s">
        <v>65</v>
      </c>
      <c r="C93" s="17">
        <v>10</v>
      </c>
      <c r="D93" s="17" t="s">
        <v>108</v>
      </c>
      <c r="E93" s="17" t="s">
        <v>106</v>
      </c>
      <c r="F93" s="18">
        <v>0</v>
      </c>
      <c r="G93" s="17" t="str">
        <f>VLOOKUP($B93,MasterData[],2,0)</f>
        <v>Product28</v>
      </c>
      <c r="H93" s="17" t="str">
        <f>VLOOKUP($B93,MasterData[],3,0)</f>
        <v>Category04</v>
      </c>
      <c r="I93" s="17" t="str">
        <f>VLOOKUP($B93,MasterData[],4,0)</f>
        <v>No.</v>
      </c>
      <c r="J93" s="19">
        <f>VLOOKUP($B93,MasterData[],5,0)</f>
        <v>37</v>
      </c>
      <c r="K93" s="19">
        <f>VLOOKUP($B93,MasterData[],6,0)</f>
        <v>41.81</v>
      </c>
      <c r="L93" s="19">
        <f t="shared" si="5"/>
        <v>370</v>
      </c>
      <c r="M93" s="19">
        <f t="shared" si="6"/>
        <v>418.1</v>
      </c>
      <c r="N93" s="20">
        <f t="shared" si="7"/>
        <v>23</v>
      </c>
      <c r="O93" s="21" t="str">
        <f t="shared" si="8"/>
        <v>Apr</v>
      </c>
      <c r="P93" s="20">
        <f t="shared" si="9"/>
        <v>2021</v>
      </c>
    </row>
    <row r="94" spans="1:16" x14ac:dyDescent="0.25">
      <c r="A94" s="15">
        <v>44310</v>
      </c>
      <c r="B94" s="16" t="s">
        <v>69</v>
      </c>
      <c r="C94" s="17">
        <v>2</v>
      </c>
      <c r="D94" s="17" t="s">
        <v>106</v>
      </c>
      <c r="E94" s="17" t="s">
        <v>106</v>
      </c>
      <c r="F94" s="18">
        <v>0</v>
      </c>
      <c r="G94" s="17" t="str">
        <f>VLOOKUP($B94,MasterData[],2,0)</f>
        <v>Product30</v>
      </c>
      <c r="H94" s="17" t="str">
        <f>VLOOKUP($B94,MasterData[],3,0)</f>
        <v>Category04</v>
      </c>
      <c r="I94" s="17" t="str">
        <f>VLOOKUP($B94,MasterData[],4,0)</f>
        <v>Ft</v>
      </c>
      <c r="J94" s="19">
        <f>VLOOKUP($B94,MasterData[],5,0)</f>
        <v>148</v>
      </c>
      <c r="K94" s="19">
        <f>VLOOKUP($B94,MasterData[],6,0)</f>
        <v>201.28</v>
      </c>
      <c r="L94" s="19">
        <f t="shared" si="5"/>
        <v>296</v>
      </c>
      <c r="M94" s="19">
        <f t="shared" si="6"/>
        <v>402.56</v>
      </c>
      <c r="N94" s="20">
        <f t="shared" si="7"/>
        <v>24</v>
      </c>
      <c r="O94" s="21" t="str">
        <f t="shared" si="8"/>
        <v>Apr</v>
      </c>
      <c r="P94" s="20">
        <f t="shared" si="9"/>
        <v>2021</v>
      </c>
    </row>
    <row r="95" spans="1:16" x14ac:dyDescent="0.25">
      <c r="A95" s="15">
        <v>44312</v>
      </c>
      <c r="B95" s="16" t="s">
        <v>83</v>
      </c>
      <c r="C95" s="17">
        <v>3</v>
      </c>
      <c r="D95" s="17" t="s">
        <v>108</v>
      </c>
      <c r="E95" s="17" t="s">
        <v>106</v>
      </c>
      <c r="F95" s="18">
        <v>0</v>
      </c>
      <c r="G95" s="17" t="str">
        <f>VLOOKUP($B95,MasterData[],2,0)</f>
        <v>Product37</v>
      </c>
      <c r="H95" s="17" t="str">
        <f>VLOOKUP($B95,MasterData[],3,0)</f>
        <v>Category05</v>
      </c>
      <c r="I95" s="17" t="str">
        <f>VLOOKUP($B95,MasterData[],4,0)</f>
        <v>Kg</v>
      </c>
      <c r="J95" s="19">
        <f>VLOOKUP($B95,MasterData[],5,0)</f>
        <v>67</v>
      </c>
      <c r="K95" s="19">
        <f>VLOOKUP($B95,MasterData[],6,0)</f>
        <v>85.76</v>
      </c>
      <c r="L95" s="19">
        <f t="shared" si="5"/>
        <v>201</v>
      </c>
      <c r="M95" s="19">
        <f t="shared" si="6"/>
        <v>257.28000000000003</v>
      </c>
      <c r="N95" s="20">
        <f t="shared" si="7"/>
        <v>26</v>
      </c>
      <c r="O95" s="21" t="str">
        <f t="shared" si="8"/>
        <v>Apr</v>
      </c>
      <c r="P95" s="20">
        <f t="shared" si="9"/>
        <v>2021</v>
      </c>
    </row>
    <row r="96" spans="1:16" x14ac:dyDescent="0.25">
      <c r="A96" s="15">
        <v>44315</v>
      </c>
      <c r="B96" s="16" t="s">
        <v>69</v>
      </c>
      <c r="C96" s="17">
        <v>7</v>
      </c>
      <c r="D96" s="17" t="s">
        <v>108</v>
      </c>
      <c r="E96" s="17" t="s">
        <v>106</v>
      </c>
      <c r="F96" s="18">
        <v>0</v>
      </c>
      <c r="G96" s="17" t="str">
        <f>VLOOKUP($B96,MasterData[],2,0)</f>
        <v>Product30</v>
      </c>
      <c r="H96" s="17" t="str">
        <f>VLOOKUP($B96,MasterData[],3,0)</f>
        <v>Category04</v>
      </c>
      <c r="I96" s="17" t="str">
        <f>VLOOKUP($B96,MasterData[],4,0)</f>
        <v>Ft</v>
      </c>
      <c r="J96" s="19">
        <f>VLOOKUP($B96,MasterData[],5,0)</f>
        <v>148</v>
      </c>
      <c r="K96" s="19">
        <f>VLOOKUP($B96,MasterData[],6,0)</f>
        <v>201.28</v>
      </c>
      <c r="L96" s="19">
        <f t="shared" si="5"/>
        <v>1036</v>
      </c>
      <c r="M96" s="19">
        <f t="shared" si="6"/>
        <v>1408.96</v>
      </c>
      <c r="N96" s="20">
        <f t="shared" si="7"/>
        <v>29</v>
      </c>
      <c r="O96" s="21" t="str">
        <f t="shared" si="8"/>
        <v>Apr</v>
      </c>
      <c r="P96" s="20">
        <f t="shared" si="9"/>
        <v>2021</v>
      </c>
    </row>
    <row r="97" spans="1:16" x14ac:dyDescent="0.25">
      <c r="A97" s="15">
        <v>44316</v>
      </c>
      <c r="B97" s="16" t="s">
        <v>67</v>
      </c>
      <c r="C97" s="17">
        <v>1</v>
      </c>
      <c r="D97" s="17" t="s">
        <v>108</v>
      </c>
      <c r="E97" s="17" t="s">
        <v>106</v>
      </c>
      <c r="F97" s="18">
        <v>0</v>
      </c>
      <c r="G97" s="17" t="str">
        <f>VLOOKUP($B97,MasterData[],2,0)</f>
        <v>Product29</v>
      </c>
      <c r="H97" s="17" t="str">
        <f>VLOOKUP($B97,MasterData[],3,0)</f>
        <v>Category04</v>
      </c>
      <c r="I97" s="17" t="str">
        <f>VLOOKUP($B97,MasterData[],4,0)</f>
        <v>Lt</v>
      </c>
      <c r="J97" s="19">
        <f>VLOOKUP($B97,MasterData[],5,0)</f>
        <v>47</v>
      </c>
      <c r="K97" s="19">
        <f>VLOOKUP($B97,MasterData[],6,0)</f>
        <v>53.11</v>
      </c>
      <c r="L97" s="19">
        <f t="shared" si="5"/>
        <v>47</v>
      </c>
      <c r="M97" s="19">
        <f t="shared" si="6"/>
        <v>53.11</v>
      </c>
      <c r="N97" s="20">
        <f t="shared" si="7"/>
        <v>30</v>
      </c>
      <c r="O97" s="21" t="str">
        <f t="shared" si="8"/>
        <v>Apr</v>
      </c>
      <c r="P97" s="20">
        <f t="shared" si="9"/>
        <v>2021</v>
      </c>
    </row>
    <row r="98" spans="1:16" x14ac:dyDescent="0.25">
      <c r="A98" s="15">
        <v>44317</v>
      </c>
      <c r="B98" s="16" t="s">
        <v>43</v>
      </c>
      <c r="C98" s="17">
        <v>3</v>
      </c>
      <c r="D98" s="17" t="s">
        <v>106</v>
      </c>
      <c r="E98" s="17" t="s">
        <v>107</v>
      </c>
      <c r="F98" s="18">
        <v>0</v>
      </c>
      <c r="G98" s="17" t="str">
        <f>VLOOKUP($B98,MasterData[],2,0)</f>
        <v>Product18</v>
      </c>
      <c r="H98" s="17" t="str">
        <f>VLOOKUP($B98,MasterData[],3,0)</f>
        <v>Category02</v>
      </c>
      <c r="I98" s="17" t="str">
        <f>VLOOKUP($B98,MasterData[],4,0)</f>
        <v>No.</v>
      </c>
      <c r="J98" s="19">
        <f>VLOOKUP($B98,MasterData[],5,0)</f>
        <v>37</v>
      </c>
      <c r="K98" s="19">
        <f>VLOOKUP($B98,MasterData[],6,0)</f>
        <v>49.21</v>
      </c>
      <c r="L98" s="19">
        <f t="shared" si="5"/>
        <v>111</v>
      </c>
      <c r="M98" s="19">
        <f t="shared" si="6"/>
        <v>147.63</v>
      </c>
      <c r="N98" s="20">
        <f t="shared" si="7"/>
        <v>1</v>
      </c>
      <c r="O98" s="21" t="str">
        <f t="shared" si="8"/>
        <v>May</v>
      </c>
      <c r="P98" s="20">
        <f t="shared" si="9"/>
        <v>2021</v>
      </c>
    </row>
    <row r="99" spans="1:16" x14ac:dyDescent="0.25">
      <c r="A99" s="15">
        <v>44317</v>
      </c>
      <c r="B99" s="16" t="s">
        <v>94</v>
      </c>
      <c r="C99" s="17">
        <v>1</v>
      </c>
      <c r="D99" s="17" t="s">
        <v>106</v>
      </c>
      <c r="E99" s="17" t="s">
        <v>107</v>
      </c>
      <c r="F99" s="18">
        <v>0</v>
      </c>
      <c r="G99" s="17" t="str">
        <f>VLOOKUP($B99,MasterData[],2,0)</f>
        <v>Product42</v>
      </c>
      <c r="H99" s="17" t="str">
        <f>VLOOKUP($B99,MasterData[],3,0)</f>
        <v>Category05</v>
      </c>
      <c r="I99" s="17" t="str">
        <f>VLOOKUP($B99,MasterData[],4,0)</f>
        <v>Ft</v>
      </c>
      <c r="J99" s="19">
        <f>VLOOKUP($B99,MasterData[],5,0)</f>
        <v>120</v>
      </c>
      <c r="K99" s="19">
        <f>VLOOKUP($B99,MasterData[],6,0)</f>
        <v>162</v>
      </c>
      <c r="L99" s="19">
        <f t="shared" si="5"/>
        <v>120</v>
      </c>
      <c r="M99" s="19">
        <f t="shared" si="6"/>
        <v>162</v>
      </c>
      <c r="N99" s="20">
        <f t="shared" si="7"/>
        <v>1</v>
      </c>
      <c r="O99" s="21" t="str">
        <f t="shared" si="8"/>
        <v>May</v>
      </c>
      <c r="P99" s="20">
        <f t="shared" si="9"/>
        <v>2021</v>
      </c>
    </row>
    <row r="100" spans="1:16" x14ac:dyDescent="0.25">
      <c r="A100" s="15">
        <v>44319</v>
      </c>
      <c r="B100" s="16" t="s">
        <v>77</v>
      </c>
      <c r="C100" s="17">
        <v>3</v>
      </c>
      <c r="D100" s="17" t="s">
        <v>106</v>
      </c>
      <c r="E100" s="17" t="s">
        <v>106</v>
      </c>
      <c r="F100" s="18">
        <v>0</v>
      </c>
      <c r="G100" s="17" t="str">
        <f>VLOOKUP($B100,MasterData[],2,0)</f>
        <v>Product34</v>
      </c>
      <c r="H100" s="17" t="str">
        <f>VLOOKUP($B100,MasterData[],3,0)</f>
        <v>Category04</v>
      </c>
      <c r="I100" s="17" t="str">
        <f>VLOOKUP($B100,MasterData[],4,0)</f>
        <v>Lt</v>
      </c>
      <c r="J100" s="19">
        <f>VLOOKUP($B100,MasterData[],5,0)</f>
        <v>55</v>
      </c>
      <c r="K100" s="19">
        <f>VLOOKUP($B100,MasterData[],6,0)</f>
        <v>58.3</v>
      </c>
      <c r="L100" s="19">
        <f t="shared" si="5"/>
        <v>165</v>
      </c>
      <c r="M100" s="19">
        <f t="shared" si="6"/>
        <v>174.89999999999998</v>
      </c>
      <c r="N100" s="20">
        <f t="shared" si="7"/>
        <v>3</v>
      </c>
      <c r="O100" s="21" t="str">
        <f t="shared" si="8"/>
        <v>May</v>
      </c>
      <c r="P100" s="20">
        <f t="shared" si="9"/>
        <v>2021</v>
      </c>
    </row>
    <row r="101" spans="1:16" x14ac:dyDescent="0.25">
      <c r="A101" s="15">
        <v>44320</v>
      </c>
      <c r="B101" s="16" t="s">
        <v>37</v>
      </c>
      <c r="C101" s="17">
        <v>13</v>
      </c>
      <c r="D101" s="17" t="s">
        <v>106</v>
      </c>
      <c r="E101" s="17" t="s">
        <v>106</v>
      </c>
      <c r="F101" s="18">
        <v>0</v>
      </c>
      <c r="G101" s="17" t="str">
        <f>VLOOKUP($B101,MasterData[],2,0)</f>
        <v>Product15</v>
      </c>
      <c r="H101" s="17" t="str">
        <f>VLOOKUP($B101,MasterData[],3,0)</f>
        <v>Category02</v>
      </c>
      <c r="I101" s="17" t="str">
        <f>VLOOKUP($B101,MasterData[],4,0)</f>
        <v>No.</v>
      </c>
      <c r="J101" s="19">
        <f>VLOOKUP($B101,MasterData[],5,0)</f>
        <v>12</v>
      </c>
      <c r="K101" s="19">
        <f>VLOOKUP($B101,MasterData[],6,0)</f>
        <v>15.719999999999999</v>
      </c>
      <c r="L101" s="19">
        <f t="shared" si="5"/>
        <v>156</v>
      </c>
      <c r="M101" s="19">
        <f t="shared" si="6"/>
        <v>204.35999999999999</v>
      </c>
      <c r="N101" s="20">
        <f t="shared" si="7"/>
        <v>4</v>
      </c>
      <c r="O101" s="21" t="str">
        <f t="shared" si="8"/>
        <v>May</v>
      </c>
      <c r="P101" s="20">
        <f t="shared" si="9"/>
        <v>2021</v>
      </c>
    </row>
    <row r="102" spans="1:16" x14ac:dyDescent="0.25">
      <c r="A102" s="15">
        <v>44320</v>
      </c>
      <c r="B102" s="16" t="s">
        <v>35</v>
      </c>
      <c r="C102" s="17">
        <v>4</v>
      </c>
      <c r="D102" s="17" t="s">
        <v>108</v>
      </c>
      <c r="E102" s="17" t="s">
        <v>107</v>
      </c>
      <c r="F102" s="18">
        <v>0</v>
      </c>
      <c r="G102" s="17" t="str">
        <f>VLOOKUP($B102,MasterData[],2,0)</f>
        <v>Product14</v>
      </c>
      <c r="H102" s="17" t="str">
        <f>VLOOKUP($B102,MasterData[],3,0)</f>
        <v>Category02</v>
      </c>
      <c r="I102" s="17" t="str">
        <f>VLOOKUP($B102,MasterData[],4,0)</f>
        <v>Kg</v>
      </c>
      <c r="J102" s="19">
        <f>VLOOKUP($B102,MasterData[],5,0)</f>
        <v>112</v>
      </c>
      <c r="K102" s="19">
        <f>VLOOKUP($B102,MasterData[],6,0)</f>
        <v>146.72</v>
      </c>
      <c r="L102" s="19">
        <f t="shared" si="5"/>
        <v>448</v>
      </c>
      <c r="M102" s="19">
        <f t="shared" si="6"/>
        <v>586.88</v>
      </c>
      <c r="N102" s="20">
        <f t="shared" si="7"/>
        <v>4</v>
      </c>
      <c r="O102" s="21" t="str">
        <f t="shared" si="8"/>
        <v>May</v>
      </c>
      <c r="P102" s="20">
        <f t="shared" si="9"/>
        <v>2021</v>
      </c>
    </row>
    <row r="103" spans="1:16" x14ac:dyDescent="0.25">
      <c r="A103" s="15">
        <v>44321</v>
      </c>
      <c r="B103" s="16" t="s">
        <v>24</v>
      </c>
      <c r="C103" s="17">
        <v>13</v>
      </c>
      <c r="D103" s="17" t="s">
        <v>108</v>
      </c>
      <c r="E103" s="17" t="s">
        <v>107</v>
      </c>
      <c r="F103" s="18">
        <v>0</v>
      </c>
      <c r="G103" s="17" t="str">
        <f>VLOOKUP($B103,MasterData[],2,0)</f>
        <v>Product09</v>
      </c>
      <c r="H103" s="17" t="str">
        <f>VLOOKUP($B103,MasterData[],3,0)</f>
        <v>Category01</v>
      </c>
      <c r="I103" s="17" t="str">
        <f>VLOOKUP($B103,MasterData[],4,0)</f>
        <v>No.</v>
      </c>
      <c r="J103" s="19">
        <f>VLOOKUP($B103,MasterData[],5,0)</f>
        <v>6</v>
      </c>
      <c r="K103" s="19">
        <f>VLOOKUP($B103,MasterData[],6,0)</f>
        <v>7.8599999999999994</v>
      </c>
      <c r="L103" s="19">
        <f t="shared" si="5"/>
        <v>78</v>
      </c>
      <c r="M103" s="19">
        <f t="shared" si="6"/>
        <v>102.17999999999999</v>
      </c>
      <c r="N103" s="20">
        <f t="shared" si="7"/>
        <v>5</v>
      </c>
      <c r="O103" s="21" t="str">
        <f t="shared" si="8"/>
        <v>May</v>
      </c>
      <c r="P103" s="20">
        <f t="shared" si="9"/>
        <v>2021</v>
      </c>
    </row>
    <row r="104" spans="1:16" x14ac:dyDescent="0.25">
      <c r="A104" s="15">
        <v>44322</v>
      </c>
      <c r="B104" s="16" t="s">
        <v>22</v>
      </c>
      <c r="C104" s="17">
        <v>15</v>
      </c>
      <c r="D104" s="17" t="s">
        <v>108</v>
      </c>
      <c r="E104" s="17" t="s">
        <v>106</v>
      </c>
      <c r="F104" s="18">
        <v>0</v>
      </c>
      <c r="G104" s="17" t="str">
        <f>VLOOKUP($B104,MasterData[],2,0)</f>
        <v>Product08</v>
      </c>
      <c r="H104" s="17" t="str">
        <f>VLOOKUP($B104,MasterData[],3,0)</f>
        <v>Category01</v>
      </c>
      <c r="I104" s="17" t="str">
        <f>VLOOKUP($B104,MasterData[],4,0)</f>
        <v>Kg</v>
      </c>
      <c r="J104" s="19">
        <f>VLOOKUP($B104,MasterData[],5,0)</f>
        <v>83</v>
      </c>
      <c r="K104" s="19">
        <f>VLOOKUP($B104,MasterData[],6,0)</f>
        <v>94.62</v>
      </c>
      <c r="L104" s="19">
        <f t="shared" si="5"/>
        <v>1245</v>
      </c>
      <c r="M104" s="19">
        <f t="shared" si="6"/>
        <v>1419.3000000000002</v>
      </c>
      <c r="N104" s="20">
        <f t="shared" si="7"/>
        <v>6</v>
      </c>
      <c r="O104" s="21" t="str">
        <f t="shared" si="8"/>
        <v>May</v>
      </c>
      <c r="P104" s="20">
        <f t="shared" si="9"/>
        <v>2021</v>
      </c>
    </row>
    <row r="105" spans="1:16" x14ac:dyDescent="0.25">
      <c r="A105" s="15">
        <v>44322</v>
      </c>
      <c r="B105" s="16" t="s">
        <v>24</v>
      </c>
      <c r="C105" s="17">
        <v>6</v>
      </c>
      <c r="D105" s="17" t="s">
        <v>106</v>
      </c>
      <c r="E105" s="17" t="s">
        <v>106</v>
      </c>
      <c r="F105" s="18">
        <v>0</v>
      </c>
      <c r="G105" s="17" t="str">
        <f>VLOOKUP($B105,MasterData[],2,0)</f>
        <v>Product09</v>
      </c>
      <c r="H105" s="17" t="str">
        <f>VLOOKUP($B105,MasterData[],3,0)</f>
        <v>Category01</v>
      </c>
      <c r="I105" s="17" t="str">
        <f>VLOOKUP($B105,MasterData[],4,0)</f>
        <v>No.</v>
      </c>
      <c r="J105" s="19">
        <f>VLOOKUP($B105,MasterData[],5,0)</f>
        <v>6</v>
      </c>
      <c r="K105" s="19">
        <f>VLOOKUP($B105,MasterData[],6,0)</f>
        <v>7.8599999999999994</v>
      </c>
      <c r="L105" s="19">
        <f t="shared" si="5"/>
        <v>36</v>
      </c>
      <c r="M105" s="19">
        <f t="shared" si="6"/>
        <v>47.16</v>
      </c>
      <c r="N105" s="20">
        <f t="shared" si="7"/>
        <v>6</v>
      </c>
      <c r="O105" s="21" t="str">
        <f t="shared" si="8"/>
        <v>May</v>
      </c>
      <c r="P105" s="20">
        <f t="shared" si="9"/>
        <v>2021</v>
      </c>
    </row>
    <row r="106" spans="1:16" x14ac:dyDescent="0.25">
      <c r="A106" s="15">
        <v>44323</v>
      </c>
      <c r="B106" s="16" t="s">
        <v>43</v>
      </c>
      <c r="C106" s="17">
        <v>1</v>
      </c>
      <c r="D106" s="17" t="s">
        <v>108</v>
      </c>
      <c r="E106" s="17" t="s">
        <v>107</v>
      </c>
      <c r="F106" s="18">
        <v>0</v>
      </c>
      <c r="G106" s="17" t="str">
        <f>VLOOKUP($B106,MasterData[],2,0)</f>
        <v>Product18</v>
      </c>
      <c r="H106" s="17" t="str">
        <f>VLOOKUP($B106,MasterData[],3,0)</f>
        <v>Category02</v>
      </c>
      <c r="I106" s="17" t="str">
        <f>VLOOKUP($B106,MasterData[],4,0)</f>
        <v>No.</v>
      </c>
      <c r="J106" s="19">
        <f>VLOOKUP($B106,MasterData[],5,0)</f>
        <v>37</v>
      </c>
      <c r="K106" s="19">
        <f>VLOOKUP($B106,MasterData[],6,0)</f>
        <v>49.21</v>
      </c>
      <c r="L106" s="19">
        <f t="shared" si="5"/>
        <v>37</v>
      </c>
      <c r="M106" s="19">
        <f t="shared" si="6"/>
        <v>49.21</v>
      </c>
      <c r="N106" s="20">
        <f t="shared" si="7"/>
        <v>7</v>
      </c>
      <c r="O106" s="21" t="str">
        <f t="shared" si="8"/>
        <v>May</v>
      </c>
      <c r="P106" s="20">
        <f t="shared" si="9"/>
        <v>2021</v>
      </c>
    </row>
    <row r="107" spans="1:16" x14ac:dyDescent="0.25">
      <c r="A107" s="15">
        <v>44325</v>
      </c>
      <c r="B107" s="16" t="s">
        <v>39</v>
      </c>
      <c r="C107" s="17">
        <v>6</v>
      </c>
      <c r="D107" s="17" t="s">
        <v>106</v>
      </c>
      <c r="E107" s="17" t="s">
        <v>106</v>
      </c>
      <c r="F107" s="18">
        <v>0</v>
      </c>
      <c r="G107" s="17" t="str">
        <f>VLOOKUP($B107,MasterData[],2,0)</f>
        <v>Product16</v>
      </c>
      <c r="H107" s="17" t="str">
        <f>VLOOKUP($B107,MasterData[],3,0)</f>
        <v>Category02</v>
      </c>
      <c r="I107" s="17" t="str">
        <f>VLOOKUP($B107,MasterData[],4,0)</f>
        <v>No.</v>
      </c>
      <c r="J107" s="19">
        <f>VLOOKUP($B107,MasterData[],5,0)</f>
        <v>13</v>
      </c>
      <c r="K107" s="19">
        <f>VLOOKUP($B107,MasterData[],6,0)</f>
        <v>16.64</v>
      </c>
      <c r="L107" s="19">
        <f t="shared" si="5"/>
        <v>78</v>
      </c>
      <c r="M107" s="19">
        <f t="shared" si="6"/>
        <v>99.84</v>
      </c>
      <c r="N107" s="20">
        <f t="shared" si="7"/>
        <v>9</v>
      </c>
      <c r="O107" s="21" t="str">
        <f t="shared" si="8"/>
        <v>May</v>
      </c>
      <c r="P107" s="20">
        <f t="shared" si="9"/>
        <v>2021</v>
      </c>
    </row>
    <row r="108" spans="1:16" x14ac:dyDescent="0.25">
      <c r="A108" s="15">
        <v>44325</v>
      </c>
      <c r="B108" s="16" t="s">
        <v>65</v>
      </c>
      <c r="C108" s="17">
        <v>8</v>
      </c>
      <c r="D108" s="17" t="s">
        <v>108</v>
      </c>
      <c r="E108" s="17" t="s">
        <v>107</v>
      </c>
      <c r="F108" s="18">
        <v>0</v>
      </c>
      <c r="G108" s="17" t="str">
        <f>VLOOKUP($B108,MasterData[],2,0)</f>
        <v>Product28</v>
      </c>
      <c r="H108" s="17" t="str">
        <f>VLOOKUP($B108,MasterData[],3,0)</f>
        <v>Category04</v>
      </c>
      <c r="I108" s="17" t="str">
        <f>VLOOKUP($B108,MasterData[],4,0)</f>
        <v>No.</v>
      </c>
      <c r="J108" s="19">
        <f>VLOOKUP($B108,MasterData[],5,0)</f>
        <v>37</v>
      </c>
      <c r="K108" s="19">
        <f>VLOOKUP($B108,MasterData[],6,0)</f>
        <v>41.81</v>
      </c>
      <c r="L108" s="19">
        <f t="shared" si="5"/>
        <v>296</v>
      </c>
      <c r="M108" s="19">
        <f t="shared" si="6"/>
        <v>334.48</v>
      </c>
      <c r="N108" s="20">
        <f t="shared" si="7"/>
        <v>9</v>
      </c>
      <c r="O108" s="21" t="str">
        <f t="shared" si="8"/>
        <v>May</v>
      </c>
      <c r="P108" s="20">
        <f t="shared" si="9"/>
        <v>2021</v>
      </c>
    </row>
    <row r="109" spans="1:16" x14ac:dyDescent="0.25">
      <c r="A109" s="15">
        <v>44328</v>
      </c>
      <c r="B109" s="16" t="s">
        <v>39</v>
      </c>
      <c r="C109" s="17">
        <v>3</v>
      </c>
      <c r="D109" s="17" t="s">
        <v>108</v>
      </c>
      <c r="E109" s="17" t="s">
        <v>106</v>
      </c>
      <c r="F109" s="18">
        <v>0</v>
      </c>
      <c r="G109" s="17" t="str">
        <f>VLOOKUP($B109,MasterData[],2,0)</f>
        <v>Product16</v>
      </c>
      <c r="H109" s="17" t="str">
        <f>VLOOKUP($B109,MasterData[],3,0)</f>
        <v>Category02</v>
      </c>
      <c r="I109" s="17" t="str">
        <f>VLOOKUP($B109,MasterData[],4,0)</f>
        <v>No.</v>
      </c>
      <c r="J109" s="19">
        <f>VLOOKUP($B109,MasterData[],5,0)</f>
        <v>13</v>
      </c>
      <c r="K109" s="19">
        <f>VLOOKUP($B109,MasterData[],6,0)</f>
        <v>16.64</v>
      </c>
      <c r="L109" s="19">
        <f t="shared" si="5"/>
        <v>39</v>
      </c>
      <c r="M109" s="19">
        <f t="shared" si="6"/>
        <v>49.92</v>
      </c>
      <c r="N109" s="20">
        <f t="shared" si="7"/>
        <v>12</v>
      </c>
      <c r="O109" s="21" t="str">
        <f t="shared" si="8"/>
        <v>May</v>
      </c>
      <c r="P109" s="20">
        <f t="shared" si="9"/>
        <v>2021</v>
      </c>
    </row>
    <row r="110" spans="1:16" x14ac:dyDescent="0.25">
      <c r="A110" s="15">
        <v>44328</v>
      </c>
      <c r="B110" s="16" t="s">
        <v>79</v>
      </c>
      <c r="C110" s="17">
        <v>15</v>
      </c>
      <c r="D110" s="17" t="s">
        <v>108</v>
      </c>
      <c r="E110" s="17" t="s">
        <v>106</v>
      </c>
      <c r="F110" s="18">
        <v>0</v>
      </c>
      <c r="G110" s="17" t="str">
        <f>VLOOKUP($B110,MasterData[],2,0)</f>
        <v>Product35</v>
      </c>
      <c r="H110" s="17" t="str">
        <f>VLOOKUP($B110,MasterData[],3,0)</f>
        <v>Category04</v>
      </c>
      <c r="I110" s="17" t="str">
        <f>VLOOKUP($B110,MasterData[],4,0)</f>
        <v>No.</v>
      </c>
      <c r="J110" s="19">
        <f>VLOOKUP($B110,MasterData[],5,0)</f>
        <v>5</v>
      </c>
      <c r="K110" s="19">
        <f>VLOOKUP($B110,MasterData[],6,0)</f>
        <v>6.7</v>
      </c>
      <c r="L110" s="19">
        <f t="shared" si="5"/>
        <v>75</v>
      </c>
      <c r="M110" s="19">
        <f t="shared" si="6"/>
        <v>100.5</v>
      </c>
      <c r="N110" s="20">
        <f t="shared" si="7"/>
        <v>12</v>
      </c>
      <c r="O110" s="21" t="str">
        <f t="shared" si="8"/>
        <v>May</v>
      </c>
      <c r="P110" s="20">
        <f t="shared" si="9"/>
        <v>2021</v>
      </c>
    </row>
    <row r="111" spans="1:16" x14ac:dyDescent="0.25">
      <c r="A111" s="15">
        <v>44329</v>
      </c>
      <c r="B111" s="16" t="s">
        <v>67</v>
      </c>
      <c r="C111" s="17">
        <v>4</v>
      </c>
      <c r="D111" s="17" t="s">
        <v>108</v>
      </c>
      <c r="E111" s="17" t="s">
        <v>106</v>
      </c>
      <c r="F111" s="18">
        <v>0</v>
      </c>
      <c r="G111" s="17" t="str">
        <f>VLOOKUP($B111,MasterData[],2,0)</f>
        <v>Product29</v>
      </c>
      <c r="H111" s="17" t="str">
        <f>VLOOKUP($B111,MasterData[],3,0)</f>
        <v>Category04</v>
      </c>
      <c r="I111" s="17" t="str">
        <f>VLOOKUP($B111,MasterData[],4,0)</f>
        <v>Lt</v>
      </c>
      <c r="J111" s="19">
        <f>VLOOKUP($B111,MasterData[],5,0)</f>
        <v>47</v>
      </c>
      <c r="K111" s="19">
        <f>VLOOKUP($B111,MasterData[],6,0)</f>
        <v>53.11</v>
      </c>
      <c r="L111" s="19">
        <f t="shared" si="5"/>
        <v>188</v>
      </c>
      <c r="M111" s="19">
        <f t="shared" si="6"/>
        <v>212.44</v>
      </c>
      <c r="N111" s="20">
        <f t="shared" si="7"/>
        <v>13</v>
      </c>
      <c r="O111" s="21" t="str">
        <f t="shared" si="8"/>
        <v>May</v>
      </c>
      <c r="P111" s="20">
        <f t="shared" si="9"/>
        <v>2021</v>
      </c>
    </row>
    <row r="112" spans="1:16" x14ac:dyDescent="0.25">
      <c r="A112" s="15">
        <v>44336</v>
      </c>
      <c r="B112" s="16" t="s">
        <v>94</v>
      </c>
      <c r="C112" s="17">
        <v>2</v>
      </c>
      <c r="D112" s="17" t="s">
        <v>106</v>
      </c>
      <c r="E112" s="17" t="s">
        <v>107</v>
      </c>
      <c r="F112" s="18">
        <v>0</v>
      </c>
      <c r="G112" s="17" t="str">
        <f>VLOOKUP($B112,MasterData[],2,0)</f>
        <v>Product42</v>
      </c>
      <c r="H112" s="17" t="str">
        <f>VLOOKUP($B112,MasterData[],3,0)</f>
        <v>Category05</v>
      </c>
      <c r="I112" s="17" t="str">
        <f>VLOOKUP($B112,MasterData[],4,0)</f>
        <v>Ft</v>
      </c>
      <c r="J112" s="19">
        <f>VLOOKUP($B112,MasterData[],5,0)</f>
        <v>120</v>
      </c>
      <c r="K112" s="19">
        <f>VLOOKUP($B112,MasterData[],6,0)</f>
        <v>162</v>
      </c>
      <c r="L112" s="19">
        <f t="shared" si="5"/>
        <v>240</v>
      </c>
      <c r="M112" s="19">
        <f t="shared" si="6"/>
        <v>324</v>
      </c>
      <c r="N112" s="20">
        <f t="shared" si="7"/>
        <v>20</v>
      </c>
      <c r="O112" s="21" t="str">
        <f t="shared" si="8"/>
        <v>May</v>
      </c>
      <c r="P112" s="20">
        <f t="shared" si="9"/>
        <v>2021</v>
      </c>
    </row>
    <row r="113" spans="1:16" x14ac:dyDescent="0.25">
      <c r="A113" s="15">
        <v>44339</v>
      </c>
      <c r="B113" s="16" t="s">
        <v>90</v>
      </c>
      <c r="C113" s="17">
        <v>11</v>
      </c>
      <c r="D113" s="17" t="s">
        <v>108</v>
      </c>
      <c r="E113" s="17" t="s">
        <v>106</v>
      </c>
      <c r="F113" s="18">
        <v>0</v>
      </c>
      <c r="G113" s="17" t="str">
        <f>VLOOKUP($B113,MasterData[],2,0)</f>
        <v>Product40</v>
      </c>
      <c r="H113" s="17" t="str">
        <f>VLOOKUP($B113,MasterData[],3,0)</f>
        <v>Category05</v>
      </c>
      <c r="I113" s="17" t="str">
        <f>VLOOKUP($B113,MasterData[],4,0)</f>
        <v>Kg</v>
      </c>
      <c r="J113" s="19">
        <f>VLOOKUP($B113,MasterData[],5,0)</f>
        <v>90</v>
      </c>
      <c r="K113" s="19">
        <f>VLOOKUP($B113,MasterData[],6,0)</f>
        <v>115.2</v>
      </c>
      <c r="L113" s="19">
        <f t="shared" si="5"/>
        <v>990</v>
      </c>
      <c r="M113" s="19">
        <f t="shared" si="6"/>
        <v>1267.2</v>
      </c>
      <c r="N113" s="20">
        <f t="shared" si="7"/>
        <v>23</v>
      </c>
      <c r="O113" s="21" t="str">
        <f t="shared" si="8"/>
        <v>May</v>
      </c>
      <c r="P113" s="20">
        <f t="shared" si="9"/>
        <v>2021</v>
      </c>
    </row>
    <row r="114" spans="1:16" x14ac:dyDescent="0.25">
      <c r="A114" s="15">
        <v>44346</v>
      </c>
      <c r="B114" s="16" t="s">
        <v>54</v>
      </c>
      <c r="C114" s="17">
        <v>13</v>
      </c>
      <c r="D114" s="17" t="s">
        <v>106</v>
      </c>
      <c r="E114" s="17" t="s">
        <v>106</v>
      </c>
      <c r="F114" s="18">
        <v>0</v>
      </c>
      <c r="G114" s="17" t="str">
        <f>VLOOKUP($B114,MasterData[],2,0)</f>
        <v>Product23</v>
      </c>
      <c r="H114" s="17" t="str">
        <f>VLOOKUP($B114,MasterData[],3,0)</f>
        <v>Category03</v>
      </c>
      <c r="I114" s="17" t="str">
        <f>VLOOKUP($B114,MasterData[],4,0)</f>
        <v>Ft</v>
      </c>
      <c r="J114" s="19">
        <f>VLOOKUP($B114,MasterData[],5,0)</f>
        <v>141</v>
      </c>
      <c r="K114" s="19">
        <f>VLOOKUP($B114,MasterData[],6,0)</f>
        <v>149.46</v>
      </c>
      <c r="L114" s="19">
        <f t="shared" si="5"/>
        <v>1833</v>
      </c>
      <c r="M114" s="19">
        <f t="shared" si="6"/>
        <v>1942.98</v>
      </c>
      <c r="N114" s="20">
        <f t="shared" si="7"/>
        <v>30</v>
      </c>
      <c r="O114" s="21" t="str">
        <f t="shared" si="8"/>
        <v>May</v>
      </c>
      <c r="P114" s="20">
        <f t="shared" si="9"/>
        <v>2021</v>
      </c>
    </row>
    <row r="115" spans="1:16" x14ac:dyDescent="0.25">
      <c r="A115" s="15">
        <v>44346</v>
      </c>
      <c r="B115" s="16" t="s">
        <v>33</v>
      </c>
      <c r="C115" s="17">
        <v>6</v>
      </c>
      <c r="D115" s="17" t="s">
        <v>106</v>
      </c>
      <c r="E115" s="17" t="s">
        <v>107</v>
      </c>
      <c r="F115" s="18">
        <v>0</v>
      </c>
      <c r="G115" s="17" t="str">
        <f>VLOOKUP($B115,MasterData[],2,0)</f>
        <v>Product13</v>
      </c>
      <c r="H115" s="17" t="str">
        <f>VLOOKUP($B115,MasterData[],3,0)</f>
        <v>Category02</v>
      </c>
      <c r="I115" s="17" t="str">
        <f>VLOOKUP($B115,MasterData[],4,0)</f>
        <v>Kg</v>
      </c>
      <c r="J115" s="19">
        <f>VLOOKUP($B115,MasterData[],5,0)</f>
        <v>112</v>
      </c>
      <c r="K115" s="19">
        <f>VLOOKUP($B115,MasterData[],6,0)</f>
        <v>122.08</v>
      </c>
      <c r="L115" s="19">
        <f t="shared" si="5"/>
        <v>672</v>
      </c>
      <c r="M115" s="19">
        <f t="shared" si="6"/>
        <v>732.48</v>
      </c>
      <c r="N115" s="20">
        <f t="shared" si="7"/>
        <v>30</v>
      </c>
      <c r="O115" s="21" t="str">
        <f t="shared" si="8"/>
        <v>May</v>
      </c>
      <c r="P115" s="20">
        <f t="shared" si="9"/>
        <v>2021</v>
      </c>
    </row>
    <row r="116" spans="1:16" x14ac:dyDescent="0.25">
      <c r="A116" s="15">
        <v>44350</v>
      </c>
      <c r="B116" s="16" t="s">
        <v>50</v>
      </c>
      <c r="C116" s="17">
        <v>10</v>
      </c>
      <c r="D116" s="17" t="s">
        <v>108</v>
      </c>
      <c r="E116" s="17" t="s">
        <v>107</v>
      </c>
      <c r="F116" s="18">
        <v>0</v>
      </c>
      <c r="G116" s="17" t="str">
        <f>VLOOKUP($B116,MasterData[],2,0)</f>
        <v>Product21</v>
      </c>
      <c r="H116" s="17" t="str">
        <f>VLOOKUP($B116,MasterData[],3,0)</f>
        <v>Category03</v>
      </c>
      <c r="I116" s="17" t="str">
        <f>VLOOKUP($B116,MasterData[],4,0)</f>
        <v>Ft</v>
      </c>
      <c r="J116" s="19">
        <f>VLOOKUP($B116,MasterData[],5,0)</f>
        <v>126</v>
      </c>
      <c r="K116" s="19">
        <f>VLOOKUP($B116,MasterData[],6,0)</f>
        <v>162.54</v>
      </c>
      <c r="L116" s="19">
        <f t="shared" si="5"/>
        <v>1260</v>
      </c>
      <c r="M116" s="19">
        <f t="shared" si="6"/>
        <v>1625.3999999999999</v>
      </c>
      <c r="N116" s="20">
        <f t="shared" si="7"/>
        <v>3</v>
      </c>
      <c r="O116" s="21" t="str">
        <f t="shared" si="8"/>
        <v>Jun</v>
      </c>
      <c r="P116" s="20">
        <f t="shared" si="9"/>
        <v>2021</v>
      </c>
    </row>
    <row r="117" spans="1:16" x14ac:dyDescent="0.25">
      <c r="A117" s="15">
        <v>44351</v>
      </c>
      <c r="B117" s="16" t="s">
        <v>47</v>
      </c>
      <c r="C117" s="17">
        <v>8</v>
      </c>
      <c r="D117" s="17" t="s">
        <v>105</v>
      </c>
      <c r="E117" s="17" t="s">
        <v>106</v>
      </c>
      <c r="F117" s="18">
        <v>0</v>
      </c>
      <c r="G117" s="17" t="str">
        <f>VLOOKUP($B117,MasterData[],2,0)</f>
        <v>Product20</v>
      </c>
      <c r="H117" s="17" t="str">
        <f>VLOOKUP($B117,MasterData[],3,0)</f>
        <v>Category03</v>
      </c>
      <c r="I117" s="17" t="str">
        <f>VLOOKUP($B117,MasterData[],4,0)</f>
        <v>Lt</v>
      </c>
      <c r="J117" s="19">
        <f>VLOOKUP($B117,MasterData[],5,0)</f>
        <v>61</v>
      </c>
      <c r="K117" s="19">
        <f>VLOOKUP($B117,MasterData[],6,0)</f>
        <v>76.25</v>
      </c>
      <c r="L117" s="19">
        <f t="shared" si="5"/>
        <v>488</v>
      </c>
      <c r="M117" s="19">
        <f t="shared" si="6"/>
        <v>610</v>
      </c>
      <c r="N117" s="20">
        <f t="shared" si="7"/>
        <v>4</v>
      </c>
      <c r="O117" s="21" t="str">
        <f t="shared" si="8"/>
        <v>Jun</v>
      </c>
      <c r="P117" s="20">
        <f t="shared" si="9"/>
        <v>2021</v>
      </c>
    </row>
    <row r="118" spans="1:16" x14ac:dyDescent="0.25">
      <c r="A118" s="15">
        <v>44351</v>
      </c>
      <c r="B118" s="16" t="s">
        <v>47</v>
      </c>
      <c r="C118" s="17">
        <v>12</v>
      </c>
      <c r="D118" s="17" t="s">
        <v>106</v>
      </c>
      <c r="E118" s="17" t="s">
        <v>107</v>
      </c>
      <c r="F118" s="18">
        <v>0</v>
      </c>
      <c r="G118" s="17" t="str">
        <f>VLOOKUP($B118,MasterData[],2,0)</f>
        <v>Product20</v>
      </c>
      <c r="H118" s="17" t="str">
        <f>VLOOKUP($B118,MasterData[],3,0)</f>
        <v>Category03</v>
      </c>
      <c r="I118" s="17" t="str">
        <f>VLOOKUP($B118,MasterData[],4,0)</f>
        <v>Lt</v>
      </c>
      <c r="J118" s="19">
        <f>VLOOKUP($B118,MasterData[],5,0)</f>
        <v>61</v>
      </c>
      <c r="K118" s="19">
        <f>VLOOKUP($B118,MasterData[],6,0)</f>
        <v>76.25</v>
      </c>
      <c r="L118" s="19">
        <f t="shared" si="5"/>
        <v>732</v>
      </c>
      <c r="M118" s="19">
        <f t="shared" si="6"/>
        <v>915</v>
      </c>
      <c r="N118" s="20">
        <f t="shared" si="7"/>
        <v>4</v>
      </c>
      <c r="O118" s="21" t="str">
        <f t="shared" si="8"/>
        <v>Jun</v>
      </c>
      <c r="P118" s="20">
        <f t="shared" si="9"/>
        <v>2021</v>
      </c>
    </row>
    <row r="119" spans="1:16" x14ac:dyDescent="0.25">
      <c r="A119" s="15">
        <v>44352</v>
      </c>
      <c r="B119" s="16" t="s">
        <v>52</v>
      </c>
      <c r="C119" s="17">
        <v>15</v>
      </c>
      <c r="D119" s="17" t="s">
        <v>105</v>
      </c>
      <c r="E119" s="17" t="s">
        <v>106</v>
      </c>
      <c r="F119" s="18">
        <v>0</v>
      </c>
      <c r="G119" s="17" t="str">
        <f>VLOOKUP($B119,MasterData[],2,0)</f>
        <v>Product22</v>
      </c>
      <c r="H119" s="17" t="str">
        <f>VLOOKUP($B119,MasterData[],3,0)</f>
        <v>Category03</v>
      </c>
      <c r="I119" s="17" t="str">
        <f>VLOOKUP($B119,MasterData[],4,0)</f>
        <v>Ft</v>
      </c>
      <c r="J119" s="19">
        <f>VLOOKUP($B119,MasterData[],5,0)</f>
        <v>121</v>
      </c>
      <c r="K119" s="19">
        <f>VLOOKUP($B119,MasterData[],6,0)</f>
        <v>141.57</v>
      </c>
      <c r="L119" s="19">
        <f t="shared" si="5"/>
        <v>1815</v>
      </c>
      <c r="M119" s="19">
        <f t="shared" si="6"/>
        <v>2123.5499999999997</v>
      </c>
      <c r="N119" s="20">
        <f t="shared" si="7"/>
        <v>5</v>
      </c>
      <c r="O119" s="21" t="str">
        <f t="shared" si="8"/>
        <v>Jun</v>
      </c>
      <c r="P119" s="20">
        <f t="shared" si="9"/>
        <v>2021</v>
      </c>
    </row>
    <row r="120" spans="1:16" x14ac:dyDescent="0.25">
      <c r="A120" s="15">
        <v>44352</v>
      </c>
      <c r="B120" s="16" t="s">
        <v>79</v>
      </c>
      <c r="C120" s="17">
        <v>10</v>
      </c>
      <c r="D120" s="17" t="s">
        <v>108</v>
      </c>
      <c r="E120" s="17" t="s">
        <v>106</v>
      </c>
      <c r="F120" s="18">
        <v>0</v>
      </c>
      <c r="G120" s="17" t="str">
        <f>VLOOKUP($B120,MasterData[],2,0)</f>
        <v>Product35</v>
      </c>
      <c r="H120" s="17" t="str">
        <f>VLOOKUP($B120,MasterData[],3,0)</f>
        <v>Category04</v>
      </c>
      <c r="I120" s="17" t="str">
        <f>VLOOKUP($B120,MasterData[],4,0)</f>
        <v>No.</v>
      </c>
      <c r="J120" s="19">
        <f>VLOOKUP($B120,MasterData[],5,0)</f>
        <v>5</v>
      </c>
      <c r="K120" s="19">
        <f>VLOOKUP($B120,MasterData[],6,0)</f>
        <v>6.7</v>
      </c>
      <c r="L120" s="19">
        <f t="shared" si="5"/>
        <v>50</v>
      </c>
      <c r="M120" s="19">
        <f t="shared" si="6"/>
        <v>67</v>
      </c>
      <c r="N120" s="20">
        <f t="shared" si="7"/>
        <v>5</v>
      </c>
      <c r="O120" s="21" t="str">
        <f t="shared" si="8"/>
        <v>Jun</v>
      </c>
      <c r="P120" s="20">
        <f t="shared" si="9"/>
        <v>2021</v>
      </c>
    </row>
    <row r="121" spans="1:16" x14ac:dyDescent="0.25">
      <c r="A121" s="15">
        <v>44353</v>
      </c>
      <c r="B121" s="16" t="s">
        <v>75</v>
      </c>
      <c r="C121" s="17">
        <v>6</v>
      </c>
      <c r="D121" s="17" t="s">
        <v>108</v>
      </c>
      <c r="E121" s="17" t="s">
        <v>106</v>
      </c>
      <c r="F121" s="18">
        <v>0</v>
      </c>
      <c r="G121" s="17" t="str">
        <f>VLOOKUP($B121,MasterData[],2,0)</f>
        <v>Product33</v>
      </c>
      <c r="H121" s="17" t="str">
        <f>VLOOKUP($B121,MasterData[],3,0)</f>
        <v>Category04</v>
      </c>
      <c r="I121" s="17" t="str">
        <f>VLOOKUP($B121,MasterData[],4,0)</f>
        <v>Kg</v>
      </c>
      <c r="J121" s="19">
        <f>VLOOKUP($B121,MasterData[],5,0)</f>
        <v>95</v>
      </c>
      <c r="K121" s="19">
        <f>VLOOKUP($B121,MasterData[],6,0)</f>
        <v>119.7</v>
      </c>
      <c r="L121" s="19">
        <f t="shared" si="5"/>
        <v>570</v>
      </c>
      <c r="M121" s="19">
        <f t="shared" si="6"/>
        <v>718.2</v>
      </c>
      <c r="N121" s="20">
        <f t="shared" si="7"/>
        <v>6</v>
      </c>
      <c r="O121" s="21" t="str">
        <f t="shared" si="8"/>
        <v>Jun</v>
      </c>
      <c r="P121" s="20">
        <f t="shared" si="9"/>
        <v>2021</v>
      </c>
    </row>
    <row r="122" spans="1:16" x14ac:dyDescent="0.25">
      <c r="A122" s="15">
        <v>44355</v>
      </c>
      <c r="B122" s="16" t="s">
        <v>65</v>
      </c>
      <c r="C122" s="17">
        <v>11</v>
      </c>
      <c r="D122" s="17" t="s">
        <v>108</v>
      </c>
      <c r="E122" s="17" t="s">
        <v>106</v>
      </c>
      <c r="F122" s="18">
        <v>0</v>
      </c>
      <c r="G122" s="17" t="str">
        <f>VLOOKUP($B122,MasterData[],2,0)</f>
        <v>Product28</v>
      </c>
      <c r="H122" s="17" t="str">
        <f>VLOOKUP($B122,MasterData[],3,0)</f>
        <v>Category04</v>
      </c>
      <c r="I122" s="17" t="str">
        <f>VLOOKUP($B122,MasterData[],4,0)</f>
        <v>No.</v>
      </c>
      <c r="J122" s="19">
        <f>VLOOKUP($B122,MasterData[],5,0)</f>
        <v>37</v>
      </c>
      <c r="K122" s="19">
        <f>VLOOKUP($B122,MasterData[],6,0)</f>
        <v>41.81</v>
      </c>
      <c r="L122" s="19">
        <f t="shared" si="5"/>
        <v>407</v>
      </c>
      <c r="M122" s="19">
        <f t="shared" si="6"/>
        <v>459.91</v>
      </c>
      <c r="N122" s="20">
        <f t="shared" si="7"/>
        <v>8</v>
      </c>
      <c r="O122" s="21" t="str">
        <f t="shared" si="8"/>
        <v>Jun</v>
      </c>
      <c r="P122" s="20">
        <f t="shared" si="9"/>
        <v>2021</v>
      </c>
    </row>
    <row r="123" spans="1:16" x14ac:dyDescent="0.25">
      <c r="A123" s="15">
        <v>44355</v>
      </c>
      <c r="B123" s="16" t="s">
        <v>14</v>
      </c>
      <c r="C123" s="17">
        <v>11</v>
      </c>
      <c r="D123" s="17" t="s">
        <v>105</v>
      </c>
      <c r="E123" s="17" t="s">
        <v>107</v>
      </c>
      <c r="F123" s="18">
        <v>0</v>
      </c>
      <c r="G123" s="17" t="str">
        <f>VLOOKUP($B123,MasterData[],2,0)</f>
        <v>Product04</v>
      </c>
      <c r="H123" s="17" t="str">
        <f>VLOOKUP($B123,MasterData[],3,0)</f>
        <v>Category01</v>
      </c>
      <c r="I123" s="17" t="str">
        <f>VLOOKUP($B123,MasterData[],4,0)</f>
        <v>Lt</v>
      </c>
      <c r="J123" s="19">
        <f>VLOOKUP($B123,MasterData[],5,0)</f>
        <v>44</v>
      </c>
      <c r="K123" s="19">
        <f>VLOOKUP($B123,MasterData[],6,0)</f>
        <v>48.84</v>
      </c>
      <c r="L123" s="19">
        <f t="shared" si="5"/>
        <v>484</v>
      </c>
      <c r="M123" s="19">
        <f t="shared" si="6"/>
        <v>537.24</v>
      </c>
      <c r="N123" s="20">
        <f t="shared" si="7"/>
        <v>8</v>
      </c>
      <c r="O123" s="21" t="str">
        <f t="shared" si="8"/>
        <v>Jun</v>
      </c>
      <c r="P123" s="20">
        <f t="shared" si="9"/>
        <v>2021</v>
      </c>
    </row>
    <row r="124" spans="1:16" x14ac:dyDescent="0.25">
      <c r="A124" s="15">
        <v>44356</v>
      </c>
      <c r="B124" s="16" t="s">
        <v>6</v>
      </c>
      <c r="C124" s="17">
        <v>7</v>
      </c>
      <c r="D124" s="17" t="s">
        <v>108</v>
      </c>
      <c r="E124" s="17" t="s">
        <v>106</v>
      </c>
      <c r="F124" s="18">
        <v>0</v>
      </c>
      <c r="G124" s="17" t="str">
        <f>VLOOKUP($B124,MasterData[],2,0)</f>
        <v>Product01</v>
      </c>
      <c r="H124" s="17" t="str">
        <f>VLOOKUP($B124,MasterData[],3,0)</f>
        <v>Category01</v>
      </c>
      <c r="I124" s="17" t="str">
        <f>VLOOKUP($B124,MasterData[],4,0)</f>
        <v>Kg</v>
      </c>
      <c r="J124" s="19">
        <f>VLOOKUP($B124,MasterData[],5,0)</f>
        <v>98</v>
      </c>
      <c r="K124" s="19">
        <f>VLOOKUP($B124,MasterData[],6,0)</f>
        <v>103.88</v>
      </c>
      <c r="L124" s="19">
        <f t="shared" si="5"/>
        <v>686</v>
      </c>
      <c r="M124" s="19">
        <f t="shared" si="6"/>
        <v>727.16</v>
      </c>
      <c r="N124" s="20">
        <f t="shared" si="7"/>
        <v>9</v>
      </c>
      <c r="O124" s="21" t="str">
        <f t="shared" si="8"/>
        <v>Jun</v>
      </c>
      <c r="P124" s="20">
        <f t="shared" si="9"/>
        <v>2021</v>
      </c>
    </row>
    <row r="125" spans="1:16" x14ac:dyDescent="0.25">
      <c r="A125" s="15">
        <v>44358</v>
      </c>
      <c r="B125" s="16" t="s">
        <v>73</v>
      </c>
      <c r="C125" s="17">
        <v>12</v>
      </c>
      <c r="D125" s="17" t="s">
        <v>105</v>
      </c>
      <c r="E125" s="17" t="s">
        <v>107</v>
      </c>
      <c r="F125" s="18">
        <v>0</v>
      </c>
      <c r="G125" s="17" t="str">
        <f>VLOOKUP($B125,MasterData[],2,0)</f>
        <v>Product32</v>
      </c>
      <c r="H125" s="17" t="str">
        <f>VLOOKUP($B125,MasterData[],3,0)</f>
        <v>Category04</v>
      </c>
      <c r="I125" s="17" t="str">
        <f>VLOOKUP($B125,MasterData[],4,0)</f>
        <v>Kg</v>
      </c>
      <c r="J125" s="19">
        <f>VLOOKUP($B125,MasterData[],5,0)</f>
        <v>89</v>
      </c>
      <c r="K125" s="19">
        <f>VLOOKUP($B125,MasterData[],6,0)</f>
        <v>117.48</v>
      </c>
      <c r="L125" s="19">
        <f t="shared" si="5"/>
        <v>1068</v>
      </c>
      <c r="M125" s="19">
        <f t="shared" si="6"/>
        <v>1409.76</v>
      </c>
      <c r="N125" s="20">
        <f t="shared" si="7"/>
        <v>11</v>
      </c>
      <c r="O125" s="21" t="str">
        <f t="shared" si="8"/>
        <v>Jun</v>
      </c>
      <c r="P125" s="20">
        <f t="shared" si="9"/>
        <v>2021</v>
      </c>
    </row>
    <row r="126" spans="1:16" x14ac:dyDescent="0.25">
      <c r="A126" s="15">
        <v>44359</v>
      </c>
      <c r="B126" s="16" t="s">
        <v>92</v>
      </c>
      <c r="C126" s="17">
        <v>6</v>
      </c>
      <c r="D126" s="17" t="s">
        <v>108</v>
      </c>
      <c r="E126" s="17" t="s">
        <v>106</v>
      </c>
      <c r="F126" s="18">
        <v>0</v>
      </c>
      <c r="G126" s="17" t="str">
        <f>VLOOKUP($B126,MasterData[],2,0)</f>
        <v>Product41</v>
      </c>
      <c r="H126" s="17" t="str">
        <f>VLOOKUP($B126,MasterData[],3,0)</f>
        <v>Category05</v>
      </c>
      <c r="I126" s="17" t="str">
        <f>VLOOKUP($B126,MasterData[],4,0)</f>
        <v>Ft</v>
      </c>
      <c r="J126" s="19">
        <f>VLOOKUP($B126,MasterData[],5,0)</f>
        <v>138</v>
      </c>
      <c r="K126" s="19">
        <f>VLOOKUP($B126,MasterData[],6,0)</f>
        <v>173.88</v>
      </c>
      <c r="L126" s="19">
        <f t="shared" si="5"/>
        <v>828</v>
      </c>
      <c r="M126" s="19">
        <f t="shared" si="6"/>
        <v>1043.28</v>
      </c>
      <c r="N126" s="20">
        <f t="shared" si="7"/>
        <v>12</v>
      </c>
      <c r="O126" s="21" t="str">
        <f t="shared" si="8"/>
        <v>Jun</v>
      </c>
      <c r="P126" s="20">
        <f t="shared" si="9"/>
        <v>2021</v>
      </c>
    </row>
    <row r="127" spans="1:16" x14ac:dyDescent="0.25">
      <c r="A127" s="15">
        <v>44361</v>
      </c>
      <c r="B127" s="16" t="s">
        <v>58</v>
      </c>
      <c r="C127" s="17">
        <v>10</v>
      </c>
      <c r="D127" s="17" t="s">
        <v>106</v>
      </c>
      <c r="E127" s="17" t="s">
        <v>107</v>
      </c>
      <c r="F127" s="18">
        <v>0</v>
      </c>
      <c r="G127" s="17" t="str">
        <f>VLOOKUP($B127,MasterData[],2,0)</f>
        <v>Product25</v>
      </c>
      <c r="H127" s="17" t="str">
        <f>VLOOKUP($B127,MasterData[],3,0)</f>
        <v>Category03</v>
      </c>
      <c r="I127" s="17" t="str">
        <f>VLOOKUP($B127,MasterData[],4,0)</f>
        <v>No.</v>
      </c>
      <c r="J127" s="19">
        <f>VLOOKUP($B127,MasterData[],5,0)</f>
        <v>7</v>
      </c>
      <c r="K127" s="19">
        <f>VLOOKUP($B127,MasterData[],6,0)</f>
        <v>8.33</v>
      </c>
      <c r="L127" s="19">
        <f t="shared" si="5"/>
        <v>70</v>
      </c>
      <c r="M127" s="19">
        <f t="shared" si="6"/>
        <v>83.3</v>
      </c>
      <c r="N127" s="20">
        <f t="shared" si="7"/>
        <v>14</v>
      </c>
      <c r="O127" s="21" t="str">
        <f t="shared" si="8"/>
        <v>Jun</v>
      </c>
      <c r="P127" s="20">
        <f t="shared" si="9"/>
        <v>2021</v>
      </c>
    </row>
    <row r="128" spans="1:16" x14ac:dyDescent="0.25">
      <c r="A128" s="15">
        <v>44363</v>
      </c>
      <c r="B128" s="16" t="s">
        <v>45</v>
      </c>
      <c r="C128" s="17">
        <v>5</v>
      </c>
      <c r="D128" s="17" t="s">
        <v>105</v>
      </c>
      <c r="E128" s="17" t="s">
        <v>107</v>
      </c>
      <c r="F128" s="18">
        <v>0</v>
      </c>
      <c r="G128" s="17" t="str">
        <f>VLOOKUP($B128,MasterData[],2,0)</f>
        <v>Product19</v>
      </c>
      <c r="H128" s="17" t="str">
        <f>VLOOKUP($B128,MasterData[],3,0)</f>
        <v>Category02</v>
      </c>
      <c r="I128" s="17" t="str">
        <f>VLOOKUP($B128,MasterData[],4,0)</f>
        <v>Ft</v>
      </c>
      <c r="J128" s="19">
        <f>VLOOKUP($B128,MasterData[],5,0)</f>
        <v>150</v>
      </c>
      <c r="K128" s="19">
        <f>VLOOKUP($B128,MasterData[],6,0)</f>
        <v>210</v>
      </c>
      <c r="L128" s="19">
        <f t="shared" si="5"/>
        <v>750</v>
      </c>
      <c r="M128" s="19">
        <f t="shared" si="6"/>
        <v>1050</v>
      </c>
      <c r="N128" s="20">
        <f t="shared" si="7"/>
        <v>16</v>
      </c>
      <c r="O128" s="21" t="str">
        <f t="shared" si="8"/>
        <v>Jun</v>
      </c>
      <c r="P128" s="20">
        <f t="shared" si="9"/>
        <v>2021</v>
      </c>
    </row>
    <row r="129" spans="1:16" x14ac:dyDescent="0.25">
      <c r="A129" s="15">
        <v>44363</v>
      </c>
      <c r="B129" s="16" t="s">
        <v>37</v>
      </c>
      <c r="C129" s="17">
        <v>12</v>
      </c>
      <c r="D129" s="17" t="s">
        <v>106</v>
      </c>
      <c r="E129" s="17" t="s">
        <v>107</v>
      </c>
      <c r="F129" s="18">
        <v>0</v>
      </c>
      <c r="G129" s="17" t="str">
        <f>VLOOKUP($B129,MasterData[],2,0)</f>
        <v>Product15</v>
      </c>
      <c r="H129" s="17" t="str">
        <f>VLOOKUP($B129,MasterData[],3,0)</f>
        <v>Category02</v>
      </c>
      <c r="I129" s="17" t="str">
        <f>VLOOKUP($B129,MasterData[],4,0)</f>
        <v>No.</v>
      </c>
      <c r="J129" s="19">
        <f>VLOOKUP($B129,MasterData[],5,0)</f>
        <v>12</v>
      </c>
      <c r="K129" s="19">
        <f>VLOOKUP($B129,MasterData[],6,0)</f>
        <v>15.719999999999999</v>
      </c>
      <c r="L129" s="19">
        <f t="shared" si="5"/>
        <v>144</v>
      </c>
      <c r="M129" s="19">
        <f t="shared" si="6"/>
        <v>188.64</v>
      </c>
      <c r="N129" s="20">
        <f t="shared" si="7"/>
        <v>16</v>
      </c>
      <c r="O129" s="21" t="str">
        <f t="shared" si="8"/>
        <v>Jun</v>
      </c>
      <c r="P129" s="20">
        <f t="shared" si="9"/>
        <v>2021</v>
      </c>
    </row>
    <row r="130" spans="1:16" x14ac:dyDescent="0.25">
      <c r="A130" s="15">
        <v>44363</v>
      </c>
      <c r="B130" s="16" t="s">
        <v>88</v>
      </c>
      <c r="C130" s="17">
        <v>11</v>
      </c>
      <c r="D130" s="17" t="s">
        <v>108</v>
      </c>
      <c r="E130" s="17" t="s">
        <v>107</v>
      </c>
      <c r="F130" s="18">
        <v>0</v>
      </c>
      <c r="G130" s="17" t="str">
        <f>VLOOKUP($B130,MasterData[],2,0)</f>
        <v>Product39</v>
      </c>
      <c r="H130" s="17" t="str">
        <f>VLOOKUP($B130,MasterData[],3,0)</f>
        <v>Category05</v>
      </c>
      <c r="I130" s="17" t="str">
        <f>VLOOKUP($B130,MasterData[],4,0)</f>
        <v>No.</v>
      </c>
      <c r="J130" s="19">
        <f>VLOOKUP($B130,MasterData[],5,0)</f>
        <v>37</v>
      </c>
      <c r="K130" s="19">
        <f>VLOOKUP($B130,MasterData[],6,0)</f>
        <v>42.55</v>
      </c>
      <c r="L130" s="19">
        <f t="shared" ref="L130:L193" si="10">C130*J130</f>
        <v>407</v>
      </c>
      <c r="M130" s="19">
        <f t="shared" ref="M130:M193" si="11">C130*K130*(1-F130)</f>
        <v>468.04999999999995</v>
      </c>
      <c r="N130" s="20">
        <f t="shared" ref="N130:N193" si="12">DAY(A130)</f>
        <v>16</v>
      </c>
      <c r="O130" s="21" t="str">
        <f t="shared" ref="O130:O193" si="13">IF(MONTH(A130)=1,"Jan",IF(MONTH(A130)=2,"Feb",IF(MONTH(A130)=3,"Mar",IF(MONTH(A130)=4,"Apr",IF(MONTH(A130)=5,"May",IF(MONTH(A130)=6,"Jun",IF(MONTH(A130)=7,"Jul",IF(MONTH(A130)=8,"Aug",IF(MONTH(A130)=9,"Sep",IF(MONTH(A130)=10,"Oct",IF(MONTH(A130)=11,"Nov","Dec")))))))))))</f>
        <v>Jun</v>
      </c>
      <c r="P130" s="20">
        <f t="shared" ref="P130:P193" si="14">YEAR(A130)</f>
        <v>2021</v>
      </c>
    </row>
    <row r="131" spans="1:16" x14ac:dyDescent="0.25">
      <c r="A131" s="15">
        <v>44365</v>
      </c>
      <c r="B131" s="16" t="s">
        <v>58</v>
      </c>
      <c r="C131" s="17">
        <v>13</v>
      </c>
      <c r="D131" s="17" t="s">
        <v>108</v>
      </c>
      <c r="E131" s="17" t="s">
        <v>107</v>
      </c>
      <c r="F131" s="18">
        <v>0</v>
      </c>
      <c r="G131" s="17" t="str">
        <f>VLOOKUP($B131,MasterData[],2,0)</f>
        <v>Product25</v>
      </c>
      <c r="H131" s="17" t="str">
        <f>VLOOKUP($B131,MasterData[],3,0)</f>
        <v>Category03</v>
      </c>
      <c r="I131" s="17" t="str">
        <f>VLOOKUP($B131,MasterData[],4,0)</f>
        <v>No.</v>
      </c>
      <c r="J131" s="19">
        <f>VLOOKUP($B131,MasterData[],5,0)</f>
        <v>7</v>
      </c>
      <c r="K131" s="19">
        <f>VLOOKUP($B131,MasterData[],6,0)</f>
        <v>8.33</v>
      </c>
      <c r="L131" s="19">
        <f t="shared" si="10"/>
        <v>91</v>
      </c>
      <c r="M131" s="19">
        <f t="shared" si="11"/>
        <v>108.29</v>
      </c>
      <c r="N131" s="20">
        <f t="shared" si="12"/>
        <v>18</v>
      </c>
      <c r="O131" s="21" t="str">
        <f t="shared" si="13"/>
        <v>Jun</v>
      </c>
      <c r="P131" s="20">
        <f t="shared" si="14"/>
        <v>2021</v>
      </c>
    </row>
    <row r="132" spans="1:16" x14ac:dyDescent="0.25">
      <c r="A132" s="15">
        <v>44366</v>
      </c>
      <c r="B132" s="16" t="s">
        <v>92</v>
      </c>
      <c r="C132" s="17">
        <v>5</v>
      </c>
      <c r="D132" s="17" t="s">
        <v>108</v>
      </c>
      <c r="E132" s="17" t="s">
        <v>106</v>
      </c>
      <c r="F132" s="18">
        <v>0</v>
      </c>
      <c r="G132" s="17" t="str">
        <f>VLOOKUP($B132,MasterData[],2,0)</f>
        <v>Product41</v>
      </c>
      <c r="H132" s="17" t="str">
        <f>VLOOKUP($B132,MasterData[],3,0)</f>
        <v>Category05</v>
      </c>
      <c r="I132" s="17" t="str">
        <f>VLOOKUP($B132,MasterData[],4,0)</f>
        <v>Ft</v>
      </c>
      <c r="J132" s="19">
        <f>VLOOKUP($B132,MasterData[],5,0)</f>
        <v>138</v>
      </c>
      <c r="K132" s="19">
        <f>VLOOKUP($B132,MasterData[],6,0)</f>
        <v>173.88</v>
      </c>
      <c r="L132" s="19">
        <f t="shared" si="10"/>
        <v>690</v>
      </c>
      <c r="M132" s="19">
        <f t="shared" si="11"/>
        <v>869.4</v>
      </c>
      <c r="N132" s="20">
        <f t="shared" si="12"/>
        <v>19</v>
      </c>
      <c r="O132" s="21" t="str">
        <f t="shared" si="13"/>
        <v>Jun</v>
      </c>
      <c r="P132" s="20">
        <f t="shared" si="14"/>
        <v>2021</v>
      </c>
    </row>
    <row r="133" spans="1:16" x14ac:dyDescent="0.25">
      <c r="A133" s="15">
        <v>44367</v>
      </c>
      <c r="B133" s="16" t="s">
        <v>39</v>
      </c>
      <c r="C133" s="17">
        <v>1</v>
      </c>
      <c r="D133" s="17" t="s">
        <v>105</v>
      </c>
      <c r="E133" s="17" t="s">
        <v>107</v>
      </c>
      <c r="F133" s="18">
        <v>0</v>
      </c>
      <c r="G133" s="17" t="str">
        <f>VLOOKUP($B133,MasterData[],2,0)</f>
        <v>Product16</v>
      </c>
      <c r="H133" s="17" t="str">
        <f>VLOOKUP($B133,MasterData[],3,0)</f>
        <v>Category02</v>
      </c>
      <c r="I133" s="17" t="str">
        <f>VLOOKUP($B133,MasterData[],4,0)</f>
        <v>No.</v>
      </c>
      <c r="J133" s="19">
        <f>VLOOKUP($B133,MasterData[],5,0)</f>
        <v>13</v>
      </c>
      <c r="K133" s="19">
        <f>VLOOKUP($B133,MasterData[],6,0)</f>
        <v>16.64</v>
      </c>
      <c r="L133" s="19">
        <f t="shared" si="10"/>
        <v>13</v>
      </c>
      <c r="M133" s="19">
        <f t="shared" si="11"/>
        <v>16.64</v>
      </c>
      <c r="N133" s="20">
        <f t="shared" si="12"/>
        <v>20</v>
      </c>
      <c r="O133" s="21" t="str">
        <f t="shared" si="13"/>
        <v>Jun</v>
      </c>
      <c r="P133" s="20">
        <f t="shared" si="14"/>
        <v>2021</v>
      </c>
    </row>
    <row r="134" spans="1:16" x14ac:dyDescent="0.25">
      <c r="A134" s="15">
        <v>44370</v>
      </c>
      <c r="B134" s="16" t="s">
        <v>39</v>
      </c>
      <c r="C134" s="17">
        <v>4</v>
      </c>
      <c r="D134" s="17" t="s">
        <v>108</v>
      </c>
      <c r="E134" s="17" t="s">
        <v>106</v>
      </c>
      <c r="F134" s="18">
        <v>0</v>
      </c>
      <c r="G134" s="17" t="str">
        <f>VLOOKUP($B134,MasterData[],2,0)</f>
        <v>Product16</v>
      </c>
      <c r="H134" s="17" t="str">
        <f>VLOOKUP($B134,MasterData[],3,0)</f>
        <v>Category02</v>
      </c>
      <c r="I134" s="17" t="str">
        <f>VLOOKUP($B134,MasterData[],4,0)</f>
        <v>No.</v>
      </c>
      <c r="J134" s="19">
        <f>VLOOKUP($B134,MasterData[],5,0)</f>
        <v>13</v>
      </c>
      <c r="K134" s="19">
        <f>VLOOKUP($B134,MasterData[],6,0)</f>
        <v>16.64</v>
      </c>
      <c r="L134" s="19">
        <f t="shared" si="10"/>
        <v>52</v>
      </c>
      <c r="M134" s="19">
        <f t="shared" si="11"/>
        <v>66.56</v>
      </c>
      <c r="N134" s="20">
        <f t="shared" si="12"/>
        <v>23</v>
      </c>
      <c r="O134" s="21" t="str">
        <f t="shared" si="13"/>
        <v>Jun</v>
      </c>
      <c r="P134" s="20">
        <f t="shared" si="14"/>
        <v>2021</v>
      </c>
    </row>
    <row r="135" spans="1:16" x14ac:dyDescent="0.25">
      <c r="A135" s="15">
        <v>44371</v>
      </c>
      <c r="B135" s="16" t="s">
        <v>29</v>
      </c>
      <c r="C135" s="17">
        <v>13</v>
      </c>
      <c r="D135" s="17" t="s">
        <v>108</v>
      </c>
      <c r="E135" s="17" t="s">
        <v>106</v>
      </c>
      <c r="F135" s="18">
        <v>0</v>
      </c>
      <c r="G135" s="17" t="str">
        <f>VLOOKUP($B135,MasterData[],2,0)</f>
        <v>Product11</v>
      </c>
      <c r="H135" s="17" t="str">
        <f>VLOOKUP($B135,MasterData[],3,0)</f>
        <v>Category02</v>
      </c>
      <c r="I135" s="17" t="str">
        <f>VLOOKUP($B135,MasterData[],4,0)</f>
        <v>Lt</v>
      </c>
      <c r="J135" s="19">
        <f>VLOOKUP($B135,MasterData[],5,0)</f>
        <v>44</v>
      </c>
      <c r="K135" s="19">
        <f>VLOOKUP($B135,MasterData[],6,0)</f>
        <v>48.4</v>
      </c>
      <c r="L135" s="19">
        <f t="shared" si="10"/>
        <v>572</v>
      </c>
      <c r="M135" s="19">
        <f t="shared" si="11"/>
        <v>629.19999999999993</v>
      </c>
      <c r="N135" s="20">
        <f t="shared" si="12"/>
        <v>24</v>
      </c>
      <c r="O135" s="21" t="str">
        <f t="shared" si="13"/>
        <v>Jun</v>
      </c>
      <c r="P135" s="20">
        <f t="shared" si="14"/>
        <v>2021</v>
      </c>
    </row>
    <row r="136" spans="1:16" x14ac:dyDescent="0.25">
      <c r="A136" s="15">
        <v>44373</v>
      </c>
      <c r="B136" s="16" t="s">
        <v>24</v>
      </c>
      <c r="C136" s="17">
        <v>7</v>
      </c>
      <c r="D136" s="17" t="s">
        <v>106</v>
      </c>
      <c r="E136" s="17" t="s">
        <v>106</v>
      </c>
      <c r="F136" s="18">
        <v>0</v>
      </c>
      <c r="G136" s="17" t="str">
        <f>VLOOKUP($B136,MasterData[],2,0)</f>
        <v>Product09</v>
      </c>
      <c r="H136" s="17" t="str">
        <f>VLOOKUP($B136,MasterData[],3,0)</f>
        <v>Category01</v>
      </c>
      <c r="I136" s="17" t="str">
        <f>VLOOKUP($B136,MasterData[],4,0)</f>
        <v>No.</v>
      </c>
      <c r="J136" s="19">
        <f>VLOOKUP($B136,MasterData[],5,0)</f>
        <v>6</v>
      </c>
      <c r="K136" s="19">
        <f>VLOOKUP($B136,MasterData[],6,0)</f>
        <v>7.8599999999999994</v>
      </c>
      <c r="L136" s="19">
        <f t="shared" si="10"/>
        <v>42</v>
      </c>
      <c r="M136" s="19">
        <f t="shared" si="11"/>
        <v>55.019999999999996</v>
      </c>
      <c r="N136" s="20">
        <f t="shared" si="12"/>
        <v>26</v>
      </c>
      <c r="O136" s="21" t="str">
        <f t="shared" si="13"/>
        <v>Jun</v>
      </c>
      <c r="P136" s="20">
        <f t="shared" si="14"/>
        <v>2021</v>
      </c>
    </row>
    <row r="137" spans="1:16" x14ac:dyDescent="0.25">
      <c r="A137" s="15">
        <v>44374</v>
      </c>
      <c r="B137" s="16" t="s">
        <v>16</v>
      </c>
      <c r="C137" s="17">
        <v>11</v>
      </c>
      <c r="D137" s="17" t="s">
        <v>108</v>
      </c>
      <c r="E137" s="17" t="s">
        <v>107</v>
      </c>
      <c r="F137" s="18">
        <v>0</v>
      </c>
      <c r="G137" s="17" t="str">
        <f>VLOOKUP($B137,MasterData[],2,0)</f>
        <v>Product05</v>
      </c>
      <c r="H137" s="17" t="str">
        <f>VLOOKUP($B137,MasterData[],3,0)</f>
        <v>Category01</v>
      </c>
      <c r="I137" s="17" t="str">
        <f>VLOOKUP($B137,MasterData[],4,0)</f>
        <v>Ft</v>
      </c>
      <c r="J137" s="19">
        <f>VLOOKUP($B137,MasterData[],5,0)</f>
        <v>133</v>
      </c>
      <c r="K137" s="19">
        <f>VLOOKUP($B137,MasterData[],6,0)</f>
        <v>155.61000000000001</v>
      </c>
      <c r="L137" s="19">
        <f t="shared" si="10"/>
        <v>1463</v>
      </c>
      <c r="M137" s="19">
        <f t="shared" si="11"/>
        <v>1711.71</v>
      </c>
      <c r="N137" s="20">
        <f t="shared" si="12"/>
        <v>27</v>
      </c>
      <c r="O137" s="21" t="str">
        <f t="shared" si="13"/>
        <v>Jun</v>
      </c>
      <c r="P137" s="20">
        <f t="shared" si="14"/>
        <v>2021</v>
      </c>
    </row>
    <row r="138" spans="1:16" x14ac:dyDescent="0.25">
      <c r="A138" s="15">
        <v>44375</v>
      </c>
      <c r="B138" s="16" t="s">
        <v>50</v>
      </c>
      <c r="C138" s="17">
        <v>2</v>
      </c>
      <c r="D138" s="17" t="s">
        <v>106</v>
      </c>
      <c r="E138" s="17" t="s">
        <v>107</v>
      </c>
      <c r="F138" s="18">
        <v>0</v>
      </c>
      <c r="G138" s="17" t="str">
        <f>VLOOKUP($B138,MasterData[],2,0)</f>
        <v>Product21</v>
      </c>
      <c r="H138" s="17" t="str">
        <f>VLOOKUP($B138,MasterData[],3,0)</f>
        <v>Category03</v>
      </c>
      <c r="I138" s="17" t="str">
        <f>VLOOKUP($B138,MasterData[],4,0)</f>
        <v>Ft</v>
      </c>
      <c r="J138" s="19">
        <f>VLOOKUP($B138,MasterData[],5,0)</f>
        <v>126</v>
      </c>
      <c r="K138" s="19">
        <f>VLOOKUP($B138,MasterData[],6,0)</f>
        <v>162.54</v>
      </c>
      <c r="L138" s="19">
        <f t="shared" si="10"/>
        <v>252</v>
      </c>
      <c r="M138" s="19">
        <f t="shared" si="11"/>
        <v>325.08</v>
      </c>
      <c r="N138" s="20">
        <f t="shared" si="12"/>
        <v>28</v>
      </c>
      <c r="O138" s="21" t="str">
        <f t="shared" si="13"/>
        <v>Jun</v>
      </c>
      <c r="P138" s="20">
        <f t="shared" si="14"/>
        <v>2021</v>
      </c>
    </row>
    <row r="139" spans="1:16" x14ac:dyDescent="0.25">
      <c r="A139" s="15">
        <v>44375</v>
      </c>
      <c r="B139" s="16" t="s">
        <v>79</v>
      </c>
      <c r="C139" s="17">
        <v>7</v>
      </c>
      <c r="D139" s="17" t="s">
        <v>106</v>
      </c>
      <c r="E139" s="17" t="s">
        <v>106</v>
      </c>
      <c r="F139" s="18">
        <v>0</v>
      </c>
      <c r="G139" s="17" t="str">
        <f>VLOOKUP($B139,MasterData[],2,0)</f>
        <v>Product35</v>
      </c>
      <c r="H139" s="17" t="str">
        <f>VLOOKUP($B139,MasterData[],3,0)</f>
        <v>Category04</v>
      </c>
      <c r="I139" s="17" t="str">
        <f>VLOOKUP($B139,MasterData[],4,0)</f>
        <v>No.</v>
      </c>
      <c r="J139" s="19">
        <f>VLOOKUP($B139,MasterData[],5,0)</f>
        <v>5</v>
      </c>
      <c r="K139" s="19">
        <f>VLOOKUP($B139,MasterData[],6,0)</f>
        <v>6.7</v>
      </c>
      <c r="L139" s="19">
        <f t="shared" si="10"/>
        <v>35</v>
      </c>
      <c r="M139" s="19">
        <f t="shared" si="11"/>
        <v>46.9</v>
      </c>
      <c r="N139" s="20">
        <f t="shared" si="12"/>
        <v>28</v>
      </c>
      <c r="O139" s="21" t="str">
        <f t="shared" si="13"/>
        <v>Jun</v>
      </c>
      <c r="P139" s="20">
        <f t="shared" si="14"/>
        <v>2021</v>
      </c>
    </row>
    <row r="140" spans="1:16" x14ac:dyDescent="0.25">
      <c r="A140" s="15">
        <v>44376</v>
      </c>
      <c r="B140" s="16" t="s">
        <v>35</v>
      </c>
      <c r="C140" s="17">
        <v>4</v>
      </c>
      <c r="D140" s="17" t="s">
        <v>108</v>
      </c>
      <c r="E140" s="17" t="s">
        <v>106</v>
      </c>
      <c r="F140" s="18">
        <v>0</v>
      </c>
      <c r="G140" s="17" t="str">
        <f>VLOOKUP($B140,MasterData[],2,0)</f>
        <v>Product14</v>
      </c>
      <c r="H140" s="17" t="str">
        <f>VLOOKUP($B140,MasterData[],3,0)</f>
        <v>Category02</v>
      </c>
      <c r="I140" s="17" t="str">
        <f>VLOOKUP($B140,MasterData[],4,0)</f>
        <v>Kg</v>
      </c>
      <c r="J140" s="19">
        <f>VLOOKUP($B140,MasterData[],5,0)</f>
        <v>112</v>
      </c>
      <c r="K140" s="19">
        <f>VLOOKUP($B140,MasterData[],6,0)</f>
        <v>146.72</v>
      </c>
      <c r="L140" s="19">
        <f t="shared" si="10"/>
        <v>448</v>
      </c>
      <c r="M140" s="19">
        <f t="shared" si="11"/>
        <v>586.88</v>
      </c>
      <c r="N140" s="20">
        <f t="shared" si="12"/>
        <v>29</v>
      </c>
      <c r="O140" s="21" t="str">
        <f t="shared" si="13"/>
        <v>Jun</v>
      </c>
      <c r="P140" s="20">
        <f t="shared" si="14"/>
        <v>2021</v>
      </c>
    </row>
    <row r="141" spans="1:16" x14ac:dyDescent="0.25">
      <c r="A141" s="15">
        <v>44378</v>
      </c>
      <c r="B141" s="16" t="s">
        <v>16</v>
      </c>
      <c r="C141" s="17">
        <v>11</v>
      </c>
      <c r="D141" s="17" t="s">
        <v>108</v>
      </c>
      <c r="E141" s="17" t="s">
        <v>107</v>
      </c>
      <c r="F141" s="18">
        <v>0</v>
      </c>
      <c r="G141" s="17" t="str">
        <f>VLOOKUP($B141,MasterData[],2,0)</f>
        <v>Product05</v>
      </c>
      <c r="H141" s="17" t="str">
        <f>VLOOKUP($B141,MasterData[],3,0)</f>
        <v>Category01</v>
      </c>
      <c r="I141" s="17" t="str">
        <f>VLOOKUP($B141,MasterData[],4,0)</f>
        <v>Ft</v>
      </c>
      <c r="J141" s="19">
        <f>VLOOKUP($B141,MasterData[],5,0)</f>
        <v>133</v>
      </c>
      <c r="K141" s="19">
        <f>VLOOKUP($B141,MasterData[],6,0)</f>
        <v>155.61000000000001</v>
      </c>
      <c r="L141" s="19">
        <f t="shared" si="10"/>
        <v>1463</v>
      </c>
      <c r="M141" s="19">
        <f t="shared" si="11"/>
        <v>1711.71</v>
      </c>
      <c r="N141" s="20">
        <f t="shared" si="12"/>
        <v>1</v>
      </c>
      <c r="O141" s="21" t="str">
        <f t="shared" si="13"/>
        <v>Jul</v>
      </c>
      <c r="P141" s="20">
        <f t="shared" si="14"/>
        <v>2021</v>
      </c>
    </row>
    <row r="142" spans="1:16" x14ac:dyDescent="0.25">
      <c r="A142" s="15">
        <v>44379</v>
      </c>
      <c r="B142" s="16" t="s">
        <v>26</v>
      </c>
      <c r="C142" s="17">
        <v>11</v>
      </c>
      <c r="D142" s="17" t="s">
        <v>108</v>
      </c>
      <c r="E142" s="17" t="s">
        <v>107</v>
      </c>
      <c r="F142" s="18">
        <v>0</v>
      </c>
      <c r="G142" s="17" t="str">
        <f>VLOOKUP($B142,MasterData[],2,0)</f>
        <v>Product10</v>
      </c>
      <c r="H142" s="17" t="str">
        <f>VLOOKUP($B142,MasterData[],3,0)</f>
        <v>Category02</v>
      </c>
      <c r="I142" s="17" t="str">
        <f>VLOOKUP($B142,MasterData[],4,0)</f>
        <v>Ft</v>
      </c>
      <c r="J142" s="19">
        <f>VLOOKUP($B142,MasterData[],5,0)</f>
        <v>148</v>
      </c>
      <c r="K142" s="19">
        <f>VLOOKUP($B142,MasterData[],6,0)</f>
        <v>164.28</v>
      </c>
      <c r="L142" s="19">
        <f t="shared" si="10"/>
        <v>1628</v>
      </c>
      <c r="M142" s="19">
        <f t="shared" si="11"/>
        <v>1807.08</v>
      </c>
      <c r="N142" s="20">
        <f t="shared" si="12"/>
        <v>2</v>
      </c>
      <c r="O142" s="21" t="str">
        <f t="shared" si="13"/>
        <v>Jul</v>
      </c>
      <c r="P142" s="20">
        <f t="shared" si="14"/>
        <v>2021</v>
      </c>
    </row>
    <row r="143" spans="1:16" x14ac:dyDescent="0.25">
      <c r="A143" s="15">
        <v>44380</v>
      </c>
      <c r="B143" s="16" t="s">
        <v>75</v>
      </c>
      <c r="C143" s="17">
        <v>9</v>
      </c>
      <c r="D143" s="17" t="s">
        <v>106</v>
      </c>
      <c r="E143" s="17" t="s">
        <v>107</v>
      </c>
      <c r="F143" s="18">
        <v>0</v>
      </c>
      <c r="G143" s="17" t="str">
        <f>VLOOKUP($B143,MasterData[],2,0)</f>
        <v>Product33</v>
      </c>
      <c r="H143" s="17" t="str">
        <f>VLOOKUP($B143,MasterData[],3,0)</f>
        <v>Category04</v>
      </c>
      <c r="I143" s="17" t="str">
        <f>VLOOKUP($B143,MasterData[],4,0)</f>
        <v>Kg</v>
      </c>
      <c r="J143" s="19">
        <f>VLOOKUP($B143,MasterData[],5,0)</f>
        <v>95</v>
      </c>
      <c r="K143" s="19">
        <f>VLOOKUP($B143,MasterData[],6,0)</f>
        <v>119.7</v>
      </c>
      <c r="L143" s="19">
        <f t="shared" si="10"/>
        <v>855</v>
      </c>
      <c r="M143" s="19">
        <f t="shared" si="11"/>
        <v>1077.3</v>
      </c>
      <c r="N143" s="20">
        <f t="shared" si="12"/>
        <v>3</v>
      </c>
      <c r="O143" s="21" t="str">
        <f t="shared" si="13"/>
        <v>Jul</v>
      </c>
      <c r="P143" s="20">
        <f t="shared" si="14"/>
        <v>2021</v>
      </c>
    </row>
    <row r="144" spans="1:16" x14ac:dyDescent="0.25">
      <c r="A144" s="15">
        <v>44380</v>
      </c>
      <c r="B144" s="16" t="s">
        <v>12</v>
      </c>
      <c r="C144" s="17">
        <v>8</v>
      </c>
      <c r="D144" s="17" t="s">
        <v>106</v>
      </c>
      <c r="E144" s="17" t="s">
        <v>107</v>
      </c>
      <c r="F144" s="18">
        <v>0</v>
      </c>
      <c r="G144" s="17" t="str">
        <f>VLOOKUP($B144,MasterData[],2,0)</f>
        <v>Product03</v>
      </c>
      <c r="H144" s="17" t="str">
        <f>VLOOKUP($B144,MasterData[],3,0)</f>
        <v>Category01</v>
      </c>
      <c r="I144" s="17" t="str">
        <f>VLOOKUP($B144,MasterData[],4,0)</f>
        <v>Kg</v>
      </c>
      <c r="J144" s="19">
        <f>VLOOKUP($B144,MasterData[],5,0)</f>
        <v>71</v>
      </c>
      <c r="K144" s="19">
        <f>VLOOKUP($B144,MasterData[],6,0)</f>
        <v>80.94</v>
      </c>
      <c r="L144" s="19">
        <f t="shared" si="10"/>
        <v>568</v>
      </c>
      <c r="M144" s="19">
        <f t="shared" si="11"/>
        <v>647.52</v>
      </c>
      <c r="N144" s="20">
        <f t="shared" si="12"/>
        <v>3</v>
      </c>
      <c r="O144" s="21" t="str">
        <f t="shared" si="13"/>
        <v>Jul</v>
      </c>
      <c r="P144" s="20">
        <f t="shared" si="14"/>
        <v>2021</v>
      </c>
    </row>
    <row r="145" spans="1:16" x14ac:dyDescent="0.25">
      <c r="A145" s="15">
        <v>44382</v>
      </c>
      <c r="B145" s="16" t="s">
        <v>10</v>
      </c>
      <c r="C145" s="17">
        <v>8</v>
      </c>
      <c r="D145" s="17" t="s">
        <v>108</v>
      </c>
      <c r="E145" s="17" t="s">
        <v>106</v>
      </c>
      <c r="F145" s="18">
        <v>0</v>
      </c>
      <c r="G145" s="17" t="str">
        <f>VLOOKUP($B145,MasterData[],2,0)</f>
        <v>Product02</v>
      </c>
      <c r="H145" s="17" t="str">
        <f>VLOOKUP($B145,MasterData[],3,0)</f>
        <v>Category01</v>
      </c>
      <c r="I145" s="17" t="str">
        <f>VLOOKUP($B145,MasterData[],4,0)</f>
        <v>Kg</v>
      </c>
      <c r="J145" s="19">
        <f>VLOOKUP($B145,MasterData[],5,0)</f>
        <v>105</v>
      </c>
      <c r="K145" s="19">
        <f>VLOOKUP($B145,MasterData[],6,0)</f>
        <v>142.80000000000001</v>
      </c>
      <c r="L145" s="19">
        <f t="shared" si="10"/>
        <v>840</v>
      </c>
      <c r="M145" s="19">
        <f t="shared" si="11"/>
        <v>1142.4000000000001</v>
      </c>
      <c r="N145" s="20">
        <f t="shared" si="12"/>
        <v>5</v>
      </c>
      <c r="O145" s="21" t="str">
        <f t="shared" si="13"/>
        <v>Jul</v>
      </c>
      <c r="P145" s="20">
        <f t="shared" si="14"/>
        <v>2021</v>
      </c>
    </row>
    <row r="146" spans="1:16" x14ac:dyDescent="0.25">
      <c r="A146" s="15">
        <v>44383</v>
      </c>
      <c r="B146" s="16" t="s">
        <v>92</v>
      </c>
      <c r="C146" s="17">
        <v>15</v>
      </c>
      <c r="D146" s="17" t="s">
        <v>108</v>
      </c>
      <c r="E146" s="17" t="s">
        <v>107</v>
      </c>
      <c r="F146" s="18">
        <v>0</v>
      </c>
      <c r="G146" s="17" t="str">
        <f>VLOOKUP($B146,MasterData[],2,0)</f>
        <v>Product41</v>
      </c>
      <c r="H146" s="17" t="str">
        <f>VLOOKUP($B146,MasterData[],3,0)</f>
        <v>Category05</v>
      </c>
      <c r="I146" s="17" t="str">
        <f>VLOOKUP($B146,MasterData[],4,0)</f>
        <v>Ft</v>
      </c>
      <c r="J146" s="19">
        <f>VLOOKUP($B146,MasterData[],5,0)</f>
        <v>138</v>
      </c>
      <c r="K146" s="19">
        <f>VLOOKUP($B146,MasterData[],6,0)</f>
        <v>173.88</v>
      </c>
      <c r="L146" s="19">
        <f t="shared" si="10"/>
        <v>2070</v>
      </c>
      <c r="M146" s="19">
        <f t="shared" si="11"/>
        <v>2608.1999999999998</v>
      </c>
      <c r="N146" s="20">
        <f t="shared" si="12"/>
        <v>6</v>
      </c>
      <c r="O146" s="21" t="str">
        <f t="shared" si="13"/>
        <v>Jul</v>
      </c>
      <c r="P146" s="20">
        <f t="shared" si="14"/>
        <v>2021</v>
      </c>
    </row>
    <row r="147" spans="1:16" x14ac:dyDescent="0.25">
      <c r="A147" s="15">
        <v>44385</v>
      </c>
      <c r="B147" s="16" t="s">
        <v>14</v>
      </c>
      <c r="C147" s="17">
        <v>10</v>
      </c>
      <c r="D147" s="17" t="s">
        <v>108</v>
      </c>
      <c r="E147" s="17" t="s">
        <v>106</v>
      </c>
      <c r="F147" s="18">
        <v>0</v>
      </c>
      <c r="G147" s="17" t="str">
        <f>VLOOKUP($B147,MasterData[],2,0)</f>
        <v>Product04</v>
      </c>
      <c r="H147" s="17" t="str">
        <f>VLOOKUP($B147,MasterData[],3,0)</f>
        <v>Category01</v>
      </c>
      <c r="I147" s="17" t="str">
        <f>VLOOKUP($B147,MasterData[],4,0)</f>
        <v>Lt</v>
      </c>
      <c r="J147" s="19">
        <f>VLOOKUP($B147,MasterData[],5,0)</f>
        <v>44</v>
      </c>
      <c r="K147" s="19">
        <f>VLOOKUP($B147,MasterData[],6,0)</f>
        <v>48.84</v>
      </c>
      <c r="L147" s="19">
        <f t="shared" si="10"/>
        <v>440</v>
      </c>
      <c r="M147" s="19">
        <f t="shared" si="11"/>
        <v>488.40000000000003</v>
      </c>
      <c r="N147" s="20">
        <f t="shared" si="12"/>
        <v>8</v>
      </c>
      <c r="O147" s="21" t="str">
        <f t="shared" si="13"/>
        <v>Jul</v>
      </c>
      <c r="P147" s="20">
        <f t="shared" si="14"/>
        <v>2021</v>
      </c>
    </row>
    <row r="148" spans="1:16" x14ac:dyDescent="0.25">
      <c r="A148" s="15">
        <v>44387</v>
      </c>
      <c r="B148" s="16" t="s">
        <v>77</v>
      </c>
      <c r="C148" s="17">
        <v>6</v>
      </c>
      <c r="D148" s="17" t="s">
        <v>105</v>
      </c>
      <c r="E148" s="17" t="s">
        <v>107</v>
      </c>
      <c r="F148" s="18">
        <v>0</v>
      </c>
      <c r="G148" s="17" t="str">
        <f>VLOOKUP($B148,MasterData[],2,0)</f>
        <v>Product34</v>
      </c>
      <c r="H148" s="17" t="str">
        <f>VLOOKUP($B148,MasterData[],3,0)</f>
        <v>Category04</v>
      </c>
      <c r="I148" s="17" t="str">
        <f>VLOOKUP($B148,MasterData[],4,0)</f>
        <v>Lt</v>
      </c>
      <c r="J148" s="19">
        <f>VLOOKUP($B148,MasterData[],5,0)</f>
        <v>55</v>
      </c>
      <c r="K148" s="19">
        <f>VLOOKUP($B148,MasterData[],6,0)</f>
        <v>58.3</v>
      </c>
      <c r="L148" s="19">
        <f t="shared" si="10"/>
        <v>330</v>
      </c>
      <c r="M148" s="19">
        <f t="shared" si="11"/>
        <v>349.79999999999995</v>
      </c>
      <c r="N148" s="20">
        <f t="shared" si="12"/>
        <v>10</v>
      </c>
      <c r="O148" s="21" t="str">
        <f t="shared" si="13"/>
        <v>Jul</v>
      </c>
      <c r="P148" s="20">
        <f t="shared" si="14"/>
        <v>2021</v>
      </c>
    </row>
    <row r="149" spans="1:16" x14ac:dyDescent="0.25">
      <c r="A149" s="15">
        <v>44388</v>
      </c>
      <c r="B149" s="16" t="s">
        <v>24</v>
      </c>
      <c r="C149" s="17">
        <v>4</v>
      </c>
      <c r="D149" s="17" t="s">
        <v>105</v>
      </c>
      <c r="E149" s="17" t="s">
        <v>106</v>
      </c>
      <c r="F149" s="18">
        <v>0</v>
      </c>
      <c r="G149" s="17" t="str">
        <f>VLOOKUP($B149,MasterData[],2,0)</f>
        <v>Product09</v>
      </c>
      <c r="H149" s="17" t="str">
        <f>VLOOKUP($B149,MasterData[],3,0)</f>
        <v>Category01</v>
      </c>
      <c r="I149" s="17" t="str">
        <f>VLOOKUP($B149,MasterData[],4,0)</f>
        <v>No.</v>
      </c>
      <c r="J149" s="19">
        <f>VLOOKUP($B149,MasterData[],5,0)</f>
        <v>6</v>
      </c>
      <c r="K149" s="19">
        <f>VLOOKUP($B149,MasterData[],6,0)</f>
        <v>7.8599999999999994</v>
      </c>
      <c r="L149" s="19">
        <f t="shared" si="10"/>
        <v>24</v>
      </c>
      <c r="M149" s="19">
        <f t="shared" si="11"/>
        <v>31.439999999999998</v>
      </c>
      <c r="N149" s="20">
        <f t="shared" si="12"/>
        <v>11</v>
      </c>
      <c r="O149" s="21" t="str">
        <f t="shared" si="13"/>
        <v>Jul</v>
      </c>
      <c r="P149" s="20">
        <f t="shared" si="14"/>
        <v>2021</v>
      </c>
    </row>
    <row r="150" spans="1:16" x14ac:dyDescent="0.25">
      <c r="A150" s="15">
        <v>44390</v>
      </c>
      <c r="B150" s="16" t="s">
        <v>45</v>
      </c>
      <c r="C150" s="17">
        <v>1</v>
      </c>
      <c r="D150" s="17" t="s">
        <v>108</v>
      </c>
      <c r="E150" s="17" t="s">
        <v>107</v>
      </c>
      <c r="F150" s="18">
        <v>0</v>
      </c>
      <c r="G150" s="17" t="str">
        <f>VLOOKUP($B150,MasterData[],2,0)</f>
        <v>Product19</v>
      </c>
      <c r="H150" s="17" t="str">
        <f>VLOOKUP($B150,MasterData[],3,0)</f>
        <v>Category02</v>
      </c>
      <c r="I150" s="17" t="str">
        <f>VLOOKUP($B150,MasterData[],4,0)</f>
        <v>Ft</v>
      </c>
      <c r="J150" s="19">
        <f>VLOOKUP($B150,MasterData[],5,0)</f>
        <v>150</v>
      </c>
      <c r="K150" s="19">
        <f>VLOOKUP($B150,MasterData[],6,0)</f>
        <v>210</v>
      </c>
      <c r="L150" s="19">
        <f t="shared" si="10"/>
        <v>150</v>
      </c>
      <c r="M150" s="19">
        <f t="shared" si="11"/>
        <v>210</v>
      </c>
      <c r="N150" s="20">
        <f t="shared" si="12"/>
        <v>13</v>
      </c>
      <c r="O150" s="21" t="str">
        <f t="shared" si="13"/>
        <v>Jul</v>
      </c>
      <c r="P150" s="20">
        <f t="shared" si="14"/>
        <v>2021</v>
      </c>
    </row>
    <row r="151" spans="1:16" x14ac:dyDescent="0.25">
      <c r="A151" s="15">
        <v>44393</v>
      </c>
      <c r="B151" s="16" t="s">
        <v>54</v>
      </c>
      <c r="C151" s="17">
        <v>8</v>
      </c>
      <c r="D151" s="17" t="s">
        <v>105</v>
      </c>
      <c r="E151" s="17" t="s">
        <v>107</v>
      </c>
      <c r="F151" s="18">
        <v>0</v>
      </c>
      <c r="G151" s="17" t="str">
        <f>VLOOKUP($B151,MasterData[],2,0)</f>
        <v>Product23</v>
      </c>
      <c r="H151" s="17" t="str">
        <f>VLOOKUP($B151,MasterData[],3,0)</f>
        <v>Category03</v>
      </c>
      <c r="I151" s="17" t="str">
        <f>VLOOKUP($B151,MasterData[],4,0)</f>
        <v>Ft</v>
      </c>
      <c r="J151" s="19">
        <f>VLOOKUP($B151,MasterData[],5,0)</f>
        <v>141</v>
      </c>
      <c r="K151" s="19">
        <f>VLOOKUP($B151,MasterData[],6,0)</f>
        <v>149.46</v>
      </c>
      <c r="L151" s="19">
        <f t="shared" si="10"/>
        <v>1128</v>
      </c>
      <c r="M151" s="19">
        <f t="shared" si="11"/>
        <v>1195.68</v>
      </c>
      <c r="N151" s="20">
        <f t="shared" si="12"/>
        <v>16</v>
      </c>
      <c r="O151" s="21" t="str">
        <f t="shared" si="13"/>
        <v>Jul</v>
      </c>
      <c r="P151" s="20">
        <f t="shared" si="14"/>
        <v>2021</v>
      </c>
    </row>
    <row r="152" spans="1:16" x14ac:dyDescent="0.25">
      <c r="A152" s="15">
        <v>44395</v>
      </c>
      <c r="B152" s="16" t="s">
        <v>63</v>
      </c>
      <c r="C152" s="17">
        <v>14</v>
      </c>
      <c r="D152" s="17" t="s">
        <v>106</v>
      </c>
      <c r="E152" s="17" t="s">
        <v>106</v>
      </c>
      <c r="F152" s="18">
        <v>0</v>
      </c>
      <c r="G152" s="17" t="str">
        <f>VLOOKUP($B152,MasterData[],2,0)</f>
        <v>Product27</v>
      </c>
      <c r="H152" s="17" t="str">
        <f>VLOOKUP($B152,MasterData[],3,0)</f>
        <v>Category04</v>
      </c>
      <c r="I152" s="17" t="str">
        <f>VLOOKUP($B152,MasterData[],4,0)</f>
        <v>Lt</v>
      </c>
      <c r="J152" s="19">
        <f>VLOOKUP($B152,MasterData[],5,0)</f>
        <v>48</v>
      </c>
      <c r="K152" s="19">
        <f>VLOOKUP($B152,MasterData[],6,0)</f>
        <v>57.120000000000005</v>
      </c>
      <c r="L152" s="19">
        <f t="shared" si="10"/>
        <v>672</v>
      </c>
      <c r="M152" s="19">
        <f t="shared" si="11"/>
        <v>799.68000000000006</v>
      </c>
      <c r="N152" s="20">
        <f t="shared" si="12"/>
        <v>18</v>
      </c>
      <c r="O152" s="21" t="str">
        <f t="shared" si="13"/>
        <v>Jul</v>
      </c>
      <c r="P152" s="20">
        <f t="shared" si="14"/>
        <v>2021</v>
      </c>
    </row>
    <row r="153" spans="1:16" x14ac:dyDescent="0.25">
      <c r="A153" s="15">
        <v>44397</v>
      </c>
      <c r="B153" s="16" t="s">
        <v>86</v>
      </c>
      <c r="C153" s="17">
        <v>11</v>
      </c>
      <c r="D153" s="17" t="s">
        <v>106</v>
      </c>
      <c r="E153" s="17" t="s">
        <v>106</v>
      </c>
      <c r="F153" s="18">
        <v>0</v>
      </c>
      <c r="G153" s="17" t="str">
        <f>VLOOKUP($B153,MasterData[],2,0)</f>
        <v>Product38</v>
      </c>
      <c r="H153" s="17" t="str">
        <f>VLOOKUP($B153,MasterData[],3,0)</f>
        <v>Category05</v>
      </c>
      <c r="I153" s="17" t="str">
        <f>VLOOKUP($B153,MasterData[],4,0)</f>
        <v>Kg</v>
      </c>
      <c r="J153" s="19">
        <f>VLOOKUP($B153,MasterData[],5,0)</f>
        <v>72</v>
      </c>
      <c r="K153" s="19">
        <f>VLOOKUP($B153,MasterData[],6,0)</f>
        <v>79.92</v>
      </c>
      <c r="L153" s="19">
        <f t="shared" si="10"/>
        <v>792</v>
      </c>
      <c r="M153" s="19">
        <f t="shared" si="11"/>
        <v>879.12</v>
      </c>
      <c r="N153" s="20">
        <f t="shared" si="12"/>
        <v>20</v>
      </c>
      <c r="O153" s="21" t="str">
        <f t="shared" si="13"/>
        <v>Jul</v>
      </c>
      <c r="P153" s="20">
        <f t="shared" si="14"/>
        <v>2021</v>
      </c>
    </row>
    <row r="154" spans="1:16" x14ac:dyDescent="0.25">
      <c r="A154" s="15">
        <v>44397</v>
      </c>
      <c r="B154" s="16" t="s">
        <v>96</v>
      </c>
      <c r="C154" s="17">
        <v>5</v>
      </c>
      <c r="D154" s="17" t="s">
        <v>108</v>
      </c>
      <c r="E154" s="17" t="s">
        <v>106</v>
      </c>
      <c r="F154" s="18">
        <v>0</v>
      </c>
      <c r="G154" s="17" t="str">
        <f>VLOOKUP($B154,MasterData[],2,0)</f>
        <v>Product43</v>
      </c>
      <c r="H154" s="17" t="str">
        <f>VLOOKUP($B154,MasterData[],3,0)</f>
        <v>Category05</v>
      </c>
      <c r="I154" s="17" t="str">
        <f>VLOOKUP($B154,MasterData[],4,0)</f>
        <v>Kg</v>
      </c>
      <c r="J154" s="19">
        <f>VLOOKUP($B154,MasterData[],5,0)</f>
        <v>67</v>
      </c>
      <c r="K154" s="19">
        <f>VLOOKUP($B154,MasterData[],6,0)</f>
        <v>83.08</v>
      </c>
      <c r="L154" s="19">
        <f t="shared" si="10"/>
        <v>335</v>
      </c>
      <c r="M154" s="19">
        <f t="shared" si="11"/>
        <v>415.4</v>
      </c>
      <c r="N154" s="20">
        <f t="shared" si="12"/>
        <v>20</v>
      </c>
      <c r="O154" s="21" t="str">
        <f t="shared" si="13"/>
        <v>Jul</v>
      </c>
      <c r="P154" s="20">
        <f t="shared" si="14"/>
        <v>2021</v>
      </c>
    </row>
    <row r="155" spans="1:16" x14ac:dyDescent="0.25">
      <c r="A155" s="15">
        <v>44398</v>
      </c>
      <c r="B155" s="16" t="s">
        <v>67</v>
      </c>
      <c r="C155" s="17">
        <v>15</v>
      </c>
      <c r="D155" s="17" t="s">
        <v>108</v>
      </c>
      <c r="E155" s="17" t="s">
        <v>106</v>
      </c>
      <c r="F155" s="18">
        <v>0</v>
      </c>
      <c r="G155" s="17" t="str">
        <f>VLOOKUP($B155,MasterData[],2,0)</f>
        <v>Product29</v>
      </c>
      <c r="H155" s="17" t="str">
        <f>VLOOKUP($B155,MasterData[],3,0)</f>
        <v>Category04</v>
      </c>
      <c r="I155" s="17" t="str">
        <f>VLOOKUP($B155,MasterData[],4,0)</f>
        <v>Lt</v>
      </c>
      <c r="J155" s="19">
        <f>VLOOKUP($B155,MasterData[],5,0)</f>
        <v>47</v>
      </c>
      <c r="K155" s="19">
        <f>VLOOKUP($B155,MasterData[],6,0)</f>
        <v>53.11</v>
      </c>
      <c r="L155" s="19">
        <f t="shared" si="10"/>
        <v>705</v>
      </c>
      <c r="M155" s="19">
        <f t="shared" si="11"/>
        <v>796.65</v>
      </c>
      <c r="N155" s="20">
        <f t="shared" si="12"/>
        <v>21</v>
      </c>
      <c r="O155" s="21" t="str">
        <f t="shared" si="13"/>
        <v>Jul</v>
      </c>
      <c r="P155" s="20">
        <f t="shared" si="14"/>
        <v>2021</v>
      </c>
    </row>
    <row r="156" spans="1:16" x14ac:dyDescent="0.25">
      <c r="A156" s="15">
        <v>44399</v>
      </c>
      <c r="B156" s="16" t="s">
        <v>60</v>
      </c>
      <c r="C156" s="17">
        <v>3</v>
      </c>
      <c r="D156" s="17" t="s">
        <v>105</v>
      </c>
      <c r="E156" s="17" t="s">
        <v>107</v>
      </c>
      <c r="F156" s="18">
        <v>0</v>
      </c>
      <c r="G156" s="17" t="str">
        <f>VLOOKUP($B156,MasterData[],2,0)</f>
        <v>Product26</v>
      </c>
      <c r="H156" s="17" t="str">
        <f>VLOOKUP($B156,MasterData[],3,0)</f>
        <v>Category04</v>
      </c>
      <c r="I156" s="17" t="str">
        <f>VLOOKUP($B156,MasterData[],4,0)</f>
        <v>No.</v>
      </c>
      <c r="J156" s="19">
        <f>VLOOKUP($B156,MasterData[],5,0)</f>
        <v>18</v>
      </c>
      <c r="K156" s="19">
        <f>VLOOKUP($B156,MasterData[],6,0)</f>
        <v>24.66</v>
      </c>
      <c r="L156" s="19">
        <f t="shared" si="10"/>
        <v>54</v>
      </c>
      <c r="M156" s="19">
        <f t="shared" si="11"/>
        <v>73.98</v>
      </c>
      <c r="N156" s="20">
        <f t="shared" si="12"/>
        <v>22</v>
      </c>
      <c r="O156" s="21" t="str">
        <f t="shared" si="13"/>
        <v>Jul</v>
      </c>
      <c r="P156" s="20">
        <f t="shared" si="14"/>
        <v>2021</v>
      </c>
    </row>
    <row r="157" spans="1:16" x14ac:dyDescent="0.25">
      <c r="A157" s="15">
        <v>44399</v>
      </c>
      <c r="B157" s="16" t="s">
        <v>56</v>
      </c>
      <c r="C157" s="17">
        <v>14</v>
      </c>
      <c r="D157" s="17" t="s">
        <v>106</v>
      </c>
      <c r="E157" s="17" t="s">
        <v>107</v>
      </c>
      <c r="F157" s="18">
        <v>0</v>
      </c>
      <c r="G157" s="17" t="str">
        <f>VLOOKUP($B157,MasterData[],2,0)</f>
        <v>Product24</v>
      </c>
      <c r="H157" s="17" t="str">
        <f>VLOOKUP($B157,MasterData[],3,0)</f>
        <v>Category03</v>
      </c>
      <c r="I157" s="17" t="str">
        <f>VLOOKUP($B157,MasterData[],4,0)</f>
        <v>Ft</v>
      </c>
      <c r="J157" s="19">
        <f>VLOOKUP($B157,MasterData[],5,0)</f>
        <v>144</v>
      </c>
      <c r="K157" s="19">
        <f>VLOOKUP($B157,MasterData[],6,0)</f>
        <v>156.96</v>
      </c>
      <c r="L157" s="19">
        <f t="shared" si="10"/>
        <v>2016</v>
      </c>
      <c r="M157" s="19">
        <f t="shared" si="11"/>
        <v>2197.44</v>
      </c>
      <c r="N157" s="20">
        <f t="shared" si="12"/>
        <v>22</v>
      </c>
      <c r="O157" s="21" t="str">
        <f t="shared" si="13"/>
        <v>Jul</v>
      </c>
      <c r="P157" s="20">
        <f t="shared" si="14"/>
        <v>2021</v>
      </c>
    </row>
    <row r="158" spans="1:16" x14ac:dyDescent="0.25">
      <c r="A158" s="15">
        <v>44400</v>
      </c>
      <c r="B158" s="16" t="s">
        <v>81</v>
      </c>
      <c r="C158" s="17">
        <v>7</v>
      </c>
      <c r="D158" s="17" t="s">
        <v>105</v>
      </c>
      <c r="E158" s="17" t="s">
        <v>106</v>
      </c>
      <c r="F158" s="18">
        <v>0</v>
      </c>
      <c r="G158" s="17" t="str">
        <f>VLOOKUP($B158,MasterData[],2,0)</f>
        <v>Product36</v>
      </c>
      <c r="H158" s="17" t="str">
        <f>VLOOKUP($B158,MasterData[],3,0)</f>
        <v>Category04</v>
      </c>
      <c r="I158" s="17" t="str">
        <f>VLOOKUP($B158,MasterData[],4,0)</f>
        <v>Kg</v>
      </c>
      <c r="J158" s="19">
        <f>VLOOKUP($B158,MasterData[],5,0)</f>
        <v>90</v>
      </c>
      <c r="K158" s="19">
        <f>VLOOKUP($B158,MasterData[],6,0)</f>
        <v>96.3</v>
      </c>
      <c r="L158" s="19">
        <f t="shared" si="10"/>
        <v>630</v>
      </c>
      <c r="M158" s="19">
        <f t="shared" si="11"/>
        <v>674.1</v>
      </c>
      <c r="N158" s="20">
        <f t="shared" si="12"/>
        <v>23</v>
      </c>
      <c r="O158" s="21" t="str">
        <f t="shared" si="13"/>
        <v>Jul</v>
      </c>
      <c r="P158" s="20">
        <f t="shared" si="14"/>
        <v>2021</v>
      </c>
    </row>
    <row r="159" spans="1:16" x14ac:dyDescent="0.25">
      <c r="A159" s="15">
        <v>44400</v>
      </c>
      <c r="B159" s="16" t="s">
        <v>83</v>
      </c>
      <c r="C159" s="17">
        <v>8</v>
      </c>
      <c r="D159" s="17" t="s">
        <v>108</v>
      </c>
      <c r="E159" s="17" t="s">
        <v>106</v>
      </c>
      <c r="F159" s="18">
        <v>0</v>
      </c>
      <c r="G159" s="17" t="str">
        <f>VLOOKUP($B159,MasterData[],2,0)</f>
        <v>Product37</v>
      </c>
      <c r="H159" s="17" t="str">
        <f>VLOOKUP($B159,MasterData[],3,0)</f>
        <v>Category05</v>
      </c>
      <c r="I159" s="17" t="str">
        <f>VLOOKUP($B159,MasterData[],4,0)</f>
        <v>Kg</v>
      </c>
      <c r="J159" s="19">
        <f>VLOOKUP($B159,MasterData[],5,0)</f>
        <v>67</v>
      </c>
      <c r="K159" s="19">
        <f>VLOOKUP($B159,MasterData[],6,0)</f>
        <v>85.76</v>
      </c>
      <c r="L159" s="19">
        <f t="shared" si="10"/>
        <v>536</v>
      </c>
      <c r="M159" s="19">
        <f t="shared" si="11"/>
        <v>686.08</v>
      </c>
      <c r="N159" s="20">
        <f t="shared" si="12"/>
        <v>23</v>
      </c>
      <c r="O159" s="21" t="str">
        <f t="shared" si="13"/>
        <v>Jul</v>
      </c>
      <c r="P159" s="20">
        <f t="shared" si="14"/>
        <v>2021</v>
      </c>
    </row>
    <row r="160" spans="1:16" x14ac:dyDescent="0.25">
      <c r="A160" s="15">
        <v>44401</v>
      </c>
      <c r="B160" s="16" t="s">
        <v>24</v>
      </c>
      <c r="C160" s="17">
        <v>4</v>
      </c>
      <c r="D160" s="17" t="s">
        <v>106</v>
      </c>
      <c r="E160" s="17" t="s">
        <v>107</v>
      </c>
      <c r="F160" s="18">
        <v>0</v>
      </c>
      <c r="G160" s="17" t="str">
        <f>VLOOKUP($B160,MasterData[],2,0)</f>
        <v>Product09</v>
      </c>
      <c r="H160" s="17" t="str">
        <f>VLOOKUP($B160,MasterData[],3,0)</f>
        <v>Category01</v>
      </c>
      <c r="I160" s="17" t="str">
        <f>VLOOKUP($B160,MasterData[],4,0)</f>
        <v>No.</v>
      </c>
      <c r="J160" s="19">
        <f>VLOOKUP($B160,MasterData[],5,0)</f>
        <v>6</v>
      </c>
      <c r="K160" s="19">
        <f>VLOOKUP($B160,MasterData[],6,0)</f>
        <v>7.8599999999999994</v>
      </c>
      <c r="L160" s="19">
        <f t="shared" si="10"/>
        <v>24</v>
      </c>
      <c r="M160" s="19">
        <f t="shared" si="11"/>
        <v>31.439999999999998</v>
      </c>
      <c r="N160" s="20">
        <f t="shared" si="12"/>
        <v>24</v>
      </c>
      <c r="O160" s="21" t="str">
        <f t="shared" si="13"/>
        <v>Jul</v>
      </c>
      <c r="P160" s="20">
        <f t="shared" si="14"/>
        <v>2021</v>
      </c>
    </row>
    <row r="161" spans="1:16" x14ac:dyDescent="0.25">
      <c r="A161" s="15">
        <v>44406</v>
      </c>
      <c r="B161" s="16" t="s">
        <v>98</v>
      </c>
      <c r="C161" s="17">
        <v>15</v>
      </c>
      <c r="D161" s="17" t="s">
        <v>106</v>
      </c>
      <c r="E161" s="17" t="s">
        <v>107</v>
      </c>
      <c r="F161" s="18">
        <v>0</v>
      </c>
      <c r="G161" s="17" t="str">
        <f>VLOOKUP($B161,MasterData[],2,0)</f>
        <v>Product44</v>
      </c>
      <c r="H161" s="17" t="str">
        <f>VLOOKUP($B161,MasterData[],3,0)</f>
        <v>Category05</v>
      </c>
      <c r="I161" s="17" t="str">
        <f>VLOOKUP($B161,MasterData[],4,0)</f>
        <v>Kg</v>
      </c>
      <c r="J161" s="19">
        <f>VLOOKUP($B161,MasterData[],5,0)</f>
        <v>76</v>
      </c>
      <c r="K161" s="19">
        <f>VLOOKUP($B161,MasterData[],6,0)</f>
        <v>82.08</v>
      </c>
      <c r="L161" s="19">
        <f t="shared" si="10"/>
        <v>1140</v>
      </c>
      <c r="M161" s="19">
        <f t="shared" si="11"/>
        <v>1231.2</v>
      </c>
      <c r="N161" s="20">
        <f t="shared" si="12"/>
        <v>29</v>
      </c>
      <c r="O161" s="21" t="str">
        <f t="shared" si="13"/>
        <v>Jul</v>
      </c>
      <c r="P161" s="20">
        <f t="shared" si="14"/>
        <v>2021</v>
      </c>
    </row>
    <row r="162" spans="1:16" x14ac:dyDescent="0.25">
      <c r="A162" s="15">
        <v>44409</v>
      </c>
      <c r="B162" s="16" t="s">
        <v>6</v>
      </c>
      <c r="C162" s="17">
        <v>11</v>
      </c>
      <c r="D162" s="17" t="s">
        <v>108</v>
      </c>
      <c r="E162" s="17" t="s">
        <v>107</v>
      </c>
      <c r="F162" s="18">
        <v>0</v>
      </c>
      <c r="G162" s="17" t="str">
        <f>VLOOKUP($B162,MasterData[],2,0)</f>
        <v>Product01</v>
      </c>
      <c r="H162" s="17" t="str">
        <f>VLOOKUP($B162,MasterData[],3,0)</f>
        <v>Category01</v>
      </c>
      <c r="I162" s="17" t="str">
        <f>VLOOKUP($B162,MasterData[],4,0)</f>
        <v>Kg</v>
      </c>
      <c r="J162" s="19">
        <f>VLOOKUP($B162,MasterData[],5,0)</f>
        <v>98</v>
      </c>
      <c r="K162" s="19">
        <f>VLOOKUP($B162,MasterData[],6,0)</f>
        <v>103.88</v>
      </c>
      <c r="L162" s="19">
        <f t="shared" si="10"/>
        <v>1078</v>
      </c>
      <c r="M162" s="19">
        <f t="shared" si="11"/>
        <v>1142.6799999999998</v>
      </c>
      <c r="N162" s="20">
        <f t="shared" si="12"/>
        <v>1</v>
      </c>
      <c r="O162" s="21" t="str">
        <f t="shared" si="13"/>
        <v>Aug</v>
      </c>
      <c r="P162" s="20">
        <f t="shared" si="14"/>
        <v>2021</v>
      </c>
    </row>
    <row r="163" spans="1:16" x14ac:dyDescent="0.25">
      <c r="A163" s="15">
        <v>44410</v>
      </c>
      <c r="B163" s="16" t="s">
        <v>54</v>
      </c>
      <c r="C163" s="17">
        <v>3</v>
      </c>
      <c r="D163" s="17" t="s">
        <v>108</v>
      </c>
      <c r="E163" s="17" t="s">
        <v>106</v>
      </c>
      <c r="F163" s="18">
        <v>0</v>
      </c>
      <c r="G163" s="17" t="str">
        <f>VLOOKUP($B163,MasterData[],2,0)</f>
        <v>Product23</v>
      </c>
      <c r="H163" s="17" t="str">
        <f>VLOOKUP($B163,MasterData[],3,0)</f>
        <v>Category03</v>
      </c>
      <c r="I163" s="17" t="str">
        <f>VLOOKUP($B163,MasterData[],4,0)</f>
        <v>Ft</v>
      </c>
      <c r="J163" s="19">
        <f>VLOOKUP($B163,MasterData[],5,0)</f>
        <v>141</v>
      </c>
      <c r="K163" s="19">
        <f>VLOOKUP($B163,MasterData[],6,0)</f>
        <v>149.46</v>
      </c>
      <c r="L163" s="19">
        <f t="shared" si="10"/>
        <v>423</v>
      </c>
      <c r="M163" s="19">
        <f t="shared" si="11"/>
        <v>448.38</v>
      </c>
      <c r="N163" s="20">
        <f t="shared" si="12"/>
        <v>2</v>
      </c>
      <c r="O163" s="21" t="str">
        <f t="shared" si="13"/>
        <v>Aug</v>
      </c>
      <c r="P163" s="20">
        <f t="shared" si="14"/>
        <v>2021</v>
      </c>
    </row>
    <row r="164" spans="1:16" x14ac:dyDescent="0.25">
      <c r="A164" s="15">
        <v>44411</v>
      </c>
      <c r="B164" s="16" t="s">
        <v>52</v>
      </c>
      <c r="C164" s="17">
        <v>13</v>
      </c>
      <c r="D164" s="17" t="s">
        <v>106</v>
      </c>
      <c r="E164" s="17" t="s">
        <v>106</v>
      </c>
      <c r="F164" s="18">
        <v>0</v>
      </c>
      <c r="G164" s="17" t="str">
        <f>VLOOKUP($B164,MasterData[],2,0)</f>
        <v>Product22</v>
      </c>
      <c r="H164" s="17" t="str">
        <f>VLOOKUP($B164,MasterData[],3,0)</f>
        <v>Category03</v>
      </c>
      <c r="I164" s="17" t="str">
        <f>VLOOKUP($B164,MasterData[],4,0)</f>
        <v>Ft</v>
      </c>
      <c r="J164" s="19">
        <f>VLOOKUP($B164,MasterData[],5,0)</f>
        <v>121</v>
      </c>
      <c r="K164" s="19">
        <f>VLOOKUP($B164,MasterData[],6,0)</f>
        <v>141.57</v>
      </c>
      <c r="L164" s="19">
        <f t="shared" si="10"/>
        <v>1573</v>
      </c>
      <c r="M164" s="19">
        <f t="shared" si="11"/>
        <v>1840.4099999999999</v>
      </c>
      <c r="N164" s="20">
        <f t="shared" si="12"/>
        <v>3</v>
      </c>
      <c r="O164" s="21" t="str">
        <f t="shared" si="13"/>
        <v>Aug</v>
      </c>
      <c r="P164" s="20">
        <f t="shared" si="14"/>
        <v>2021</v>
      </c>
    </row>
    <row r="165" spans="1:16" x14ac:dyDescent="0.25">
      <c r="A165" s="15">
        <v>44411</v>
      </c>
      <c r="B165" s="16" t="s">
        <v>77</v>
      </c>
      <c r="C165" s="17">
        <v>12</v>
      </c>
      <c r="D165" s="17" t="s">
        <v>106</v>
      </c>
      <c r="E165" s="17" t="s">
        <v>106</v>
      </c>
      <c r="F165" s="18">
        <v>0</v>
      </c>
      <c r="G165" s="17" t="str">
        <f>VLOOKUP($B165,MasterData[],2,0)</f>
        <v>Product34</v>
      </c>
      <c r="H165" s="17" t="str">
        <f>VLOOKUP($B165,MasterData[],3,0)</f>
        <v>Category04</v>
      </c>
      <c r="I165" s="17" t="str">
        <f>VLOOKUP($B165,MasterData[],4,0)</f>
        <v>Lt</v>
      </c>
      <c r="J165" s="19">
        <f>VLOOKUP($B165,MasterData[],5,0)</f>
        <v>55</v>
      </c>
      <c r="K165" s="19">
        <f>VLOOKUP($B165,MasterData[],6,0)</f>
        <v>58.3</v>
      </c>
      <c r="L165" s="19">
        <f t="shared" si="10"/>
        <v>660</v>
      </c>
      <c r="M165" s="19">
        <f t="shared" si="11"/>
        <v>699.59999999999991</v>
      </c>
      <c r="N165" s="20">
        <f t="shared" si="12"/>
        <v>3</v>
      </c>
      <c r="O165" s="21" t="str">
        <f t="shared" si="13"/>
        <v>Aug</v>
      </c>
      <c r="P165" s="20">
        <f t="shared" si="14"/>
        <v>2021</v>
      </c>
    </row>
    <row r="166" spans="1:16" x14ac:dyDescent="0.25">
      <c r="A166" s="15">
        <v>44413</v>
      </c>
      <c r="B166" s="16" t="s">
        <v>65</v>
      </c>
      <c r="C166" s="17">
        <v>14</v>
      </c>
      <c r="D166" s="17" t="s">
        <v>108</v>
      </c>
      <c r="E166" s="17" t="s">
        <v>107</v>
      </c>
      <c r="F166" s="18">
        <v>0</v>
      </c>
      <c r="G166" s="17" t="str">
        <f>VLOOKUP($B166,MasterData[],2,0)</f>
        <v>Product28</v>
      </c>
      <c r="H166" s="17" t="str">
        <f>VLOOKUP($B166,MasterData[],3,0)</f>
        <v>Category04</v>
      </c>
      <c r="I166" s="17" t="str">
        <f>VLOOKUP($B166,MasterData[],4,0)</f>
        <v>No.</v>
      </c>
      <c r="J166" s="19">
        <f>VLOOKUP($B166,MasterData[],5,0)</f>
        <v>37</v>
      </c>
      <c r="K166" s="19">
        <f>VLOOKUP($B166,MasterData[],6,0)</f>
        <v>41.81</v>
      </c>
      <c r="L166" s="19">
        <f t="shared" si="10"/>
        <v>518</v>
      </c>
      <c r="M166" s="19">
        <f t="shared" si="11"/>
        <v>585.34</v>
      </c>
      <c r="N166" s="20">
        <f t="shared" si="12"/>
        <v>5</v>
      </c>
      <c r="O166" s="21" t="str">
        <f t="shared" si="13"/>
        <v>Aug</v>
      </c>
      <c r="P166" s="20">
        <f t="shared" si="14"/>
        <v>2021</v>
      </c>
    </row>
    <row r="167" spans="1:16" x14ac:dyDescent="0.25">
      <c r="A167" s="15">
        <v>44414</v>
      </c>
      <c r="B167" s="16" t="s">
        <v>83</v>
      </c>
      <c r="C167" s="17">
        <v>1</v>
      </c>
      <c r="D167" s="17" t="s">
        <v>105</v>
      </c>
      <c r="E167" s="17" t="s">
        <v>107</v>
      </c>
      <c r="F167" s="18">
        <v>0</v>
      </c>
      <c r="G167" s="17" t="str">
        <f>VLOOKUP($B167,MasterData[],2,0)</f>
        <v>Product37</v>
      </c>
      <c r="H167" s="17" t="str">
        <f>VLOOKUP($B167,MasterData[],3,0)</f>
        <v>Category05</v>
      </c>
      <c r="I167" s="17" t="str">
        <f>VLOOKUP($B167,MasterData[],4,0)</f>
        <v>Kg</v>
      </c>
      <c r="J167" s="19">
        <f>VLOOKUP($B167,MasterData[],5,0)</f>
        <v>67</v>
      </c>
      <c r="K167" s="19">
        <f>VLOOKUP($B167,MasterData[],6,0)</f>
        <v>85.76</v>
      </c>
      <c r="L167" s="19">
        <f t="shared" si="10"/>
        <v>67</v>
      </c>
      <c r="M167" s="19">
        <f t="shared" si="11"/>
        <v>85.76</v>
      </c>
      <c r="N167" s="20">
        <f t="shared" si="12"/>
        <v>6</v>
      </c>
      <c r="O167" s="21" t="str">
        <f t="shared" si="13"/>
        <v>Aug</v>
      </c>
      <c r="P167" s="20">
        <f t="shared" si="14"/>
        <v>2021</v>
      </c>
    </row>
    <row r="168" spans="1:16" x14ac:dyDescent="0.25">
      <c r="A168" s="15">
        <v>44418</v>
      </c>
      <c r="B168" s="16" t="s">
        <v>16</v>
      </c>
      <c r="C168" s="17">
        <v>4</v>
      </c>
      <c r="D168" s="17" t="s">
        <v>105</v>
      </c>
      <c r="E168" s="17" t="s">
        <v>107</v>
      </c>
      <c r="F168" s="18">
        <v>0</v>
      </c>
      <c r="G168" s="17" t="str">
        <f>VLOOKUP($B168,MasterData[],2,0)</f>
        <v>Product05</v>
      </c>
      <c r="H168" s="17" t="str">
        <f>VLOOKUP($B168,MasterData[],3,0)</f>
        <v>Category01</v>
      </c>
      <c r="I168" s="17" t="str">
        <f>VLOOKUP($B168,MasterData[],4,0)</f>
        <v>Ft</v>
      </c>
      <c r="J168" s="19">
        <f>VLOOKUP($B168,MasterData[],5,0)</f>
        <v>133</v>
      </c>
      <c r="K168" s="19">
        <f>VLOOKUP($B168,MasterData[],6,0)</f>
        <v>155.61000000000001</v>
      </c>
      <c r="L168" s="19">
        <f t="shared" si="10"/>
        <v>532</v>
      </c>
      <c r="M168" s="19">
        <f t="shared" si="11"/>
        <v>622.44000000000005</v>
      </c>
      <c r="N168" s="20">
        <f t="shared" si="12"/>
        <v>10</v>
      </c>
      <c r="O168" s="21" t="str">
        <f t="shared" si="13"/>
        <v>Aug</v>
      </c>
      <c r="P168" s="20">
        <f t="shared" si="14"/>
        <v>2021</v>
      </c>
    </row>
    <row r="169" spans="1:16" x14ac:dyDescent="0.25">
      <c r="A169" s="15">
        <v>44418</v>
      </c>
      <c r="B169" s="16" t="s">
        <v>98</v>
      </c>
      <c r="C169" s="17">
        <v>10</v>
      </c>
      <c r="D169" s="17" t="s">
        <v>106</v>
      </c>
      <c r="E169" s="17" t="s">
        <v>107</v>
      </c>
      <c r="F169" s="18">
        <v>0</v>
      </c>
      <c r="G169" s="17" t="str">
        <f>VLOOKUP($B169,MasterData[],2,0)</f>
        <v>Product44</v>
      </c>
      <c r="H169" s="17" t="str">
        <f>VLOOKUP($B169,MasterData[],3,0)</f>
        <v>Category05</v>
      </c>
      <c r="I169" s="17" t="str">
        <f>VLOOKUP($B169,MasterData[],4,0)</f>
        <v>Kg</v>
      </c>
      <c r="J169" s="19">
        <f>VLOOKUP($B169,MasterData[],5,0)</f>
        <v>76</v>
      </c>
      <c r="K169" s="19">
        <f>VLOOKUP($B169,MasterData[],6,0)</f>
        <v>82.08</v>
      </c>
      <c r="L169" s="19">
        <f t="shared" si="10"/>
        <v>760</v>
      </c>
      <c r="M169" s="19">
        <f t="shared" si="11"/>
        <v>820.8</v>
      </c>
      <c r="N169" s="20">
        <f t="shared" si="12"/>
        <v>10</v>
      </c>
      <c r="O169" s="21" t="str">
        <f t="shared" si="13"/>
        <v>Aug</v>
      </c>
      <c r="P169" s="20">
        <f t="shared" si="14"/>
        <v>2021</v>
      </c>
    </row>
    <row r="170" spans="1:16" x14ac:dyDescent="0.25">
      <c r="A170" s="15">
        <v>44418</v>
      </c>
      <c r="B170" s="16" t="s">
        <v>18</v>
      </c>
      <c r="C170" s="17">
        <v>6</v>
      </c>
      <c r="D170" s="17" t="s">
        <v>108</v>
      </c>
      <c r="E170" s="17" t="s">
        <v>107</v>
      </c>
      <c r="F170" s="18">
        <v>0</v>
      </c>
      <c r="G170" s="17" t="str">
        <f>VLOOKUP($B170,MasterData[],2,0)</f>
        <v>Product06</v>
      </c>
      <c r="H170" s="17" t="str">
        <f>VLOOKUP($B170,MasterData[],3,0)</f>
        <v>Category01</v>
      </c>
      <c r="I170" s="17" t="str">
        <f>VLOOKUP($B170,MasterData[],4,0)</f>
        <v>Kg</v>
      </c>
      <c r="J170" s="19">
        <f>VLOOKUP($B170,MasterData[],5,0)</f>
        <v>75</v>
      </c>
      <c r="K170" s="19">
        <f>VLOOKUP($B170,MasterData[],6,0)</f>
        <v>85.5</v>
      </c>
      <c r="L170" s="19">
        <f t="shared" si="10"/>
        <v>450</v>
      </c>
      <c r="M170" s="19">
        <f t="shared" si="11"/>
        <v>513</v>
      </c>
      <c r="N170" s="20">
        <f t="shared" si="12"/>
        <v>10</v>
      </c>
      <c r="O170" s="21" t="str">
        <f t="shared" si="13"/>
        <v>Aug</v>
      </c>
      <c r="P170" s="20">
        <f t="shared" si="14"/>
        <v>2021</v>
      </c>
    </row>
    <row r="171" spans="1:16" x14ac:dyDescent="0.25">
      <c r="A171" s="15">
        <v>44419</v>
      </c>
      <c r="B171" s="16" t="s">
        <v>54</v>
      </c>
      <c r="C171" s="17">
        <v>4</v>
      </c>
      <c r="D171" s="17" t="s">
        <v>108</v>
      </c>
      <c r="E171" s="17" t="s">
        <v>106</v>
      </c>
      <c r="F171" s="18">
        <v>0</v>
      </c>
      <c r="G171" s="17" t="str">
        <f>VLOOKUP($B171,MasterData[],2,0)</f>
        <v>Product23</v>
      </c>
      <c r="H171" s="17" t="str">
        <f>VLOOKUP($B171,MasterData[],3,0)</f>
        <v>Category03</v>
      </c>
      <c r="I171" s="17" t="str">
        <f>VLOOKUP($B171,MasterData[],4,0)</f>
        <v>Ft</v>
      </c>
      <c r="J171" s="19">
        <f>VLOOKUP($B171,MasterData[],5,0)</f>
        <v>141</v>
      </c>
      <c r="K171" s="19">
        <f>VLOOKUP($B171,MasterData[],6,0)</f>
        <v>149.46</v>
      </c>
      <c r="L171" s="19">
        <f t="shared" si="10"/>
        <v>564</v>
      </c>
      <c r="M171" s="19">
        <f t="shared" si="11"/>
        <v>597.84</v>
      </c>
      <c r="N171" s="20">
        <f t="shared" si="12"/>
        <v>11</v>
      </c>
      <c r="O171" s="21" t="str">
        <f t="shared" si="13"/>
        <v>Aug</v>
      </c>
      <c r="P171" s="20">
        <f t="shared" si="14"/>
        <v>2021</v>
      </c>
    </row>
    <row r="172" spans="1:16" x14ac:dyDescent="0.25">
      <c r="A172" s="15">
        <v>44421</v>
      </c>
      <c r="B172" s="16" t="s">
        <v>29</v>
      </c>
      <c r="C172" s="17">
        <v>13</v>
      </c>
      <c r="D172" s="17" t="s">
        <v>108</v>
      </c>
      <c r="E172" s="17" t="s">
        <v>106</v>
      </c>
      <c r="F172" s="18">
        <v>0</v>
      </c>
      <c r="G172" s="17" t="str">
        <f>VLOOKUP($B172,MasterData[],2,0)</f>
        <v>Product11</v>
      </c>
      <c r="H172" s="17" t="str">
        <f>VLOOKUP($B172,MasterData[],3,0)</f>
        <v>Category02</v>
      </c>
      <c r="I172" s="17" t="str">
        <f>VLOOKUP($B172,MasterData[],4,0)</f>
        <v>Lt</v>
      </c>
      <c r="J172" s="19">
        <f>VLOOKUP($B172,MasterData[],5,0)</f>
        <v>44</v>
      </c>
      <c r="K172" s="19">
        <f>VLOOKUP($B172,MasterData[],6,0)</f>
        <v>48.4</v>
      </c>
      <c r="L172" s="19">
        <f t="shared" si="10"/>
        <v>572</v>
      </c>
      <c r="M172" s="19">
        <f t="shared" si="11"/>
        <v>629.19999999999993</v>
      </c>
      <c r="N172" s="20">
        <f t="shared" si="12"/>
        <v>13</v>
      </c>
      <c r="O172" s="21" t="str">
        <f t="shared" si="13"/>
        <v>Aug</v>
      </c>
      <c r="P172" s="20">
        <f t="shared" si="14"/>
        <v>2021</v>
      </c>
    </row>
    <row r="173" spans="1:16" x14ac:dyDescent="0.25">
      <c r="A173" s="15">
        <v>44421</v>
      </c>
      <c r="B173" s="16" t="s">
        <v>63</v>
      </c>
      <c r="C173" s="17">
        <v>9</v>
      </c>
      <c r="D173" s="17" t="s">
        <v>108</v>
      </c>
      <c r="E173" s="17" t="s">
        <v>106</v>
      </c>
      <c r="F173" s="18">
        <v>0</v>
      </c>
      <c r="G173" s="17" t="str">
        <f>VLOOKUP($B173,MasterData[],2,0)</f>
        <v>Product27</v>
      </c>
      <c r="H173" s="17" t="str">
        <f>VLOOKUP($B173,MasterData[],3,0)</f>
        <v>Category04</v>
      </c>
      <c r="I173" s="17" t="str">
        <f>VLOOKUP($B173,MasterData[],4,0)</f>
        <v>Lt</v>
      </c>
      <c r="J173" s="19">
        <f>VLOOKUP($B173,MasterData[],5,0)</f>
        <v>48</v>
      </c>
      <c r="K173" s="19">
        <f>VLOOKUP($B173,MasterData[],6,0)</f>
        <v>57.120000000000005</v>
      </c>
      <c r="L173" s="19">
        <f t="shared" si="10"/>
        <v>432</v>
      </c>
      <c r="M173" s="19">
        <f t="shared" si="11"/>
        <v>514.08000000000004</v>
      </c>
      <c r="N173" s="20">
        <f t="shared" si="12"/>
        <v>13</v>
      </c>
      <c r="O173" s="21" t="str">
        <f t="shared" si="13"/>
        <v>Aug</v>
      </c>
      <c r="P173" s="20">
        <f t="shared" si="14"/>
        <v>2021</v>
      </c>
    </row>
    <row r="174" spans="1:16" x14ac:dyDescent="0.25">
      <c r="A174" s="15">
        <v>44424</v>
      </c>
      <c r="B174" s="16" t="s">
        <v>12</v>
      </c>
      <c r="C174" s="17">
        <v>3</v>
      </c>
      <c r="D174" s="17" t="s">
        <v>106</v>
      </c>
      <c r="E174" s="17" t="s">
        <v>106</v>
      </c>
      <c r="F174" s="18">
        <v>0</v>
      </c>
      <c r="G174" s="17" t="str">
        <f>VLOOKUP($B174,MasterData[],2,0)</f>
        <v>Product03</v>
      </c>
      <c r="H174" s="17" t="str">
        <f>VLOOKUP($B174,MasterData[],3,0)</f>
        <v>Category01</v>
      </c>
      <c r="I174" s="17" t="str">
        <f>VLOOKUP($B174,MasterData[],4,0)</f>
        <v>Kg</v>
      </c>
      <c r="J174" s="19">
        <f>VLOOKUP($B174,MasterData[],5,0)</f>
        <v>71</v>
      </c>
      <c r="K174" s="19">
        <f>VLOOKUP($B174,MasterData[],6,0)</f>
        <v>80.94</v>
      </c>
      <c r="L174" s="19">
        <f t="shared" si="10"/>
        <v>213</v>
      </c>
      <c r="M174" s="19">
        <f t="shared" si="11"/>
        <v>242.82</v>
      </c>
      <c r="N174" s="20">
        <f t="shared" si="12"/>
        <v>16</v>
      </c>
      <c r="O174" s="21" t="str">
        <f t="shared" si="13"/>
        <v>Aug</v>
      </c>
      <c r="P174" s="20">
        <f t="shared" si="14"/>
        <v>2021</v>
      </c>
    </row>
    <row r="175" spans="1:16" x14ac:dyDescent="0.25">
      <c r="A175" s="15">
        <v>44426</v>
      </c>
      <c r="B175" s="16" t="s">
        <v>58</v>
      </c>
      <c r="C175" s="17">
        <v>6</v>
      </c>
      <c r="D175" s="17" t="s">
        <v>108</v>
      </c>
      <c r="E175" s="17" t="s">
        <v>106</v>
      </c>
      <c r="F175" s="18">
        <v>0</v>
      </c>
      <c r="G175" s="17" t="str">
        <f>VLOOKUP($B175,MasterData[],2,0)</f>
        <v>Product25</v>
      </c>
      <c r="H175" s="17" t="str">
        <f>VLOOKUP($B175,MasterData[],3,0)</f>
        <v>Category03</v>
      </c>
      <c r="I175" s="17" t="str">
        <f>VLOOKUP($B175,MasterData[],4,0)</f>
        <v>No.</v>
      </c>
      <c r="J175" s="19">
        <f>VLOOKUP($B175,MasterData[],5,0)</f>
        <v>7</v>
      </c>
      <c r="K175" s="19">
        <f>VLOOKUP($B175,MasterData[],6,0)</f>
        <v>8.33</v>
      </c>
      <c r="L175" s="19">
        <f t="shared" si="10"/>
        <v>42</v>
      </c>
      <c r="M175" s="19">
        <f t="shared" si="11"/>
        <v>49.980000000000004</v>
      </c>
      <c r="N175" s="20">
        <f t="shared" si="12"/>
        <v>18</v>
      </c>
      <c r="O175" s="21" t="str">
        <f t="shared" si="13"/>
        <v>Aug</v>
      </c>
      <c r="P175" s="20">
        <f t="shared" si="14"/>
        <v>2021</v>
      </c>
    </row>
    <row r="176" spans="1:16" x14ac:dyDescent="0.25">
      <c r="A176" s="15">
        <v>44428</v>
      </c>
      <c r="B176" s="16" t="s">
        <v>47</v>
      </c>
      <c r="C176" s="17">
        <v>15</v>
      </c>
      <c r="D176" s="17" t="s">
        <v>108</v>
      </c>
      <c r="E176" s="17" t="s">
        <v>107</v>
      </c>
      <c r="F176" s="18">
        <v>0</v>
      </c>
      <c r="G176" s="17" t="str">
        <f>VLOOKUP($B176,MasterData[],2,0)</f>
        <v>Product20</v>
      </c>
      <c r="H176" s="17" t="str">
        <f>VLOOKUP($B176,MasterData[],3,0)</f>
        <v>Category03</v>
      </c>
      <c r="I176" s="17" t="str">
        <f>VLOOKUP($B176,MasterData[],4,0)</f>
        <v>Lt</v>
      </c>
      <c r="J176" s="19">
        <f>VLOOKUP($B176,MasterData[],5,0)</f>
        <v>61</v>
      </c>
      <c r="K176" s="19">
        <f>VLOOKUP($B176,MasterData[],6,0)</f>
        <v>76.25</v>
      </c>
      <c r="L176" s="19">
        <f t="shared" si="10"/>
        <v>915</v>
      </c>
      <c r="M176" s="19">
        <f t="shared" si="11"/>
        <v>1143.75</v>
      </c>
      <c r="N176" s="20">
        <f t="shared" si="12"/>
        <v>20</v>
      </c>
      <c r="O176" s="21" t="str">
        <f t="shared" si="13"/>
        <v>Aug</v>
      </c>
      <c r="P176" s="20">
        <f t="shared" si="14"/>
        <v>2021</v>
      </c>
    </row>
    <row r="177" spans="1:16" x14ac:dyDescent="0.25">
      <c r="A177" s="15">
        <v>44428</v>
      </c>
      <c r="B177" s="16" t="s">
        <v>71</v>
      </c>
      <c r="C177" s="17">
        <v>9</v>
      </c>
      <c r="D177" s="17" t="s">
        <v>108</v>
      </c>
      <c r="E177" s="17" t="s">
        <v>106</v>
      </c>
      <c r="F177" s="18">
        <v>0</v>
      </c>
      <c r="G177" s="17" t="str">
        <f>VLOOKUP($B177,MasterData[],2,0)</f>
        <v>Product31</v>
      </c>
      <c r="H177" s="17" t="str">
        <f>VLOOKUP($B177,MasterData[],3,0)</f>
        <v>Category04</v>
      </c>
      <c r="I177" s="17" t="str">
        <f>VLOOKUP($B177,MasterData[],4,0)</f>
        <v>Kg</v>
      </c>
      <c r="J177" s="19">
        <f>VLOOKUP($B177,MasterData[],5,0)</f>
        <v>93</v>
      </c>
      <c r="K177" s="19">
        <f>VLOOKUP($B177,MasterData[],6,0)</f>
        <v>104.16</v>
      </c>
      <c r="L177" s="19">
        <f t="shared" si="10"/>
        <v>837</v>
      </c>
      <c r="M177" s="19">
        <f t="shared" si="11"/>
        <v>937.43999999999994</v>
      </c>
      <c r="N177" s="20">
        <f t="shared" si="12"/>
        <v>20</v>
      </c>
      <c r="O177" s="21" t="str">
        <f t="shared" si="13"/>
        <v>Aug</v>
      </c>
      <c r="P177" s="20">
        <f t="shared" si="14"/>
        <v>2021</v>
      </c>
    </row>
    <row r="178" spans="1:16" x14ac:dyDescent="0.25">
      <c r="A178" s="15">
        <v>44428</v>
      </c>
      <c r="B178" s="16" t="s">
        <v>65</v>
      </c>
      <c r="C178" s="17">
        <v>13</v>
      </c>
      <c r="D178" s="17" t="s">
        <v>108</v>
      </c>
      <c r="E178" s="17" t="s">
        <v>106</v>
      </c>
      <c r="F178" s="18">
        <v>0</v>
      </c>
      <c r="G178" s="17" t="str">
        <f>VLOOKUP($B178,MasterData[],2,0)</f>
        <v>Product28</v>
      </c>
      <c r="H178" s="17" t="str">
        <f>VLOOKUP($B178,MasterData[],3,0)</f>
        <v>Category04</v>
      </c>
      <c r="I178" s="17" t="str">
        <f>VLOOKUP($B178,MasterData[],4,0)</f>
        <v>No.</v>
      </c>
      <c r="J178" s="19">
        <f>VLOOKUP($B178,MasterData[],5,0)</f>
        <v>37</v>
      </c>
      <c r="K178" s="19">
        <f>VLOOKUP($B178,MasterData[],6,0)</f>
        <v>41.81</v>
      </c>
      <c r="L178" s="19">
        <f t="shared" si="10"/>
        <v>481</v>
      </c>
      <c r="M178" s="19">
        <f t="shared" si="11"/>
        <v>543.53</v>
      </c>
      <c r="N178" s="20">
        <f t="shared" si="12"/>
        <v>20</v>
      </c>
      <c r="O178" s="21" t="str">
        <f t="shared" si="13"/>
        <v>Aug</v>
      </c>
      <c r="P178" s="20">
        <f t="shared" si="14"/>
        <v>2021</v>
      </c>
    </row>
    <row r="179" spans="1:16" x14ac:dyDescent="0.25">
      <c r="A179" s="15">
        <v>44434</v>
      </c>
      <c r="B179" s="16" t="s">
        <v>88</v>
      </c>
      <c r="C179" s="17">
        <v>4</v>
      </c>
      <c r="D179" s="17" t="s">
        <v>108</v>
      </c>
      <c r="E179" s="17" t="s">
        <v>106</v>
      </c>
      <c r="F179" s="18">
        <v>0</v>
      </c>
      <c r="G179" s="17" t="str">
        <f>VLOOKUP($B179,MasterData[],2,0)</f>
        <v>Product39</v>
      </c>
      <c r="H179" s="17" t="str">
        <f>VLOOKUP($B179,MasterData[],3,0)</f>
        <v>Category05</v>
      </c>
      <c r="I179" s="17" t="str">
        <f>VLOOKUP($B179,MasterData[],4,0)</f>
        <v>No.</v>
      </c>
      <c r="J179" s="19">
        <f>VLOOKUP($B179,MasterData[],5,0)</f>
        <v>37</v>
      </c>
      <c r="K179" s="19">
        <f>VLOOKUP($B179,MasterData[],6,0)</f>
        <v>42.55</v>
      </c>
      <c r="L179" s="19">
        <f t="shared" si="10"/>
        <v>148</v>
      </c>
      <c r="M179" s="19">
        <f t="shared" si="11"/>
        <v>170.2</v>
      </c>
      <c r="N179" s="20">
        <f t="shared" si="12"/>
        <v>26</v>
      </c>
      <c r="O179" s="21" t="str">
        <f t="shared" si="13"/>
        <v>Aug</v>
      </c>
      <c r="P179" s="20">
        <f t="shared" si="14"/>
        <v>2021</v>
      </c>
    </row>
    <row r="180" spans="1:16" x14ac:dyDescent="0.25">
      <c r="A180" s="15">
        <v>44437</v>
      </c>
      <c r="B180" s="16" t="s">
        <v>77</v>
      </c>
      <c r="C180" s="17">
        <v>12</v>
      </c>
      <c r="D180" s="17" t="s">
        <v>105</v>
      </c>
      <c r="E180" s="17" t="s">
        <v>106</v>
      </c>
      <c r="F180" s="18">
        <v>0</v>
      </c>
      <c r="G180" s="17" t="str">
        <f>VLOOKUP($B180,MasterData[],2,0)</f>
        <v>Product34</v>
      </c>
      <c r="H180" s="17" t="str">
        <f>VLOOKUP($B180,MasterData[],3,0)</f>
        <v>Category04</v>
      </c>
      <c r="I180" s="17" t="str">
        <f>VLOOKUP($B180,MasterData[],4,0)</f>
        <v>Lt</v>
      </c>
      <c r="J180" s="19">
        <f>VLOOKUP($B180,MasterData[],5,0)</f>
        <v>55</v>
      </c>
      <c r="K180" s="19">
        <f>VLOOKUP($B180,MasterData[],6,0)</f>
        <v>58.3</v>
      </c>
      <c r="L180" s="19">
        <f t="shared" si="10"/>
        <v>660</v>
      </c>
      <c r="M180" s="19">
        <f t="shared" si="11"/>
        <v>699.59999999999991</v>
      </c>
      <c r="N180" s="20">
        <f t="shared" si="12"/>
        <v>29</v>
      </c>
      <c r="O180" s="21" t="str">
        <f t="shared" si="13"/>
        <v>Aug</v>
      </c>
      <c r="P180" s="20">
        <f t="shared" si="14"/>
        <v>2021</v>
      </c>
    </row>
    <row r="181" spans="1:16" x14ac:dyDescent="0.25">
      <c r="A181" s="15">
        <v>44438</v>
      </c>
      <c r="B181" s="16" t="s">
        <v>33</v>
      </c>
      <c r="C181" s="17">
        <v>13</v>
      </c>
      <c r="D181" s="17" t="s">
        <v>108</v>
      </c>
      <c r="E181" s="17" t="s">
        <v>106</v>
      </c>
      <c r="F181" s="18">
        <v>0</v>
      </c>
      <c r="G181" s="17" t="str">
        <f>VLOOKUP($B181,MasterData[],2,0)</f>
        <v>Product13</v>
      </c>
      <c r="H181" s="17" t="str">
        <f>VLOOKUP($B181,MasterData[],3,0)</f>
        <v>Category02</v>
      </c>
      <c r="I181" s="17" t="str">
        <f>VLOOKUP($B181,MasterData[],4,0)</f>
        <v>Kg</v>
      </c>
      <c r="J181" s="19">
        <f>VLOOKUP($B181,MasterData[],5,0)</f>
        <v>112</v>
      </c>
      <c r="K181" s="19">
        <f>VLOOKUP($B181,MasterData[],6,0)</f>
        <v>122.08</v>
      </c>
      <c r="L181" s="19">
        <f t="shared" si="10"/>
        <v>1456</v>
      </c>
      <c r="M181" s="19">
        <f t="shared" si="11"/>
        <v>1587.04</v>
      </c>
      <c r="N181" s="20">
        <f t="shared" si="12"/>
        <v>30</v>
      </c>
      <c r="O181" s="21" t="str">
        <f t="shared" si="13"/>
        <v>Aug</v>
      </c>
      <c r="P181" s="20">
        <f t="shared" si="14"/>
        <v>2021</v>
      </c>
    </row>
    <row r="182" spans="1:16" x14ac:dyDescent="0.25">
      <c r="A182" s="15">
        <v>44439</v>
      </c>
      <c r="B182" s="16" t="s">
        <v>6</v>
      </c>
      <c r="C182" s="17">
        <v>2</v>
      </c>
      <c r="D182" s="17" t="s">
        <v>108</v>
      </c>
      <c r="E182" s="17" t="s">
        <v>106</v>
      </c>
      <c r="F182" s="18">
        <v>0</v>
      </c>
      <c r="G182" s="17" t="str">
        <f>VLOOKUP($B182,MasterData[],2,0)</f>
        <v>Product01</v>
      </c>
      <c r="H182" s="17" t="str">
        <f>VLOOKUP($B182,MasterData[],3,0)</f>
        <v>Category01</v>
      </c>
      <c r="I182" s="17" t="str">
        <f>VLOOKUP($B182,MasterData[],4,0)</f>
        <v>Kg</v>
      </c>
      <c r="J182" s="19">
        <f>VLOOKUP($B182,MasterData[],5,0)</f>
        <v>98</v>
      </c>
      <c r="K182" s="19">
        <f>VLOOKUP($B182,MasterData[],6,0)</f>
        <v>103.88</v>
      </c>
      <c r="L182" s="19">
        <f t="shared" si="10"/>
        <v>196</v>
      </c>
      <c r="M182" s="19">
        <f t="shared" si="11"/>
        <v>207.76</v>
      </c>
      <c r="N182" s="20">
        <f t="shared" si="12"/>
        <v>31</v>
      </c>
      <c r="O182" s="21" t="str">
        <f t="shared" si="13"/>
        <v>Aug</v>
      </c>
      <c r="P182" s="20">
        <f t="shared" si="14"/>
        <v>2021</v>
      </c>
    </row>
    <row r="183" spans="1:16" x14ac:dyDescent="0.25">
      <c r="A183" s="15">
        <v>44439</v>
      </c>
      <c r="B183" s="16" t="s">
        <v>79</v>
      </c>
      <c r="C183" s="17">
        <v>11</v>
      </c>
      <c r="D183" s="17" t="s">
        <v>108</v>
      </c>
      <c r="E183" s="17" t="s">
        <v>106</v>
      </c>
      <c r="F183" s="18">
        <v>0</v>
      </c>
      <c r="G183" s="17" t="str">
        <f>VLOOKUP($B183,MasterData[],2,0)</f>
        <v>Product35</v>
      </c>
      <c r="H183" s="17" t="str">
        <f>VLOOKUP($B183,MasterData[],3,0)</f>
        <v>Category04</v>
      </c>
      <c r="I183" s="17" t="str">
        <f>VLOOKUP($B183,MasterData[],4,0)</f>
        <v>No.</v>
      </c>
      <c r="J183" s="19">
        <f>VLOOKUP($B183,MasterData[],5,0)</f>
        <v>5</v>
      </c>
      <c r="K183" s="19">
        <f>VLOOKUP($B183,MasterData[],6,0)</f>
        <v>6.7</v>
      </c>
      <c r="L183" s="19">
        <f t="shared" si="10"/>
        <v>55</v>
      </c>
      <c r="M183" s="19">
        <f t="shared" si="11"/>
        <v>73.7</v>
      </c>
      <c r="N183" s="20">
        <f t="shared" si="12"/>
        <v>31</v>
      </c>
      <c r="O183" s="21" t="str">
        <f t="shared" si="13"/>
        <v>Aug</v>
      </c>
      <c r="P183" s="20">
        <f t="shared" si="14"/>
        <v>2021</v>
      </c>
    </row>
    <row r="184" spans="1:16" x14ac:dyDescent="0.25">
      <c r="A184" s="15">
        <v>44440</v>
      </c>
      <c r="B184" s="16" t="s">
        <v>56</v>
      </c>
      <c r="C184" s="17">
        <v>1</v>
      </c>
      <c r="D184" s="17" t="s">
        <v>105</v>
      </c>
      <c r="E184" s="17" t="s">
        <v>107</v>
      </c>
      <c r="F184" s="18">
        <v>0</v>
      </c>
      <c r="G184" s="17" t="str">
        <f>VLOOKUP($B184,MasterData[],2,0)</f>
        <v>Product24</v>
      </c>
      <c r="H184" s="17" t="str">
        <f>VLOOKUP($B184,MasterData[],3,0)</f>
        <v>Category03</v>
      </c>
      <c r="I184" s="17" t="str">
        <f>VLOOKUP($B184,MasterData[],4,0)</f>
        <v>Ft</v>
      </c>
      <c r="J184" s="19">
        <f>VLOOKUP($B184,MasterData[],5,0)</f>
        <v>144</v>
      </c>
      <c r="K184" s="19">
        <f>VLOOKUP($B184,MasterData[],6,0)</f>
        <v>156.96</v>
      </c>
      <c r="L184" s="19">
        <f t="shared" si="10"/>
        <v>144</v>
      </c>
      <c r="M184" s="19">
        <f t="shared" si="11"/>
        <v>156.96</v>
      </c>
      <c r="N184" s="20">
        <f t="shared" si="12"/>
        <v>1</v>
      </c>
      <c r="O184" s="21" t="str">
        <f t="shared" si="13"/>
        <v>Sep</v>
      </c>
      <c r="P184" s="20">
        <f t="shared" si="14"/>
        <v>2021</v>
      </c>
    </row>
    <row r="185" spans="1:16" x14ac:dyDescent="0.25">
      <c r="A185" s="15">
        <v>44440</v>
      </c>
      <c r="B185" s="16" t="s">
        <v>12</v>
      </c>
      <c r="C185" s="17">
        <v>14</v>
      </c>
      <c r="D185" s="17" t="s">
        <v>106</v>
      </c>
      <c r="E185" s="17" t="s">
        <v>106</v>
      </c>
      <c r="F185" s="18">
        <v>0</v>
      </c>
      <c r="G185" s="17" t="str">
        <f>VLOOKUP($B185,MasterData[],2,0)</f>
        <v>Product03</v>
      </c>
      <c r="H185" s="17" t="str">
        <f>VLOOKUP($B185,MasterData[],3,0)</f>
        <v>Category01</v>
      </c>
      <c r="I185" s="17" t="str">
        <f>VLOOKUP($B185,MasterData[],4,0)</f>
        <v>Kg</v>
      </c>
      <c r="J185" s="19">
        <f>VLOOKUP($B185,MasterData[],5,0)</f>
        <v>71</v>
      </c>
      <c r="K185" s="19">
        <f>VLOOKUP($B185,MasterData[],6,0)</f>
        <v>80.94</v>
      </c>
      <c r="L185" s="19">
        <f t="shared" si="10"/>
        <v>994</v>
      </c>
      <c r="M185" s="19">
        <f t="shared" si="11"/>
        <v>1133.1599999999999</v>
      </c>
      <c r="N185" s="20">
        <f t="shared" si="12"/>
        <v>1</v>
      </c>
      <c r="O185" s="21" t="str">
        <f t="shared" si="13"/>
        <v>Sep</v>
      </c>
      <c r="P185" s="20">
        <f t="shared" si="14"/>
        <v>2021</v>
      </c>
    </row>
    <row r="186" spans="1:16" x14ac:dyDescent="0.25">
      <c r="A186" s="15">
        <v>44442</v>
      </c>
      <c r="B186" s="16" t="s">
        <v>92</v>
      </c>
      <c r="C186" s="17">
        <v>8</v>
      </c>
      <c r="D186" s="17" t="s">
        <v>108</v>
      </c>
      <c r="E186" s="17" t="s">
        <v>106</v>
      </c>
      <c r="F186" s="18">
        <v>0</v>
      </c>
      <c r="G186" s="17" t="str">
        <f>VLOOKUP($B186,MasterData[],2,0)</f>
        <v>Product41</v>
      </c>
      <c r="H186" s="17" t="str">
        <f>VLOOKUP($B186,MasterData[],3,0)</f>
        <v>Category05</v>
      </c>
      <c r="I186" s="17" t="str">
        <f>VLOOKUP($B186,MasterData[],4,0)</f>
        <v>Ft</v>
      </c>
      <c r="J186" s="19">
        <f>VLOOKUP($B186,MasterData[],5,0)</f>
        <v>138</v>
      </c>
      <c r="K186" s="19">
        <f>VLOOKUP($B186,MasterData[],6,0)</f>
        <v>173.88</v>
      </c>
      <c r="L186" s="19">
        <f t="shared" si="10"/>
        <v>1104</v>
      </c>
      <c r="M186" s="19">
        <f t="shared" si="11"/>
        <v>1391.04</v>
      </c>
      <c r="N186" s="20">
        <f t="shared" si="12"/>
        <v>3</v>
      </c>
      <c r="O186" s="21" t="str">
        <f t="shared" si="13"/>
        <v>Sep</v>
      </c>
      <c r="P186" s="20">
        <f t="shared" si="14"/>
        <v>2021</v>
      </c>
    </row>
    <row r="187" spans="1:16" x14ac:dyDescent="0.25">
      <c r="A187" s="15">
        <v>44443</v>
      </c>
      <c r="B187" s="16" t="s">
        <v>65</v>
      </c>
      <c r="C187" s="17">
        <v>7</v>
      </c>
      <c r="D187" s="17" t="s">
        <v>108</v>
      </c>
      <c r="E187" s="17" t="s">
        <v>106</v>
      </c>
      <c r="F187" s="18">
        <v>0</v>
      </c>
      <c r="G187" s="17" t="str">
        <f>VLOOKUP($B187,MasterData[],2,0)</f>
        <v>Product28</v>
      </c>
      <c r="H187" s="17" t="str">
        <f>VLOOKUP($B187,MasterData[],3,0)</f>
        <v>Category04</v>
      </c>
      <c r="I187" s="17" t="str">
        <f>VLOOKUP($B187,MasterData[],4,0)</f>
        <v>No.</v>
      </c>
      <c r="J187" s="19">
        <f>VLOOKUP($B187,MasterData[],5,0)</f>
        <v>37</v>
      </c>
      <c r="K187" s="19">
        <f>VLOOKUP($B187,MasterData[],6,0)</f>
        <v>41.81</v>
      </c>
      <c r="L187" s="19">
        <f t="shared" si="10"/>
        <v>259</v>
      </c>
      <c r="M187" s="19">
        <f t="shared" si="11"/>
        <v>292.67</v>
      </c>
      <c r="N187" s="20">
        <f t="shared" si="12"/>
        <v>4</v>
      </c>
      <c r="O187" s="21" t="str">
        <f t="shared" si="13"/>
        <v>Sep</v>
      </c>
      <c r="P187" s="20">
        <f t="shared" si="14"/>
        <v>2021</v>
      </c>
    </row>
    <row r="188" spans="1:16" x14ac:dyDescent="0.25">
      <c r="A188" s="15">
        <v>44443</v>
      </c>
      <c r="B188" s="16" t="s">
        <v>54</v>
      </c>
      <c r="C188" s="17">
        <v>15</v>
      </c>
      <c r="D188" s="17" t="s">
        <v>108</v>
      </c>
      <c r="E188" s="17" t="s">
        <v>106</v>
      </c>
      <c r="F188" s="18">
        <v>0</v>
      </c>
      <c r="G188" s="17" t="str">
        <f>VLOOKUP($B188,MasterData[],2,0)</f>
        <v>Product23</v>
      </c>
      <c r="H188" s="17" t="str">
        <f>VLOOKUP($B188,MasterData[],3,0)</f>
        <v>Category03</v>
      </c>
      <c r="I188" s="17" t="str">
        <f>VLOOKUP($B188,MasterData[],4,0)</f>
        <v>Ft</v>
      </c>
      <c r="J188" s="19">
        <f>VLOOKUP($B188,MasterData[],5,0)</f>
        <v>141</v>
      </c>
      <c r="K188" s="19">
        <f>VLOOKUP($B188,MasterData[],6,0)</f>
        <v>149.46</v>
      </c>
      <c r="L188" s="19">
        <f t="shared" si="10"/>
        <v>2115</v>
      </c>
      <c r="M188" s="19">
        <f t="shared" si="11"/>
        <v>2241.9</v>
      </c>
      <c r="N188" s="20">
        <f t="shared" si="12"/>
        <v>4</v>
      </c>
      <c r="O188" s="21" t="str">
        <f t="shared" si="13"/>
        <v>Sep</v>
      </c>
      <c r="P188" s="20">
        <f t="shared" si="14"/>
        <v>2021</v>
      </c>
    </row>
    <row r="189" spans="1:16" x14ac:dyDescent="0.25">
      <c r="A189" s="15">
        <v>44444</v>
      </c>
      <c r="B189" s="16" t="s">
        <v>73</v>
      </c>
      <c r="C189" s="17">
        <v>1</v>
      </c>
      <c r="D189" s="17" t="s">
        <v>108</v>
      </c>
      <c r="E189" s="17" t="s">
        <v>107</v>
      </c>
      <c r="F189" s="18">
        <v>0</v>
      </c>
      <c r="G189" s="17" t="str">
        <f>VLOOKUP($B189,MasterData[],2,0)</f>
        <v>Product32</v>
      </c>
      <c r="H189" s="17" t="str">
        <f>VLOOKUP($B189,MasterData[],3,0)</f>
        <v>Category04</v>
      </c>
      <c r="I189" s="17" t="str">
        <f>VLOOKUP($B189,MasterData[],4,0)</f>
        <v>Kg</v>
      </c>
      <c r="J189" s="19">
        <f>VLOOKUP($B189,MasterData[],5,0)</f>
        <v>89</v>
      </c>
      <c r="K189" s="19">
        <f>VLOOKUP($B189,MasterData[],6,0)</f>
        <v>117.48</v>
      </c>
      <c r="L189" s="19">
        <f t="shared" si="10"/>
        <v>89</v>
      </c>
      <c r="M189" s="19">
        <f t="shared" si="11"/>
        <v>117.48</v>
      </c>
      <c r="N189" s="20">
        <f t="shared" si="12"/>
        <v>5</v>
      </c>
      <c r="O189" s="21" t="str">
        <f t="shared" si="13"/>
        <v>Sep</v>
      </c>
      <c r="P189" s="20">
        <f t="shared" si="14"/>
        <v>2021</v>
      </c>
    </row>
    <row r="190" spans="1:16" x14ac:dyDescent="0.25">
      <c r="A190" s="15">
        <v>44446</v>
      </c>
      <c r="B190" s="16" t="s">
        <v>45</v>
      </c>
      <c r="C190" s="17">
        <v>5</v>
      </c>
      <c r="D190" s="17" t="s">
        <v>108</v>
      </c>
      <c r="E190" s="17" t="s">
        <v>106</v>
      </c>
      <c r="F190" s="18">
        <v>0</v>
      </c>
      <c r="G190" s="17" t="str">
        <f>VLOOKUP($B190,MasterData[],2,0)</f>
        <v>Product19</v>
      </c>
      <c r="H190" s="17" t="str">
        <f>VLOOKUP($B190,MasterData[],3,0)</f>
        <v>Category02</v>
      </c>
      <c r="I190" s="17" t="str">
        <f>VLOOKUP($B190,MasterData[],4,0)</f>
        <v>Ft</v>
      </c>
      <c r="J190" s="19">
        <f>VLOOKUP($B190,MasterData[],5,0)</f>
        <v>150</v>
      </c>
      <c r="K190" s="19">
        <f>VLOOKUP($B190,MasterData[],6,0)</f>
        <v>210</v>
      </c>
      <c r="L190" s="19">
        <f t="shared" si="10"/>
        <v>750</v>
      </c>
      <c r="M190" s="19">
        <f t="shared" si="11"/>
        <v>1050</v>
      </c>
      <c r="N190" s="20">
        <f t="shared" si="12"/>
        <v>7</v>
      </c>
      <c r="O190" s="21" t="str">
        <f t="shared" si="13"/>
        <v>Sep</v>
      </c>
      <c r="P190" s="20">
        <f t="shared" si="14"/>
        <v>2021</v>
      </c>
    </row>
    <row r="191" spans="1:16" x14ac:dyDescent="0.25">
      <c r="A191" s="15">
        <v>44448</v>
      </c>
      <c r="B191" s="16" t="s">
        <v>98</v>
      </c>
      <c r="C191" s="17">
        <v>4</v>
      </c>
      <c r="D191" s="17" t="s">
        <v>108</v>
      </c>
      <c r="E191" s="17" t="s">
        <v>106</v>
      </c>
      <c r="F191" s="18">
        <v>0</v>
      </c>
      <c r="G191" s="17" t="str">
        <f>VLOOKUP($B191,MasterData[],2,0)</f>
        <v>Product44</v>
      </c>
      <c r="H191" s="17" t="str">
        <f>VLOOKUP($B191,MasterData[],3,0)</f>
        <v>Category05</v>
      </c>
      <c r="I191" s="17" t="str">
        <f>VLOOKUP($B191,MasterData[],4,0)</f>
        <v>Kg</v>
      </c>
      <c r="J191" s="19">
        <f>VLOOKUP($B191,MasterData[],5,0)</f>
        <v>76</v>
      </c>
      <c r="K191" s="19">
        <f>VLOOKUP($B191,MasterData[],6,0)</f>
        <v>82.08</v>
      </c>
      <c r="L191" s="19">
        <f t="shared" si="10"/>
        <v>304</v>
      </c>
      <c r="M191" s="19">
        <f t="shared" si="11"/>
        <v>328.32</v>
      </c>
      <c r="N191" s="20">
        <f t="shared" si="12"/>
        <v>9</v>
      </c>
      <c r="O191" s="21" t="str">
        <f t="shared" si="13"/>
        <v>Sep</v>
      </c>
      <c r="P191" s="20">
        <f t="shared" si="14"/>
        <v>2021</v>
      </c>
    </row>
    <row r="192" spans="1:16" x14ac:dyDescent="0.25">
      <c r="A192" s="15">
        <v>44449</v>
      </c>
      <c r="B192" s="16" t="s">
        <v>69</v>
      </c>
      <c r="C192" s="17">
        <v>6</v>
      </c>
      <c r="D192" s="17" t="s">
        <v>108</v>
      </c>
      <c r="E192" s="17" t="s">
        <v>106</v>
      </c>
      <c r="F192" s="18">
        <v>0</v>
      </c>
      <c r="G192" s="17" t="str">
        <f>VLOOKUP($B192,MasterData[],2,0)</f>
        <v>Product30</v>
      </c>
      <c r="H192" s="17" t="str">
        <f>VLOOKUP($B192,MasterData[],3,0)</f>
        <v>Category04</v>
      </c>
      <c r="I192" s="17" t="str">
        <f>VLOOKUP($B192,MasterData[],4,0)</f>
        <v>Ft</v>
      </c>
      <c r="J192" s="19">
        <f>VLOOKUP($B192,MasterData[],5,0)</f>
        <v>148</v>
      </c>
      <c r="K192" s="19">
        <f>VLOOKUP($B192,MasterData[],6,0)</f>
        <v>201.28</v>
      </c>
      <c r="L192" s="19">
        <f t="shared" si="10"/>
        <v>888</v>
      </c>
      <c r="M192" s="19">
        <f t="shared" si="11"/>
        <v>1207.68</v>
      </c>
      <c r="N192" s="20">
        <f t="shared" si="12"/>
        <v>10</v>
      </c>
      <c r="O192" s="21" t="str">
        <f t="shared" si="13"/>
        <v>Sep</v>
      </c>
      <c r="P192" s="20">
        <f t="shared" si="14"/>
        <v>2021</v>
      </c>
    </row>
    <row r="193" spans="1:16" x14ac:dyDescent="0.25">
      <c r="A193" s="15">
        <v>44449</v>
      </c>
      <c r="B193" s="16" t="s">
        <v>6</v>
      </c>
      <c r="C193" s="17">
        <v>9</v>
      </c>
      <c r="D193" s="17" t="s">
        <v>105</v>
      </c>
      <c r="E193" s="17" t="s">
        <v>106</v>
      </c>
      <c r="F193" s="18">
        <v>0</v>
      </c>
      <c r="G193" s="17" t="str">
        <f>VLOOKUP($B193,MasterData[],2,0)</f>
        <v>Product01</v>
      </c>
      <c r="H193" s="17" t="str">
        <f>VLOOKUP($B193,MasterData[],3,0)</f>
        <v>Category01</v>
      </c>
      <c r="I193" s="17" t="str">
        <f>VLOOKUP($B193,MasterData[],4,0)</f>
        <v>Kg</v>
      </c>
      <c r="J193" s="19">
        <f>VLOOKUP($B193,MasterData[],5,0)</f>
        <v>98</v>
      </c>
      <c r="K193" s="19">
        <f>VLOOKUP($B193,MasterData[],6,0)</f>
        <v>103.88</v>
      </c>
      <c r="L193" s="19">
        <f t="shared" si="10"/>
        <v>882</v>
      </c>
      <c r="M193" s="19">
        <f t="shared" si="11"/>
        <v>934.92</v>
      </c>
      <c r="N193" s="20">
        <f t="shared" si="12"/>
        <v>10</v>
      </c>
      <c r="O193" s="21" t="str">
        <f t="shared" si="13"/>
        <v>Sep</v>
      </c>
      <c r="P193" s="20">
        <f t="shared" si="14"/>
        <v>2021</v>
      </c>
    </row>
    <row r="194" spans="1:16" x14ac:dyDescent="0.25">
      <c r="A194" s="15">
        <v>44449</v>
      </c>
      <c r="B194" s="16" t="s">
        <v>60</v>
      </c>
      <c r="C194" s="17">
        <v>2</v>
      </c>
      <c r="D194" s="17" t="s">
        <v>108</v>
      </c>
      <c r="E194" s="17" t="s">
        <v>106</v>
      </c>
      <c r="F194" s="18">
        <v>0</v>
      </c>
      <c r="G194" s="17" t="str">
        <f>VLOOKUP($B194,MasterData[],2,0)</f>
        <v>Product26</v>
      </c>
      <c r="H194" s="17" t="str">
        <f>VLOOKUP($B194,MasterData[],3,0)</f>
        <v>Category04</v>
      </c>
      <c r="I194" s="17" t="str">
        <f>VLOOKUP($B194,MasterData[],4,0)</f>
        <v>No.</v>
      </c>
      <c r="J194" s="19">
        <f>VLOOKUP($B194,MasterData[],5,0)</f>
        <v>18</v>
      </c>
      <c r="K194" s="19">
        <f>VLOOKUP($B194,MasterData[],6,0)</f>
        <v>24.66</v>
      </c>
      <c r="L194" s="19">
        <f t="shared" ref="L194:L257" si="15">C194*J194</f>
        <v>36</v>
      </c>
      <c r="M194" s="19">
        <f t="shared" ref="M194:M257" si="16">C194*K194*(1-F194)</f>
        <v>49.32</v>
      </c>
      <c r="N194" s="20">
        <f t="shared" ref="N194:N257" si="17">DAY(A194)</f>
        <v>10</v>
      </c>
      <c r="O194" s="21" t="str">
        <f t="shared" ref="O194:O257" si="18">IF(MONTH(A194)=1,"Jan",IF(MONTH(A194)=2,"Feb",IF(MONTH(A194)=3,"Mar",IF(MONTH(A194)=4,"Apr",IF(MONTH(A194)=5,"May",IF(MONTH(A194)=6,"Jun",IF(MONTH(A194)=7,"Jul",IF(MONTH(A194)=8,"Aug",IF(MONTH(A194)=9,"Sep",IF(MONTH(A194)=10,"Oct",IF(MONTH(A194)=11,"Nov","Dec")))))))))))</f>
        <v>Sep</v>
      </c>
      <c r="P194" s="20">
        <f t="shared" ref="P194:P257" si="19">YEAR(A194)</f>
        <v>2021</v>
      </c>
    </row>
    <row r="195" spans="1:16" x14ac:dyDescent="0.25">
      <c r="A195" s="15">
        <v>44450</v>
      </c>
      <c r="B195" s="16" t="s">
        <v>6</v>
      </c>
      <c r="C195" s="17">
        <v>6</v>
      </c>
      <c r="D195" s="17" t="s">
        <v>105</v>
      </c>
      <c r="E195" s="17" t="s">
        <v>106</v>
      </c>
      <c r="F195" s="18">
        <v>0</v>
      </c>
      <c r="G195" s="17" t="str">
        <f>VLOOKUP($B195,MasterData[],2,0)</f>
        <v>Product01</v>
      </c>
      <c r="H195" s="17" t="str">
        <f>VLOOKUP($B195,MasterData[],3,0)</f>
        <v>Category01</v>
      </c>
      <c r="I195" s="17" t="str">
        <f>VLOOKUP($B195,MasterData[],4,0)</f>
        <v>Kg</v>
      </c>
      <c r="J195" s="19">
        <f>VLOOKUP($B195,MasterData[],5,0)</f>
        <v>98</v>
      </c>
      <c r="K195" s="19">
        <f>VLOOKUP($B195,MasterData[],6,0)</f>
        <v>103.88</v>
      </c>
      <c r="L195" s="19">
        <f t="shared" si="15"/>
        <v>588</v>
      </c>
      <c r="M195" s="19">
        <f t="shared" si="16"/>
        <v>623.28</v>
      </c>
      <c r="N195" s="20">
        <f t="shared" si="17"/>
        <v>11</v>
      </c>
      <c r="O195" s="21" t="str">
        <f t="shared" si="18"/>
        <v>Sep</v>
      </c>
      <c r="P195" s="20">
        <f t="shared" si="19"/>
        <v>2021</v>
      </c>
    </row>
    <row r="196" spans="1:16" x14ac:dyDescent="0.25">
      <c r="A196" s="15">
        <v>44452</v>
      </c>
      <c r="B196" s="16" t="s">
        <v>92</v>
      </c>
      <c r="C196" s="17">
        <v>7</v>
      </c>
      <c r="D196" s="17" t="s">
        <v>108</v>
      </c>
      <c r="E196" s="17" t="s">
        <v>107</v>
      </c>
      <c r="F196" s="18">
        <v>0</v>
      </c>
      <c r="G196" s="17" t="str">
        <f>VLOOKUP($B196,MasterData[],2,0)</f>
        <v>Product41</v>
      </c>
      <c r="H196" s="17" t="str">
        <f>VLOOKUP($B196,MasterData[],3,0)</f>
        <v>Category05</v>
      </c>
      <c r="I196" s="17" t="str">
        <f>VLOOKUP($B196,MasterData[],4,0)</f>
        <v>Ft</v>
      </c>
      <c r="J196" s="19">
        <f>VLOOKUP($B196,MasterData[],5,0)</f>
        <v>138</v>
      </c>
      <c r="K196" s="19">
        <f>VLOOKUP($B196,MasterData[],6,0)</f>
        <v>173.88</v>
      </c>
      <c r="L196" s="19">
        <f t="shared" si="15"/>
        <v>966</v>
      </c>
      <c r="M196" s="19">
        <f t="shared" si="16"/>
        <v>1217.1599999999999</v>
      </c>
      <c r="N196" s="20">
        <f t="shared" si="17"/>
        <v>13</v>
      </c>
      <c r="O196" s="21" t="str">
        <f t="shared" si="18"/>
        <v>Sep</v>
      </c>
      <c r="P196" s="20">
        <f t="shared" si="19"/>
        <v>2021</v>
      </c>
    </row>
    <row r="197" spans="1:16" x14ac:dyDescent="0.25">
      <c r="A197" s="15">
        <v>44454</v>
      </c>
      <c r="B197" s="16" t="s">
        <v>94</v>
      </c>
      <c r="C197" s="17">
        <v>6</v>
      </c>
      <c r="D197" s="17" t="s">
        <v>108</v>
      </c>
      <c r="E197" s="17" t="s">
        <v>106</v>
      </c>
      <c r="F197" s="18">
        <v>0</v>
      </c>
      <c r="G197" s="17" t="str">
        <f>VLOOKUP($B197,MasterData[],2,0)</f>
        <v>Product42</v>
      </c>
      <c r="H197" s="17" t="str">
        <f>VLOOKUP($B197,MasterData[],3,0)</f>
        <v>Category05</v>
      </c>
      <c r="I197" s="17" t="str">
        <f>VLOOKUP($B197,MasterData[],4,0)</f>
        <v>Ft</v>
      </c>
      <c r="J197" s="19">
        <f>VLOOKUP($B197,MasterData[],5,0)</f>
        <v>120</v>
      </c>
      <c r="K197" s="19">
        <f>VLOOKUP($B197,MasterData[],6,0)</f>
        <v>162</v>
      </c>
      <c r="L197" s="19">
        <f t="shared" si="15"/>
        <v>720</v>
      </c>
      <c r="M197" s="19">
        <f t="shared" si="16"/>
        <v>972</v>
      </c>
      <c r="N197" s="20">
        <f t="shared" si="17"/>
        <v>15</v>
      </c>
      <c r="O197" s="21" t="str">
        <f t="shared" si="18"/>
        <v>Sep</v>
      </c>
      <c r="P197" s="20">
        <f t="shared" si="19"/>
        <v>2021</v>
      </c>
    </row>
    <row r="198" spans="1:16" x14ac:dyDescent="0.25">
      <c r="A198" s="15">
        <v>44454</v>
      </c>
      <c r="B198" s="16" t="s">
        <v>94</v>
      </c>
      <c r="C198" s="17">
        <v>14</v>
      </c>
      <c r="D198" s="17" t="s">
        <v>108</v>
      </c>
      <c r="E198" s="17" t="s">
        <v>106</v>
      </c>
      <c r="F198" s="18">
        <v>0</v>
      </c>
      <c r="G198" s="17" t="str">
        <f>VLOOKUP($B198,MasterData[],2,0)</f>
        <v>Product42</v>
      </c>
      <c r="H198" s="17" t="str">
        <f>VLOOKUP($B198,MasterData[],3,0)</f>
        <v>Category05</v>
      </c>
      <c r="I198" s="17" t="str">
        <f>VLOOKUP($B198,MasterData[],4,0)</f>
        <v>Ft</v>
      </c>
      <c r="J198" s="19">
        <f>VLOOKUP($B198,MasterData[],5,0)</f>
        <v>120</v>
      </c>
      <c r="K198" s="19">
        <f>VLOOKUP($B198,MasterData[],6,0)</f>
        <v>162</v>
      </c>
      <c r="L198" s="19">
        <f t="shared" si="15"/>
        <v>1680</v>
      </c>
      <c r="M198" s="19">
        <f t="shared" si="16"/>
        <v>2268</v>
      </c>
      <c r="N198" s="20">
        <f t="shared" si="17"/>
        <v>15</v>
      </c>
      <c r="O198" s="21" t="str">
        <f t="shared" si="18"/>
        <v>Sep</v>
      </c>
      <c r="P198" s="20">
        <f t="shared" si="19"/>
        <v>2021</v>
      </c>
    </row>
    <row r="199" spans="1:16" x14ac:dyDescent="0.25">
      <c r="A199" s="15">
        <v>44460</v>
      </c>
      <c r="B199" s="16" t="s">
        <v>47</v>
      </c>
      <c r="C199" s="17">
        <v>7</v>
      </c>
      <c r="D199" s="17" t="s">
        <v>105</v>
      </c>
      <c r="E199" s="17" t="s">
        <v>107</v>
      </c>
      <c r="F199" s="18">
        <v>0</v>
      </c>
      <c r="G199" s="17" t="str">
        <f>VLOOKUP($B199,MasterData[],2,0)</f>
        <v>Product20</v>
      </c>
      <c r="H199" s="17" t="str">
        <f>VLOOKUP($B199,MasterData[],3,0)</f>
        <v>Category03</v>
      </c>
      <c r="I199" s="17" t="str">
        <f>VLOOKUP($B199,MasterData[],4,0)</f>
        <v>Lt</v>
      </c>
      <c r="J199" s="19">
        <f>VLOOKUP($B199,MasterData[],5,0)</f>
        <v>61</v>
      </c>
      <c r="K199" s="19">
        <f>VLOOKUP($B199,MasterData[],6,0)</f>
        <v>76.25</v>
      </c>
      <c r="L199" s="19">
        <f t="shared" si="15"/>
        <v>427</v>
      </c>
      <c r="M199" s="19">
        <f t="shared" si="16"/>
        <v>533.75</v>
      </c>
      <c r="N199" s="20">
        <f t="shared" si="17"/>
        <v>21</v>
      </c>
      <c r="O199" s="21" t="str">
        <f t="shared" si="18"/>
        <v>Sep</v>
      </c>
      <c r="P199" s="20">
        <f t="shared" si="19"/>
        <v>2021</v>
      </c>
    </row>
    <row r="200" spans="1:16" x14ac:dyDescent="0.25">
      <c r="A200" s="15">
        <v>44461</v>
      </c>
      <c r="B200" s="16" t="s">
        <v>90</v>
      </c>
      <c r="C200" s="17">
        <v>2</v>
      </c>
      <c r="D200" s="17" t="s">
        <v>106</v>
      </c>
      <c r="E200" s="17" t="s">
        <v>107</v>
      </c>
      <c r="F200" s="18">
        <v>0</v>
      </c>
      <c r="G200" s="17" t="str">
        <f>VLOOKUP($B200,MasterData[],2,0)</f>
        <v>Product40</v>
      </c>
      <c r="H200" s="17" t="str">
        <f>VLOOKUP($B200,MasterData[],3,0)</f>
        <v>Category05</v>
      </c>
      <c r="I200" s="17" t="str">
        <f>VLOOKUP($B200,MasterData[],4,0)</f>
        <v>Kg</v>
      </c>
      <c r="J200" s="19">
        <f>VLOOKUP($B200,MasterData[],5,0)</f>
        <v>90</v>
      </c>
      <c r="K200" s="19">
        <f>VLOOKUP($B200,MasterData[],6,0)</f>
        <v>115.2</v>
      </c>
      <c r="L200" s="19">
        <f t="shared" si="15"/>
        <v>180</v>
      </c>
      <c r="M200" s="19">
        <f t="shared" si="16"/>
        <v>230.4</v>
      </c>
      <c r="N200" s="20">
        <f t="shared" si="17"/>
        <v>22</v>
      </c>
      <c r="O200" s="21" t="str">
        <f t="shared" si="18"/>
        <v>Sep</v>
      </c>
      <c r="P200" s="20">
        <f t="shared" si="19"/>
        <v>2021</v>
      </c>
    </row>
    <row r="201" spans="1:16" x14ac:dyDescent="0.25">
      <c r="A201" s="15">
        <v>44461</v>
      </c>
      <c r="B201" s="16" t="s">
        <v>10</v>
      </c>
      <c r="C201" s="17">
        <v>4</v>
      </c>
      <c r="D201" s="17" t="s">
        <v>108</v>
      </c>
      <c r="E201" s="17" t="s">
        <v>107</v>
      </c>
      <c r="F201" s="18">
        <v>0</v>
      </c>
      <c r="G201" s="17" t="str">
        <f>VLOOKUP($B201,MasterData[],2,0)</f>
        <v>Product02</v>
      </c>
      <c r="H201" s="17" t="str">
        <f>VLOOKUP($B201,MasterData[],3,0)</f>
        <v>Category01</v>
      </c>
      <c r="I201" s="17" t="str">
        <f>VLOOKUP($B201,MasterData[],4,0)</f>
        <v>Kg</v>
      </c>
      <c r="J201" s="19">
        <f>VLOOKUP($B201,MasterData[],5,0)</f>
        <v>105</v>
      </c>
      <c r="K201" s="19">
        <f>VLOOKUP($B201,MasterData[],6,0)</f>
        <v>142.80000000000001</v>
      </c>
      <c r="L201" s="19">
        <f t="shared" si="15"/>
        <v>420</v>
      </c>
      <c r="M201" s="19">
        <f t="shared" si="16"/>
        <v>571.20000000000005</v>
      </c>
      <c r="N201" s="20">
        <f t="shared" si="17"/>
        <v>22</v>
      </c>
      <c r="O201" s="21" t="str">
        <f t="shared" si="18"/>
        <v>Sep</v>
      </c>
      <c r="P201" s="20">
        <f t="shared" si="19"/>
        <v>2021</v>
      </c>
    </row>
    <row r="202" spans="1:16" x14ac:dyDescent="0.25">
      <c r="A202" s="15">
        <v>44462</v>
      </c>
      <c r="B202" s="16" t="s">
        <v>43</v>
      </c>
      <c r="C202" s="17">
        <v>12</v>
      </c>
      <c r="D202" s="17" t="s">
        <v>108</v>
      </c>
      <c r="E202" s="17" t="s">
        <v>107</v>
      </c>
      <c r="F202" s="18">
        <v>0</v>
      </c>
      <c r="G202" s="17" t="str">
        <f>VLOOKUP($B202,MasterData[],2,0)</f>
        <v>Product18</v>
      </c>
      <c r="H202" s="17" t="str">
        <f>VLOOKUP($B202,MasterData[],3,0)</f>
        <v>Category02</v>
      </c>
      <c r="I202" s="17" t="str">
        <f>VLOOKUP($B202,MasterData[],4,0)</f>
        <v>No.</v>
      </c>
      <c r="J202" s="19">
        <f>VLOOKUP($B202,MasterData[],5,0)</f>
        <v>37</v>
      </c>
      <c r="K202" s="19">
        <f>VLOOKUP($B202,MasterData[],6,0)</f>
        <v>49.21</v>
      </c>
      <c r="L202" s="19">
        <f t="shared" si="15"/>
        <v>444</v>
      </c>
      <c r="M202" s="19">
        <f t="shared" si="16"/>
        <v>590.52</v>
      </c>
      <c r="N202" s="20">
        <f t="shared" si="17"/>
        <v>23</v>
      </c>
      <c r="O202" s="21" t="str">
        <f t="shared" si="18"/>
        <v>Sep</v>
      </c>
      <c r="P202" s="20">
        <f t="shared" si="19"/>
        <v>2021</v>
      </c>
    </row>
    <row r="203" spans="1:16" x14ac:dyDescent="0.25">
      <c r="A203" s="15">
        <v>44462</v>
      </c>
      <c r="B203" s="16" t="s">
        <v>50</v>
      </c>
      <c r="C203" s="17">
        <v>7</v>
      </c>
      <c r="D203" s="17" t="s">
        <v>106</v>
      </c>
      <c r="E203" s="17" t="s">
        <v>106</v>
      </c>
      <c r="F203" s="18">
        <v>0</v>
      </c>
      <c r="G203" s="17" t="str">
        <f>VLOOKUP($B203,MasterData[],2,0)</f>
        <v>Product21</v>
      </c>
      <c r="H203" s="17" t="str">
        <f>VLOOKUP($B203,MasterData[],3,0)</f>
        <v>Category03</v>
      </c>
      <c r="I203" s="17" t="str">
        <f>VLOOKUP($B203,MasterData[],4,0)</f>
        <v>Ft</v>
      </c>
      <c r="J203" s="19">
        <f>VLOOKUP($B203,MasterData[],5,0)</f>
        <v>126</v>
      </c>
      <c r="K203" s="19">
        <f>VLOOKUP($B203,MasterData[],6,0)</f>
        <v>162.54</v>
      </c>
      <c r="L203" s="19">
        <f t="shared" si="15"/>
        <v>882</v>
      </c>
      <c r="M203" s="19">
        <f t="shared" si="16"/>
        <v>1137.78</v>
      </c>
      <c r="N203" s="20">
        <f t="shared" si="17"/>
        <v>23</v>
      </c>
      <c r="O203" s="21" t="str">
        <f t="shared" si="18"/>
        <v>Sep</v>
      </c>
      <c r="P203" s="20">
        <f t="shared" si="19"/>
        <v>2021</v>
      </c>
    </row>
    <row r="204" spans="1:16" x14ac:dyDescent="0.25">
      <c r="A204" s="15">
        <v>44466</v>
      </c>
      <c r="B204" s="16" t="s">
        <v>77</v>
      </c>
      <c r="C204" s="17">
        <v>1</v>
      </c>
      <c r="D204" s="17" t="s">
        <v>108</v>
      </c>
      <c r="E204" s="17" t="s">
        <v>107</v>
      </c>
      <c r="F204" s="18">
        <v>0</v>
      </c>
      <c r="G204" s="17" t="str">
        <f>VLOOKUP($B204,MasterData[],2,0)</f>
        <v>Product34</v>
      </c>
      <c r="H204" s="17" t="str">
        <f>VLOOKUP($B204,MasterData[],3,0)</f>
        <v>Category04</v>
      </c>
      <c r="I204" s="17" t="str">
        <f>VLOOKUP($B204,MasterData[],4,0)</f>
        <v>Lt</v>
      </c>
      <c r="J204" s="19">
        <f>VLOOKUP($B204,MasterData[],5,0)</f>
        <v>55</v>
      </c>
      <c r="K204" s="19">
        <f>VLOOKUP($B204,MasterData[],6,0)</f>
        <v>58.3</v>
      </c>
      <c r="L204" s="19">
        <f t="shared" si="15"/>
        <v>55</v>
      </c>
      <c r="M204" s="19">
        <f t="shared" si="16"/>
        <v>58.3</v>
      </c>
      <c r="N204" s="20">
        <f t="shared" si="17"/>
        <v>27</v>
      </c>
      <c r="O204" s="21" t="str">
        <f t="shared" si="18"/>
        <v>Sep</v>
      </c>
      <c r="P204" s="20">
        <f t="shared" si="19"/>
        <v>2021</v>
      </c>
    </row>
    <row r="205" spans="1:16" x14ac:dyDescent="0.25">
      <c r="A205" s="15">
        <v>44469</v>
      </c>
      <c r="B205" s="16" t="s">
        <v>35</v>
      </c>
      <c r="C205" s="17">
        <v>9</v>
      </c>
      <c r="D205" s="17" t="s">
        <v>106</v>
      </c>
      <c r="E205" s="17" t="s">
        <v>106</v>
      </c>
      <c r="F205" s="18">
        <v>0</v>
      </c>
      <c r="G205" s="17" t="str">
        <f>VLOOKUP($B205,MasterData[],2,0)</f>
        <v>Product14</v>
      </c>
      <c r="H205" s="17" t="str">
        <f>VLOOKUP($B205,MasterData[],3,0)</f>
        <v>Category02</v>
      </c>
      <c r="I205" s="17" t="str">
        <f>VLOOKUP($B205,MasterData[],4,0)</f>
        <v>Kg</v>
      </c>
      <c r="J205" s="19">
        <f>VLOOKUP($B205,MasterData[],5,0)</f>
        <v>112</v>
      </c>
      <c r="K205" s="19">
        <f>VLOOKUP($B205,MasterData[],6,0)</f>
        <v>146.72</v>
      </c>
      <c r="L205" s="19">
        <f t="shared" si="15"/>
        <v>1008</v>
      </c>
      <c r="M205" s="19">
        <f t="shared" si="16"/>
        <v>1320.48</v>
      </c>
      <c r="N205" s="20">
        <f t="shared" si="17"/>
        <v>30</v>
      </c>
      <c r="O205" s="21" t="str">
        <f t="shared" si="18"/>
        <v>Sep</v>
      </c>
      <c r="P205" s="20">
        <f t="shared" si="19"/>
        <v>2021</v>
      </c>
    </row>
    <row r="206" spans="1:16" x14ac:dyDescent="0.25">
      <c r="A206" s="15">
        <v>44469</v>
      </c>
      <c r="B206" s="16" t="s">
        <v>18</v>
      </c>
      <c r="C206" s="17">
        <v>5</v>
      </c>
      <c r="D206" s="17" t="s">
        <v>106</v>
      </c>
      <c r="E206" s="17" t="s">
        <v>106</v>
      </c>
      <c r="F206" s="18">
        <v>0</v>
      </c>
      <c r="G206" s="17" t="str">
        <f>VLOOKUP($B206,MasterData[],2,0)</f>
        <v>Product06</v>
      </c>
      <c r="H206" s="17" t="str">
        <f>VLOOKUP($B206,MasterData[],3,0)</f>
        <v>Category01</v>
      </c>
      <c r="I206" s="17" t="str">
        <f>VLOOKUP($B206,MasterData[],4,0)</f>
        <v>Kg</v>
      </c>
      <c r="J206" s="19">
        <f>VLOOKUP($B206,MasterData[],5,0)</f>
        <v>75</v>
      </c>
      <c r="K206" s="19">
        <f>VLOOKUP($B206,MasterData[],6,0)</f>
        <v>85.5</v>
      </c>
      <c r="L206" s="19">
        <f t="shared" si="15"/>
        <v>375</v>
      </c>
      <c r="M206" s="19">
        <f t="shared" si="16"/>
        <v>427.5</v>
      </c>
      <c r="N206" s="20">
        <f t="shared" si="17"/>
        <v>30</v>
      </c>
      <c r="O206" s="21" t="str">
        <f t="shared" si="18"/>
        <v>Sep</v>
      </c>
      <c r="P206" s="20">
        <f t="shared" si="19"/>
        <v>2021</v>
      </c>
    </row>
    <row r="207" spans="1:16" x14ac:dyDescent="0.25">
      <c r="A207" s="15">
        <v>44470</v>
      </c>
      <c r="B207" s="16" t="s">
        <v>69</v>
      </c>
      <c r="C207" s="17">
        <v>14</v>
      </c>
      <c r="D207" s="17" t="s">
        <v>106</v>
      </c>
      <c r="E207" s="17" t="s">
        <v>107</v>
      </c>
      <c r="F207" s="18">
        <v>0</v>
      </c>
      <c r="G207" s="17" t="str">
        <f>VLOOKUP($B207,MasterData[],2,0)</f>
        <v>Product30</v>
      </c>
      <c r="H207" s="17" t="str">
        <f>VLOOKUP($B207,MasterData[],3,0)</f>
        <v>Category04</v>
      </c>
      <c r="I207" s="17" t="str">
        <f>VLOOKUP($B207,MasterData[],4,0)</f>
        <v>Ft</v>
      </c>
      <c r="J207" s="19">
        <f>VLOOKUP($B207,MasterData[],5,0)</f>
        <v>148</v>
      </c>
      <c r="K207" s="19">
        <f>VLOOKUP($B207,MasterData[],6,0)</f>
        <v>201.28</v>
      </c>
      <c r="L207" s="19">
        <f t="shared" si="15"/>
        <v>2072</v>
      </c>
      <c r="M207" s="19">
        <f t="shared" si="16"/>
        <v>2817.92</v>
      </c>
      <c r="N207" s="20">
        <f t="shared" si="17"/>
        <v>1</v>
      </c>
      <c r="O207" s="21" t="str">
        <f t="shared" si="18"/>
        <v>Oct</v>
      </c>
      <c r="P207" s="20">
        <f t="shared" si="19"/>
        <v>2021</v>
      </c>
    </row>
    <row r="208" spans="1:16" x14ac:dyDescent="0.25">
      <c r="A208" s="15">
        <v>44471</v>
      </c>
      <c r="B208" s="16" t="s">
        <v>35</v>
      </c>
      <c r="C208" s="17">
        <v>15</v>
      </c>
      <c r="D208" s="17" t="s">
        <v>108</v>
      </c>
      <c r="E208" s="17" t="s">
        <v>106</v>
      </c>
      <c r="F208" s="18">
        <v>0</v>
      </c>
      <c r="G208" s="17" t="str">
        <f>VLOOKUP($B208,MasterData[],2,0)</f>
        <v>Product14</v>
      </c>
      <c r="H208" s="17" t="str">
        <f>VLOOKUP($B208,MasterData[],3,0)</f>
        <v>Category02</v>
      </c>
      <c r="I208" s="17" t="str">
        <f>VLOOKUP($B208,MasterData[],4,0)</f>
        <v>Kg</v>
      </c>
      <c r="J208" s="19">
        <f>VLOOKUP($B208,MasterData[],5,0)</f>
        <v>112</v>
      </c>
      <c r="K208" s="19">
        <f>VLOOKUP($B208,MasterData[],6,0)</f>
        <v>146.72</v>
      </c>
      <c r="L208" s="19">
        <f t="shared" si="15"/>
        <v>1680</v>
      </c>
      <c r="M208" s="19">
        <f t="shared" si="16"/>
        <v>2200.8000000000002</v>
      </c>
      <c r="N208" s="20">
        <f t="shared" si="17"/>
        <v>2</v>
      </c>
      <c r="O208" s="21" t="str">
        <f t="shared" si="18"/>
        <v>Oct</v>
      </c>
      <c r="P208" s="20">
        <f t="shared" si="19"/>
        <v>2021</v>
      </c>
    </row>
    <row r="209" spans="1:16" x14ac:dyDescent="0.25">
      <c r="A209" s="15">
        <v>44472</v>
      </c>
      <c r="B209" s="16" t="s">
        <v>45</v>
      </c>
      <c r="C209" s="17">
        <v>9</v>
      </c>
      <c r="D209" s="17" t="s">
        <v>108</v>
      </c>
      <c r="E209" s="17" t="s">
        <v>106</v>
      </c>
      <c r="F209" s="18">
        <v>0</v>
      </c>
      <c r="G209" s="17" t="str">
        <f>VLOOKUP($B209,MasterData[],2,0)</f>
        <v>Product19</v>
      </c>
      <c r="H209" s="17" t="str">
        <f>VLOOKUP($B209,MasterData[],3,0)</f>
        <v>Category02</v>
      </c>
      <c r="I209" s="17" t="str">
        <f>VLOOKUP($B209,MasterData[],4,0)</f>
        <v>Ft</v>
      </c>
      <c r="J209" s="19">
        <f>VLOOKUP($B209,MasterData[],5,0)</f>
        <v>150</v>
      </c>
      <c r="K209" s="19">
        <f>VLOOKUP($B209,MasterData[],6,0)</f>
        <v>210</v>
      </c>
      <c r="L209" s="19">
        <f t="shared" si="15"/>
        <v>1350</v>
      </c>
      <c r="M209" s="19">
        <f t="shared" si="16"/>
        <v>1890</v>
      </c>
      <c r="N209" s="20">
        <f t="shared" si="17"/>
        <v>3</v>
      </c>
      <c r="O209" s="21" t="str">
        <f t="shared" si="18"/>
        <v>Oct</v>
      </c>
      <c r="P209" s="20">
        <f t="shared" si="19"/>
        <v>2021</v>
      </c>
    </row>
    <row r="210" spans="1:16" x14ac:dyDescent="0.25">
      <c r="A210" s="15">
        <v>44475</v>
      </c>
      <c r="B210" s="16" t="s">
        <v>79</v>
      </c>
      <c r="C210" s="17">
        <v>1</v>
      </c>
      <c r="D210" s="17" t="s">
        <v>108</v>
      </c>
      <c r="E210" s="17" t="s">
        <v>106</v>
      </c>
      <c r="F210" s="18">
        <v>0</v>
      </c>
      <c r="G210" s="17" t="str">
        <f>VLOOKUP($B210,MasterData[],2,0)</f>
        <v>Product35</v>
      </c>
      <c r="H210" s="17" t="str">
        <f>VLOOKUP($B210,MasterData[],3,0)</f>
        <v>Category04</v>
      </c>
      <c r="I210" s="17" t="str">
        <f>VLOOKUP($B210,MasterData[],4,0)</f>
        <v>No.</v>
      </c>
      <c r="J210" s="19">
        <f>VLOOKUP($B210,MasterData[],5,0)</f>
        <v>5</v>
      </c>
      <c r="K210" s="19">
        <f>VLOOKUP($B210,MasterData[],6,0)</f>
        <v>6.7</v>
      </c>
      <c r="L210" s="19">
        <f t="shared" si="15"/>
        <v>5</v>
      </c>
      <c r="M210" s="19">
        <f t="shared" si="16"/>
        <v>6.7</v>
      </c>
      <c r="N210" s="20">
        <f t="shared" si="17"/>
        <v>6</v>
      </c>
      <c r="O210" s="21" t="str">
        <f t="shared" si="18"/>
        <v>Oct</v>
      </c>
      <c r="P210" s="20">
        <f t="shared" si="19"/>
        <v>2021</v>
      </c>
    </row>
    <row r="211" spans="1:16" x14ac:dyDescent="0.25">
      <c r="A211" s="15">
        <v>44475</v>
      </c>
      <c r="B211" s="16" t="s">
        <v>81</v>
      </c>
      <c r="C211" s="17">
        <v>12</v>
      </c>
      <c r="D211" s="17" t="s">
        <v>106</v>
      </c>
      <c r="E211" s="17" t="s">
        <v>106</v>
      </c>
      <c r="F211" s="18">
        <v>0</v>
      </c>
      <c r="G211" s="17" t="str">
        <f>VLOOKUP($B211,MasterData[],2,0)</f>
        <v>Product36</v>
      </c>
      <c r="H211" s="17" t="str">
        <f>VLOOKUP($B211,MasterData[],3,0)</f>
        <v>Category04</v>
      </c>
      <c r="I211" s="17" t="str">
        <f>VLOOKUP($B211,MasterData[],4,0)</f>
        <v>Kg</v>
      </c>
      <c r="J211" s="19">
        <f>VLOOKUP($B211,MasterData[],5,0)</f>
        <v>90</v>
      </c>
      <c r="K211" s="19">
        <f>VLOOKUP($B211,MasterData[],6,0)</f>
        <v>96.3</v>
      </c>
      <c r="L211" s="19">
        <f t="shared" si="15"/>
        <v>1080</v>
      </c>
      <c r="M211" s="19">
        <f t="shared" si="16"/>
        <v>1155.5999999999999</v>
      </c>
      <c r="N211" s="20">
        <f t="shared" si="17"/>
        <v>6</v>
      </c>
      <c r="O211" s="21" t="str">
        <f t="shared" si="18"/>
        <v>Oct</v>
      </c>
      <c r="P211" s="20">
        <f t="shared" si="19"/>
        <v>2021</v>
      </c>
    </row>
    <row r="212" spans="1:16" x14ac:dyDescent="0.25">
      <c r="A212" s="15">
        <v>44476</v>
      </c>
      <c r="B212" s="16" t="s">
        <v>60</v>
      </c>
      <c r="C212" s="17">
        <v>6</v>
      </c>
      <c r="D212" s="17" t="s">
        <v>108</v>
      </c>
      <c r="E212" s="17" t="s">
        <v>107</v>
      </c>
      <c r="F212" s="18">
        <v>0</v>
      </c>
      <c r="G212" s="17" t="str">
        <f>VLOOKUP($B212,MasterData[],2,0)</f>
        <v>Product26</v>
      </c>
      <c r="H212" s="17" t="str">
        <f>VLOOKUP($B212,MasterData[],3,0)</f>
        <v>Category04</v>
      </c>
      <c r="I212" s="17" t="str">
        <f>VLOOKUP($B212,MasterData[],4,0)</f>
        <v>No.</v>
      </c>
      <c r="J212" s="19">
        <f>VLOOKUP($B212,MasterData[],5,0)</f>
        <v>18</v>
      </c>
      <c r="K212" s="19">
        <f>VLOOKUP($B212,MasterData[],6,0)</f>
        <v>24.66</v>
      </c>
      <c r="L212" s="19">
        <f t="shared" si="15"/>
        <v>108</v>
      </c>
      <c r="M212" s="19">
        <f t="shared" si="16"/>
        <v>147.96</v>
      </c>
      <c r="N212" s="20">
        <f t="shared" si="17"/>
        <v>7</v>
      </c>
      <c r="O212" s="21" t="str">
        <f t="shared" si="18"/>
        <v>Oct</v>
      </c>
      <c r="P212" s="20">
        <f t="shared" si="19"/>
        <v>2021</v>
      </c>
    </row>
    <row r="213" spans="1:16" x14ac:dyDescent="0.25">
      <c r="A213" s="15">
        <v>44478</v>
      </c>
      <c r="B213" s="16" t="s">
        <v>86</v>
      </c>
      <c r="C213" s="17">
        <v>5</v>
      </c>
      <c r="D213" s="17" t="s">
        <v>108</v>
      </c>
      <c r="E213" s="17" t="s">
        <v>107</v>
      </c>
      <c r="F213" s="18">
        <v>0</v>
      </c>
      <c r="G213" s="17" t="str">
        <f>VLOOKUP($B213,MasterData[],2,0)</f>
        <v>Product38</v>
      </c>
      <c r="H213" s="17" t="str">
        <f>VLOOKUP($B213,MasterData[],3,0)</f>
        <v>Category05</v>
      </c>
      <c r="I213" s="17" t="str">
        <f>VLOOKUP($B213,MasterData[],4,0)</f>
        <v>Kg</v>
      </c>
      <c r="J213" s="19">
        <f>VLOOKUP($B213,MasterData[],5,0)</f>
        <v>72</v>
      </c>
      <c r="K213" s="19">
        <f>VLOOKUP($B213,MasterData[],6,0)</f>
        <v>79.92</v>
      </c>
      <c r="L213" s="19">
        <f t="shared" si="15"/>
        <v>360</v>
      </c>
      <c r="M213" s="19">
        <f t="shared" si="16"/>
        <v>399.6</v>
      </c>
      <c r="N213" s="20">
        <f t="shared" si="17"/>
        <v>9</v>
      </c>
      <c r="O213" s="21" t="str">
        <f t="shared" si="18"/>
        <v>Oct</v>
      </c>
      <c r="P213" s="20">
        <f t="shared" si="19"/>
        <v>2021</v>
      </c>
    </row>
    <row r="214" spans="1:16" x14ac:dyDescent="0.25">
      <c r="A214" s="15">
        <v>44478</v>
      </c>
      <c r="B214" s="16" t="s">
        <v>73</v>
      </c>
      <c r="C214" s="17">
        <v>11</v>
      </c>
      <c r="D214" s="17" t="s">
        <v>106</v>
      </c>
      <c r="E214" s="17" t="s">
        <v>107</v>
      </c>
      <c r="F214" s="18">
        <v>0</v>
      </c>
      <c r="G214" s="17" t="str">
        <f>VLOOKUP($B214,MasterData[],2,0)</f>
        <v>Product32</v>
      </c>
      <c r="H214" s="17" t="str">
        <f>VLOOKUP($B214,MasterData[],3,0)</f>
        <v>Category04</v>
      </c>
      <c r="I214" s="17" t="str">
        <f>VLOOKUP($B214,MasterData[],4,0)</f>
        <v>Kg</v>
      </c>
      <c r="J214" s="19">
        <f>VLOOKUP($B214,MasterData[],5,0)</f>
        <v>89</v>
      </c>
      <c r="K214" s="19">
        <f>VLOOKUP($B214,MasterData[],6,0)</f>
        <v>117.48</v>
      </c>
      <c r="L214" s="19">
        <f t="shared" si="15"/>
        <v>979</v>
      </c>
      <c r="M214" s="19">
        <f t="shared" si="16"/>
        <v>1292.28</v>
      </c>
      <c r="N214" s="20">
        <f t="shared" si="17"/>
        <v>9</v>
      </c>
      <c r="O214" s="21" t="str">
        <f t="shared" si="18"/>
        <v>Oct</v>
      </c>
      <c r="P214" s="20">
        <f t="shared" si="19"/>
        <v>2021</v>
      </c>
    </row>
    <row r="215" spans="1:16" x14ac:dyDescent="0.25">
      <c r="A215" s="15">
        <v>44479</v>
      </c>
      <c r="B215" s="16" t="s">
        <v>79</v>
      </c>
      <c r="C215" s="17">
        <v>14</v>
      </c>
      <c r="D215" s="17" t="s">
        <v>108</v>
      </c>
      <c r="E215" s="17" t="s">
        <v>107</v>
      </c>
      <c r="F215" s="18">
        <v>0</v>
      </c>
      <c r="G215" s="17" t="str">
        <f>VLOOKUP($B215,MasterData[],2,0)</f>
        <v>Product35</v>
      </c>
      <c r="H215" s="17" t="str">
        <f>VLOOKUP($B215,MasterData[],3,0)</f>
        <v>Category04</v>
      </c>
      <c r="I215" s="17" t="str">
        <f>VLOOKUP($B215,MasterData[],4,0)</f>
        <v>No.</v>
      </c>
      <c r="J215" s="19">
        <f>VLOOKUP($B215,MasterData[],5,0)</f>
        <v>5</v>
      </c>
      <c r="K215" s="19">
        <f>VLOOKUP($B215,MasterData[],6,0)</f>
        <v>6.7</v>
      </c>
      <c r="L215" s="19">
        <f t="shared" si="15"/>
        <v>70</v>
      </c>
      <c r="M215" s="19">
        <f t="shared" si="16"/>
        <v>93.8</v>
      </c>
      <c r="N215" s="20">
        <f t="shared" si="17"/>
        <v>10</v>
      </c>
      <c r="O215" s="21" t="str">
        <f t="shared" si="18"/>
        <v>Oct</v>
      </c>
      <c r="P215" s="20">
        <f t="shared" si="19"/>
        <v>2021</v>
      </c>
    </row>
    <row r="216" spans="1:16" x14ac:dyDescent="0.25">
      <c r="A216" s="15">
        <v>44480</v>
      </c>
      <c r="B216" s="16" t="s">
        <v>29</v>
      </c>
      <c r="C216" s="17">
        <v>15</v>
      </c>
      <c r="D216" s="17" t="s">
        <v>108</v>
      </c>
      <c r="E216" s="17" t="s">
        <v>107</v>
      </c>
      <c r="F216" s="18">
        <v>0</v>
      </c>
      <c r="G216" s="17" t="str">
        <f>VLOOKUP($B216,MasterData[],2,0)</f>
        <v>Product11</v>
      </c>
      <c r="H216" s="17" t="str">
        <f>VLOOKUP($B216,MasterData[],3,0)</f>
        <v>Category02</v>
      </c>
      <c r="I216" s="17" t="str">
        <f>VLOOKUP($B216,MasterData[],4,0)</f>
        <v>Lt</v>
      </c>
      <c r="J216" s="19">
        <f>VLOOKUP($B216,MasterData[],5,0)</f>
        <v>44</v>
      </c>
      <c r="K216" s="19">
        <f>VLOOKUP($B216,MasterData[],6,0)</f>
        <v>48.4</v>
      </c>
      <c r="L216" s="19">
        <f t="shared" si="15"/>
        <v>660</v>
      </c>
      <c r="M216" s="19">
        <f t="shared" si="16"/>
        <v>726</v>
      </c>
      <c r="N216" s="20">
        <f t="shared" si="17"/>
        <v>11</v>
      </c>
      <c r="O216" s="21" t="str">
        <f t="shared" si="18"/>
        <v>Oct</v>
      </c>
      <c r="P216" s="20">
        <f t="shared" si="19"/>
        <v>2021</v>
      </c>
    </row>
    <row r="217" spans="1:16" x14ac:dyDescent="0.25">
      <c r="A217" s="15">
        <v>44481</v>
      </c>
      <c r="B217" s="16" t="s">
        <v>63</v>
      </c>
      <c r="C217" s="17">
        <v>8</v>
      </c>
      <c r="D217" s="17" t="s">
        <v>106</v>
      </c>
      <c r="E217" s="17" t="s">
        <v>106</v>
      </c>
      <c r="F217" s="18">
        <v>0</v>
      </c>
      <c r="G217" s="17" t="str">
        <f>VLOOKUP($B217,MasterData[],2,0)</f>
        <v>Product27</v>
      </c>
      <c r="H217" s="17" t="str">
        <f>VLOOKUP($B217,MasterData[],3,0)</f>
        <v>Category04</v>
      </c>
      <c r="I217" s="17" t="str">
        <f>VLOOKUP($B217,MasterData[],4,0)</f>
        <v>Lt</v>
      </c>
      <c r="J217" s="19">
        <f>VLOOKUP($B217,MasterData[],5,0)</f>
        <v>48</v>
      </c>
      <c r="K217" s="19">
        <f>VLOOKUP($B217,MasterData[],6,0)</f>
        <v>57.120000000000005</v>
      </c>
      <c r="L217" s="19">
        <f t="shared" si="15"/>
        <v>384</v>
      </c>
      <c r="M217" s="19">
        <f t="shared" si="16"/>
        <v>456.96000000000004</v>
      </c>
      <c r="N217" s="20">
        <f t="shared" si="17"/>
        <v>12</v>
      </c>
      <c r="O217" s="21" t="str">
        <f t="shared" si="18"/>
        <v>Oct</v>
      </c>
      <c r="P217" s="20">
        <f t="shared" si="19"/>
        <v>2021</v>
      </c>
    </row>
    <row r="218" spans="1:16" x14ac:dyDescent="0.25">
      <c r="A218" s="15">
        <v>44486</v>
      </c>
      <c r="B218" s="16" t="s">
        <v>6</v>
      </c>
      <c r="C218" s="17">
        <v>13</v>
      </c>
      <c r="D218" s="17" t="s">
        <v>108</v>
      </c>
      <c r="E218" s="17" t="s">
        <v>106</v>
      </c>
      <c r="F218" s="18">
        <v>0</v>
      </c>
      <c r="G218" s="17" t="str">
        <f>VLOOKUP($B218,MasterData[],2,0)</f>
        <v>Product01</v>
      </c>
      <c r="H218" s="17" t="str">
        <f>VLOOKUP($B218,MasterData[],3,0)</f>
        <v>Category01</v>
      </c>
      <c r="I218" s="17" t="str">
        <f>VLOOKUP($B218,MasterData[],4,0)</f>
        <v>Kg</v>
      </c>
      <c r="J218" s="19">
        <f>VLOOKUP($B218,MasterData[],5,0)</f>
        <v>98</v>
      </c>
      <c r="K218" s="19">
        <f>VLOOKUP($B218,MasterData[],6,0)</f>
        <v>103.88</v>
      </c>
      <c r="L218" s="19">
        <f t="shared" si="15"/>
        <v>1274</v>
      </c>
      <c r="M218" s="19">
        <f t="shared" si="16"/>
        <v>1350.44</v>
      </c>
      <c r="N218" s="20">
        <f t="shared" si="17"/>
        <v>17</v>
      </c>
      <c r="O218" s="21" t="str">
        <f t="shared" si="18"/>
        <v>Oct</v>
      </c>
      <c r="P218" s="20">
        <f t="shared" si="19"/>
        <v>2021</v>
      </c>
    </row>
    <row r="219" spans="1:16" x14ac:dyDescent="0.25">
      <c r="A219" s="15">
        <v>44487</v>
      </c>
      <c r="B219" s="16" t="s">
        <v>58</v>
      </c>
      <c r="C219" s="17">
        <v>6</v>
      </c>
      <c r="D219" s="17" t="s">
        <v>106</v>
      </c>
      <c r="E219" s="17" t="s">
        <v>107</v>
      </c>
      <c r="F219" s="18">
        <v>0</v>
      </c>
      <c r="G219" s="17" t="str">
        <f>VLOOKUP($B219,MasterData[],2,0)</f>
        <v>Product25</v>
      </c>
      <c r="H219" s="17" t="str">
        <f>VLOOKUP($B219,MasterData[],3,0)</f>
        <v>Category03</v>
      </c>
      <c r="I219" s="17" t="str">
        <f>VLOOKUP($B219,MasterData[],4,0)</f>
        <v>No.</v>
      </c>
      <c r="J219" s="19">
        <f>VLOOKUP($B219,MasterData[],5,0)</f>
        <v>7</v>
      </c>
      <c r="K219" s="19">
        <f>VLOOKUP($B219,MasterData[],6,0)</f>
        <v>8.33</v>
      </c>
      <c r="L219" s="19">
        <f t="shared" si="15"/>
        <v>42</v>
      </c>
      <c r="M219" s="19">
        <f t="shared" si="16"/>
        <v>49.980000000000004</v>
      </c>
      <c r="N219" s="20">
        <f t="shared" si="17"/>
        <v>18</v>
      </c>
      <c r="O219" s="21" t="str">
        <f t="shared" si="18"/>
        <v>Oct</v>
      </c>
      <c r="P219" s="20">
        <f t="shared" si="19"/>
        <v>2021</v>
      </c>
    </row>
    <row r="220" spans="1:16" x14ac:dyDescent="0.25">
      <c r="A220" s="15">
        <v>44487</v>
      </c>
      <c r="B220" s="16" t="s">
        <v>50</v>
      </c>
      <c r="C220" s="17">
        <v>13</v>
      </c>
      <c r="D220" s="17" t="s">
        <v>106</v>
      </c>
      <c r="E220" s="17" t="s">
        <v>107</v>
      </c>
      <c r="F220" s="18">
        <v>0</v>
      </c>
      <c r="G220" s="17" t="str">
        <f>VLOOKUP($B220,MasterData[],2,0)</f>
        <v>Product21</v>
      </c>
      <c r="H220" s="17" t="str">
        <f>VLOOKUP($B220,MasterData[],3,0)</f>
        <v>Category03</v>
      </c>
      <c r="I220" s="17" t="str">
        <f>VLOOKUP($B220,MasterData[],4,0)</f>
        <v>Ft</v>
      </c>
      <c r="J220" s="19">
        <f>VLOOKUP($B220,MasterData[],5,0)</f>
        <v>126</v>
      </c>
      <c r="K220" s="19">
        <f>VLOOKUP($B220,MasterData[],6,0)</f>
        <v>162.54</v>
      </c>
      <c r="L220" s="19">
        <f t="shared" si="15"/>
        <v>1638</v>
      </c>
      <c r="M220" s="19">
        <f t="shared" si="16"/>
        <v>2113.02</v>
      </c>
      <c r="N220" s="20">
        <f t="shared" si="17"/>
        <v>18</v>
      </c>
      <c r="O220" s="21" t="str">
        <f t="shared" si="18"/>
        <v>Oct</v>
      </c>
      <c r="P220" s="20">
        <f t="shared" si="19"/>
        <v>2021</v>
      </c>
    </row>
    <row r="221" spans="1:16" x14ac:dyDescent="0.25">
      <c r="A221" s="15">
        <v>44491</v>
      </c>
      <c r="B221" s="16" t="s">
        <v>29</v>
      </c>
      <c r="C221" s="17">
        <v>7</v>
      </c>
      <c r="D221" s="17" t="s">
        <v>108</v>
      </c>
      <c r="E221" s="17" t="s">
        <v>107</v>
      </c>
      <c r="F221" s="18">
        <v>0</v>
      </c>
      <c r="G221" s="17" t="str">
        <f>VLOOKUP($B221,MasterData[],2,0)</f>
        <v>Product11</v>
      </c>
      <c r="H221" s="17" t="str">
        <f>VLOOKUP($B221,MasterData[],3,0)</f>
        <v>Category02</v>
      </c>
      <c r="I221" s="17" t="str">
        <f>VLOOKUP($B221,MasterData[],4,0)</f>
        <v>Lt</v>
      </c>
      <c r="J221" s="19">
        <f>VLOOKUP($B221,MasterData[],5,0)</f>
        <v>44</v>
      </c>
      <c r="K221" s="19">
        <f>VLOOKUP($B221,MasterData[],6,0)</f>
        <v>48.4</v>
      </c>
      <c r="L221" s="19">
        <f t="shared" si="15"/>
        <v>308</v>
      </c>
      <c r="M221" s="19">
        <f t="shared" si="16"/>
        <v>338.8</v>
      </c>
      <c r="N221" s="20">
        <f t="shared" si="17"/>
        <v>22</v>
      </c>
      <c r="O221" s="21" t="str">
        <f t="shared" si="18"/>
        <v>Oct</v>
      </c>
      <c r="P221" s="20">
        <f t="shared" si="19"/>
        <v>2021</v>
      </c>
    </row>
    <row r="222" spans="1:16" x14ac:dyDescent="0.25">
      <c r="A222" s="15">
        <v>44491</v>
      </c>
      <c r="B222" s="16" t="s">
        <v>56</v>
      </c>
      <c r="C222" s="17">
        <v>13</v>
      </c>
      <c r="D222" s="17" t="s">
        <v>106</v>
      </c>
      <c r="E222" s="17" t="s">
        <v>107</v>
      </c>
      <c r="F222" s="18">
        <v>0</v>
      </c>
      <c r="G222" s="17" t="str">
        <f>VLOOKUP($B222,MasterData[],2,0)</f>
        <v>Product24</v>
      </c>
      <c r="H222" s="17" t="str">
        <f>VLOOKUP($B222,MasterData[],3,0)</f>
        <v>Category03</v>
      </c>
      <c r="I222" s="17" t="str">
        <f>VLOOKUP($B222,MasterData[],4,0)</f>
        <v>Ft</v>
      </c>
      <c r="J222" s="19">
        <f>VLOOKUP($B222,MasterData[],5,0)</f>
        <v>144</v>
      </c>
      <c r="K222" s="19">
        <f>VLOOKUP($B222,MasterData[],6,0)</f>
        <v>156.96</v>
      </c>
      <c r="L222" s="19">
        <f t="shared" si="15"/>
        <v>1872</v>
      </c>
      <c r="M222" s="19">
        <f t="shared" si="16"/>
        <v>2040.48</v>
      </c>
      <c r="N222" s="20">
        <f t="shared" si="17"/>
        <v>22</v>
      </c>
      <c r="O222" s="21" t="str">
        <f t="shared" si="18"/>
        <v>Oct</v>
      </c>
      <c r="P222" s="20">
        <f t="shared" si="19"/>
        <v>2021</v>
      </c>
    </row>
    <row r="223" spans="1:16" x14ac:dyDescent="0.25">
      <c r="A223" s="15">
        <v>44491</v>
      </c>
      <c r="B223" s="16" t="s">
        <v>24</v>
      </c>
      <c r="C223" s="17">
        <v>1</v>
      </c>
      <c r="D223" s="17" t="s">
        <v>108</v>
      </c>
      <c r="E223" s="17" t="s">
        <v>107</v>
      </c>
      <c r="F223" s="18">
        <v>0</v>
      </c>
      <c r="G223" s="17" t="str">
        <f>VLOOKUP($B223,MasterData[],2,0)</f>
        <v>Product09</v>
      </c>
      <c r="H223" s="17" t="str">
        <f>VLOOKUP($B223,MasterData[],3,0)</f>
        <v>Category01</v>
      </c>
      <c r="I223" s="17" t="str">
        <f>VLOOKUP($B223,MasterData[],4,0)</f>
        <v>No.</v>
      </c>
      <c r="J223" s="19">
        <f>VLOOKUP($B223,MasterData[],5,0)</f>
        <v>6</v>
      </c>
      <c r="K223" s="19">
        <f>VLOOKUP($B223,MasterData[],6,0)</f>
        <v>7.8599999999999994</v>
      </c>
      <c r="L223" s="19">
        <f t="shared" si="15"/>
        <v>6</v>
      </c>
      <c r="M223" s="19">
        <f t="shared" si="16"/>
        <v>7.8599999999999994</v>
      </c>
      <c r="N223" s="20">
        <f t="shared" si="17"/>
        <v>22</v>
      </c>
      <c r="O223" s="21" t="str">
        <f t="shared" si="18"/>
        <v>Oct</v>
      </c>
      <c r="P223" s="20">
        <f t="shared" si="19"/>
        <v>2021</v>
      </c>
    </row>
    <row r="224" spans="1:16" x14ac:dyDescent="0.25">
      <c r="A224" s="15">
        <v>44493</v>
      </c>
      <c r="B224" s="16" t="s">
        <v>29</v>
      </c>
      <c r="C224" s="17">
        <v>3</v>
      </c>
      <c r="D224" s="17" t="s">
        <v>105</v>
      </c>
      <c r="E224" s="17" t="s">
        <v>107</v>
      </c>
      <c r="F224" s="18">
        <v>0</v>
      </c>
      <c r="G224" s="17" t="str">
        <f>VLOOKUP($B224,MasterData[],2,0)</f>
        <v>Product11</v>
      </c>
      <c r="H224" s="17" t="str">
        <f>VLOOKUP($B224,MasterData[],3,0)</f>
        <v>Category02</v>
      </c>
      <c r="I224" s="17" t="str">
        <f>VLOOKUP($B224,MasterData[],4,0)</f>
        <v>Lt</v>
      </c>
      <c r="J224" s="19">
        <f>VLOOKUP($B224,MasterData[],5,0)</f>
        <v>44</v>
      </c>
      <c r="K224" s="19">
        <f>VLOOKUP($B224,MasterData[],6,0)</f>
        <v>48.4</v>
      </c>
      <c r="L224" s="19">
        <f t="shared" si="15"/>
        <v>132</v>
      </c>
      <c r="M224" s="19">
        <f t="shared" si="16"/>
        <v>145.19999999999999</v>
      </c>
      <c r="N224" s="20">
        <f t="shared" si="17"/>
        <v>24</v>
      </c>
      <c r="O224" s="21" t="str">
        <f t="shared" si="18"/>
        <v>Oct</v>
      </c>
      <c r="P224" s="20">
        <f t="shared" si="19"/>
        <v>2021</v>
      </c>
    </row>
    <row r="225" spans="1:16" x14ac:dyDescent="0.25">
      <c r="A225" s="15">
        <v>44494</v>
      </c>
      <c r="B225" s="16" t="s">
        <v>98</v>
      </c>
      <c r="C225" s="17">
        <v>9</v>
      </c>
      <c r="D225" s="17" t="s">
        <v>106</v>
      </c>
      <c r="E225" s="17" t="s">
        <v>107</v>
      </c>
      <c r="F225" s="18">
        <v>0</v>
      </c>
      <c r="G225" s="17" t="str">
        <f>VLOOKUP($B225,MasterData[],2,0)</f>
        <v>Product44</v>
      </c>
      <c r="H225" s="17" t="str">
        <f>VLOOKUP($B225,MasterData[],3,0)</f>
        <v>Category05</v>
      </c>
      <c r="I225" s="17" t="str">
        <f>VLOOKUP($B225,MasterData[],4,0)</f>
        <v>Kg</v>
      </c>
      <c r="J225" s="19">
        <f>VLOOKUP($B225,MasterData[],5,0)</f>
        <v>76</v>
      </c>
      <c r="K225" s="19">
        <f>VLOOKUP($B225,MasterData[],6,0)</f>
        <v>82.08</v>
      </c>
      <c r="L225" s="19">
        <f t="shared" si="15"/>
        <v>684</v>
      </c>
      <c r="M225" s="19">
        <f t="shared" si="16"/>
        <v>738.72</v>
      </c>
      <c r="N225" s="20">
        <f t="shared" si="17"/>
        <v>25</v>
      </c>
      <c r="O225" s="21" t="str">
        <f t="shared" si="18"/>
        <v>Oct</v>
      </c>
      <c r="P225" s="20">
        <f t="shared" si="19"/>
        <v>2021</v>
      </c>
    </row>
    <row r="226" spans="1:16" x14ac:dyDescent="0.25">
      <c r="A226" s="15">
        <v>44495</v>
      </c>
      <c r="B226" s="16" t="s">
        <v>14</v>
      </c>
      <c r="C226" s="17">
        <v>6</v>
      </c>
      <c r="D226" s="17" t="s">
        <v>105</v>
      </c>
      <c r="E226" s="17" t="s">
        <v>107</v>
      </c>
      <c r="F226" s="18">
        <v>0</v>
      </c>
      <c r="G226" s="17" t="str">
        <f>VLOOKUP($B226,MasterData[],2,0)</f>
        <v>Product04</v>
      </c>
      <c r="H226" s="17" t="str">
        <f>VLOOKUP($B226,MasterData[],3,0)</f>
        <v>Category01</v>
      </c>
      <c r="I226" s="17" t="str">
        <f>VLOOKUP($B226,MasterData[],4,0)</f>
        <v>Lt</v>
      </c>
      <c r="J226" s="19">
        <f>VLOOKUP($B226,MasterData[],5,0)</f>
        <v>44</v>
      </c>
      <c r="K226" s="19">
        <f>VLOOKUP($B226,MasterData[],6,0)</f>
        <v>48.84</v>
      </c>
      <c r="L226" s="19">
        <f t="shared" si="15"/>
        <v>264</v>
      </c>
      <c r="M226" s="19">
        <f t="shared" si="16"/>
        <v>293.04000000000002</v>
      </c>
      <c r="N226" s="20">
        <f t="shared" si="17"/>
        <v>26</v>
      </c>
      <c r="O226" s="21" t="str">
        <f t="shared" si="18"/>
        <v>Oct</v>
      </c>
      <c r="P226" s="20">
        <f t="shared" si="19"/>
        <v>2021</v>
      </c>
    </row>
    <row r="227" spans="1:16" x14ac:dyDescent="0.25">
      <c r="A227" s="15">
        <v>44497</v>
      </c>
      <c r="B227" s="16" t="s">
        <v>22</v>
      </c>
      <c r="C227" s="17">
        <v>1</v>
      </c>
      <c r="D227" s="17" t="s">
        <v>108</v>
      </c>
      <c r="E227" s="17" t="s">
        <v>107</v>
      </c>
      <c r="F227" s="18">
        <v>0</v>
      </c>
      <c r="G227" s="17" t="str">
        <f>VLOOKUP($B227,MasterData[],2,0)</f>
        <v>Product08</v>
      </c>
      <c r="H227" s="17" t="str">
        <f>VLOOKUP($B227,MasterData[],3,0)</f>
        <v>Category01</v>
      </c>
      <c r="I227" s="17" t="str">
        <f>VLOOKUP($B227,MasterData[],4,0)</f>
        <v>Kg</v>
      </c>
      <c r="J227" s="19">
        <f>VLOOKUP($B227,MasterData[],5,0)</f>
        <v>83</v>
      </c>
      <c r="K227" s="19">
        <f>VLOOKUP($B227,MasterData[],6,0)</f>
        <v>94.62</v>
      </c>
      <c r="L227" s="19">
        <f t="shared" si="15"/>
        <v>83</v>
      </c>
      <c r="M227" s="19">
        <f t="shared" si="16"/>
        <v>94.62</v>
      </c>
      <c r="N227" s="20">
        <f t="shared" si="17"/>
        <v>28</v>
      </c>
      <c r="O227" s="21" t="str">
        <f t="shared" si="18"/>
        <v>Oct</v>
      </c>
      <c r="P227" s="20">
        <f t="shared" si="19"/>
        <v>2021</v>
      </c>
    </row>
    <row r="228" spans="1:16" x14ac:dyDescent="0.25">
      <c r="A228" s="15">
        <v>44498</v>
      </c>
      <c r="B228" s="16" t="s">
        <v>86</v>
      </c>
      <c r="C228" s="17">
        <v>14</v>
      </c>
      <c r="D228" s="17" t="s">
        <v>106</v>
      </c>
      <c r="E228" s="17" t="s">
        <v>106</v>
      </c>
      <c r="F228" s="18">
        <v>0</v>
      </c>
      <c r="G228" s="17" t="str">
        <f>VLOOKUP($B228,MasterData[],2,0)</f>
        <v>Product38</v>
      </c>
      <c r="H228" s="17" t="str">
        <f>VLOOKUP($B228,MasterData[],3,0)</f>
        <v>Category05</v>
      </c>
      <c r="I228" s="17" t="str">
        <f>VLOOKUP($B228,MasterData[],4,0)</f>
        <v>Kg</v>
      </c>
      <c r="J228" s="19">
        <f>VLOOKUP($B228,MasterData[],5,0)</f>
        <v>72</v>
      </c>
      <c r="K228" s="19">
        <f>VLOOKUP($B228,MasterData[],6,0)</f>
        <v>79.92</v>
      </c>
      <c r="L228" s="19">
        <f t="shared" si="15"/>
        <v>1008</v>
      </c>
      <c r="M228" s="19">
        <f t="shared" si="16"/>
        <v>1118.8800000000001</v>
      </c>
      <c r="N228" s="20">
        <f t="shared" si="17"/>
        <v>29</v>
      </c>
      <c r="O228" s="21" t="str">
        <f t="shared" si="18"/>
        <v>Oct</v>
      </c>
      <c r="P228" s="20">
        <f t="shared" si="19"/>
        <v>2021</v>
      </c>
    </row>
    <row r="229" spans="1:16" x14ac:dyDescent="0.25">
      <c r="A229" s="15">
        <v>44500</v>
      </c>
      <c r="B229" s="16" t="s">
        <v>50</v>
      </c>
      <c r="C229" s="17">
        <v>6</v>
      </c>
      <c r="D229" s="17" t="s">
        <v>106</v>
      </c>
      <c r="E229" s="17" t="s">
        <v>107</v>
      </c>
      <c r="F229" s="18">
        <v>0</v>
      </c>
      <c r="G229" s="17" t="str">
        <f>VLOOKUP($B229,MasterData[],2,0)</f>
        <v>Product21</v>
      </c>
      <c r="H229" s="17" t="str">
        <f>VLOOKUP($B229,MasterData[],3,0)</f>
        <v>Category03</v>
      </c>
      <c r="I229" s="17" t="str">
        <f>VLOOKUP($B229,MasterData[],4,0)</f>
        <v>Ft</v>
      </c>
      <c r="J229" s="19">
        <f>VLOOKUP($B229,MasterData[],5,0)</f>
        <v>126</v>
      </c>
      <c r="K229" s="19">
        <f>VLOOKUP($B229,MasterData[],6,0)</f>
        <v>162.54</v>
      </c>
      <c r="L229" s="19">
        <f t="shared" si="15"/>
        <v>756</v>
      </c>
      <c r="M229" s="19">
        <f t="shared" si="16"/>
        <v>975.24</v>
      </c>
      <c r="N229" s="20">
        <f t="shared" si="17"/>
        <v>31</v>
      </c>
      <c r="O229" s="21" t="str">
        <f t="shared" si="18"/>
        <v>Oct</v>
      </c>
      <c r="P229" s="20">
        <f t="shared" si="19"/>
        <v>2021</v>
      </c>
    </row>
    <row r="230" spans="1:16" x14ac:dyDescent="0.25">
      <c r="A230" s="15">
        <v>44503</v>
      </c>
      <c r="B230" s="16" t="s">
        <v>33</v>
      </c>
      <c r="C230" s="17">
        <v>12</v>
      </c>
      <c r="D230" s="17" t="s">
        <v>108</v>
      </c>
      <c r="E230" s="17" t="s">
        <v>107</v>
      </c>
      <c r="F230" s="18">
        <v>0</v>
      </c>
      <c r="G230" s="17" t="str">
        <f>VLOOKUP($B230,MasterData[],2,0)</f>
        <v>Product13</v>
      </c>
      <c r="H230" s="17" t="str">
        <f>VLOOKUP($B230,MasterData[],3,0)</f>
        <v>Category02</v>
      </c>
      <c r="I230" s="17" t="str">
        <f>VLOOKUP($B230,MasterData[],4,0)</f>
        <v>Kg</v>
      </c>
      <c r="J230" s="19">
        <f>VLOOKUP($B230,MasterData[],5,0)</f>
        <v>112</v>
      </c>
      <c r="K230" s="19">
        <f>VLOOKUP($B230,MasterData[],6,0)</f>
        <v>122.08</v>
      </c>
      <c r="L230" s="19">
        <f t="shared" si="15"/>
        <v>1344</v>
      </c>
      <c r="M230" s="19">
        <f t="shared" si="16"/>
        <v>1464.96</v>
      </c>
      <c r="N230" s="20">
        <f t="shared" si="17"/>
        <v>3</v>
      </c>
      <c r="O230" s="21" t="str">
        <f t="shared" si="18"/>
        <v>Nov</v>
      </c>
      <c r="P230" s="20">
        <f t="shared" si="19"/>
        <v>2021</v>
      </c>
    </row>
    <row r="231" spans="1:16" x14ac:dyDescent="0.25">
      <c r="A231" s="15">
        <v>44506</v>
      </c>
      <c r="B231" s="16" t="s">
        <v>81</v>
      </c>
      <c r="C231" s="17">
        <v>10</v>
      </c>
      <c r="D231" s="17" t="s">
        <v>108</v>
      </c>
      <c r="E231" s="17" t="s">
        <v>106</v>
      </c>
      <c r="F231" s="18">
        <v>0</v>
      </c>
      <c r="G231" s="17" t="str">
        <f>VLOOKUP($B231,MasterData[],2,0)</f>
        <v>Product36</v>
      </c>
      <c r="H231" s="17" t="str">
        <f>VLOOKUP($B231,MasterData[],3,0)</f>
        <v>Category04</v>
      </c>
      <c r="I231" s="17" t="str">
        <f>VLOOKUP($B231,MasterData[],4,0)</f>
        <v>Kg</v>
      </c>
      <c r="J231" s="19">
        <f>VLOOKUP($B231,MasterData[],5,0)</f>
        <v>90</v>
      </c>
      <c r="K231" s="19">
        <f>VLOOKUP($B231,MasterData[],6,0)</f>
        <v>96.3</v>
      </c>
      <c r="L231" s="19">
        <f t="shared" si="15"/>
        <v>900</v>
      </c>
      <c r="M231" s="19">
        <f t="shared" si="16"/>
        <v>963</v>
      </c>
      <c r="N231" s="20">
        <f t="shared" si="17"/>
        <v>6</v>
      </c>
      <c r="O231" s="21" t="str">
        <f t="shared" si="18"/>
        <v>Nov</v>
      </c>
      <c r="P231" s="20">
        <f t="shared" si="19"/>
        <v>2021</v>
      </c>
    </row>
    <row r="232" spans="1:16" x14ac:dyDescent="0.25">
      <c r="A232" s="15">
        <v>44508</v>
      </c>
      <c r="B232" s="16" t="s">
        <v>20</v>
      </c>
      <c r="C232" s="17">
        <v>15</v>
      </c>
      <c r="D232" s="17" t="s">
        <v>108</v>
      </c>
      <c r="E232" s="17" t="s">
        <v>106</v>
      </c>
      <c r="F232" s="18">
        <v>0</v>
      </c>
      <c r="G232" s="17" t="str">
        <f>VLOOKUP($B232,MasterData[],2,0)</f>
        <v>Product07</v>
      </c>
      <c r="H232" s="17" t="str">
        <f>VLOOKUP($B232,MasterData[],3,0)</f>
        <v>Category01</v>
      </c>
      <c r="I232" s="17" t="str">
        <f>VLOOKUP($B232,MasterData[],4,0)</f>
        <v>Lt</v>
      </c>
      <c r="J232" s="19">
        <f>VLOOKUP($B232,MasterData[],5,0)</f>
        <v>43</v>
      </c>
      <c r="K232" s="19">
        <f>VLOOKUP($B232,MasterData[],6,0)</f>
        <v>47.730000000000004</v>
      </c>
      <c r="L232" s="19">
        <f t="shared" si="15"/>
        <v>645</v>
      </c>
      <c r="M232" s="19">
        <f t="shared" si="16"/>
        <v>715.95</v>
      </c>
      <c r="N232" s="20">
        <f t="shared" si="17"/>
        <v>8</v>
      </c>
      <c r="O232" s="21" t="str">
        <f t="shared" si="18"/>
        <v>Nov</v>
      </c>
      <c r="P232" s="20">
        <f t="shared" si="19"/>
        <v>2021</v>
      </c>
    </row>
    <row r="233" spans="1:16" x14ac:dyDescent="0.25">
      <c r="A233" s="15">
        <v>44510</v>
      </c>
      <c r="B233" s="16" t="s">
        <v>94</v>
      </c>
      <c r="C233" s="17">
        <v>6</v>
      </c>
      <c r="D233" s="17" t="s">
        <v>106</v>
      </c>
      <c r="E233" s="17" t="s">
        <v>107</v>
      </c>
      <c r="F233" s="18">
        <v>0</v>
      </c>
      <c r="G233" s="17" t="str">
        <f>VLOOKUP($B233,MasterData[],2,0)</f>
        <v>Product42</v>
      </c>
      <c r="H233" s="17" t="str">
        <f>VLOOKUP($B233,MasterData[],3,0)</f>
        <v>Category05</v>
      </c>
      <c r="I233" s="17" t="str">
        <f>VLOOKUP($B233,MasterData[],4,0)</f>
        <v>Ft</v>
      </c>
      <c r="J233" s="19">
        <f>VLOOKUP($B233,MasterData[],5,0)</f>
        <v>120</v>
      </c>
      <c r="K233" s="19">
        <f>VLOOKUP($B233,MasterData[],6,0)</f>
        <v>162</v>
      </c>
      <c r="L233" s="19">
        <f t="shared" si="15"/>
        <v>720</v>
      </c>
      <c r="M233" s="19">
        <f t="shared" si="16"/>
        <v>972</v>
      </c>
      <c r="N233" s="20">
        <f t="shared" si="17"/>
        <v>10</v>
      </c>
      <c r="O233" s="21" t="str">
        <f t="shared" si="18"/>
        <v>Nov</v>
      </c>
      <c r="P233" s="20">
        <f t="shared" si="19"/>
        <v>2021</v>
      </c>
    </row>
    <row r="234" spans="1:16" x14ac:dyDescent="0.25">
      <c r="A234" s="15">
        <v>44511</v>
      </c>
      <c r="B234" s="16" t="s">
        <v>90</v>
      </c>
      <c r="C234" s="17">
        <v>12</v>
      </c>
      <c r="D234" s="17" t="s">
        <v>105</v>
      </c>
      <c r="E234" s="17" t="s">
        <v>106</v>
      </c>
      <c r="F234" s="18">
        <v>0</v>
      </c>
      <c r="G234" s="17" t="str">
        <f>VLOOKUP($B234,MasterData[],2,0)</f>
        <v>Product40</v>
      </c>
      <c r="H234" s="17" t="str">
        <f>VLOOKUP($B234,MasterData[],3,0)</f>
        <v>Category05</v>
      </c>
      <c r="I234" s="17" t="str">
        <f>VLOOKUP($B234,MasterData[],4,0)</f>
        <v>Kg</v>
      </c>
      <c r="J234" s="19">
        <f>VLOOKUP($B234,MasterData[],5,0)</f>
        <v>90</v>
      </c>
      <c r="K234" s="19">
        <f>VLOOKUP($B234,MasterData[],6,0)</f>
        <v>115.2</v>
      </c>
      <c r="L234" s="19">
        <f t="shared" si="15"/>
        <v>1080</v>
      </c>
      <c r="M234" s="19">
        <f t="shared" si="16"/>
        <v>1382.4</v>
      </c>
      <c r="N234" s="20">
        <f t="shared" si="17"/>
        <v>11</v>
      </c>
      <c r="O234" s="21" t="str">
        <f t="shared" si="18"/>
        <v>Nov</v>
      </c>
      <c r="P234" s="20">
        <f t="shared" si="19"/>
        <v>2021</v>
      </c>
    </row>
    <row r="235" spans="1:16" x14ac:dyDescent="0.25">
      <c r="A235" s="15">
        <v>44512</v>
      </c>
      <c r="B235" s="16" t="s">
        <v>26</v>
      </c>
      <c r="C235" s="17">
        <v>3</v>
      </c>
      <c r="D235" s="17" t="s">
        <v>106</v>
      </c>
      <c r="E235" s="17" t="s">
        <v>107</v>
      </c>
      <c r="F235" s="18">
        <v>0</v>
      </c>
      <c r="G235" s="17" t="str">
        <f>VLOOKUP($B235,MasterData[],2,0)</f>
        <v>Product10</v>
      </c>
      <c r="H235" s="17" t="str">
        <f>VLOOKUP($B235,MasterData[],3,0)</f>
        <v>Category02</v>
      </c>
      <c r="I235" s="17" t="str">
        <f>VLOOKUP($B235,MasterData[],4,0)</f>
        <v>Ft</v>
      </c>
      <c r="J235" s="19">
        <f>VLOOKUP($B235,MasterData[],5,0)</f>
        <v>148</v>
      </c>
      <c r="K235" s="19">
        <f>VLOOKUP($B235,MasterData[],6,0)</f>
        <v>164.28</v>
      </c>
      <c r="L235" s="19">
        <f t="shared" si="15"/>
        <v>444</v>
      </c>
      <c r="M235" s="19">
        <f t="shared" si="16"/>
        <v>492.84000000000003</v>
      </c>
      <c r="N235" s="20">
        <f t="shared" si="17"/>
        <v>12</v>
      </c>
      <c r="O235" s="21" t="str">
        <f t="shared" si="18"/>
        <v>Nov</v>
      </c>
      <c r="P235" s="20">
        <f t="shared" si="19"/>
        <v>2021</v>
      </c>
    </row>
    <row r="236" spans="1:16" x14ac:dyDescent="0.25">
      <c r="A236" s="15">
        <v>44520</v>
      </c>
      <c r="B236" s="16" t="s">
        <v>77</v>
      </c>
      <c r="C236" s="17">
        <v>14</v>
      </c>
      <c r="D236" s="17" t="s">
        <v>106</v>
      </c>
      <c r="E236" s="17" t="s">
        <v>106</v>
      </c>
      <c r="F236" s="18">
        <v>0</v>
      </c>
      <c r="G236" s="17" t="str">
        <f>VLOOKUP($B236,MasterData[],2,0)</f>
        <v>Product34</v>
      </c>
      <c r="H236" s="17" t="str">
        <f>VLOOKUP($B236,MasterData[],3,0)</f>
        <v>Category04</v>
      </c>
      <c r="I236" s="17" t="str">
        <f>VLOOKUP($B236,MasterData[],4,0)</f>
        <v>Lt</v>
      </c>
      <c r="J236" s="19">
        <f>VLOOKUP($B236,MasterData[],5,0)</f>
        <v>55</v>
      </c>
      <c r="K236" s="19">
        <f>VLOOKUP($B236,MasterData[],6,0)</f>
        <v>58.3</v>
      </c>
      <c r="L236" s="19">
        <f t="shared" si="15"/>
        <v>770</v>
      </c>
      <c r="M236" s="19">
        <f t="shared" si="16"/>
        <v>816.19999999999993</v>
      </c>
      <c r="N236" s="20">
        <f t="shared" si="17"/>
        <v>20</v>
      </c>
      <c r="O236" s="21" t="str">
        <f t="shared" si="18"/>
        <v>Nov</v>
      </c>
      <c r="P236" s="20">
        <f t="shared" si="19"/>
        <v>2021</v>
      </c>
    </row>
    <row r="237" spans="1:16" x14ac:dyDescent="0.25">
      <c r="A237" s="15">
        <v>44520</v>
      </c>
      <c r="B237" s="16" t="s">
        <v>22</v>
      </c>
      <c r="C237" s="17">
        <v>11</v>
      </c>
      <c r="D237" s="17" t="s">
        <v>106</v>
      </c>
      <c r="E237" s="17" t="s">
        <v>107</v>
      </c>
      <c r="F237" s="18">
        <v>0</v>
      </c>
      <c r="G237" s="17" t="str">
        <f>VLOOKUP($B237,MasterData[],2,0)</f>
        <v>Product08</v>
      </c>
      <c r="H237" s="17" t="str">
        <f>VLOOKUP($B237,MasterData[],3,0)</f>
        <v>Category01</v>
      </c>
      <c r="I237" s="17" t="str">
        <f>VLOOKUP($B237,MasterData[],4,0)</f>
        <v>Kg</v>
      </c>
      <c r="J237" s="19">
        <f>VLOOKUP($B237,MasterData[],5,0)</f>
        <v>83</v>
      </c>
      <c r="K237" s="19">
        <f>VLOOKUP($B237,MasterData[],6,0)</f>
        <v>94.62</v>
      </c>
      <c r="L237" s="19">
        <f t="shared" si="15"/>
        <v>913</v>
      </c>
      <c r="M237" s="19">
        <f t="shared" si="16"/>
        <v>1040.8200000000002</v>
      </c>
      <c r="N237" s="20">
        <f t="shared" si="17"/>
        <v>20</v>
      </c>
      <c r="O237" s="21" t="str">
        <f t="shared" si="18"/>
        <v>Nov</v>
      </c>
      <c r="P237" s="20">
        <f t="shared" si="19"/>
        <v>2021</v>
      </c>
    </row>
    <row r="238" spans="1:16" x14ac:dyDescent="0.25">
      <c r="A238" s="15">
        <v>44521</v>
      </c>
      <c r="B238" s="16" t="s">
        <v>35</v>
      </c>
      <c r="C238" s="17">
        <v>1</v>
      </c>
      <c r="D238" s="17" t="s">
        <v>105</v>
      </c>
      <c r="E238" s="17" t="s">
        <v>106</v>
      </c>
      <c r="F238" s="18">
        <v>0</v>
      </c>
      <c r="G238" s="17" t="str">
        <f>VLOOKUP($B238,MasterData[],2,0)</f>
        <v>Product14</v>
      </c>
      <c r="H238" s="17" t="str">
        <f>VLOOKUP($B238,MasterData[],3,0)</f>
        <v>Category02</v>
      </c>
      <c r="I238" s="17" t="str">
        <f>VLOOKUP($B238,MasterData[],4,0)</f>
        <v>Kg</v>
      </c>
      <c r="J238" s="19">
        <f>VLOOKUP($B238,MasterData[],5,0)</f>
        <v>112</v>
      </c>
      <c r="K238" s="19">
        <f>VLOOKUP($B238,MasterData[],6,0)</f>
        <v>146.72</v>
      </c>
      <c r="L238" s="19">
        <f t="shared" si="15"/>
        <v>112</v>
      </c>
      <c r="M238" s="19">
        <f t="shared" si="16"/>
        <v>146.72</v>
      </c>
      <c r="N238" s="20">
        <f t="shared" si="17"/>
        <v>21</v>
      </c>
      <c r="O238" s="21" t="str">
        <f t="shared" si="18"/>
        <v>Nov</v>
      </c>
      <c r="P238" s="20">
        <f t="shared" si="19"/>
        <v>2021</v>
      </c>
    </row>
    <row r="239" spans="1:16" x14ac:dyDescent="0.25">
      <c r="A239" s="15">
        <v>44521</v>
      </c>
      <c r="B239" s="16" t="s">
        <v>18</v>
      </c>
      <c r="C239" s="17">
        <v>1</v>
      </c>
      <c r="D239" s="17" t="s">
        <v>106</v>
      </c>
      <c r="E239" s="17" t="s">
        <v>107</v>
      </c>
      <c r="F239" s="18">
        <v>0</v>
      </c>
      <c r="G239" s="17" t="str">
        <f>VLOOKUP($B239,MasterData[],2,0)</f>
        <v>Product06</v>
      </c>
      <c r="H239" s="17" t="str">
        <f>VLOOKUP($B239,MasterData[],3,0)</f>
        <v>Category01</v>
      </c>
      <c r="I239" s="17" t="str">
        <f>VLOOKUP($B239,MasterData[],4,0)</f>
        <v>Kg</v>
      </c>
      <c r="J239" s="19">
        <f>VLOOKUP($B239,MasterData[],5,0)</f>
        <v>75</v>
      </c>
      <c r="K239" s="19">
        <f>VLOOKUP($B239,MasterData[],6,0)</f>
        <v>85.5</v>
      </c>
      <c r="L239" s="19">
        <f t="shared" si="15"/>
        <v>75</v>
      </c>
      <c r="M239" s="19">
        <f t="shared" si="16"/>
        <v>85.5</v>
      </c>
      <c r="N239" s="20">
        <f t="shared" si="17"/>
        <v>21</v>
      </c>
      <c r="O239" s="21" t="str">
        <f t="shared" si="18"/>
        <v>Nov</v>
      </c>
      <c r="P239" s="20">
        <f t="shared" si="19"/>
        <v>2021</v>
      </c>
    </row>
    <row r="240" spans="1:16" x14ac:dyDescent="0.25">
      <c r="A240" s="15">
        <v>44527</v>
      </c>
      <c r="B240" s="16" t="s">
        <v>31</v>
      </c>
      <c r="C240" s="17">
        <v>8</v>
      </c>
      <c r="D240" s="17" t="s">
        <v>106</v>
      </c>
      <c r="E240" s="17" t="s">
        <v>106</v>
      </c>
      <c r="F240" s="18">
        <v>0</v>
      </c>
      <c r="G240" s="17" t="str">
        <f>VLOOKUP($B240,MasterData[],2,0)</f>
        <v>Product12</v>
      </c>
      <c r="H240" s="17" t="str">
        <f>VLOOKUP($B240,MasterData[],3,0)</f>
        <v>Category02</v>
      </c>
      <c r="I240" s="17" t="str">
        <f>VLOOKUP($B240,MasterData[],4,0)</f>
        <v>Kg</v>
      </c>
      <c r="J240" s="19">
        <f>VLOOKUP($B240,MasterData[],5,0)</f>
        <v>73</v>
      </c>
      <c r="K240" s="19">
        <f>VLOOKUP($B240,MasterData[],6,0)</f>
        <v>94.17</v>
      </c>
      <c r="L240" s="19">
        <f t="shared" si="15"/>
        <v>584</v>
      </c>
      <c r="M240" s="19">
        <f t="shared" si="16"/>
        <v>753.36</v>
      </c>
      <c r="N240" s="20">
        <f t="shared" si="17"/>
        <v>27</v>
      </c>
      <c r="O240" s="21" t="str">
        <f t="shared" si="18"/>
        <v>Nov</v>
      </c>
      <c r="P240" s="20">
        <f t="shared" si="19"/>
        <v>2021</v>
      </c>
    </row>
    <row r="241" spans="1:16" x14ac:dyDescent="0.25">
      <c r="A241" s="15">
        <v>44528</v>
      </c>
      <c r="B241" s="16" t="s">
        <v>90</v>
      </c>
      <c r="C241" s="17">
        <v>2</v>
      </c>
      <c r="D241" s="17" t="s">
        <v>108</v>
      </c>
      <c r="E241" s="17" t="s">
        <v>107</v>
      </c>
      <c r="F241" s="18">
        <v>0</v>
      </c>
      <c r="G241" s="17" t="str">
        <f>VLOOKUP($B241,MasterData[],2,0)</f>
        <v>Product40</v>
      </c>
      <c r="H241" s="17" t="str">
        <f>VLOOKUP($B241,MasterData[],3,0)</f>
        <v>Category05</v>
      </c>
      <c r="I241" s="17" t="str">
        <f>VLOOKUP($B241,MasterData[],4,0)</f>
        <v>Kg</v>
      </c>
      <c r="J241" s="19">
        <f>VLOOKUP($B241,MasterData[],5,0)</f>
        <v>90</v>
      </c>
      <c r="K241" s="19">
        <f>VLOOKUP($B241,MasterData[],6,0)</f>
        <v>115.2</v>
      </c>
      <c r="L241" s="19">
        <f t="shared" si="15"/>
        <v>180</v>
      </c>
      <c r="M241" s="19">
        <f t="shared" si="16"/>
        <v>230.4</v>
      </c>
      <c r="N241" s="20">
        <f t="shared" si="17"/>
        <v>28</v>
      </c>
      <c r="O241" s="21" t="str">
        <f t="shared" si="18"/>
        <v>Nov</v>
      </c>
      <c r="P241" s="20">
        <f t="shared" si="19"/>
        <v>2021</v>
      </c>
    </row>
    <row r="242" spans="1:16" x14ac:dyDescent="0.25">
      <c r="A242" s="15">
        <v>44530</v>
      </c>
      <c r="B242" s="16" t="s">
        <v>88</v>
      </c>
      <c r="C242" s="17">
        <v>15</v>
      </c>
      <c r="D242" s="17" t="s">
        <v>108</v>
      </c>
      <c r="E242" s="17" t="s">
        <v>106</v>
      </c>
      <c r="F242" s="18">
        <v>0</v>
      </c>
      <c r="G242" s="17" t="str">
        <f>VLOOKUP($B242,MasterData[],2,0)</f>
        <v>Product39</v>
      </c>
      <c r="H242" s="17" t="str">
        <f>VLOOKUP($B242,MasterData[],3,0)</f>
        <v>Category05</v>
      </c>
      <c r="I242" s="17" t="str">
        <f>VLOOKUP($B242,MasterData[],4,0)</f>
        <v>No.</v>
      </c>
      <c r="J242" s="19">
        <f>VLOOKUP($B242,MasterData[],5,0)</f>
        <v>37</v>
      </c>
      <c r="K242" s="19">
        <f>VLOOKUP($B242,MasterData[],6,0)</f>
        <v>42.55</v>
      </c>
      <c r="L242" s="19">
        <f t="shared" si="15"/>
        <v>555</v>
      </c>
      <c r="M242" s="19">
        <f t="shared" si="16"/>
        <v>638.25</v>
      </c>
      <c r="N242" s="20">
        <f t="shared" si="17"/>
        <v>30</v>
      </c>
      <c r="O242" s="21" t="str">
        <f t="shared" si="18"/>
        <v>Nov</v>
      </c>
      <c r="P242" s="20">
        <f t="shared" si="19"/>
        <v>2021</v>
      </c>
    </row>
    <row r="243" spans="1:16" x14ac:dyDescent="0.25">
      <c r="A243" s="15">
        <v>44532</v>
      </c>
      <c r="B243" s="16" t="s">
        <v>39</v>
      </c>
      <c r="C243" s="17">
        <v>10</v>
      </c>
      <c r="D243" s="17" t="s">
        <v>108</v>
      </c>
      <c r="E243" s="17" t="s">
        <v>107</v>
      </c>
      <c r="F243" s="18">
        <v>0</v>
      </c>
      <c r="G243" s="17" t="str">
        <f>VLOOKUP($B243,MasterData[],2,0)</f>
        <v>Product16</v>
      </c>
      <c r="H243" s="17" t="str">
        <f>VLOOKUP($B243,MasterData[],3,0)</f>
        <v>Category02</v>
      </c>
      <c r="I243" s="17" t="str">
        <f>VLOOKUP($B243,MasterData[],4,0)</f>
        <v>No.</v>
      </c>
      <c r="J243" s="19">
        <f>VLOOKUP($B243,MasterData[],5,0)</f>
        <v>13</v>
      </c>
      <c r="K243" s="19">
        <f>VLOOKUP($B243,MasterData[],6,0)</f>
        <v>16.64</v>
      </c>
      <c r="L243" s="19">
        <f t="shared" si="15"/>
        <v>130</v>
      </c>
      <c r="M243" s="19">
        <f t="shared" si="16"/>
        <v>166.4</v>
      </c>
      <c r="N243" s="20">
        <f t="shared" si="17"/>
        <v>2</v>
      </c>
      <c r="O243" s="21" t="str">
        <f t="shared" si="18"/>
        <v>Dec</v>
      </c>
      <c r="P243" s="20">
        <f t="shared" si="19"/>
        <v>2021</v>
      </c>
    </row>
    <row r="244" spans="1:16" x14ac:dyDescent="0.25">
      <c r="A244" s="15">
        <v>44533</v>
      </c>
      <c r="B244" s="16" t="s">
        <v>77</v>
      </c>
      <c r="C244" s="17">
        <v>2</v>
      </c>
      <c r="D244" s="17" t="s">
        <v>106</v>
      </c>
      <c r="E244" s="17" t="s">
        <v>107</v>
      </c>
      <c r="F244" s="18">
        <v>0</v>
      </c>
      <c r="G244" s="17" t="str">
        <f>VLOOKUP($B244,MasterData[],2,0)</f>
        <v>Product34</v>
      </c>
      <c r="H244" s="17" t="str">
        <f>VLOOKUP($B244,MasterData[],3,0)</f>
        <v>Category04</v>
      </c>
      <c r="I244" s="17" t="str">
        <f>VLOOKUP($B244,MasterData[],4,0)</f>
        <v>Lt</v>
      </c>
      <c r="J244" s="19">
        <f>VLOOKUP($B244,MasterData[],5,0)</f>
        <v>55</v>
      </c>
      <c r="K244" s="19">
        <f>VLOOKUP($B244,MasterData[],6,0)</f>
        <v>58.3</v>
      </c>
      <c r="L244" s="19">
        <f t="shared" si="15"/>
        <v>110</v>
      </c>
      <c r="M244" s="19">
        <f t="shared" si="16"/>
        <v>116.6</v>
      </c>
      <c r="N244" s="20">
        <f t="shared" si="17"/>
        <v>3</v>
      </c>
      <c r="O244" s="21" t="str">
        <f t="shared" si="18"/>
        <v>Dec</v>
      </c>
      <c r="P244" s="20">
        <f t="shared" si="19"/>
        <v>2021</v>
      </c>
    </row>
    <row r="245" spans="1:16" x14ac:dyDescent="0.25">
      <c r="A245" s="15">
        <v>44533</v>
      </c>
      <c r="B245" s="16" t="s">
        <v>45</v>
      </c>
      <c r="C245" s="17">
        <v>8</v>
      </c>
      <c r="D245" s="17" t="s">
        <v>106</v>
      </c>
      <c r="E245" s="17" t="s">
        <v>106</v>
      </c>
      <c r="F245" s="18">
        <v>0</v>
      </c>
      <c r="G245" s="17" t="str">
        <f>VLOOKUP($B245,MasterData[],2,0)</f>
        <v>Product19</v>
      </c>
      <c r="H245" s="17" t="str">
        <f>VLOOKUP($B245,MasterData[],3,0)</f>
        <v>Category02</v>
      </c>
      <c r="I245" s="17" t="str">
        <f>VLOOKUP($B245,MasterData[],4,0)</f>
        <v>Ft</v>
      </c>
      <c r="J245" s="19">
        <f>VLOOKUP($B245,MasterData[],5,0)</f>
        <v>150</v>
      </c>
      <c r="K245" s="19">
        <f>VLOOKUP($B245,MasterData[],6,0)</f>
        <v>210</v>
      </c>
      <c r="L245" s="19">
        <f t="shared" si="15"/>
        <v>1200</v>
      </c>
      <c r="M245" s="19">
        <f t="shared" si="16"/>
        <v>1680</v>
      </c>
      <c r="N245" s="20">
        <f t="shared" si="17"/>
        <v>3</v>
      </c>
      <c r="O245" s="21" t="str">
        <f t="shared" si="18"/>
        <v>Dec</v>
      </c>
      <c r="P245" s="20">
        <f t="shared" si="19"/>
        <v>2021</v>
      </c>
    </row>
    <row r="246" spans="1:16" x14ac:dyDescent="0.25">
      <c r="A246" s="15">
        <v>44535</v>
      </c>
      <c r="B246" s="16" t="s">
        <v>14</v>
      </c>
      <c r="C246" s="17">
        <v>15</v>
      </c>
      <c r="D246" s="17" t="s">
        <v>108</v>
      </c>
      <c r="E246" s="17" t="s">
        <v>107</v>
      </c>
      <c r="F246" s="18">
        <v>0</v>
      </c>
      <c r="G246" s="17" t="str">
        <f>VLOOKUP($B246,MasterData[],2,0)</f>
        <v>Product04</v>
      </c>
      <c r="H246" s="17" t="str">
        <f>VLOOKUP($B246,MasterData[],3,0)</f>
        <v>Category01</v>
      </c>
      <c r="I246" s="17" t="str">
        <f>VLOOKUP($B246,MasterData[],4,0)</f>
        <v>Lt</v>
      </c>
      <c r="J246" s="19">
        <f>VLOOKUP($B246,MasterData[],5,0)</f>
        <v>44</v>
      </c>
      <c r="K246" s="19">
        <f>VLOOKUP($B246,MasterData[],6,0)</f>
        <v>48.84</v>
      </c>
      <c r="L246" s="19">
        <f t="shared" si="15"/>
        <v>660</v>
      </c>
      <c r="M246" s="19">
        <f t="shared" si="16"/>
        <v>732.6</v>
      </c>
      <c r="N246" s="20">
        <f t="shared" si="17"/>
        <v>5</v>
      </c>
      <c r="O246" s="21" t="str">
        <f t="shared" si="18"/>
        <v>Dec</v>
      </c>
      <c r="P246" s="20">
        <f t="shared" si="19"/>
        <v>2021</v>
      </c>
    </row>
    <row r="247" spans="1:16" x14ac:dyDescent="0.25">
      <c r="A247" s="15">
        <v>44535</v>
      </c>
      <c r="B247" s="16" t="s">
        <v>26</v>
      </c>
      <c r="C247" s="17">
        <v>1</v>
      </c>
      <c r="D247" s="17" t="s">
        <v>108</v>
      </c>
      <c r="E247" s="17" t="s">
        <v>106</v>
      </c>
      <c r="F247" s="18">
        <v>0</v>
      </c>
      <c r="G247" s="17" t="str">
        <f>VLOOKUP($B247,MasterData[],2,0)</f>
        <v>Product10</v>
      </c>
      <c r="H247" s="17" t="str">
        <f>VLOOKUP($B247,MasterData[],3,0)</f>
        <v>Category02</v>
      </c>
      <c r="I247" s="17" t="str">
        <f>VLOOKUP($B247,MasterData[],4,0)</f>
        <v>Ft</v>
      </c>
      <c r="J247" s="19">
        <f>VLOOKUP($B247,MasterData[],5,0)</f>
        <v>148</v>
      </c>
      <c r="K247" s="19">
        <f>VLOOKUP($B247,MasterData[],6,0)</f>
        <v>164.28</v>
      </c>
      <c r="L247" s="19">
        <f t="shared" si="15"/>
        <v>148</v>
      </c>
      <c r="M247" s="19">
        <f t="shared" si="16"/>
        <v>164.28</v>
      </c>
      <c r="N247" s="20">
        <f t="shared" si="17"/>
        <v>5</v>
      </c>
      <c r="O247" s="21" t="str">
        <f t="shared" si="18"/>
        <v>Dec</v>
      </c>
      <c r="P247" s="20">
        <f t="shared" si="19"/>
        <v>2021</v>
      </c>
    </row>
    <row r="248" spans="1:16" x14ac:dyDescent="0.25">
      <c r="A248" s="15">
        <v>44537</v>
      </c>
      <c r="B248" s="16" t="s">
        <v>33</v>
      </c>
      <c r="C248" s="17">
        <v>8</v>
      </c>
      <c r="D248" s="17" t="s">
        <v>108</v>
      </c>
      <c r="E248" s="17" t="s">
        <v>106</v>
      </c>
      <c r="F248" s="18">
        <v>0</v>
      </c>
      <c r="G248" s="17" t="str">
        <f>VLOOKUP($B248,MasterData[],2,0)</f>
        <v>Product13</v>
      </c>
      <c r="H248" s="17" t="str">
        <f>VLOOKUP($B248,MasterData[],3,0)</f>
        <v>Category02</v>
      </c>
      <c r="I248" s="17" t="str">
        <f>VLOOKUP($B248,MasterData[],4,0)</f>
        <v>Kg</v>
      </c>
      <c r="J248" s="19">
        <f>VLOOKUP($B248,MasterData[],5,0)</f>
        <v>112</v>
      </c>
      <c r="K248" s="19">
        <f>VLOOKUP($B248,MasterData[],6,0)</f>
        <v>122.08</v>
      </c>
      <c r="L248" s="19">
        <f t="shared" si="15"/>
        <v>896</v>
      </c>
      <c r="M248" s="19">
        <f t="shared" si="16"/>
        <v>976.64</v>
      </c>
      <c r="N248" s="20">
        <f t="shared" si="17"/>
        <v>7</v>
      </c>
      <c r="O248" s="21" t="str">
        <f t="shared" si="18"/>
        <v>Dec</v>
      </c>
      <c r="P248" s="20">
        <f t="shared" si="19"/>
        <v>2021</v>
      </c>
    </row>
    <row r="249" spans="1:16" x14ac:dyDescent="0.25">
      <c r="A249" s="15">
        <v>44538</v>
      </c>
      <c r="B249" s="16" t="s">
        <v>98</v>
      </c>
      <c r="C249" s="17">
        <v>14</v>
      </c>
      <c r="D249" s="17" t="s">
        <v>108</v>
      </c>
      <c r="E249" s="17" t="s">
        <v>106</v>
      </c>
      <c r="F249" s="18">
        <v>0</v>
      </c>
      <c r="G249" s="17" t="str">
        <f>VLOOKUP($B249,MasterData[],2,0)</f>
        <v>Product44</v>
      </c>
      <c r="H249" s="17" t="str">
        <f>VLOOKUP($B249,MasterData[],3,0)</f>
        <v>Category05</v>
      </c>
      <c r="I249" s="17" t="str">
        <f>VLOOKUP($B249,MasterData[],4,0)</f>
        <v>Kg</v>
      </c>
      <c r="J249" s="19">
        <f>VLOOKUP($B249,MasterData[],5,0)</f>
        <v>76</v>
      </c>
      <c r="K249" s="19">
        <f>VLOOKUP($B249,MasterData[],6,0)</f>
        <v>82.08</v>
      </c>
      <c r="L249" s="19">
        <f t="shared" si="15"/>
        <v>1064</v>
      </c>
      <c r="M249" s="19">
        <f t="shared" si="16"/>
        <v>1149.1199999999999</v>
      </c>
      <c r="N249" s="20">
        <f t="shared" si="17"/>
        <v>8</v>
      </c>
      <c r="O249" s="21" t="str">
        <f t="shared" si="18"/>
        <v>Dec</v>
      </c>
      <c r="P249" s="20">
        <f t="shared" si="19"/>
        <v>2021</v>
      </c>
    </row>
    <row r="250" spans="1:16" x14ac:dyDescent="0.25">
      <c r="A250" s="15">
        <v>44544</v>
      </c>
      <c r="B250" s="16" t="s">
        <v>94</v>
      </c>
      <c r="C250" s="17">
        <v>4</v>
      </c>
      <c r="D250" s="17" t="s">
        <v>108</v>
      </c>
      <c r="E250" s="17" t="s">
        <v>106</v>
      </c>
      <c r="F250" s="18">
        <v>0</v>
      </c>
      <c r="G250" s="17" t="str">
        <f>VLOOKUP($B250,MasterData[],2,0)</f>
        <v>Product42</v>
      </c>
      <c r="H250" s="17" t="str">
        <f>VLOOKUP($B250,MasterData[],3,0)</f>
        <v>Category05</v>
      </c>
      <c r="I250" s="17" t="str">
        <f>VLOOKUP($B250,MasterData[],4,0)</f>
        <v>Ft</v>
      </c>
      <c r="J250" s="19">
        <f>VLOOKUP($B250,MasterData[],5,0)</f>
        <v>120</v>
      </c>
      <c r="K250" s="19">
        <f>VLOOKUP($B250,MasterData[],6,0)</f>
        <v>162</v>
      </c>
      <c r="L250" s="19">
        <f t="shared" si="15"/>
        <v>480</v>
      </c>
      <c r="M250" s="19">
        <f t="shared" si="16"/>
        <v>648</v>
      </c>
      <c r="N250" s="20">
        <f t="shared" si="17"/>
        <v>14</v>
      </c>
      <c r="O250" s="21" t="str">
        <f t="shared" si="18"/>
        <v>Dec</v>
      </c>
      <c r="P250" s="20">
        <f t="shared" si="19"/>
        <v>2021</v>
      </c>
    </row>
    <row r="251" spans="1:16" x14ac:dyDescent="0.25">
      <c r="A251" s="15">
        <v>44548</v>
      </c>
      <c r="B251" s="16" t="s">
        <v>12</v>
      </c>
      <c r="C251" s="17">
        <v>2</v>
      </c>
      <c r="D251" s="17" t="s">
        <v>108</v>
      </c>
      <c r="E251" s="17" t="s">
        <v>107</v>
      </c>
      <c r="F251" s="18">
        <v>0</v>
      </c>
      <c r="G251" s="17" t="str">
        <f>VLOOKUP($B251,MasterData[],2,0)</f>
        <v>Product03</v>
      </c>
      <c r="H251" s="17" t="str">
        <f>VLOOKUP($B251,MasterData[],3,0)</f>
        <v>Category01</v>
      </c>
      <c r="I251" s="17" t="str">
        <f>VLOOKUP($B251,MasterData[],4,0)</f>
        <v>Kg</v>
      </c>
      <c r="J251" s="19">
        <f>VLOOKUP($B251,MasterData[],5,0)</f>
        <v>71</v>
      </c>
      <c r="K251" s="19">
        <f>VLOOKUP($B251,MasterData[],6,0)</f>
        <v>80.94</v>
      </c>
      <c r="L251" s="19">
        <f t="shared" si="15"/>
        <v>142</v>
      </c>
      <c r="M251" s="19">
        <f t="shared" si="16"/>
        <v>161.88</v>
      </c>
      <c r="N251" s="20">
        <f t="shared" si="17"/>
        <v>18</v>
      </c>
      <c r="O251" s="21" t="str">
        <f t="shared" si="18"/>
        <v>Dec</v>
      </c>
      <c r="P251" s="20">
        <f t="shared" si="19"/>
        <v>2021</v>
      </c>
    </row>
    <row r="252" spans="1:16" x14ac:dyDescent="0.25">
      <c r="A252" s="15">
        <v>44548</v>
      </c>
      <c r="B252" s="16" t="s">
        <v>52</v>
      </c>
      <c r="C252" s="17">
        <v>8</v>
      </c>
      <c r="D252" s="17" t="s">
        <v>106</v>
      </c>
      <c r="E252" s="17" t="s">
        <v>107</v>
      </c>
      <c r="F252" s="18">
        <v>0</v>
      </c>
      <c r="G252" s="17" t="str">
        <f>VLOOKUP($B252,MasterData[],2,0)</f>
        <v>Product22</v>
      </c>
      <c r="H252" s="17" t="str">
        <f>VLOOKUP($B252,MasterData[],3,0)</f>
        <v>Category03</v>
      </c>
      <c r="I252" s="17" t="str">
        <f>VLOOKUP($B252,MasterData[],4,0)</f>
        <v>Ft</v>
      </c>
      <c r="J252" s="19">
        <f>VLOOKUP($B252,MasterData[],5,0)</f>
        <v>121</v>
      </c>
      <c r="K252" s="19">
        <f>VLOOKUP($B252,MasterData[],6,0)</f>
        <v>141.57</v>
      </c>
      <c r="L252" s="19">
        <f t="shared" si="15"/>
        <v>968</v>
      </c>
      <c r="M252" s="19">
        <f t="shared" si="16"/>
        <v>1132.56</v>
      </c>
      <c r="N252" s="20">
        <f t="shared" si="17"/>
        <v>18</v>
      </c>
      <c r="O252" s="21" t="str">
        <f t="shared" si="18"/>
        <v>Dec</v>
      </c>
      <c r="P252" s="20">
        <f t="shared" si="19"/>
        <v>2021</v>
      </c>
    </row>
    <row r="253" spans="1:16" x14ac:dyDescent="0.25">
      <c r="A253" s="15">
        <v>44549</v>
      </c>
      <c r="B253" s="16" t="s">
        <v>54</v>
      </c>
      <c r="C253" s="17">
        <v>12</v>
      </c>
      <c r="D253" s="17" t="s">
        <v>108</v>
      </c>
      <c r="E253" s="17" t="s">
        <v>106</v>
      </c>
      <c r="F253" s="18">
        <v>0</v>
      </c>
      <c r="G253" s="17" t="str">
        <f>VLOOKUP($B253,MasterData[],2,0)</f>
        <v>Product23</v>
      </c>
      <c r="H253" s="17" t="str">
        <f>VLOOKUP($B253,MasterData[],3,0)</f>
        <v>Category03</v>
      </c>
      <c r="I253" s="17" t="str">
        <f>VLOOKUP($B253,MasterData[],4,0)</f>
        <v>Ft</v>
      </c>
      <c r="J253" s="19">
        <f>VLOOKUP($B253,MasterData[],5,0)</f>
        <v>141</v>
      </c>
      <c r="K253" s="19">
        <f>VLOOKUP($B253,MasterData[],6,0)</f>
        <v>149.46</v>
      </c>
      <c r="L253" s="19">
        <f t="shared" si="15"/>
        <v>1692</v>
      </c>
      <c r="M253" s="19">
        <f t="shared" si="16"/>
        <v>1793.52</v>
      </c>
      <c r="N253" s="20">
        <f t="shared" si="17"/>
        <v>19</v>
      </c>
      <c r="O253" s="21" t="str">
        <f t="shared" si="18"/>
        <v>Dec</v>
      </c>
      <c r="P253" s="20">
        <f t="shared" si="19"/>
        <v>2021</v>
      </c>
    </row>
    <row r="254" spans="1:16" x14ac:dyDescent="0.25">
      <c r="A254" s="15">
        <v>44549</v>
      </c>
      <c r="B254" s="16" t="s">
        <v>67</v>
      </c>
      <c r="C254" s="17">
        <v>3</v>
      </c>
      <c r="D254" s="17" t="s">
        <v>105</v>
      </c>
      <c r="E254" s="17" t="s">
        <v>106</v>
      </c>
      <c r="F254" s="18">
        <v>0</v>
      </c>
      <c r="G254" s="17" t="str">
        <f>VLOOKUP($B254,MasterData[],2,0)</f>
        <v>Product29</v>
      </c>
      <c r="H254" s="17" t="str">
        <f>VLOOKUP($B254,MasterData[],3,0)</f>
        <v>Category04</v>
      </c>
      <c r="I254" s="17" t="str">
        <f>VLOOKUP($B254,MasterData[],4,0)</f>
        <v>Lt</v>
      </c>
      <c r="J254" s="19">
        <f>VLOOKUP($B254,MasterData[],5,0)</f>
        <v>47</v>
      </c>
      <c r="K254" s="19">
        <f>VLOOKUP($B254,MasterData[],6,0)</f>
        <v>53.11</v>
      </c>
      <c r="L254" s="19">
        <f t="shared" si="15"/>
        <v>141</v>
      </c>
      <c r="M254" s="19">
        <f t="shared" si="16"/>
        <v>159.32999999999998</v>
      </c>
      <c r="N254" s="20">
        <f t="shared" si="17"/>
        <v>19</v>
      </c>
      <c r="O254" s="21" t="str">
        <f t="shared" si="18"/>
        <v>Dec</v>
      </c>
      <c r="P254" s="20">
        <f t="shared" si="19"/>
        <v>2021</v>
      </c>
    </row>
    <row r="255" spans="1:16" x14ac:dyDescent="0.25">
      <c r="A255" s="15">
        <v>44549</v>
      </c>
      <c r="B255" s="16" t="s">
        <v>29</v>
      </c>
      <c r="C255" s="17">
        <v>10</v>
      </c>
      <c r="D255" s="17" t="s">
        <v>106</v>
      </c>
      <c r="E255" s="17" t="s">
        <v>106</v>
      </c>
      <c r="F255" s="18">
        <v>0</v>
      </c>
      <c r="G255" s="17" t="str">
        <f>VLOOKUP($B255,MasterData[],2,0)</f>
        <v>Product11</v>
      </c>
      <c r="H255" s="17" t="str">
        <f>VLOOKUP($B255,MasterData[],3,0)</f>
        <v>Category02</v>
      </c>
      <c r="I255" s="17" t="str">
        <f>VLOOKUP($B255,MasterData[],4,0)</f>
        <v>Lt</v>
      </c>
      <c r="J255" s="19">
        <f>VLOOKUP($B255,MasterData[],5,0)</f>
        <v>44</v>
      </c>
      <c r="K255" s="19">
        <f>VLOOKUP($B255,MasterData[],6,0)</f>
        <v>48.4</v>
      </c>
      <c r="L255" s="19">
        <f t="shared" si="15"/>
        <v>440</v>
      </c>
      <c r="M255" s="19">
        <f t="shared" si="16"/>
        <v>484</v>
      </c>
      <c r="N255" s="20">
        <f t="shared" si="17"/>
        <v>19</v>
      </c>
      <c r="O255" s="21" t="str">
        <f t="shared" si="18"/>
        <v>Dec</v>
      </c>
      <c r="P255" s="20">
        <f t="shared" si="19"/>
        <v>2021</v>
      </c>
    </row>
    <row r="256" spans="1:16" x14ac:dyDescent="0.25">
      <c r="A256" s="15">
        <v>44550</v>
      </c>
      <c r="B256" s="16" t="s">
        <v>31</v>
      </c>
      <c r="C256" s="17">
        <v>14</v>
      </c>
      <c r="D256" s="17" t="s">
        <v>108</v>
      </c>
      <c r="E256" s="17" t="s">
        <v>106</v>
      </c>
      <c r="F256" s="18">
        <v>0</v>
      </c>
      <c r="G256" s="17" t="str">
        <f>VLOOKUP($B256,MasterData[],2,0)</f>
        <v>Product12</v>
      </c>
      <c r="H256" s="17" t="str">
        <f>VLOOKUP($B256,MasterData[],3,0)</f>
        <v>Category02</v>
      </c>
      <c r="I256" s="17" t="str">
        <f>VLOOKUP($B256,MasterData[],4,0)</f>
        <v>Kg</v>
      </c>
      <c r="J256" s="19">
        <f>VLOOKUP($B256,MasterData[],5,0)</f>
        <v>73</v>
      </c>
      <c r="K256" s="19">
        <f>VLOOKUP($B256,MasterData[],6,0)</f>
        <v>94.17</v>
      </c>
      <c r="L256" s="19">
        <f t="shared" si="15"/>
        <v>1022</v>
      </c>
      <c r="M256" s="19">
        <f t="shared" si="16"/>
        <v>1318.38</v>
      </c>
      <c r="N256" s="20">
        <f t="shared" si="17"/>
        <v>20</v>
      </c>
      <c r="O256" s="21" t="str">
        <f t="shared" si="18"/>
        <v>Dec</v>
      </c>
      <c r="P256" s="20">
        <f t="shared" si="19"/>
        <v>2021</v>
      </c>
    </row>
    <row r="257" spans="1:16" x14ac:dyDescent="0.25">
      <c r="A257" s="15">
        <v>44551</v>
      </c>
      <c r="B257" s="16" t="s">
        <v>60</v>
      </c>
      <c r="C257" s="17">
        <v>10</v>
      </c>
      <c r="D257" s="17" t="s">
        <v>106</v>
      </c>
      <c r="E257" s="17" t="s">
        <v>107</v>
      </c>
      <c r="F257" s="18">
        <v>0</v>
      </c>
      <c r="G257" s="17" t="str">
        <f>VLOOKUP($B257,MasterData[],2,0)</f>
        <v>Product26</v>
      </c>
      <c r="H257" s="17" t="str">
        <f>VLOOKUP($B257,MasterData[],3,0)</f>
        <v>Category04</v>
      </c>
      <c r="I257" s="17" t="str">
        <f>VLOOKUP($B257,MasterData[],4,0)</f>
        <v>No.</v>
      </c>
      <c r="J257" s="19">
        <f>VLOOKUP($B257,MasterData[],5,0)</f>
        <v>18</v>
      </c>
      <c r="K257" s="19">
        <f>VLOOKUP($B257,MasterData[],6,0)</f>
        <v>24.66</v>
      </c>
      <c r="L257" s="19">
        <f t="shared" si="15"/>
        <v>180</v>
      </c>
      <c r="M257" s="19">
        <f t="shared" si="16"/>
        <v>246.6</v>
      </c>
      <c r="N257" s="20">
        <f t="shared" si="17"/>
        <v>21</v>
      </c>
      <c r="O257" s="21" t="str">
        <f t="shared" si="18"/>
        <v>Dec</v>
      </c>
      <c r="P257" s="20">
        <f t="shared" si="19"/>
        <v>2021</v>
      </c>
    </row>
    <row r="258" spans="1:16" x14ac:dyDescent="0.25">
      <c r="A258" s="15">
        <v>44554</v>
      </c>
      <c r="B258" s="16" t="s">
        <v>94</v>
      </c>
      <c r="C258" s="17">
        <v>8</v>
      </c>
      <c r="D258" s="17" t="s">
        <v>105</v>
      </c>
      <c r="E258" s="17" t="s">
        <v>107</v>
      </c>
      <c r="F258" s="18">
        <v>0</v>
      </c>
      <c r="G258" s="17" t="str">
        <f>VLOOKUP($B258,MasterData[],2,0)</f>
        <v>Product42</v>
      </c>
      <c r="H258" s="17" t="str">
        <f>VLOOKUP($B258,MasterData[],3,0)</f>
        <v>Category05</v>
      </c>
      <c r="I258" s="17" t="str">
        <f>VLOOKUP($B258,MasterData[],4,0)</f>
        <v>Ft</v>
      </c>
      <c r="J258" s="19">
        <f>VLOOKUP($B258,MasterData[],5,0)</f>
        <v>120</v>
      </c>
      <c r="K258" s="19">
        <f>VLOOKUP($B258,MasterData[],6,0)</f>
        <v>162</v>
      </c>
      <c r="L258" s="19">
        <f t="shared" ref="L258:L321" si="20">C258*J258</f>
        <v>960</v>
      </c>
      <c r="M258" s="19">
        <f t="shared" ref="M258:M321" si="21">C258*K258*(1-F258)</f>
        <v>1296</v>
      </c>
      <c r="N258" s="20">
        <f t="shared" ref="N258:N321" si="22">DAY(A258)</f>
        <v>24</v>
      </c>
      <c r="O258" s="21" t="str">
        <f t="shared" ref="O258:O321" si="23">IF(MONTH(A258)=1,"Jan",IF(MONTH(A258)=2,"Feb",IF(MONTH(A258)=3,"Mar",IF(MONTH(A258)=4,"Apr",IF(MONTH(A258)=5,"May",IF(MONTH(A258)=6,"Jun",IF(MONTH(A258)=7,"Jul",IF(MONTH(A258)=8,"Aug",IF(MONTH(A258)=9,"Sep",IF(MONTH(A258)=10,"Oct",IF(MONTH(A258)=11,"Nov","Dec")))))))))))</f>
        <v>Dec</v>
      </c>
      <c r="P258" s="20">
        <f t="shared" ref="P258:P321" si="24">YEAR(A258)</f>
        <v>2021</v>
      </c>
    </row>
    <row r="259" spans="1:16" x14ac:dyDescent="0.25">
      <c r="A259" s="15">
        <v>44554</v>
      </c>
      <c r="B259" s="16" t="s">
        <v>81</v>
      </c>
      <c r="C259" s="17">
        <v>8</v>
      </c>
      <c r="D259" s="17" t="s">
        <v>105</v>
      </c>
      <c r="E259" s="17" t="s">
        <v>106</v>
      </c>
      <c r="F259" s="18">
        <v>0</v>
      </c>
      <c r="G259" s="17" t="str">
        <f>VLOOKUP($B259,MasterData[],2,0)</f>
        <v>Product36</v>
      </c>
      <c r="H259" s="17" t="str">
        <f>VLOOKUP($B259,MasterData[],3,0)</f>
        <v>Category04</v>
      </c>
      <c r="I259" s="17" t="str">
        <f>VLOOKUP($B259,MasterData[],4,0)</f>
        <v>Kg</v>
      </c>
      <c r="J259" s="19">
        <f>VLOOKUP($B259,MasterData[],5,0)</f>
        <v>90</v>
      </c>
      <c r="K259" s="19">
        <f>VLOOKUP($B259,MasterData[],6,0)</f>
        <v>96.3</v>
      </c>
      <c r="L259" s="19">
        <f t="shared" si="20"/>
        <v>720</v>
      </c>
      <c r="M259" s="19">
        <f t="shared" si="21"/>
        <v>770.4</v>
      </c>
      <c r="N259" s="20">
        <f t="shared" si="22"/>
        <v>24</v>
      </c>
      <c r="O259" s="21" t="str">
        <f t="shared" si="23"/>
        <v>Dec</v>
      </c>
      <c r="P259" s="20">
        <f t="shared" si="24"/>
        <v>2021</v>
      </c>
    </row>
    <row r="260" spans="1:16" x14ac:dyDescent="0.25">
      <c r="A260" s="15">
        <v>44556</v>
      </c>
      <c r="B260" s="16" t="s">
        <v>92</v>
      </c>
      <c r="C260" s="17">
        <v>14</v>
      </c>
      <c r="D260" s="17" t="s">
        <v>106</v>
      </c>
      <c r="E260" s="17" t="s">
        <v>107</v>
      </c>
      <c r="F260" s="18">
        <v>0</v>
      </c>
      <c r="G260" s="17" t="str">
        <f>VLOOKUP($B260,MasterData[],2,0)</f>
        <v>Product41</v>
      </c>
      <c r="H260" s="17" t="str">
        <f>VLOOKUP($B260,MasterData[],3,0)</f>
        <v>Category05</v>
      </c>
      <c r="I260" s="17" t="str">
        <f>VLOOKUP($B260,MasterData[],4,0)</f>
        <v>Ft</v>
      </c>
      <c r="J260" s="19">
        <f>VLOOKUP($B260,MasterData[],5,0)</f>
        <v>138</v>
      </c>
      <c r="K260" s="19">
        <f>VLOOKUP($B260,MasterData[],6,0)</f>
        <v>173.88</v>
      </c>
      <c r="L260" s="19">
        <f t="shared" si="20"/>
        <v>1932</v>
      </c>
      <c r="M260" s="19">
        <f t="shared" si="21"/>
        <v>2434.3199999999997</v>
      </c>
      <c r="N260" s="20">
        <f t="shared" si="22"/>
        <v>26</v>
      </c>
      <c r="O260" s="21" t="str">
        <f t="shared" si="23"/>
        <v>Dec</v>
      </c>
      <c r="P260" s="20">
        <f t="shared" si="24"/>
        <v>2021</v>
      </c>
    </row>
    <row r="261" spans="1:16" x14ac:dyDescent="0.25">
      <c r="A261" s="15">
        <v>44557</v>
      </c>
      <c r="B261" s="16" t="s">
        <v>67</v>
      </c>
      <c r="C261" s="17">
        <v>14</v>
      </c>
      <c r="D261" s="17" t="s">
        <v>108</v>
      </c>
      <c r="E261" s="17" t="s">
        <v>107</v>
      </c>
      <c r="F261" s="18">
        <v>0</v>
      </c>
      <c r="G261" s="17" t="str">
        <f>VLOOKUP($B261,MasterData[],2,0)</f>
        <v>Product29</v>
      </c>
      <c r="H261" s="17" t="str">
        <f>VLOOKUP($B261,MasterData[],3,0)</f>
        <v>Category04</v>
      </c>
      <c r="I261" s="17" t="str">
        <f>VLOOKUP($B261,MasterData[],4,0)</f>
        <v>Lt</v>
      </c>
      <c r="J261" s="19">
        <f>VLOOKUP($B261,MasterData[],5,0)</f>
        <v>47</v>
      </c>
      <c r="K261" s="19">
        <f>VLOOKUP($B261,MasterData[],6,0)</f>
        <v>53.11</v>
      </c>
      <c r="L261" s="19">
        <f t="shared" si="20"/>
        <v>658</v>
      </c>
      <c r="M261" s="19">
        <f t="shared" si="21"/>
        <v>743.54</v>
      </c>
      <c r="N261" s="20">
        <f t="shared" si="22"/>
        <v>27</v>
      </c>
      <c r="O261" s="21" t="str">
        <f t="shared" si="23"/>
        <v>Dec</v>
      </c>
      <c r="P261" s="20">
        <f t="shared" si="24"/>
        <v>2021</v>
      </c>
    </row>
    <row r="262" spans="1:16" x14ac:dyDescent="0.25">
      <c r="A262" s="15">
        <v>44558</v>
      </c>
      <c r="B262" s="16" t="s">
        <v>67</v>
      </c>
      <c r="C262" s="17">
        <v>6</v>
      </c>
      <c r="D262" s="17" t="s">
        <v>108</v>
      </c>
      <c r="E262" s="17" t="s">
        <v>107</v>
      </c>
      <c r="F262" s="18">
        <v>0</v>
      </c>
      <c r="G262" s="17" t="str">
        <f>VLOOKUP($B262,MasterData[],2,0)</f>
        <v>Product29</v>
      </c>
      <c r="H262" s="17" t="str">
        <f>VLOOKUP($B262,MasterData[],3,0)</f>
        <v>Category04</v>
      </c>
      <c r="I262" s="17" t="str">
        <f>VLOOKUP($B262,MasterData[],4,0)</f>
        <v>Lt</v>
      </c>
      <c r="J262" s="19">
        <f>VLOOKUP($B262,MasterData[],5,0)</f>
        <v>47</v>
      </c>
      <c r="K262" s="19">
        <f>VLOOKUP($B262,MasterData[],6,0)</f>
        <v>53.11</v>
      </c>
      <c r="L262" s="19">
        <f t="shared" si="20"/>
        <v>282</v>
      </c>
      <c r="M262" s="19">
        <f t="shared" si="21"/>
        <v>318.65999999999997</v>
      </c>
      <c r="N262" s="20">
        <f t="shared" si="22"/>
        <v>28</v>
      </c>
      <c r="O262" s="21" t="str">
        <f t="shared" si="23"/>
        <v>Dec</v>
      </c>
      <c r="P262" s="20">
        <f t="shared" si="24"/>
        <v>2021</v>
      </c>
    </row>
    <row r="263" spans="1:16" x14ac:dyDescent="0.25">
      <c r="A263" s="15">
        <v>44560</v>
      </c>
      <c r="B263" s="16" t="s">
        <v>26</v>
      </c>
      <c r="C263" s="17">
        <v>13</v>
      </c>
      <c r="D263" s="17" t="s">
        <v>106</v>
      </c>
      <c r="E263" s="17" t="s">
        <v>106</v>
      </c>
      <c r="F263" s="18">
        <v>0</v>
      </c>
      <c r="G263" s="17" t="str">
        <f>VLOOKUP($B263,MasterData[],2,0)</f>
        <v>Product10</v>
      </c>
      <c r="H263" s="17" t="str">
        <f>VLOOKUP($B263,MasterData[],3,0)</f>
        <v>Category02</v>
      </c>
      <c r="I263" s="17" t="str">
        <f>VLOOKUP($B263,MasterData[],4,0)</f>
        <v>Ft</v>
      </c>
      <c r="J263" s="19">
        <f>VLOOKUP($B263,MasterData[],5,0)</f>
        <v>148</v>
      </c>
      <c r="K263" s="19">
        <f>VLOOKUP($B263,MasterData[],6,0)</f>
        <v>164.28</v>
      </c>
      <c r="L263" s="19">
        <f t="shared" si="20"/>
        <v>1924</v>
      </c>
      <c r="M263" s="19">
        <f t="shared" si="21"/>
        <v>2135.64</v>
      </c>
      <c r="N263" s="20">
        <f t="shared" si="22"/>
        <v>30</v>
      </c>
      <c r="O263" s="21" t="str">
        <f t="shared" si="23"/>
        <v>Dec</v>
      </c>
      <c r="P263" s="20">
        <f t="shared" si="24"/>
        <v>2021</v>
      </c>
    </row>
    <row r="264" spans="1:16" x14ac:dyDescent="0.25">
      <c r="A264" s="15">
        <v>44562</v>
      </c>
      <c r="B264" s="16" t="s">
        <v>52</v>
      </c>
      <c r="C264" s="17">
        <v>1</v>
      </c>
      <c r="D264" s="17" t="s">
        <v>105</v>
      </c>
      <c r="E264" s="17" t="s">
        <v>107</v>
      </c>
      <c r="F264" s="18">
        <v>0</v>
      </c>
      <c r="G264" s="17" t="str">
        <f>VLOOKUP($B264,MasterData[],2,0)</f>
        <v>Product22</v>
      </c>
      <c r="H264" s="17" t="str">
        <f>VLOOKUP($B264,MasterData[],3,0)</f>
        <v>Category03</v>
      </c>
      <c r="I264" s="17" t="str">
        <f>VLOOKUP($B264,MasterData[],4,0)</f>
        <v>Ft</v>
      </c>
      <c r="J264" s="19">
        <f>VLOOKUP($B264,MasterData[],5,0)</f>
        <v>121</v>
      </c>
      <c r="K264" s="19">
        <f>VLOOKUP($B264,MasterData[],6,0)</f>
        <v>141.57</v>
      </c>
      <c r="L264" s="19">
        <f t="shared" si="20"/>
        <v>121</v>
      </c>
      <c r="M264" s="19">
        <f t="shared" si="21"/>
        <v>141.57</v>
      </c>
      <c r="N264" s="20">
        <f t="shared" si="22"/>
        <v>1</v>
      </c>
      <c r="O264" s="21" t="str">
        <f t="shared" si="23"/>
        <v>Jan</v>
      </c>
      <c r="P264" s="20">
        <f t="shared" si="24"/>
        <v>2022</v>
      </c>
    </row>
    <row r="265" spans="1:16" x14ac:dyDescent="0.25">
      <c r="A265" s="15">
        <v>44563</v>
      </c>
      <c r="B265" s="16" t="s">
        <v>26</v>
      </c>
      <c r="C265" s="17">
        <v>7</v>
      </c>
      <c r="D265" s="17" t="s">
        <v>108</v>
      </c>
      <c r="E265" s="17" t="s">
        <v>107</v>
      </c>
      <c r="F265" s="18">
        <v>0</v>
      </c>
      <c r="G265" s="17" t="str">
        <f>VLOOKUP($B265,MasterData[],2,0)</f>
        <v>Product10</v>
      </c>
      <c r="H265" s="17" t="str">
        <f>VLOOKUP($B265,MasterData[],3,0)</f>
        <v>Category02</v>
      </c>
      <c r="I265" s="17" t="str">
        <f>VLOOKUP($B265,MasterData[],4,0)</f>
        <v>Ft</v>
      </c>
      <c r="J265" s="19">
        <f>VLOOKUP($B265,MasterData[],5,0)</f>
        <v>148</v>
      </c>
      <c r="K265" s="19">
        <f>VLOOKUP($B265,MasterData[],6,0)</f>
        <v>164.28</v>
      </c>
      <c r="L265" s="19">
        <f t="shared" si="20"/>
        <v>1036</v>
      </c>
      <c r="M265" s="19">
        <f t="shared" si="21"/>
        <v>1149.96</v>
      </c>
      <c r="N265" s="20">
        <f t="shared" si="22"/>
        <v>2</v>
      </c>
      <c r="O265" s="21" t="str">
        <f t="shared" si="23"/>
        <v>Jan</v>
      </c>
      <c r="P265" s="20">
        <f t="shared" si="24"/>
        <v>2022</v>
      </c>
    </row>
    <row r="266" spans="1:16" x14ac:dyDescent="0.25">
      <c r="A266" s="15">
        <v>44563</v>
      </c>
      <c r="B266" s="16" t="s">
        <v>37</v>
      </c>
      <c r="C266" s="17">
        <v>2</v>
      </c>
      <c r="D266" s="17" t="s">
        <v>106</v>
      </c>
      <c r="E266" s="17" t="s">
        <v>107</v>
      </c>
      <c r="F266" s="18">
        <v>0</v>
      </c>
      <c r="G266" s="17" t="str">
        <f>VLOOKUP($B266,MasterData[],2,0)</f>
        <v>Product15</v>
      </c>
      <c r="H266" s="17" t="str">
        <f>VLOOKUP($B266,MasterData[],3,0)</f>
        <v>Category02</v>
      </c>
      <c r="I266" s="17" t="str">
        <f>VLOOKUP($B266,MasterData[],4,0)</f>
        <v>No.</v>
      </c>
      <c r="J266" s="19">
        <f>VLOOKUP($B266,MasterData[],5,0)</f>
        <v>12</v>
      </c>
      <c r="K266" s="19">
        <f>VLOOKUP($B266,MasterData[],6,0)</f>
        <v>15.719999999999999</v>
      </c>
      <c r="L266" s="19">
        <f t="shared" si="20"/>
        <v>24</v>
      </c>
      <c r="M266" s="19">
        <f t="shared" si="21"/>
        <v>31.439999999999998</v>
      </c>
      <c r="N266" s="20">
        <f t="shared" si="22"/>
        <v>2</v>
      </c>
      <c r="O266" s="21" t="str">
        <f t="shared" si="23"/>
        <v>Jan</v>
      </c>
      <c r="P266" s="20">
        <f t="shared" si="24"/>
        <v>2022</v>
      </c>
    </row>
    <row r="267" spans="1:16" x14ac:dyDescent="0.25">
      <c r="A267" s="15">
        <v>44563</v>
      </c>
      <c r="B267" s="16" t="s">
        <v>75</v>
      </c>
      <c r="C267" s="17">
        <v>1</v>
      </c>
      <c r="D267" s="17" t="s">
        <v>108</v>
      </c>
      <c r="E267" s="17" t="s">
        <v>107</v>
      </c>
      <c r="F267" s="18">
        <v>0</v>
      </c>
      <c r="G267" s="17" t="str">
        <f>VLOOKUP($B267,MasterData[],2,0)</f>
        <v>Product33</v>
      </c>
      <c r="H267" s="17" t="str">
        <f>VLOOKUP($B267,MasterData[],3,0)</f>
        <v>Category04</v>
      </c>
      <c r="I267" s="17" t="str">
        <f>VLOOKUP($B267,MasterData[],4,0)</f>
        <v>Kg</v>
      </c>
      <c r="J267" s="19">
        <f>VLOOKUP($B267,MasterData[],5,0)</f>
        <v>95</v>
      </c>
      <c r="K267" s="19">
        <f>VLOOKUP($B267,MasterData[],6,0)</f>
        <v>119.7</v>
      </c>
      <c r="L267" s="19">
        <f t="shared" si="20"/>
        <v>95</v>
      </c>
      <c r="M267" s="19">
        <f t="shared" si="21"/>
        <v>119.7</v>
      </c>
      <c r="N267" s="20">
        <f t="shared" si="22"/>
        <v>2</v>
      </c>
      <c r="O267" s="21" t="str">
        <f t="shared" si="23"/>
        <v>Jan</v>
      </c>
      <c r="P267" s="20">
        <f t="shared" si="24"/>
        <v>2022</v>
      </c>
    </row>
    <row r="268" spans="1:16" x14ac:dyDescent="0.25">
      <c r="A268" s="15">
        <v>44564</v>
      </c>
      <c r="B268" s="16" t="s">
        <v>96</v>
      </c>
      <c r="C268" s="17">
        <v>9</v>
      </c>
      <c r="D268" s="17" t="s">
        <v>108</v>
      </c>
      <c r="E268" s="17" t="s">
        <v>107</v>
      </c>
      <c r="F268" s="18">
        <v>0</v>
      </c>
      <c r="G268" s="17" t="str">
        <f>VLOOKUP($B268,MasterData[],2,0)</f>
        <v>Product43</v>
      </c>
      <c r="H268" s="17" t="str">
        <f>VLOOKUP($B268,MasterData[],3,0)</f>
        <v>Category05</v>
      </c>
      <c r="I268" s="17" t="str">
        <f>VLOOKUP($B268,MasterData[],4,0)</f>
        <v>Kg</v>
      </c>
      <c r="J268" s="19">
        <f>VLOOKUP($B268,MasterData[],5,0)</f>
        <v>67</v>
      </c>
      <c r="K268" s="19">
        <f>VLOOKUP($B268,MasterData[],6,0)</f>
        <v>83.08</v>
      </c>
      <c r="L268" s="19">
        <f t="shared" si="20"/>
        <v>603</v>
      </c>
      <c r="M268" s="19">
        <f t="shared" si="21"/>
        <v>747.72</v>
      </c>
      <c r="N268" s="20">
        <f t="shared" si="22"/>
        <v>3</v>
      </c>
      <c r="O268" s="21" t="str">
        <f t="shared" si="23"/>
        <v>Jan</v>
      </c>
      <c r="P268" s="20">
        <f t="shared" si="24"/>
        <v>2022</v>
      </c>
    </row>
    <row r="269" spans="1:16" x14ac:dyDescent="0.25">
      <c r="A269" s="15">
        <v>44565</v>
      </c>
      <c r="B269" s="16" t="s">
        <v>31</v>
      </c>
      <c r="C269" s="17">
        <v>8</v>
      </c>
      <c r="D269" s="17" t="s">
        <v>108</v>
      </c>
      <c r="E269" s="17" t="s">
        <v>106</v>
      </c>
      <c r="F269" s="18">
        <v>0</v>
      </c>
      <c r="G269" s="17" t="str">
        <f>VLOOKUP($B269,MasterData[],2,0)</f>
        <v>Product12</v>
      </c>
      <c r="H269" s="17" t="str">
        <f>VLOOKUP($B269,MasterData[],3,0)</f>
        <v>Category02</v>
      </c>
      <c r="I269" s="17" t="str">
        <f>VLOOKUP($B269,MasterData[],4,0)</f>
        <v>Kg</v>
      </c>
      <c r="J269" s="19">
        <f>VLOOKUP($B269,MasterData[],5,0)</f>
        <v>73</v>
      </c>
      <c r="K269" s="19">
        <f>VLOOKUP($B269,MasterData[],6,0)</f>
        <v>94.17</v>
      </c>
      <c r="L269" s="19">
        <f t="shared" si="20"/>
        <v>584</v>
      </c>
      <c r="M269" s="19">
        <f t="shared" si="21"/>
        <v>753.36</v>
      </c>
      <c r="N269" s="20">
        <f t="shared" si="22"/>
        <v>4</v>
      </c>
      <c r="O269" s="21" t="str">
        <f t="shared" si="23"/>
        <v>Jan</v>
      </c>
      <c r="P269" s="20">
        <f t="shared" si="24"/>
        <v>2022</v>
      </c>
    </row>
    <row r="270" spans="1:16" x14ac:dyDescent="0.25">
      <c r="A270" s="15">
        <v>44565</v>
      </c>
      <c r="B270" s="16" t="s">
        <v>67</v>
      </c>
      <c r="C270" s="17">
        <v>1</v>
      </c>
      <c r="D270" s="17" t="s">
        <v>106</v>
      </c>
      <c r="E270" s="17" t="s">
        <v>106</v>
      </c>
      <c r="F270" s="18">
        <v>0</v>
      </c>
      <c r="G270" s="17" t="str">
        <f>VLOOKUP($B270,MasterData[],2,0)</f>
        <v>Product29</v>
      </c>
      <c r="H270" s="17" t="str">
        <f>VLOOKUP($B270,MasterData[],3,0)</f>
        <v>Category04</v>
      </c>
      <c r="I270" s="17" t="str">
        <f>VLOOKUP($B270,MasterData[],4,0)</f>
        <v>Lt</v>
      </c>
      <c r="J270" s="19">
        <f>VLOOKUP($B270,MasterData[],5,0)</f>
        <v>47</v>
      </c>
      <c r="K270" s="19">
        <f>VLOOKUP($B270,MasterData[],6,0)</f>
        <v>53.11</v>
      </c>
      <c r="L270" s="19">
        <f t="shared" si="20"/>
        <v>47</v>
      </c>
      <c r="M270" s="19">
        <f t="shared" si="21"/>
        <v>53.11</v>
      </c>
      <c r="N270" s="20">
        <f t="shared" si="22"/>
        <v>4</v>
      </c>
      <c r="O270" s="21" t="str">
        <f t="shared" si="23"/>
        <v>Jan</v>
      </c>
      <c r="P270" s="20">
        <f t="shared" si="24"/>
        <v>2022</v>
      </c>
    </row>
    <row r="271" spans="1:16" x14ac:dyDescent="0.25">
      <c r="A271" s="15">
        <v>44570</v>
      </c>
      <c r="B271" s="16" t="s">
        <v>73</v>
      </c>
      <c r="C271" s="17">
        <v>12</v>
      </c>
      <c r="D271" s="17" t="s">
        <v>108</v>
      </c>
      <c r="E271" s="17" t="s">
        <v>106</v>
      </c>
      <c r="F271" s="18">
        <v>0</v>
      </c>
      <c r="G271" s="17" t="str">
        <f>VLOOKUP($B271,MasterData[],2,0)</f>
        <v>Product32</v>
      </c>
      <c r="H271" s="17" t="str">
        <f>VLOOKUP($B271,MasterData[],3,0)</f>
        <v>Category04</v>
      </c>
      <c r="I271" s="17" t="str">
        <f>VLOOKUP($B271,MasterData[],4,0)</f>
        <v>Kg</v>
      </c>
      <c r="J271" s="19">
        <f>VLOOKUP($B271,MasterData[],5,0)</f>
        <v>89</v>
      </c>
      <c r="K271" s="19">
        <f>VLOOKUP($B271,MasterData[],6,0)</f>
        <v>117.48</v>
      </c>
      <c r="L271" s="19">
        <f t="shared" si="20"/>
        <v>1068</v>
      </c>
      <c r="M271" s="19">
        <f t="shared" si="21"/>
        <v>1409.76</v>
      </c>
      <c r="N271" s="20">
        <f t="shared" si="22"/>
        <v>9</v>
      </c>
      <c r="O271" s="21" t="str">
        <f t="shared" si="23"/>
        <v>Jan</v>
      </c>
      <c r="P271" s="20">
        <f t="shared" si="24"/>
        <v>2022</v>
      </c>
    </row>
    <row r="272" spans="1:16" x14ac:dyDescent="0.25">
      <c r="A272" s="15">
        <v>44571</v>
      </c>
      <c r="B272" s="16" t="s">
        <v>77</v>
      </c>
      <c r="C272" s="17">
        <v>14</v>
      </c>
      <c r="D272" s="17" t="s">
        <v>106</v>
      </c>
      <c r="E272" s="17" t="s">
        <v>106</v>
      </c>
      <c r="F272" s="18">
        <v>0</v>
      </c>
      <c r="G272" s="17" t="str">
        <f>VLOOKUP($B272,MasterData[],2,0)</f>
        <v>Product34</v>
      </c>
      <c r="H272" s="17" t="str">
        <f>VLOOKUP($B272,MasterData[],3,0)</f>
        <v>Category04</v>
      </c>
      <c r="I272" s="17" t="str">
        <f>VLOOKUP($B272,MasterData[],4,0)</f>
        <v>Lt</v>
      </c>
      <c r="J272" s="19">
        <f>VLOOKUP($B272,MasterData[],5,0)</f>
        <v>55</v>
      </c>
      <c r="K272" s="19">
        <f>VLOOKUP($B272,MasterData[],6,0)</f>
        <v>58.3</v>
      </c>
      <c r="L272" s="19">
        <f t="shared" si="20"/>
        <v>770</v>
      </c>
      <c r="M272" s="19">
        <f t="shared" si="21"/>
        <v>816.19999999999993</v>
      </c>
      <c r="N272" s="20">
        <f t="shared" si="22"/>
        <v>10</v>
      </c>
      <c r="O272" s="21" t="str">
        <f t="shared" si="23"/>
        <v>Jan</v>
      </c>
      <c r="P272" s="20">
        <f t="shared" si="24"/>
        <v>2022</v>
      </c>
    </row>
    <row r="273" spans="1:16" x14ac:dyDescent="0.25">
      <c r="A273" s="15">
        <v>44572</v>
      </c>
      <c r="B273" s="16" t="s">
        <v>73</v>
      </c>
      <c r="C273" s="17">
        <v>2</v>
      </c>
      <c r="D273" s="17" t="s">
        <v>108</v>
      </c>
      <c r="E273" s="17" t="s">
        <v>106</v>
      </c>
      <c r="F273" s="18">
        <v>0</v>
      </c>
      <c r="G273" s="17" t="str">
        <f>VLOOKUP($B273,MasterData[],2,0)</f>
        <v>Product32</v>
      </c>
      <c r="H273" s="17" t="str">
        <f>VLOOKUP($B273,MasterData[],3,0)</f>
        <v>Category04</v>
      </c>
      <c r="I273" s="17" t="str">
        <f>VLOOKUP($B273,MasterData[],4,0)</f>
        <v>Kg</v>
      </c>
      <c r="J273" s="19">
        <f>VLOOKUP($B273,MasterData[],5,0)</f>
        <v>89</v>
      </c>
      <c r="K273" s="19">
        <f>VLOOKUP($B273,MasterData[],6,0)</f>
        <v>117.48</v>
      </c>
      <c r="L273" s="19">
        <f t="shared" si="20"/>
        <v>178</v>
      </c>
      <c r="M273" s="19">
        <f t="shared" si="21"/>
        <v>234.96</v>
      </c>
      <c r="N273" s="20">
        <f t="shared" si="22"/>
        <v>11</v>
      </c>
      <c r="O273" s="21" t="str">
        <f t="shared" si="23"/>
        <v>Jan</v>
      </c>
      <c r="P273" s="20">
        <f t="shared" si="24"/>
        <v>2022</v>
      </c>
    </row>
    <row r="274" spans="1:16" x14ac:dyDescent="0.25">
      <c r="A274" s="15">
        <v>44574</v>
      </c>
      <c r="B274" s="16" t="s">
        <v>45</v>
      </c>
      <c r="C274" s="17">
        <v>6</v>
      </c>
      <c r="D274" s="17" t="s">
        <v>106</v>
      </c>
      <c r="E274" s="17" t="s">
        <v>106</v>
      </c>
      <c r="F274" s="18">
        <v>0</v>
      </c>
      <c r="G274" s="17" t="str">
        <f>VLOOKUP($B274,MasterData[],2,0)</f>
        <v>Product19</v>
      </c>
      <c r="H274" s="17" t="str">
        <f>VLOOKUP($B274,MasterData[],3,0)</f>
        <v>Category02</v>
      </c>
      <c r="I274" s="17" t="str">
        <f>VLOOKUP($B274,MasterData[],4,0)</f>
        <v>Ft</v>
      </c>
      <c r="J274" s="19">
        <f>VLOOKUP($B274,MasterData[],5,0)</f>
        <v>150</v>
      </c>
      <c r="K274" s="19">
        <f>VLOOKUP($B274,MasterData[],6,0)</f>
        <v>210</v>
      </c>
      <c r="L274" s="19">
        <f t="shared" si="20"/>
        <v>900</v>
      </c>
      <c r="M274" s="19">
        <f t="shared" si="21"/>
        <v>1260</v>
      </c>
      <c r="N274" s="20">
        <f t="shared" si="22"/>
        <v>13</v>
      </c>
      <c r="O274" s="21" t="str">
        <f t="shared" si="23"/>
        <v>Jan</v>
      </c>
      <c r="P274" s="20">
        <f t="shared" si="24"/>
        <v>2022</v>
      </c>
    </row>
    <row r="275" spans="1:16" x14ac:dyDescent="0.25">
      <c r="A275" s="15">
        <v>44575</v>
      </c>
      <c r="B275" s="16" t="s">
        <v>29</v>
      </c>
      <c r="C275" s="17">
        <v>14</v>
      </c>
      <c r="D275" s="17" t="s">
        <v>108</v>
      </c>
      <c r="E275" s="17" t="s">
        <v>106</v>
      </c>
      <c r="F275" s="18">
        <v>0</v>
      </c>
      <c r="G275" s="17" t="str">
        <f>VLOOKUP($B275,MasterData[],2,0)</f>
        <v>Product11</v>
      </c>
      <c r="H275" s="17" t="str">
        <f>VLOOKUP($B275,MasterData[],3,0)</f>
        <v>Category02</v>
      </c>
      <c r="I275" s="17" t="str">
        <f>VLOOKUP($B275,MasterData[],4,0)</f>
        <v>Lt</v>
      </c>
      <c r="J275" s="19">
        <f>VLOOKUP($B275,MasterData[],5,0)</f>
        <v>44</v>
      </c>
      <c r="K275" s="19">
        <f>VLOOKUP($B275,MasterData[],6,0)</f>
        <v>48.4</v>
      </c>
      <c r="L275" s="19">
        <f t="shared" si="20"/>
        <v>616</v>
      </c>
      <c r="M275" s="19">
        <f t="shared" si="21"/>
        <v>677.6</v>
      </c>
      <c r="N275" s="20">
        <f t="shared" si="22"/>
        <v>14</v>
      </c>
      <c r="O275" s="21" t="str">
        <f t="shared" si="23"/>
        <v>Jan</v>
      </c>
      <c r="P275" s="20">
        <f t="shared" si="24"/>
        <v>2022</v>
      </c>
    </row>
    <row r="276" spans="1:16" x14ac:dyDescent="0.25">
      <c r="A276" s="15">
        <v>44576</v>
      </c>
      <c r="B276" s="16" t="s">
        <v>52</v>
      </c>
      <c r="C276" s="17">
        <v>10</v>
      </c>
      <c r="D276" s="17" t="s">
        <v>108</v>
      </c>
      <c r="E276" s="17" t="s">
        <v>107</v>
      </c>
      <c r="F276" s="18">
        <v>0</v>
      </c>
      <c r="G276" s="17" t="str">
        <f>VLOOKUP($B276,MasterData[],2,0)</f>
        <v>Product22</v>
      </c>
      <c r="H276" s="17" t="str">
        <f>VLOOKUP($B276,MasterData[],3,0)</f>
        <v>Category03</v>
      </c>
      <c r="I276" s="17" t="str">
        <f>VLOOKUP($B276,MasterData[],4,0)</f>
        <v>Ft</v>
      </c>
      <c r="J276" s="19">
        <f>VLOOKUP($B276,MasterData[],5,0)</f>
        <v>121</v>
      </c>
      <c r="K276" s="19">
        <f>VLOOKUP($B276,MasterData[],6,0)</f>
        <v>141.57</v>
      </c>
      <c r="L276" s="19">
        <f t="shared" si="20"/>
        <v>1210</v>
      </c>
      <c r="M276" s="19">
        <f t="shared" si="21"/>
        <v>1415.6999999999998</v>
      </c>
      <c r="N276" s="20">
        <f t="shared" si="22"/>
        <v>15</v>
      </c>
      <c r="O276" s="21" t="str">
        <f t="shared" si="23"/>
        <v>Jan</v>
      </c>
      <c r="P276" s="20">
        <f t="shared" si="24"/>
        <v>2022</v>
      </c>
    </row>
    <row r="277" spans="1:16" x14ac:dyDescent="0.25">
      <c r="A277" s="15">
        <v>44577</v>
      </c>
      <c r="B277" s="16" t="s">
        <v>35</v>
      </c>
      <c r="C277" s="17">
        <v>11</v>
      </c>
      <c r="D277" s="17" t="s">
        <v>106</v>
      </c>
      <c r="E277" s="17" t="s">
        <v>107</v>
      </c>
      <c r="F277" s="18">
        <v>0</v>
      </c>
      <c r="G277" s="17" t="str">
        <f>VLOOKUP($B277,MasterData[],2,0)</f>
        <v>Product14</v>
      </c>
      <c r="H277" s="17" t="str">
        <f>VLOOKUP($B277,MasterData[],3,0)</f>
        <v>Category02</v>
      </c>
      <c r="I277" s="17" t="str">
        <f>VLOOKUP($B277,MasterData[],4,0)</f>
        <v>Kg</v>
      </c>
      <c r="J277" s="19">
        <f>VLOOKUP($B277,MasterData[],5,0)</f>
        <v>112</v>
      </c>
      <c r="K277" s="19">
        <f>VLOOKUP($B277,MasterData[],6,0)</f>
        <v>146.72</v>
      </c>
      <c r="L277" s="19">
        <f t="shared" si="20"/>
        <v>1232</v>
      </c>
      <c r="M277" s="19">
        <f t="shared" si="21"/>
        <v>1613.92</v>
      </c>
      <c r="N277" s="20">
        <f t="shared" si="22"/>
        <v>16</v>
      </c>
      <c r="O277" s="21" t="str">
        <f t="shared" si="23"/>
        <v>Jan</v>
      </c>
      <c r="P277" s="20">
        <f t="shared" si="24"/>
        <v>2022</v>
      </c>
    </row>
    <row r="278" spans="1:16" x14ac:dyDescent="0.25">
      <c r="A278" s="15">
        <v>44578</v>
      </c>
      <c r="B278" s="16" t="s">
        <v>90</v>
      </c>
      <c r="C278" s="17">
        <v>4</v>
      </c>
      <c r="D278" s="17" t="s">
        <v>106</v>
      </c>
      <c r="E278" s="17" t="s">
        <v>106</v>
      </c>
      <c r="F278" s="18">
        <v>0</v>
      </c>
      <c r="G278" s="17" t="str">
        <f>VLOOKUP($B278,MasterData[],2,0)</f>
        <v>Product40</v>
      </c>
      <c r="H278" s="17" t="str">
        <f>VLOOKUP($B278,MasterData[],3,0)</f>
        <v>Category05</v>
      </c>
      <c r="I278" s="17" t="str">
        <f>VLOOKUP($B278,MasterData[],4,0)</f>
        <v>Kg</v>
      </c>
      <c r="J278" s="19">
        <f>VLOOKUP($B278,MasterData[],5,0)</f>
        <v>90</v>
      </c>
      <c r="K278" s="19">
        <f>VLOOKUP($B278,MasterData[],6,0)</f>
        <v>115.2</v>
      </c>
      <c r="L278" s="19">
        <f t="shared" si="20"/>
        <v>360</v>
      </c>
      <c r="M278" s="19">
        <f t="shared" si="21"/>
        <v>460.8</v>
      </c>
      <c r="N278" s="20">
        <f t="shared" si="22"/>
        <v>17</v>
      </c>
      <c r="O278" s="21" t="str">
        <f t="shared" si="23"/>
        <v>Jan</v>
      </c>
      <c r="P278" s="20">
        <f t="shared" si="24"/>
        <v>2022</v>
      </c>
    </row>
    <row r="279" spans="1:16" x14ac:dyDescent="0.25">
      <c r="A279" s="15">
        <v>44579</v>
      </c>
      <c r="B279" s="16" t="s">
        <v>22</v>
      </c>
      <c r="C279" s="17">
        <v>9</v>
      </c>
      <c r="D279" s="17" t="s">
        <v>105</v>
      </c>
      <c r="E279" s="17" t="s">
        <v>107</v>
      </c>
      <c r="F279" s="18">
        <v>0</v>
      </c>
      <c r="G279" s="17" t="str">
        <f>VLOOKUP($B279,MasterData[],2,0)</f>
        <v>Product08</v>
      </c>
      <c r="H279" s="17" t="str">
        <f>VLOOKUP($B279,MasterData[],3,0)</f>
        <v>Category01</v>
      </c>
      <c r="I279" s="17" t="str">
        <f>VLOOKUP($B279,MasterData[],4,0)</f>
        <v>Kg</v>
      </c>
      <c r="J279" s="19">
        <f>VLOOKUP($B279,MasterData[],5,0)</f>
        <v>83</v>
      </c>
      <c r="K279" s="19">
        <f>VLOOKUP($B279,MasterData[],6,0)</f>
        <v>94.62</v>
      </c>
      <c r="L279" s="19">
        <f t="shared" si="20"/>
        <v>747</v>
      </c>
      <c r="M279" s="19">
        <f t="shared" si="21"/>
        <v>851.58</v>
      </c>
      <c r="N279" s="20">
        <f t="shared" si="22"/>
        <v>18</v>
      </c>
      <c r="O279" s="21" t="str">
        <f t="shared" si="23"/>
        <v>Jan</v>
      </c>
      <c r="P279" s="20">
        <f t="shared" si="24"/>
        <v>2022</v>
      </c>
    </row>
    <row r="280" spans="1:16" x14ac:dyDescent="0.25">
      <c r="A280" s="15">
        <v>44581</v>
      </c>
      <c r="B280" s="16" t="s">
        <v>50</v>
      </c>
      <c r="C280" s="17">
        <v>2</v>
      </c>
      <c r="D280" s="17" t="s">
        <v>108</v>
      </c>
      <c r="E280" s="17" t="s">
        <v>107</v>
      </c>
      <c r="F280" s="18">
        <v>0</v>
      </c>
      <c r="G280" s="17" t="str">
        <f>VLOOKUP($B280,MasterData[],2,0)</f>
        <v>Product21</v>
      </c>
      <c r="H280" s="17" t="str">
        <f>VLOOKUP($B280,MasterData[],3,0)</f>
        <v>Category03</v>
      </c>
      <c r="I280" s="17" t="str">
        <f>VLOOKUP($B280,MasterData[],4,0)</f>
        <v>Ft</v>
      </c>
      <c r="J280" s="19">
        <f>VLOOKUP($B280,MasterData[],5,0)</f>
        <v>126</v>
      </c>
      <c r="K280" s="19">
        <f>VLOOKUP($B280,MasterData[],6,0)</f>
        <v>162.54</v>
      </c>
      <c r="L280" s="19">
        <f t="shared" si="20"/>
        <v>252</v>
      </c>
      <c r="M280" s="19">
        <f t="shared" si="21"/>
        <v>325.08</v>
      </c>
      <c r="N280" s="20">
        <f t="shared" si="22"/>
        <v>20</v>
      </c>
      <c r="O280" s="21" t="str">
        <f t="shared" si="23"/>
        <v>Jan</v>
      </c>
      <c r="P280" s="20">
        <f t="shared" si="24"/>
        <v>2022</v>
      </c>
    </row>
    <row r="281" spans="1:16" x14ac:dyDescent="0.25">
      <c r="A281" s="15">
        <v>44581</v>
      </c>
      <c r="B281" s="16" t="s">
        <v>35</v>
      </c>
      <c r="C281" s="17">
        <v>7</v>
      </c>
      <c r="D281" s="17" t="s">
        <v>106</v>
      </c>
      <c r="E281" s="17" t="s">
        <v>106</v>
      </c>
      <c r="F281" s="18">
        <v>0</v>
      </c>
      <c r="G281" s="17" t="str">
        <f>VLOOKUP($B281,MasterData[],2,0)</f>
        <v>Product14</v>
      </c>
      <c r="H281" s="17" t="str">
        <f>VLOOKUP($B281,MasterData[],3,0)</f>
        <v>Category02</v>
      </c>
      <c r="I281" s="17" t="str">
        <f>VLOOKUP($B281,MasterData[],4,0)</f>
        <v>Kg</v>
      </c>
      <c r="J281" s="19">
        <f>VLOOKUP($B281,MasterData[],5,0)</f>
        <v>112</v>
      </c>
      <c r="K281" s="19">
        <f>VLOOKUP($B281,MasterData[],6,0)</f>
        <v>146.72</v>
      </c>
      <c r="L281" s="19">
        <f t="shared" si="20"/>
        <v>784</v>
      </c>
      <c r="M281" s="19">
        <f t="shared" si="21"/>
        <v>1027.04</v>
      </c>
      <c r="N281" s="20">
        <f t="shared" si="22"/>
        <v>20</v>
      </c>
      <c r="O281" s="21" t="str">
        <f t="shared" si="23"/>
        <v>Jan</v>
      </c>
      <c r="P281" s="20">
        <f t="shared" si="24"/>
        <v>2022</v>
      </c>
    </row>
    <row r="282" spans="1:16" x14ac:dyDescent="0.25">
      <c r="A282" s="15">
        <v>44583</v>
      </c>
      <c r="B282" s="16" t="s">
        <v>6</v>
      </c>
      <c r="C282" s="17">
        <v>6</v>
      </c>
      <c r="D282" s="17" t="s">
        <v>106</v>
      </c>
      <c r="E282" s="17" t="s">
        <v>107</v>
      </c>
      <c r="F282" s="18">
        <v>0</v>
      </c>
      <c r="G282" s="17" t="str">
        <f>VLOOKUP($B282,MasterData[],2,0)</f>
        <v>Product01</v>
      </c>
      <c r="H282" s="17" t="str">
        <f>VLOOKUP($B282,MasterData[],3,0)</f>
        <v>Category01</v>
      </c>
      <c r="I282" s="17" t="str">
        <f>VLOOKUP($B282,MasterData[],4,0)</f>
        <v>Kg</v>
      </c>
      <c r="J282" s="19">
        <f>VLOOKUP($B282,MasterData[],5,0)</f>
        <v>98</v>
      </c>
      <c r="K282" s="19">
        <f>VLOOKUP($B282,MasterData[],6,0)</f>
        <v>103.88</v>
      </c>
      <c r="L282" s="19">
        <f t="shared" si="20"/>
        <v>588</v>
      </c>
      <c r="M282" s="19">
        <f t="shared" si="21"/>
        <v>623.28</v>
      </c>
      <c r="N282" s="20">
        <f t="shared" si="22"/>
        <v>22</v>
      </c>
      <c r="O282" s="21" t="str">
        <f t="shared" si="23"/>
        <v>Jan</v>
      </c>
      <c r="P282" s="20">
        <f t="shared" si="24"/>
        <v>2022</v>
      </c>
    </row>
    <row r="283" spans="1:16" x14ac:dyDescent="0.25">
      <c r="A283" s="15">
        <v>44584</v>
      </c>
      <c r="B283" s="16" t="s">
        <v>10</v>
      </c>
      <c r="C283" s="17">
        <v>5</v>
      </c>
      <c r="D283" s="17" t="s">
        <v>105</v>
      </c>
      <c r="E283" s="17" t="s">
        <v>107</v>
      </c>
      <c r="F283" s="18">
        <v>0</v>
      </c>
      <c r="G283" s="17" t="str">
        <f>VLOOKUP($B283,MasterData[],2,0)</f>
        <v>Product02</v>
      </c>
      <c r="H283" s="17" t="str">
        <f>VLOOKUP($B283,MasterData[],3,0)</f>
        <v>Category01</v>
      </c>
      <c r="I283" s="17" t="str">
        <f>VLOOKUP($B283,MasterData[],4,0)</f>
        <v>Kg</v>
      </c>
      <c r="J283" s="19">
        <f>VLOOKUP($B283,MasterData[],5,0)</f>
        <v>105</v>
      </c>
      <c r="K283" s="19">
        <f>VLOOKUP($B283,MasterData[],6,0)</f>
        <v>142.80000000000001</v>
      </c>
      <c r="L283" s="19">
        <f t="shared" si="20"/>
        <v>525</v>
      </c>
      <c r="M283" s="19">
        <f t="shared" si="21"/>
        <v>714</v>
      </c>
      <c r="N283" s="20">
        <f t="shared" si="22"/>
        <v>23</v>
      </c>
      <c r="O283" s="21" t="str">
        <f t="shared" si="23"/>
        <v>Jan</v>
      </c>
      <c r="P283" s="20">
        <f t="shared" si="24"/>
        <v>2022</v>
      </c>
    </row>
    <row r="284" spans="1:16" x14ac:dyDescent="0.25">
      <c r="A284" s="15">
        <v>44584</v>
      </c>
      <c r="B284" s="16" t="s">
        <v>94</v>
      </c>
      <c r="C284" s="17">
        <v>8</v>
      </c>
      <c r="D284" s="17" t="s">
        <v>108</v>
      </c>
      <c r="E284" s="17" t="s">
        <v>106</v>
      </c>
      <c r="F284" s="18">
        <v>0</v>
      </c>
      <c r="G284" s="17" t="str">
        <f>VLOOKUP($B284,MasterData[],2,0)</f>
        <v>Product42</v>
      </c>
      <c r="H284" s="17" t="str">
        <f>VLOOKUP($B284,MasterData[],3,0)</f>
        <v>Category05</v>
      </c>
      <c r="I284" s="17" t="str">
        <f>VLOOKUP($B284,MasterData[],4,0)</f>
        <v>Ft</v>
      </c>
      <c r="J284" s="19">
        <f>VLOOKUP($B284,MasterData[],5,0)</f>
        <v>120</v>
      </c>
      <c r="K284" s="19">
        <f>VLOOKUP($B284,MasterData[],6,0)</f>
        <v>162</v>
      </c>
      <c r="L284" s="19">
        <f t="shared" si="20"/>
        <v>960</v>
      </c>
      <c r="M284" s="19">
        <f t="shared" si="21"/>
        <v>1296</v>
      </c>
      <c r="N284" s="20">
        <f t="shared" si="22"/>
        <v>23</v>
      </c>
      <c r="O284" s="21" t="str">
        <f t="shared" si="23"/>
        <v>Jan</v>
      </c>
      <c r="P284" s="20">
        <f t="shared" si="24"/>
        <v>2022</v>
      </c>
    </row>
    <row r="285" spans="1:16" x14ac:dyDescent="0.25">
      <c r="A285" s="15">
        <v>44585</v>
      </c>
      <c r="B285" s="16" t="s">
        <v>69</v>
      </c>
      <c r="C285" s="17">
        <v>15</v>
      </c>
      <c r="D285" s="17" t="s">
        <v>106</v>
      </c>
      <c r="E285" s="17" t="s">
        <v>106</v>
      </c>
      <c r="F285" s="18">
        <v>0</v>
      </c>
      <c r="G285" s="17" t="str">
        <f>VLOOKUP($B285,MasterData[],2,0)</f>
        <v>Product30</v>
      </c>
      <c r="H285" s="17" t="str">
        <f>VLOOKUP($B285,MasterData[],3,0)</f>
        <v>Category04</v>
      </c>
      <c r="I285" s="17" t="str">
        <f>VLOOKUP($B285,MasterData[],4,0)</f>
        <v>Ft</v>
      </c>
      <c r="J285" s="19">
        <f>VLOOKUP($B285,MasterData[],5,0)</f>
        <v>148</v>
      </c>
      <c r="K285" s="19">
        <f>VLOOKUP($B285,MasterData[],6,0)</f>
        <v>201.28</v>
      </c>
      <c r="L285" s="19">
        <f t="shared" si="20"/>
        <v>2220</v>
      </c>
      <c r="M285" s="19">
        <f t="shared" si="21"/>
        <v>3019.2</v>
      </c>
      <c r="N285" s="20">
        <f t="shared" si="22"/>
        <v>24</v>
      </c>
      <c r="O285" s="21" t="str">
        <f t="shared" si="23"/>
        <v>Jan</v>
      </c>
      <c r="P285" s="20">
        <f t="shared" si="24"/>
        <v>2022</v>
      </c>
    </row>
    <row r="286" spans="1:16" x14ac:dyDescent="0.25">
      <c r="A286" s="15">
        <v>44586</v>
      </c>
      <c r="B286" s="16" t="s">
        <v>41</v>
      </c>
      <c r="C286" s="17">
        <v>14</v>
      </c>
      <c r="D286" s="17" t="s">
        <v>108</v>
      </c>
      <c r="E286" s="17" t="s">
        <v>107</v>
      </c>
      <c r="F286" s="18">
        <v>0</v>
      </c>
      <c r="G286" s="17" t="str">
        <f>VLOOKUP($B286,MasterData[],2,0)</f>
        <v>Product17</v>
      </c>
      <c r="H286" s="17" t="str">
        <f>VLOOKUP($B286,MasterData[],3,0)</f>
        <v>Category02</v>
      </c>
      <c r="I286" s="17" t="str">
        <f>VLOOKUP($B286,MasterData[],4,0)</f>
        <v>Ft</v>
      </c>
      <c r="J286" s="19">
        <f>VLOOKUP($B286,MasterData[],5,0)</f>
        <v>134</v>
      </c>
      <c r="K286" s="19">
        <f>VLOOKUP($B286,MasterData[],6,0)</f>
        <v>156.78</v>
      </c>
      <c r="L286" s="19">
        <f t="shared" si="20"/>
        <v>1876</v>
      </c>
      <c r="M286" s="19">
        <f t="shared" si="21"/>
        <v>2194.92</v>
      </c>
      <c r="N286" s="20">
        <f t="shared" si="22"/>
        <v>25</v>
      </c>
      <c r="O286" s="21" t="str">
        <f t="shared" si="23"/>
        <v>Jan</v>
      </c>
      <c r="P286" s="20">
        <f t="shared" si="24"/>
        <v>2022</v>
      </c>
    </row>
    <row r="287" spans="1:16" x14ac:dyDescent="0.25">
      <c r="A287" s="15">
        <v>44589</v>
      </c>
      <c r="B287" s="16" t="s">
        <v>39</v>
      </c>
      <c r="C287" s="17">
        <v>11</v>
      </c>
      <c r="D287" s="17" t="s">
        <v>108</v>
      </c>
      <c r="E287" s="17" t="s">
        <v>106</v>
      </c>
      <c r="F287" s="18">
        <v>0</v>
      </c>
      <c r="G287" s="17" t="str">
        <f>VLOOKUP($B287,MasterData[],2,0)</f>
        <v>Product16</v>
      </c>
      <c r="H287" s="17" t="str">
        <f>VLOOKUP($B287,MasterData[],3,0)</f>
        <v>Category02</v>
      </c>
      <c r="I287" s="17" t="str">
        <f>VLOOKUP($B287,MasterData[],4,0)</f>
        <v>No.</v>
      </c>
      <c r="J287" s="19">
        <f>VLOOKUP($B287,MasterData[],5,0)</f>
        <v>13</v>
      </c>
      <c r="K287" s="19">
        <f>VLOOKUP($B287,MasterData[],6,0)</f>
        <v>16.64</v>
      </c>
      <c r="L287" s="19">
        <f t="shared" si="20"/>
        <v>143</v>
      </c>
      <c r="M287" s="19">
        <f t="shared" si="21"/>
        <v>183.04000000000002</v>
      </c>
      <c r="N287" s="20">
        <f t="shared" si="22"/>
        <v>28</v>
      </c>
      <c r="O287" s="21" t="str">
        <f t="shared" si="23"/>
        <v>Jan</v>
      </c>
      <c r="P287" s="20">
        <f t="shared" si="24"/>
        <v>2022</v>
      </c>
    </row>
    <row r="288" spans="1:16" x14ac:dyDescent="0.25">
      <c r="A288" s="15">
        <v>44592</v>
      </c>
      <c r="B288" s="16" t="s">
        <v>54</v>
      </c>
      <c r="C288" s="17">
        <v>6</v>
      </c>
      <c r="D288" s="17" t="s">
        <v>106</v>
      </c>
      <c r="E288" s="17" t="s">
        <v>107</v>
      </c>
      <c r="F288" s="18">
        <v>0</v>
      </c>
      <c r="G288" s="17" t="str">
        <f>VLOOKUP($B288,MasterData[],2,0)</f>
        <v>Product23</v>
      </c>
      <c r="H288" s="17" t="str">
        <f>VLOOKUP($B288,MasterData[],3,0)</f>
        <v>Category03</v>
      </c>
      <c r="I288" s="17" t="str">
        <f>VLOOKUP($B288,MasterData[],4,0)</f>
        <v>Ft</v>
      </c>
      <c r="J288" s="19">
        <f>VLOOKUP($B288,MasterData[],5,0)</f>
        <v>141</v>
      </c>
      <c r="K288" s="19">
        <f>VLOOKUP($B288,MasterData[],6,0)</f>
        <v>149.46</v>
      </c>
      <c r="L288" s="19">
        <f t="shared" si="20"/>
        <v>846</v>
      </c>
      <c r="M288" s="19">
        <f t="shared" si="21"/>
        <v>896.76</v>
      </c>
      <c r="N288" s="20">
        <f t="shared" si="22"/>
        <v>31</v>
      </c>
      <c r="O288" s="21" t="str">
        <f t="shared" si="23"/>
        <v>Jan</v>
      </c>
      <c r="P288" s="20">
        <f t="shared" si="24"/>
        <v>2022</v>
      </c>
    </row>
    <row r="289" spans="1:16" x14ac:dyDescent="0.25">
      <c r="A289" s="15">
        <v>44592</v>
      </c>
      <c r="B289" s="16" t="s">
        <v>92</v>
      </c>
      <c r="C289" s="17">
        <v>9</v>
      </c>
      <c r="D289" s="17" t="s">
        <v>108</v>
      </c>
      <c r="E289" s="17" t="s">
        <v>107</v>
      </c>
      <c r="F289" s="18">
        <v>0</v>
      </c>
      <c r="G289" s="17" t="str">
        <f>VLOOKUP($B289,MasterData[],2,0)</f>
        <v>Product41</v>
      </c>
      <c r="H289" s="17" t="str">
        <f>VLOOKUP($B289,MasterData[],3,0)</f>
        <v>Category05</v>
      </c>
      <c r="I289" s="17" t="str">
        <f>VLOOKUP($B289,MasterData[],4,0)</f>
        <v>Ft</v>
      </c>
      <c r="J289" s="19">
        <f>VLOOKUP($B289,MasterData[],5,0)</f>
        <v>138</v>
      </c>
      <c r="K289" s="19">
        <f>VLOOKUP($B289,MasterData[],6,0)</f>
        <v>173.88</v>
      </c>
      <c r="L289" s="19">
        <f t="shared" si="20"/>
        <v>1242</v>
      </c>
      <c r="M289" s="19">
        <f t="shared" si="21"/>
        <v>1564.92</v>
      </c>
      <c r="N289" s="20">
        <f t="shared" si="22"/>
        <v>31</v>
      </c>
      <c r="O289" s="21" t="str">
        <f t="shared" si="23"/>
        <v>Jan</v>
      </c>
      <c r="P289" s="20">
        <f t="shared" si="24"/>
        <v>2022</v>
      </c>
    </row>
    <row r="290" spans="1:16" x14ac:dyDescent="0.25">
      <c r="A290" s="15">
        <v>44593</v>
      </c>
      <c r="B290" s="16" t="s">
        <v>16</v>
      </c>
      <c r="C290" s="17">
        <v>9</v>
      </c>
      <c r="D290" s="17" t="s">
        <v>108</v>
      </c>
      <c r="E290" s="17" t="s">
        <v>107</v>
      </c>
      <c r="F290" s="18">
        <v>0</v>
      </c>
      <c r="G290" s="17" t="str">
        <f>VLOOKUP($B290,MasterData[],2,0)</f>
        <v>Product05</v>
      </c>
      <c r="H290" s="17" t="str">
        <f>VLOOKUP($B290,MasterData[],3,0)</f>
        <v>Category01</v>
      </c>
      <c r="I290" s="17" t="str">
        <f>VLOOKUP($B290,MasterData[],4,0)</f>
        <v>Ft</v>
      </c>
      <c r="J290" s="19">
        <f>VLOOKUP($B290,MasterData[],5,0)</f>
        <v>133</v>
      </c>
      <c r="K290" s="19">
        <f>VLOOKUP($B290,MasterData[],6,0)</f>
        <v>155.61000000000001</v>
      </c>
      <c r="L290" s="19">
        <f t="shared" si="20"/>
        <v>1197</v>
      </c>
      <c r="M290" s="19">
        <f t="shared" si="21"/>
        <v>1400.4900000000002</v>
      </c>
      <c r="N290" s="20">
        <f t="shared" si="22"/>
        <v>1</v>
      </c>
      <c r="O290" s="21" t="str">
        <f t="shared" si="23"/>
        <v>Feb</v>
      </c>
      <c r="P290" s="20">
        <f t="shared" si="24"/>
        <v>2022</v>
      </c>
    </row>
    <row r="291" spans="1:16" x14ac:dyDescent="0.25">
      <c r="A291" s="15">
        <v>44595</v>
      </c>
      <c r="B291" s="16" t="s">
        <v>35</v>
      </c>
      <c r="C291" s="17">
        <v>8</v>
      </c>
      <c r="D291" s="17" t="s">
        <v>108</v>
      </c>
      <c r="E291" s="17" t="s">
        <v>106</v>
      </c>
      <c r="F291" s="18">
        <v>0</v>
      </c>
      <c r="G291" s="17" t="str">
        <f>VLOOKUP($B291,MasterData[],2,0)</f>
        <v>Product14</v>
      </c>
      <c r="H291" s="17" t="str">
        <f>VLOOKUP($B291,MasterData[],3,0)</f>
        <v>Category02</v>
      </c>
      <c r="I291" s="17" t="str">
        <f>VLOOKUP($B291,MasterData[],4,0)</f>
        <v>Kg</v>
      </c>
      <c r="J291" s="19">
        <f>VLOOKUP($B291,MasterData[],5,0)</f>
        <v>112</v>
      </c>
      <c r="K291" s="19">
        <f>VLOOKUP($B291,MasterData[],6,0)</f>
        <v>146.72</v>
      </c>
      <c r="L291" s="19">
        <f t="shared" si="20"/>
        <v>896</v>
      </c>
      <c r="M291" s="19">
        <f t="shared" si="21"/>
        <v>1173.76</v>
      </c>
      <c r="N291" s="20">
        <f t="shared" si="22"/>
        <v>3</v>
      </c>
      <c r="O291" s="21" t="str">
        <f t="shared" si="23"/>
        <v>Feb</v>
      </c>
      <c r="P291" s="20">
        <f t="shared" si="24"/>
        <v>2022</v>
      </c>
    </row>
    <row r="292" spans="1:16" x14ac:dyDescent="0.25">
      <c r="A292" s="15">
        <v>44597</v>
      </c>
      <c r="B292" s="16" t="s">
        <v>43</v>
      </c>
      <c r="C292" s="17">
        <v>6</v>
      </c>
      <c r="D292" s="17" t="s">
        <v>108</v>
      </c>
      <c r="E292" s="17" t="s">
        <v>107</v>
      </c>
      <c r="F292" s="18">
        <v>0</v>
      </c>
      <c r="G292" s="17" t="str">
        <f>VLOOKUP($B292,MasterData[],2,0)</f>
        <v>Product18</v>
      </c>
      <c r="H292" s="17" t="str">
        <f>VLOOKUP($B292,MasterData[],3,0)</f>
        <v>Category02</v>
      </c>
      <c r="I292" s="17" t="str">
        <f>VLOOKUP($B292,MasterData[],4,0)</f>
        <v>No.</v>
      </c>
      <c r="J292" s="19">
        <f>VLOOKUP($B292,MasterData[],5,0)</f>
        <v>37</v>
      </c>
      <c r="K292" s="19">
        <f>VLOOKUP($B292,MasterData[],6,0)</f>
        <v>49.21</v>
      </c>
      <c r="L292" s="19">
        <f t="shared" si="20"/>
        <v>222</v>
      </c>
      <c r="M292" s="19">
        <f t="shared" si="21"/>
        <v>295.26</v>
      </c>
      <c r="N292" s="20">
        <f t="shared" si="22"/>
        <v>5</v>
      </c>
      <c r="O292" s="21" t="str">
        <f t="shared" si="23"/>
        <v>Feb</v>
      </c>
      <c r="P292" s="20">
        <f t="shared" si="24"/>
        <v>2022</v>
      </c>
    </row>
    <row r="293" spans="1:16" x14ac:dyDescent="0.25">
      <c r="A293" s="15">
        <v>44598</v>
      </c>
      <c r="B293" s="16" t="s">
        <v>10</v>
      </c>
      <c r="C293" s="17">
        <v>6</v>
      </c>
      <c r="D293" s="17" t="s">
        <v>108</v>
      </c>
      <c r="E293" s="17" t="s">
        <v>107</v>
      </c>
      <c r="F293" s="18">
        <v>0</v>
      </c>
      <c r="G293" s="17" t="str">
        <f>VLOOKUP($B293,MasterData[],2,0)</f>
        <v>Product02</v>
      </c>
      <c r="H293" s="17" t="str">
        <f>VLOOKUP($B293,MasterData[],3,0)</f>
        <v>Category01</v>
      </c>
      <c r="I293" s="17" t="str">
        <f>VLOOKUP($B293,MasterData[],4,0)</f>
        <v>Kg</v>
      </c>
      <c r="J293" s="19">
        <f>VLOOKUP($B293,MasterData[],5,0)</f>
        <v>105</v>
      </c>
      <c r="K293" s="19">
        <f>VLOOKUP($B293,MasterData[],6,0)</f>
        <v>142.80000000000001</v>
      </c>
      <c r="L293" s="19">
        <f t="shared" si="20"/>
        <v>630</v>
      </c>
      <c r="M293" s="19">
        <f t="shared" si="21"/>
        <v>856.80000000000007</v>
      </c>
      <c r="N293" s="20">
        <f t="shared" si="22"/>
        <v>6</v>
      </c>
      <c r="O293" s="21" t="str">
        <f t="shared" si="23"/>
        <v>Feb</v>
      </c>
      <c r="P293" s="20">
        <f t="shared" si="24"/>
        <v>2022</v>
      </c>
    </row>
    <row r="294" spans="1:16" x14ac:dyDescent="0.25">
      <c r="A294" s="15">
        <v>44600</v>
      </c>
      <c r="B294" s="16" t="s">
        <v>16</v>
      </c>
      <c r="C294" s="17">
        <v>11</v>
      </c>
      <c r="D294" s="17" t="s">
        <v>106</v>
      </c>
      <c r="E294" s="17" t="s">
        <v>107</v>
      </c>
      <c r="F294" s="18">
        <v>0</v>
      </c>
      <c r="G294" s="17" t="str">
        <f>VLOOKUP($B294,MasterData[],2,0)</f>
        <v>Product05</v>
      </c>
      <c r="H294" s="17" t="str">
        <f>VLOOKUP($B294,MasterData[],3,0)</f>
        <v>Category01</v>
      </c>
      <c r="I294" s="17" t="str">
        <f>VLOOKUP($B294,MasterData[],4,0)</f>
        <v>Ft</v>
      </c>
      <c r="J294" s="19">
        <f>VLOOKUP($B294,MasterData[],5,0)</f>
        <v>133</v>
      </c>
      <c r="K294" s="19">
        <f>VLOOKUP($B294,MasterData[],6,0)</f>
        <v>155.61000000000001</v>
      </c>
      <c r="L294" s="19">
        <f t="shared" si="20"/>
        <v>1463</v>
      </c>
      <c r="M294" s="19">
        <f t="shared" si="21"/>
        <v>1711.71</v>
      </c>
      <c r="N294" s="20">
        <f t="shared" si="22"/>
        <v>8</v>
      </c>
      <c r="O294" s="21" t="str">
        <f t="shared" si="23"/>
        <v>Feb</v>
      </c>
      <c r="P294" s="20">
        <f t="shared" si="24"/>
        <v>2022</v>
      </c>
    </row>
    <row r="295" spans="1:16" x14ac:dyDescent="0.25">
      <c r="A295" s="15">
        <v>44600</v>
      </c>
      <c r="B295" s="16" t="s">
        <v>14</v>
      </c>
      <c r="C295" s="17">
        <v>3</v>
      </c>
      <c r="D295" s="17" t="s">
        <v>106</v>
      </c>
      <c r="E295" s="17" t="s">
        <v>107</v>
      </c>
      <c r="F295" s="18">
        <v>0</v>
      </c>
      <c r="G295" s="17" t="str">
        <f>VLOOKUP($B295,MasterData[],2,0)</f>
        <v>Product04</v>
      </c>
      <c r="H295" s="17" t="str">
        <f>VLOOKUP($B295,MasterData[],3,0)</f>
        <v>Category01</v>
      </c>
      <c r="I295" s="17" t="str">
        <f>VLOOKUP($B295,MasterData[],4,0)</f>
        <v>Lt</v>
      </c>
      <c r="J295" s="19">
        <f>VLOOKUP($B295,MasterData[],5,0)</f>
        <v>44</v>
      </c>
      <c r="K295" s="19">
        <f>VLOOKUP($B295,MasterData[],6,0)</f>
        <v>48.84</v>
      </c>
      <c r="L295" s="19">
        <f t="shared" si="20"/>
        <v>132</v>
      </c>
      <c r="M295" s="19">
        <f t="shared" si="21"/>
        <v>146.52000000000001</v>
      </c>
      <c r="N295" s="20">
        <f t="shared" si="22"/>
        <v>8</v>
      </c>
      <c r="O295" s="21" t="str">
        <f t="shared" si="23"/>
        <v>Feb</v>
      </c>
      <c r="P295" s="20">
        <f t="shared" si="24"/>
        <v>2022</v>
      </c>
    </row>
    <row r="296" spans="1:16" x14ac:dyDescent="0.25">
      <c r="A296" s="15">
        <v>44601</v>
      </c>
      <c r="B296" s="16" t="s">
        <v>73</v>
      </c>
      <c r="C296" s="17">
        <v>14</v>
      </c>
      <c r="D296" s="17" t="s">
        <v>106</v>
      </c>
      <c r="E296" s="17" t="s">
        <v>106</v>
      </c>
      <c r="F296" s="18">
        <v>0</v>
      </c>
      <c r="G296" s="17" t="str">
        <f>VLOOKUP($B296,MasterData[],2,0)</f>
        <v>Product32</v>
      </c>
      <c r="H296" s="17" t="str">
        <f>VLOOKUP($B296,MasterData[],3,0)</f>
        <v>Category04</v>
      </c>
      <c r="I296" s="17" t="str">
        <f>VLOOKUP($B296,MasterData[],4,0)</f>
        <v>Kg</v>
      </c>
      <c r="J296" s="19">
        <f>VLOOKUP($B296,MasterData[],5,0)</f>
        <v>89</v>
      </c>
      <c r="K296" s="19">
        <f>VLOOKUP($B296,MasterData[],6,0)</f>
        <v>117.48</v>
      </c>
      <c r="L296" s="19">
        <f t="shared" si="20"/>
        <v>1246</v>
      </c>
      <c r="M296" s="19">
        <f t="shared" si="21"/>
        <v>1644.72</v>
      </c>
      <c r="N296" s="20">
        <f t="shared" si="22"/>
        <v>9</v>
      </c>
      <c r="O296" s="21" t="str">
        <f t="shared" si="23"/>
        <v>Feb</v>
      </c>
      <c r="P296" s="20">
        <f t="shared" si="24"/>
        <v>2022</v>
      </c>
    </row>
    <row r="297" spans="1:16" x14ac:dyDescent="0.25">
      <c r="A297" s="15">
        <v>44604</v>
      </c>
      <c r="B297" s="16" t="s">
        <v>26</v>
      </c>
      <c r="C297" s="17">
        <v>13</v>
      </c>
      <c r="D297" s="17" t="s">
        <v>108</v>
      </c>
      <c r="E297" s="17" t="s">
        <v>107</v>
      </c>
      <c r="F297" s="18">
        <v>0</v>
      </c>
      <c r="G297" s="17" t="str">
        <f>VLOOKUP($B297,MasterData[],2,0)</f>
        <v>Product10</v>
      </c>
      <c r="H297" s="17" t="str">
        <f>VLOOKUP($B297,MasterData[],3,0)</f>
        <v>Category02</v>
      </c>
      <c r="I297" s="17" t="str">
        <f>VLOOKUP($B297,MasterData[],4,0)</f>
        <v>Ft</v>
      </c>
      <c r="J297" s="19">
        <f>VLOOKUP($B297,MasterData[],5,0)</f>
        <v>148</v>
      </c>
      <c r="K297" s="19">
        <f>VLOOKUP($B297,MasterData[],6,0)</f>
        <v>164.28</v>
      </c>
      <c r="L297" s="19">
        <f t="shared" si="20"/>
        <v>1924</v>
      </c>
      <c r="M297" s="19">
        <f t="shared" si="21"/>
        <v>2135.64</v>
      </c>
      <c r="N297" s="20">
        <f t="shared" si="22"/>
        <v>12</v>
      </c>
      <c r="O297" s="21" t="str">
        <f t="shared" si="23"/>
        <v>Feb</v>
      </c>
      <c r="P297" s="20">
        <f t="shared" si="24"/>
        <v>2022</v>
      </c>
    </row>
    <row r="298" spans="1:16" x14ac:dyDescent="0.25">
      <c r="A298" s="15">
        <v>44606</v>
      </c>
      <c r="B298" s="16" t="s">
        <v>60</v>
      </c>
      <c r="C298" s="17">
        <v>8</v>
      </c>
      <c r="D298" s="17" t="s">
        <v>106</v>
      </c>
      <c r="E298" s="17" t="s">
        <v>107</v>
      </c>
      <c r="F298" s="18">
        <v>0</v>
      </c>
      <c r="G298" s="17" t="str">
        <f>VLOOKUP($B298,MasterData[],2,0)</f>
        <v>Product26</v>
      </c>
      <c r="H298" s="17" t="str">
        <f>VLOOKUP($B298,MasterData[],3,0)</f>
        <v>Category04</v>
      </c>
      <c r="I298" s="17" t="str">
        <f>VLOOKUP($B298,MasterData[],4,0)</f>
        <v>No.</v>
      </c>
      <c r="J298" s="19">
        <f>VLOOKUP($B298,MasterData[],5,0)</f>
        <v>18</v>
      </c>
      <c r="K298" s="19">
        <f>VLOOKUP($B298,MasterData[],6,0)</f>
        <v>24.66</v>
      </c>
      <c r="L298" s="19">
        <f t="shared" si="20"/>
        <v>144</v>
      </c>
      <c r="M298" s="19">
        <f t="shared" si="21"/>
        <v>197.28</v>
      </c>
      <c r="N298" s="20">
        <f t="shared" si="22"/>
        <v>14</v>
      </c>
      <c r="O298" s="21" t="str">
        <f t="shared" si="23"/>
        <v>Feb</v>
      </c>
      <c r="P298" s="20">
        <f t="shared" si="24"/>
        <v>2022</v>
      </c>
    </row>
    <row r="299" spans="1:16" x14ac:dyDescent="0.25">
      <c r="A299" s="15">
        <v>44606</v>
      </c>
      <c r="B299" s="16" t="s">
        <v>65</v>
      </c>
      <c r="C299" s="17">
        <v>3</v>
      </c>
      <c r="D299" s="17" t="s">
        <v>108</v>
      </c>
      <c r="E299" s="17" t="s">
        <v>107</v>
      </c>
      <c r="F299" s="18">
        <v>0</v>
      </c>
      <c r="G299" s="17" t="str">
        <f>VLOOKUP($B299,MasterData[],2,0)</f>
        <v>Product28</v>
      </c>
      <c r="H299" s="17" t="str">
        <f>VLOOKUP($B299,MasterData[],3,0)</f>
        <v>Category04</v>
      </c>
      <c r="I299" s="17" t="str">
        <f>VLOOKUP($B299,MasterData[],4,0)</f>
        <v>No.</v>
      </c>
      <c r="J299" s="19">
        <f>VLOOKUP($B299,MasterData[],5,0)</f>
        <v>37</v>
      </c>
      <c r="K299" s="19">
        <f>VLOOKUP($B299,MasterData[],6,0)</f>
        <v>41.81</v>
      </c>
      <c r="L299" s="19">
        <f t="shared" si="20"/>
        <v>111</v>
      </c>
      <c r="M299" s="19">
        <f t="shared" si="21"/>
        <v>125.43</v>
      </c>
      <c r="N299" s="20">
        <f t="shared" si="22"/>
        <v>14</v>
      </c>
      <c r="O299" s="21" t="str">
        <f t="shared" si="23"/>
        <v>Feb</v>
      </c>
      <c r="P299" s="20">
        <f t="shared" si="24"/>
        <v>2022</v>
      </c>
    </row>
    <row r="300" spans="1:16" x14ac:dyDescent="0.25">
      <c r="A300" s="15">
        <v>44608</v>
      </c>
      <c r="B300" s="16" t="s">
        <v>73</v>
      </c>
      <c r="C300" s="17">
        <v>1</v>
      </c>
      <c r="D300" s="17" t="s">
        <v>106</v>
      </c>
      <c r="E300" s="17" t="s">
        <v>107</v>
      </c>
      <c r="F300" s="18">
        <v>0</v>
      </c>
      <c r="G300" s="17" t="str">
        <f>VLOOKUP($B300,MasterData[],2,0)</f>
        <v>Product32</v>
      </c>
      <c r="H300" s="17" t="str">
        <f>VLOOKUP($B300,MasterData[],3,0)</f>
        <v>Category04</v>
      </c>
      <c r="I300" s="17" t="str">
        <f>VLOOKUP($B300,MasterData[],4,0)</f>
        <v>Kg</v>
      </c>
      <c r="J300" s="19">
        <f>VLOOKUP($B300,MasterData[],5,0)</f>
        <v>89</v>
      </c>
      <c r="K300" s="19">
        <f>VLOOKUP($B300,MasterData[],6,0)</f>
        <v>117.48</v>
      </c>
      <c r="L300" s="19">
        <f t="shared" si="20"/>
        <v>89</v>
      </c>
      <c r="M300" s="19">
        <f t="shared" si="21"/>
        <v>117.48</v>
      </c>
      <c r="N300" s="20">
        <f t="shared" si="22"/>
        <v>16</v>
      </c>
      <c r="O300" s="21" t="str">
        <f t="shared" si="23"/>
        <v>Feb</v>
      </c>
      <c r="P300" s="20">
        <f t="shared" si="24"/>
        <v>2022</v>
      </c>
    </row>
    <row r="301" spans="1:16" x14ac:dyDescent="0.25">
      <c r="A301" s="15">
        <v>44611</v>
      </c>
      <c r="B301" s="16" t="s">
        <v>10</v>
      </c>
      <c r="C301" s="17">
        <v>13</v>
      </c>
      <c r="D301" s="17" t="s">
        <v>106</v>
      </c>
      <c r="E301" s="17" t="s">
        <v>107</v>
      </c>
      <c r="F301" s="18">
        <v>0</v>
      </c>
      <c r="G301" s="17" t="str">
        <f>VLOOKUP($B301,MasterData[],2,0)</f>
        <v>Product02</v>
      </c>
      <c r="H301" s="17" t="str">
        <f>VLOOKUP($B301,MasterData[],3,0)</f>
        <v>Category01</v>
      </c>
      <c r="I301" s="17" t="str">
        <f>VLOOKUP($B301,MasterData[],4,0)</f>
        <v>Kg</v>
      </c>
      <c r="J301" s="19">
        <f>VLOOKUP($B301,MasterData[],5,0)</f>
        <v>105</v>
      </c>
      <c r="K301" s="19">
        <f>VLOOKUP($B301,MasterData[],6,0)</f>
        <v>142.80000000000001</v>
      </c>
      <c r="L301" s="19">
        <f t="shared" si="20"/>
        <v>1365</v>
      </c>
      <c r="M301" s="19">
        <f t="shared" si="21"/>
        <v>1856.4</v>
      </c>
      <c r="N301" s="20">
        <f t="shared" si="22"/>
        <v>19</v>
      </c>
      <c r="O301" s="21" t="str">
        <f t="shared" si="23"/>
        <v>Feb</v>
      </c>
      <c r="P301" s="20">
        <f t="shared" si="24"/>
        <v>2022</v>
      </c>
    </row>
    <row r="302" spans="1:16" x14ac:dyDescent="0.25">
      <c r="A302" s="15">
        <v>44612</v>
      </c>
      <c r="B302" s="16" t="s">
        <v>31</v>
      </c>
      <c r="C302" s="17">
        <v>6</v>
      </c>
      <c r="D302" s="17" t="s">
        <v>108</v>
      </c>
      <c r="E302" s="17" t="s">
        <v>107</v>
      </c>
      <c r="F302" s="18">
        <v>0</v>
      </c>
      <c r="G302" s="17" t="str">
        <f>VLOOKUP($B302,MasterData[],2,0)</f>
        <v>Product12</v>
      </c>
      <c r="H302" s="17" t="str">
        <f>VLOOKUP($B302,MasterData[],3,0)</f>
        <v>Category02</v>
      </c>
      <c r="I302" s="17" t="str">
        <f>VLOOKUP($B302,MasterData[],4,0)</f>
        <v>Kg</v>
      </c>
      <c r="J302" s="19">
        <f>VLOOKUP($B302,MasterData[],5,0)</f>
        <v>73</v>
      </c>
      <c r="K302" s="19">
        <f>VLOOKUP($B302,MasterData[],6,0)</f>
        <v>94.17</v>
      </c>
      <c r="L302" s="19">
        <f t="shared" si="20"/>
        <v>438</v>
      </c>
      <c r="M302" s="19">
        <f t="shared" si="21"/>
        <v>565.02</v>
      </c>
      <c r="N302" s="20">
        <f t="shared" si="22"/>
        <v>20</v>
      </c>
      <c r="O302" s="21" t="str">
        <f t="shared" si="23"/>
        <v>Feb</v>
      </c>
      <c r="P302" s="20">
        <f t="shared" si="24"/>
        <v>2022</v>
      </c>
    </row>
    <row r="303" spans="1:16" x14ac:dyDescent="0.25">
      <c r="A303" s="15">
        <v>44615</v>
      </c>
      <c r="B303" s="16" t="s">
        <v>33</v>
      </c>
      <c r="C303" s="17">
        <v>6</v>
      </c>
      <c r="D303" s="17" t="s">
        <v>106</v>
      </c>
      <c r="E303" s="17" t="s">
        <v>106</v>
      </c>
      <c r="F303" s="18">
        <v>0</v>
      </c>
      <c r="G303" s="17" t="str">
        <f>VLOOKUP($B303,MasterData[],2,0)</f>
        <v>Product13</v>
      </c>
      <c r="H303" s="17" t="str">
        <f>VLOOKUP($B303,MasterData[],3,0)</f>
        <v>Category02</v>
      </c>
      <c r="I303" s="17" t="str">
        <f>VLOOKUP($B303,MasterData[],4,0)</f>
        <v>Kg</v>
      </c>
      <c r="J303" s="19">
        <f>VLOOKUP($B303,MasterData[],5,0)</f>
        <v>112</v>
      </c>
      <c r="K303" s="19">
        <f>VLOOKUP($B303,MasterData[],6,0)</f>
        <v>122.08</v>
      </c>
      <c r="L303" s="19">
        <f t="shared" si="20"/>
        <v>672</v>
      </c>
      <c r="M303" s="19">
        <f t="shared" si="21"/>
        <v>732.48</v>
      </c>
      <c r="N303" s="20">
        <f t="shared" si="22"/>
        <v>23</v>
      </c>
      <c r="O303" s="21" t="str">
        <f t="shared" si="23"/>
        <v>Feb</v>
      </c>
      <c r="P303" s="20">
        <f t="shared" si="24"/>
        <v>2022</v>
      </c>
    </row>
    <row r="304" spans="1:16" x14ac:dyDescent="0.25">
      <c r="A304" s="15">
        <v>44615</v>
      </c>
      <c r="B304" s="16" t="s">
        <v>39</v>
      </c>
      <c r="C304" s="17">
        <v>15</v>
      </c>
      <c r="D304" s="17" t="s">
        <v>106</v>
      </c>
      <c r="E304" s="17" t="s">
        <v>107</v>
      </c>
      <c r="F304" s="18">
        <v>0</v>
      </c>
      <c r="G304" s="17" t="str">
        <f>VLOOKUP($B304,MasterData[],2,0)</f>
        <v>Product16</v>
      </c>
      <c r="H304" s="17" t="str">
        <f>VLOOKUP($B304,MasterData[],3,0)</f>
        <v>Category02</v>
      </c>
      <c r="I304" s="17" t="str">
        <f>VLOOKUP($B304,MasterData[],4,0)</f>
        <v>No.</v>
      </c>
      <c r="J304" s="19">
        <f>VLOOKUP($B304,MasterData[],5,0)</f>
        <v>13</v>
      </c>
      <c r="K304" s="19">
        <f>VLOOKUP($B304,MasterData[],6,0)</f>
        <v>16.64</v>
      </c>
      <c r="L304" s="19">
        <f t="shared" si="20"/>
        <v>195</v>
      </c>
      <c r="M304" s="19">
        <f t="shared" si="21"/>
        <v>249.60000000000002</v>
      </c>
      <c r="N304" s="20">
        <f t="shared" si="22"/>
        <v>23</v>
      </c>
      <c r="O304" s="21" t="str">
        <f t="shared" si="23"/>
        <v>Feb</v>
      </c>
      <c r="P304" s="20">
        <f t="shared" si="24"/>
        <v>2022</v>
      </c>
    </row>
    <row r="305" spans="1:16" x14ac:dyDescent="0.25">
      <c r="A305" s="15">
        <v>44615</v>
      </c>
      <c r="B305" s="16" t="s">
        <v>81</v>
      </c>
      <c r="C305" s="17">
        <v>8</v>
      </c>
      <c r="D305" s="17" t="s">
        <v>108</v>
      </c>
      <c r="E305" s="17" t="s">
        <v>106</v>
      </c>
      <c r="F305" s="18">
        <v>0</v>
      </c>
      <c r="G305" s="17" t="str">
        <f>VLOOKUP($B305,MasterData[],2,0)</f>
        <v>Product36</v>
      </c>
      <c r="H305" s="17" t="str">
        <f>VLOOKUP($B305,MasterData[],3,0)</f>
        <v>Category04</v>
      </c>
      <c r="I305" s="17" t="str">
        <f>VLOOKUP($B305,MasterData[],4,0)</f>
        <v>Kg</v>
      </c>
      <c r="J305" s="19">
        <f>VLOOKUP($B305,MasterData[],5,0)</f>
        <v>90</v>
      </c>
      <c r="K305" s="19">
        <f>VLOOKUP($B305,MasterData[],6,0)</f>
        <v>96.3</v>
      </c>
      <c r="L305" s="19">
        <f t="shared" si="20"/>
        <v>720</v>
      </c>
      <c r="M305" s="19">
        <f t="shared" si="21"/>
        <v>770.4</v>
      </c>
      <c r="N305" s="20">
        <f t="shared" si="22"/>
        <v>23</v>
      </c>
      <c r="O305" s="21" t="str">
        <f t="shared" si="23"/>
        <v>Feb</v>
      </c>
      <c r="P305" s="20">
        <f t="shared" si="24"/>
        <v>2022</v>
      </c>
    </row>
    <row r="306" spans="1:16" x14ac:dyDescent="0.25">
      <c r="A306" s="15">
        <v>44619</v>
      </c>
      <c r="B306" s="16" t="s">
        <v>31</v>
      </c>
      <c r="C306" s="17">
        <v>7</v>
      </c>
      <c r="D306" s="17" t="s">
        <v>108</v>
      </c>
      <c r="E306" s="17" t="s">
        <v>107</v>
      </c>
      <c r="F306" s="18">
        <v>0</v>
      </c>
      <c r="G306" s="17" t="str">
        <f>VLOOKUP($B306,MasterData[],2,0)</f>
        <v>Product12</v>
      </c>
      <c r="H306" s="17" t="str">
        <f>VLOOKUP($B306,MasterData[],3,0)</f>
        <v>Category02</v>
      </c>
      <c r="I306" s="17" t="str">
        <f>VLOOKUP($B306,MasterData[],4,0)</f>
        <v>Kg</v>
      </c>
      <c r="J306" s="19">
        <f>VLOOKUP($B306,MasterData[],5,0)</f>
        <v>73</v>
      </c>
      <c r="K306" s="19">
        <f>VLOOKUP($B306,MasterData[],6,0)</f>
        <v>94.17</v>
      </c>
      <c r="L306" s="19">
        <f t="shared" si="20"/>
        <v>511</v>
      </c>
      <c r="M306" s="19">
        <f t="shared" si="21"/>
        <v>659.19</v>
      </c>
      <c r="N306" s="20">
        <f t="shared" si="22"/>
        <v>27</v>
      </c>
      <c r="O306" s="21" t="str">
        <f t="shared" si="23"/>
        <v>Feb</v>
      </c>
      <c r="P306" s="20">
        <f t="shared" si="24"/>
        <v>2022</v>
      </c>
    </row>
    <row r="307" spans="1:16" x14ac:dyDescent="0.25">
      <c r="A307" s="15">
        <v>44619</v>
      </c>
      <c r="B307" s="16" t="s">
        <v>16</v>
      </c>
      <c r="C307" s="17">
        <v>15</v>
      </c>
      <c r="D307" s="17" t="s">
        <v>108</v>
      </c>
      <c r="E307" s="17" t="s">
        <v>106</v>
      </c>
      <c r="F307" s="18">
        <v>0</v>
      </c>
      <c r="G307" s="17" t="str">
        <f>VLOOKUP($B307,MasterData[],2,0)</f>
        <v>Product05</v>
      </c>
      <c r="H307" s="17" t="str">
        <f>VLOOKUP($B307,MasterData[],3,0)</f>
        <v>Category01</v>
      </c>
      <c r="I307" s="17" t="str">
        <f>VLOOKUP($B307,MasterData[],4,0)</f>
        <v>Ft</v>
      </c>
      <c r="J307" s="19">
        <f>VLOOKUP($B307,MasterData[],5,0)</f>
        <v>133</v>
      </c>
      <c r="K307" s="19">
        <f>VLOOKUP($B307,MasterData[],6,0)</f>
        <v>155.61000000000001</v>
      </c>
      <c r="L307" s="19">
        <f t="shared" si="20"/>
        <v>1995</v>
      </c>
      <c r="M307" s="19">
        <f t="shared" si="21"/>
        <v>2334.15</v>
      </c>
      <c r="N307" s="20">
        <f t="shared" si="22"/>
        <v>27</v>
      </c>
      <c r="O307" s="21" t="str">
        <f t="shared" si="23"/>
        <v>Feb</v>
      </c>
      <c r="P307" s="20">
        <f t="shared" si="24"/>
        <v>2022</v>
      </c>
    </row>
    <row r="308" spans="1:16" x14ac:dyDescent="0.25">
      <c r="A308" s="15">
        <v>44620</v>
      </c>
      <c r="B308" s="16" t="s">
        <v>83</v>
      </c>
      <c r="C308" s="17">
        <v>15</v>
      </c>
      <c r="D308" s="17" t="s">
        <v>108</v>
      </c>
      <c r="E308" s="17" t="s">
        <v>107</v>
      </c>
      <c r="F308" s="18">
        <v>0</v>
      </c>
      <c r="G308" s="17" t="str">
        <f>VLOOKUP($B308,MasterData[],2,0)</f>
        <v>Product37</v>
      </c>
      <c r="H308" s="17" t="str">
        <f>VLOOKUP($B308,MasterData[],3,0)</f>
        <v>Category05</v>
      </c>
      <c r="I308" s="17" t="str">
        <f>VLOOKUP($B308,MasterData[],4,0)</f>
        <v>Kg</v>
      </c>
      <c r="J308" s="19">
        <f>VLOOKUP($B308,MasterData[],5,0)</f>
        <v>67</v>
      </c>
      <c r="K308" s="19">
        <f>VLOOKUP($B308,MasterData[],6,0)</f>
        <v>85.76</v>
      </c>
      <c r="L308" s="19">
        <f t="shared" si="20"/>
        <v>1005</v>
      </c>
      <c r="M308" s="19">
        <f t="shared" si="21"/>
        <v>1286.4000000000001</v>
      </c>
      <c r="N308" s="20">
        <f t="shared" si="22"/>
        <v>28</v>
      </c>
      <c r="O308" s="21" t="str">
        <f t="shared" si="23"/>
        <v>Feb</v>
      </c>
      <c r="P308" s="20">
        <f t="shared" si="24"/>
        <v>2022</v>
      </c>
    </row>
    <row r="309" spans="1:16" x14ac:dyDescent="0.25">
      <c r="A309" s="15">
        <v>44624</v>
      </c>
      <c r="B309" s="16" t="s">
        <v>60</v>
      </c>
      <c r="C309" s="17">
        <v>13</v>
      </c>
      <c r="D309" s="17" t="s">
        <v>105</v>
      </c>
      <c r="E309" s="17" t="s">
        <v>106</v>
      </c>
      <c r="F309" s="18">
        <v>0</v>
      </c>
      <c r="G309" s="17" t="str">
        <f>VLOOKUP($B309,MasterData[],2,0)</f>
        <v>Product26</v>
      </c>
      <c r="H309" s="17" t="str">
        <f>VLOOKUP($B309,MasterData[],3,0)</f>
        <v>Category04</v>
      </c>
      <c r="I309" s="17" t="str">
        <f>VLOOKUP($B309,MasterData[],4,0)</f>
        <v>No.</v>
      </c>
      <c r="J309" s="19">
        <f>VLOOKUP($B309,MasterData[],5,0)</f>
        <v>18</v>
      </c>
      <c r="K309" s="19">
        <f>VLOOKUP($B309,MasterData[],6,0)</f>
        <v>24.66</v>
      </c>
      <c r="L309" s="19">
        <f t="shared" si="20"/>
        <v>234</v>
      </c>
      <c r="M309" s="19">
        <f t="shared" si="21"/>
        <v>320.58</v>
      </c>
      <c r="N309" s="20">
        <f t="shared" si="22"/>
        <v>4</v>
      </c>
      <c r="O309" s="21" t="str">
        <f t="shared" si="23"/>
        <v>Mar</v>
      </c>
      <c r="P309" s="20">
        <f t="shared" si="24"/>
        <v>2022</v>
      </c>
    </row>
    <row r="310" spans="1:16" x14ac:dyDescent="0.25">
      <c r="A310" s="15">
        <v>44626</v>
      </c>
      <c r="B310" s="16" t="s">
        <v>14</v>
      </c>
      <c r="C310" s="17">
        <v>2</v>
      </c>
      <c r="D310" s="17" t="s">
        <v>108</v>
      </c>
      <c r="E310" s="17" t="s">
        <v>107</v>
      </c>
      <c r="F310" s="18">
        <v>0</v>
      </c>
      <c r="G310" s="17" t="str">
        <f>VLOOKUP($B310,MasterData[],2,0)</f>
        <v>Product04</v>
      </c>
      <c r="H310" s="17" t="str">
        <f>VLOOKUP($B310,MasterData[],3,0)</f>
        <v>Category01</v>
      </c>
      <c r="I310" s="17" t="str">
        <f>VLOOKUP($B310,MasterData[],4,0)</f>
        <v>Lt</v>
      </c>
      <c r="J310" s="19">
        <f>VLOOKUP($B310,MasterData[],5,0)</f>
        <v>44</v>
      </c>
      <c r="K310" s="19">
        <f>VLOOKUP($B310,MasterData[],6,0)</f>
        <v>48.84</v>
      </c>
      <c r="L310" s="19">
        <f t="shared" si="20"/>
        <v>88</v>
      </c>
      <c r="M310" s="19">
        <f t="shared" si="21"/>
        <v>97.68</v>
      </c>
      <c r="N310" s="20">
        <f t="shared" si="22"/>
        <v>6</v>
      </c>
      <c r="O310" s="21" t="str">
        <f t="shared" si="23"/>
        <v>Mar</v>
      </c>
      <c r="P310" s="20">
        <f t="shared" si="24"/>
        <v>2022</v>
      </c>
    </row>
    <row r="311" spans="1:16" x14ac:dyDescent="0.25">
      <c r="A311" s="15">
        <v>44627</v>
      </c>
      <c r="B311" s="16" t="s">
        <v>12</v>
      </c>
      <c r="C311" s="17">
        <v>1</v>
      </c>
      <c r="D311" s="17" t="s">
        <v>108</v>
      </c>
      <c r="E311" s="17" t="s">
        <v>107</v>
      </c>
      <c r="F311" s="18">
        <v>0</v>
      </c>
      <c r="G311" s="17" t="str">
        <f>VLOOKUP($B311,MasterData[],2,0)</f>
        <v>Product03</v>
      </c>
      <c r="H311" s="17" t="str">
        <f>VLOOKUP($B311,MasterData[],3,0)</f>
        <v>Category01</v>
      </c>
      <c r="I311" s="17" t="str">
        <f>VLOOKUP($B311,MasterData[],4,0)</f>
        <v>Kg</v>
      </c>
      <c r="J311" s="19">
        <f>VLOOKUP($B311,MasterData[],5,0)</f>
        <v>71</v>
      </c>
      <c r="K311" s="19">
        <f>VLOOKUP($B311,MasterData[],6,0)</f>
        <v>80.94</v>
      </c>
      <c r="L311" s="19">
        <f t="shared" si="20"/>
        <v>71</v>
      </c>
      <c r="M311" s="19">
        <f t="shared" si="21"/>
        <v>80.94</v>
      </c>
      <c r="N311" s="20">
        <f t="shared" si="22"/>
        <v>7</v>
      </c>
      <c r="O311" s="21" t="str">
        <f t="shared" si="23"/>
        <v>Mar</v>
      </c>
      <c r="P311" s="20">
        <f t="shared" si="24"/>
        <v>2022</v>
      </c>
    </row>
    <row r="312" spans="1:16" x14ac:dyDescent="0.25">
      <c r="A312" s="15">
        <v>44628</v>
      </c>
      <c r="B312" s="16" t="s">
        <v>98</v>
      </c>
      <c r="C312" s="17">
        <v>6</v>
      </c>
      <c r="D312" s="17" t="s">
        <v>108</v>
      </c>
      <c r="E312" s="17" t="s">
        <v>106</v>
      </c>
      <c r="F312" s="18">
        <v>0</v>
      </c>
      <c r="G312" s="17" t="str">
        <f>VLOOKUP($B312,MasterData[],2,0)</f>
        <v>Product44</v>
      </c>
      <c r="H312" s="17" t="str">
        <f>VLOOKUP($B312,MasterData[],3,0)</f>
        <v>Category05</v>
      </c>
      <c r="I312" s="17" t="str">
        <f>VLOOKUP($B312,MasterData[],4,0)</f>
        <v>Kg</v>
      </c>
      <c r="J312" s="19">
        <f>VLOOKUP($B312,MasterData[],5,0)</f>
        <v>76</v>
      </c>
      <c r="K312" s="19">
        <f>VLOOKUP($B312,MasterData[],6,0)</f>
        <v>82.08</v>
      </c>
      <c r="L312" s="19">
        <f t="shared" si="20"/>
        <v>456</v>
      </c>
      <c r="M312" s="19">
        <f t="shared" si="21"/>
        <v>492.48</v>
      </c>
      <c r="N312" s="20">
        <f t="shared" si="22"/>
        <v>8</v>
      </c>
      <c r="O312" s="21" t="str">
        <f t="shared" si="23"/>
        <v>Mar</v>
      </c>
      <c r="P312" s="20">
        <f t="shared" si="24"/>
        <v>2022</v>
      </c>
    </row>
    <row r="313" spans="1:16" x14ac:dyDescent="0.25">
      <c r="A313" s="15">
        <v>44629</v>
      </c>
      <c r="B313" s="16" t="s">
        <v>69</v>
      </c>
      <c r="C313" s="17">
        <v>3</v>
      </c>
      <c r="D313" s="17" t="s">
        <v>108</v>
      </c>
      <c r="E313" s="17" t="s">
        <v>106</v>
      </c>
      <c r="F313" s="18">
        <v>0</v>
      </c>
      <c r="G313" s="17" t="str">
        <f>VLOOKUP($B313,MasterData[],2,0)</f>
        <v>Product30</v>
      </c>
      <c r="H313" s="17" t="str">
        <f>VLOOKUP($B313,MasterData[],3,0)</f>
        <v>Category04</v>
      </c>
      <c r="I313" s="17" t="str">
        <f>VLOOKUP($B313,MasterData[],4,0)</f>
        <v>Ft</v>
      </c>
      <c r="J313" s="19">
        <f>VLOOKUP($B313,MasterData[],5,0)</f>
        <v>148</v>
      </c>
      <c r="K313" s="19">
        <f>VLOOKUP($B313,MasterData[],6,0)</f>
        <v>201.28</v>
      </c>
      <c r="L313" s="19">
        <f t="shared" si="20"/>
        <v>444</v>
      </c>
      <c r="M313" s="19">
        <f t="shared" si="21"/>
        <v>603.84</v>
      </c>
      <c r="N313" s="20">
        <f t="shared" si="22"/>
        <v>9</v>
      </c>
      <c r="O313" s="21" t="str">
        <f t="shared" si="23"/>
        <v>Mar</v>
      </c>
      <c r="P313" s="20">
        <f t="shared" si="24"/>
        <v>2022</v>
      </c>
    </row>
    <row r="314" spans="1:16" x14ac:dyDescent="0.25">
      <c r="A314" s="15">
        <v>44629</v>
      </c>
      <c r="B314" s="16" t="s">
        <v>14</v>
      </c>
      <c r="C314" s="17">
        <v>11</v>
      </c>
      <c r="D314" s="17" t="s">
        <v>106</v>
      </c>
      <c r="E314" s="17" t="s">
        <v>107</v>
      </c>
      <c r="F314" s="18">
        <v>0</v>
      </c>
      <c r="G314" s="17" t="str">
        <f>VLOOKUP($B314,MasterData[],2,0)</f>
        <v>Product04</v>
      </c>
      <c r="H314" s="17" t="str">
        <f>VLOOKUP($B314,MasterData[],3,0)</f>
        <v>Category01</v>
      </c>
      <c r="I314" s="17" t="str">
        <f>VLOOKUP($B314,MasterData[],4,0)</f>
        <v>Lt</v>
      </c>
      <c r="J314" s="19">
        <f>VLOOKUP($B314,MasterData[],5,0)</f>
        <v>44</v>
      </c>
      <c r="K314" s="19">
        <f>VLOOKUP($B314,MasterData[],6,0)</f>
        <v>48.84</v>
      </c>
      <c r="L314" s="19">
        <f t="shared" si="20"/>
        <v>484</v>
      </c>
      <c r="M314" s="19">
        <f t="shared" si="21"/>
        <v>537.24</v>
      </c>
      <c r="N314" s="20">
        <f t="shared" si="22"/>
        <v>9</v>
      </c>
      <c r="O314" s="21" t="str">
        <f t="shared" si="23"/>
        <v>Mar</v>
      </c>
      <c r="P314" s="20">
        <f t="shared" si="24"/>
        <v>2022</v>
      </c>
    </row>
    <row r="315" spans="1:16" x14ac:dyDescent="0.25">
      <c r="A315" s="15">
        <v>44630</v>
      </c>
      <c r="B315" s="16" t="s">
        <v>75</v>
      </c>
      <c r="C315" s="17">
        <v>12</v>
      </c>
      <c r="D315" s="17" t="s">
        <v>105</v>
      </c>
      <c r="E315" s="17" t="s">
        <v>106</v>
      </c>
      <c r="F315" s="18">
        <v>0</v>
      </c>
      <c r="G315" s="17" t="str">
        <f>VLOOKUP($B315,MasterData[],2,0)</f>
        <v>Product33</v>
      </c>
      <c r="H315" s="17" t="str">
        <f>VLOOKUP($B315,MasterData[],3,0)</f>
        <v>Category04</v>
      </c>
      <c r="I315" s="17" t="str">
        <f>VLOOKUP($B315,MasterData[],4,0)</f>
        <v>Kg</v>
      </c>
      <c r="J315" s="19">
        <f>VLOOKUP($B315,MasterData[],5,0)</f>
        <v>95</v>
      </c>
      <c r="K315" s="19">
        <f>VLOOKUP($B315,MasterData[],6,0)</f>
        <v>119.7</v>
      </c>
      <c r="L315" s="19">
        <f t="shared" si="20"/>
        <v>1140</v>
      </c>
      <c r="M315" s="19">
        <f t="shared" si="21"/>
        <v>1436.4</v>
      </c>
      <c r="N315" s="20">
        <f t="shared" si="22"/>
        <v>10</v>
      </c>
      <c r="O315" s="21" t="str">
        <f t="shared" si="23"/>
        <v>Mar</v>
      </c>
      <c r="P315" s="20">
        <f t="shared" si="24"/>
        <v>2022</v>
      </c>
    </row>
    <row r="316" spans="1:16" x14ac:dyDescent="0.25">
      <c r="A316" s="15">
        <v>44634</v>
      </c>
      <c r="B316" s="16" t="s">
        <v>39</v>
      </c>
      <c r="C316" s="17">
        <v>2</v>
      </c>
      <c r="D316" s="17" t="s">
        <v>108</v>
      </c>
      <c r="E316" s="17" t="s">
        <v>107</v>
      </c>
      <c r="F316" s="18">
        <v>0</v>
      </c>
      <c r="G316" s="17" t="str">
        <f>VLOOKUP($B316,MasterData[],2,0)</f>
        <v>Product16</v>
      </c>
      <c r="H316" s="17" t="str">
        <f>VLOOKUP($B316,MasterData[],3,0)</f>
        <v>Category02</v>
      </c>
      <c r="I316" s="17" t="str">
        <f>VLOOKUP($B316,MasterData[],4,0)</f>
        <v>No.</v>
      </c>
      <c r="J316" s="19">
        <f>VLOOKUP($B316,MasterData[],5,0)</f>
        <v>13</v>
      </c>
      <c r="K316" s="19">
        <f>VLOOKUP($B316,MasterData[],6,0)</f>
        <v>16.64</v>
      </c>
      <c r="L316" s="19">
        <f t="shared" si="20"/>
        <v>26</v>
      </c>
      <c r="M316" s="19">
        <f t="shared" si="21"/>
        <v>33.28</v>
      </c>
      <c r="N316" s="20">
        <f t="shared" si="22"/>
        <v>14</v>
      </c>
      <c r="O316" s="21" t="str">
        <f t="shared" si="23"/>
        <v>Mar</v>
      </c>
      <c r="P316" s="20">
        <f t="shared" si="24"/>
        <v>2022</v>
      </c>
    </row>
    <row r="317" spans="1:16" x14ac:dyDescent="0.25">
      <c r="A317" s="15">
        <v>44634</v>
      </c>
      <c r="B317" s="16" t="s">
        <v>60</v>
      </c>
      <c r="C317" s="17">
        <v>13</v>
      </c>
      <c r="D317" s="17" t="s">
        <v>108</v>
      </c>
      <c r="E317" s="17" t="s">
        <v>106</v>
      </c>
      <c r="F317" s="18">
        <v>0</v>
      </c>
      <c r="G317" s="17" t="str">
        <f>VLOOKUP($B317,MasterData[],2,0)</f>
        <v>Product26</v>
      </c>
      <c r="H317" s="17" t="str">
        <f>VLOOKUP($B317,MasterData[],3,0)</f>
        <v>Category04</v>
      </c>
      <c r="I317" s="17" t="str">
        <f>VLOOKUP($B317,MasterData[],4,0)</f>
        <v>No.</v>
      </c>
      <c r="J317" s="19">
        <f>VLOOKUP($B317,MasterData[],5,0)</f>
        <v>18</v>
      </c>
      <c r="K317" s="19">
        <f>VLOOKUP($B317,MasterData[],6,0)</f>
        <v>24.66</v>
      </c>
      <c r="L317" s="19">
        <f t="shared" si="20"/>
        <v>234</v>
      </c>
      <c r="M317" s="19">
        <f t="shared" si="21"/>
        <v>320.58</v>
      </c>
      <c r="N317" s="20">
        <f t="shared" si="22"/>
        <v>14</v>
      </c>
      <c r="O317" s="21" t="str">
        <f t="shared" si="23"/>
        <v>Mar</v>
      </c>
      <c r="P317" s="20">
        <f t="shared" si="24"/>
        <v>2022</v>
      </c>
    </row>
    <row r="318" spans="1:16" x14ac:dyDescent="0.25">
      <c r="A318" s="15">
        <v>44638</v>
      </c>
      <c r="B318" s="16" t="s">
        <v>45</v>
      </c>
      <c r="C318" s="17">
        <v>2</v>
      </c>
      <c r="D318" s="17" t="s">
        <v>106</v>
      </c>
      <c r="E318" s="17" t="s">
        <v>107</v>
      </c>
      <c r="F318" s="18">
        <v>0</v>
      </c>
      <c r="G318" s="17" t="str">
        <f>VLOOKUP($B318,MasterData[],2,0)</f>
        <v>Product19</v>
      </c>
      <c r="H318" s="17" t="str">
        <f>VLOOKUP($B318,MasterData[],3,0)</f>
        <v>Category02</v>
      </c>
      <c r="I318" s="17" t="str">
        <f>VLOOKUP($B318,MasterData[],4,0)</f>
        <v>Ft</v>
      </c>
      <c r="J318" s="19">
        <f>VLOOKUP($B318,MasterData[],5,0)</f>
        <v>150</v>
      </c>
      <c r="K318" s="19">
        <f>VLOOKUP($B318,MasterData[],6,0)</f>
        <v>210</v>
      </c>
      <c r="L318" s="19">
        <f t="shared" si="20"/>
        <v>300</v>
      </c>
      <c r="M318" s="19">
        <f t="shared" si="21"/>
        <v>420</v>
      </c>
      <c r="N318" s="20">
        <f t="shared" si="22"/>
        <v>18</v>
      </c>
      <c r="O318" s="21" t="str">
        <f t="shared" si="23"/>
        <v>Mar</v>
      </c>
      <c r="P318" s="20">
        <f t="shared" si="24"/>
        <v>2022</v>
      </c>
    </row>
    <row r="319" spans="1:16" x14ac:dyDescent="0.25">
      <c r="A319" s="15">
        <v>44638</v>
      </c>
      <c r="B319" s="16" t="s">
        <v>63</v>
      </c>
      <c r="C319" s="17">
        <v>10</v>
      </c>
      <c r="D319" s="17" t="s">
        <v>108</v>
      </c>
      <c r="E319" s="17" t="s">
        <v>107</v>
      </c>
      <c r="F319" s="18">
        <v>0</v>
      </c>
      <c r="G319" s="17" t="str">
        <f>VLOOKUP($B319,MasterData[],2,0)</f>
        <v>Product27</v>
      </c>
      <c r="H319" s="17" t="str">
        <f>VLOOKUP($B319,MasterData[],3,0)</f>
        <v>Category04</v>
      </c>
      <c r="I319" s="17" t="str">
        <f>VLOOKUP($B319,MasterData[],4,0)</f>
        <v>Lt</v>
      </c>
      <c r="J319" s="19">
        <f>VLOOKUP($B319,MasterData[],5,0)</f>
        <v>48</v>
      </c>
      <c r="K319" s="19">
        <f>VLOOKUP($B319,MasterData[],6,0)</f>
        <v>57.120000000000005</v>
      </c>
      <c r="L319" s="19">
        <f t="shared" si="20"/>
        <v>480</v>
      </c>
      <c r="M319" s="19">
        <f t="shared" si="21"/>
        <v>571.20000000000005</v>
      </c>
      <c r="N319" s="20">
        <f t="shared" si="22"/>
        <v>18</v>
      </c>
      <c r="O319" s="21" t="str">
        <f t="shared" si="23"/>
        <v>Mar</v>
      </c>
      <c r="P319" s="20">
        <f t="shared" si="24"/>
        <v>2022</v>
      </c>
    </row>
    <row r="320" spans="1:16" x14ac:dyDescent="0.25">
      <c r="A320" s="15">
        <v>44639</v>
      </c>
      <c r="B320" s="16" t="s">
        <v>92</v>
      </c>
      <c r="C320" s="17">
        <v>6</v>
      </c>
      <c r="D320" s="17" t="s">
        <v>105</v>
      </c>
      <c r="E320" s="17" t="s">
        <v>107</v>
      </c>
      <c r="F320" s="18">
        <v>0</v>
      </c>
      <c r="G320" s="17" t="str">
        <f>VLOOKUP($B320,MasterData[],2,0)</f>
        <v>Product41</v>
      </c>
      <c r="H320" s="17" t="str">
        <f>VLOOKUP($B320,MasterData[],3,0)</f>
        <v>Category05</v>
      </c>
      <c r="I320" s="17" t="str">
        <f>VLOOKUP($B320,MasterData[],4,0)</f>
        <v>Ft</v>
      </c>
      <c r="J320" s="19">
        <f>VLOOKUP($B320,MasterData[],5,0)</f>
        <v>138</v>
      </c>
      <c r="K320" s="19">
        <f>VLOOKUP($B320,MasterData[],6,0)</f>
        <v>173.88</v>
      </c>
      <c r="L320" s="19">
        <f t="shared" si="20"/>
        <v>828</v>
      </c>
      <c r="M320" s="19">
        <f t="shared" si="21"/>
        <v>1043.28</v>
      </c>
      <c r="N320" s="20">
        <f t="shared" si="22"/>
        <v>19</v>
      </c>
      <c r="O320" s="21" t="str">
        <f t="shared" si="23"/>
        <v>Mar</v>
      </c>
      <c r="P320" s="20">
        <f t="shared" si="24"/>
        <v>2022</v>
      </c>
    </row>
    <row r="321" spans="1:16" x14ac:dyDescent="0.25">
      <c r="A321" s="15">
        <v>44643</v>
      </c>
      <c r="B321" s="16" t="s">
        <v>73</v>
      </c>
      <c r="C321" s="17">
        <v>9</v>
      </c>
      <c r="D321" s="17" t="s">
        <v>108</v>
      </c>
      <c r="E321" s="17" t="s">
        <v>107</v>
      </c>
      <c r="F321" s="18">
        <v>0</v>
      </c>
      <c r="G321" s="17" t="str">
        <f>VLOOKUP($B321,MasterData[],2,0)</f>
        <v>Product32</v>
      </c>
      <c r="H321" s="17" t="str">
        <f>VLOOKUP($B321,MasterData[],3,0)</f>
        <v>Category04</v>
      </c>
      <c r="I321" s="17" t="str">
        <f>VLOOKUP($B321,MasterData[],4,0)</f>
        <v>Kg</v>
      </c>
      <c r="J321" s="19">
        <f>VLOOKUP($B321,MasterData[],5,0)</f>
        <v>89</v>
      </c>
      <c r="K321" s="19">
        <f>VLOOKUP($B321,MasterData[],6,0)</f>
        <v>117.48</v>
      </c>
      <c r="L321" s="19">
        <f t="shared" si="20"/>
        <v>801</v>
      </c>
      <c r="M321" s="19">
        <f t="shared" si="21"/>
        <v>1057.32</v>
      </c>
      <c r="N321" s="20">
        <f t="shared" si="22"/>
        <v>23</v>
      </c>
      <c r="O321" s="21" t="str">
        <f t="shared" si="23"/>
        <v>Mar</v>
      </c>
      <c r="P321" s="20">
        <f t="shared" si="24"/>
        <v>2022</v>
      </c>
    </row>
    <row r="322" spans="1:16" x14ac:dyDescent="0.25">
      <c r="A322" s="15">
        <v>44645</v>
      </c>
      <c r="B322" s="16" t="s">
        <v>6</v>
      </c>
      <c r="C322" s="17">
        <v>2</v>
      </c>
      <c r="D322" s="17" t="s">
        <v>105</v>
      </c>
      <c r="E322" s="17" t="s">
        <v>106</v>
      </c>
      <c r="F322" s="18">
        <v>0</v>
      </c>
      <c r="G322" s="17" t="str">
        <f>VLOOKUP($B322,MasterData[],2,0)</f>
        <v>Product01</v>
      </c>
      <c r="H322" s="17" t="str">
        <f>VLOOKUP($B322,MasterData[],3,0)</f>
        <v>Category01</v>
      </c>
      <c r="I322" s="17" t="str">
        <f>VLOOKUP($B322,MasterData[],4,0)</f>
        <v>Kg</v>
      </c>
      <c r="J322" s="19">
        <f>VLOOKUP($B322,MasterData[],5,0)</f>
        <v>98</v>
      </c>
      <c r="K322" s="19">
        <f>VLOOKUP($B322,MasterData[],6,0)</f>
        <v>103.88</v>
      </c>
      <c r="L322" s="19">
        <f t="shared" ref="L322:L385" si="25">C322*J322</f>
        <v>196</v>
      </c>
      <c r="M322" s="19">
        <f t="shared" ref="M322:M385" si="26">C322*K322*(1-F322)</f>
        <v>207.76</v>
      </c>
      <c r="N322" s="20">
        <f t="shared" ref="N322:N385" si="27">DAY(A322)</f>
        <v>25</v>
      </c>
      <c r="O322" s="21" t="str">
        <f t="shared" ref="O322:O385" si="28">IF(MONTH(A322)=1,"Jan",IF(MONTH(A322)=2,"Feb",IF(MONTH(A322)=3,"Mar",IF(MONTH(A322)=4,"Apr",IF(MONTH(A322)=5,"May",IF(MONTH(A322)=6,"Jun",IF(MONTH(A322)=7,"Jul",IF(MONTH(A322)=8,"Aug",IF(MONTH(A322)=9,"Sep",IF(MONTH(A322)=10,"Oct",IF(MONTH(A322)=11,"Nov","Dec")))))))))))</f>
        <v>Mar</v>
      </c>
      <c r="P322" s="20">
        <f t="shared" ref="P322:P385" si="29">YEAR(A322)</f>
        <v>2022</v>
      </c>
    </row>
    <row r="323" spans="1:16" x14ac:dyDescent="0.25">
      <c r="A323" s="15">
        <v>44645</v>
      </c>
      <c r="B323" s="16" t="s">
        <v>69</v>
      </c>
      <c r="C323" s="17">
        <v>11</v>
      </c>
      <c r="D323" s="17" t="s">
        <v>108</v>
      </c>
      <c r="E323" s="17" t="s">
        <v>106</v>
      </c>
      <c r="F323" s="18">
        <v>0</v>
      </c>
      <c r="G323" s="17" t="str">
        <f>VLOOKUP($B323,MasterData[],2,0)</f>
        <v>Product30</v>
      </c>
      <c r="H323" s="17" t="str">
        <f>VLOOKUP($B323,MasterData[],3,0)</f>
        <v>Category04</v>
      </c>
      <c r="I323" s="17" t="str">
        <f>VLOOKUP($B323,MasterData[],4,0)</f>
        <v>Ft</v>
      </c>
      <c r="J323" s="19">
        <f>VLOOKUP($B323,MasterData[],5,0)</f>
        <v>148</v>
      </c>
      <c r="K323" s="19">
        <f>VLOOKUP($B323,MasterData[],6,0)</f>
        <v>201.28</v>
      </c>
      <c r="L323" s="19">
        <f t="shared" si="25"/>
        <v>1628</v>
      </c>
      <c r="M323" s="19">
        <f t="shared" si="26"/>
        <v>2214.08</v>
      </c>
      <c r="N323" s="20">
        <f t="shared" si="27"/>
        <v>25</v>
      </c>
      <c r="O323" s="21" t="str">
        <f t="shared" si="28"/>
        <v>Mar</v>
      </c>
      <c r="P323" s="20">
        <f t="shared" si="29"/>
        <v>2022</v>
      </c>
    </row>
    <row r="324" spans="1:16" x14ac:dyDescent="0.25">
      <c r="A324" s="15">
        <v>44649</v>
      </c>
      <c r="B324" s="16" t="s">
        <v>73</v>
      </c>
      <c r="C324" s="17">
        <v>12</v>
      </c>
      <c r="D324" s="17" t="s">
        <v>106</v>
      </c>
      <c r="E324" s="17" t="s">
        <v>106</v>
      </c>
      <c r="F324" s="18">
        <v>0</v>
      </c>
      <c r="G324" s="17" t="str">
        <f>VLOOKUP($B324,MasterData[],2,0)</f>
        <v>Product32</v>
      </c>
      <c r="H324" s="17" t="str">
        <f>VLOOKUP($B324,MasterData[],3,0)</f>
        <v>Category04</v>
      </c>
      <c r="I324" s="17" t="str">
        <f>VLOOKUP($B324,MasterData[],4,0)</f>
        <v>Kg</v>
      </c>
      <c r="J324" s="19">
        <f>VLOOKUP($B324,MasterData[],5,0)</f>
        <v>89</v>
      </c>
      <c r="K324" s="19">
        <f>VLOOKUP($B324,MasterData[],6,0)</f>
        <v>117.48</v>
      </c>
      <c r="L324" s="19">
        <f t="shared" si="25"/>
        <v>1068</v>
      </c>
      <c r="M324" s="19">
        <f t="shared" si="26"/>
        <v>1409.76</v>
      </c>
      <c r="N324" s="20">
        <f t="shared" si="27"/>
        <v>29</v>
      </c>
      <c r="O324" s="21" t="str">
        <f t="shared" si="28"/>
        <v>Mar</v>
      </c>
      <c r="P324" s="20">
        <f t="shared" si="29"/>
        <v>2022</v>
      </c>
    </row>
    <row r="325" spans="1:16" x14ac:dyDescent="0.25">
      <c r="A325" s="15">
        <v>44650</v>
      </c>
      <c r="B325" s="16" t="s">
        <v>6</v>
      </c>
      <c r="C325" s="17">
        <v>13</v>
      </c>
      <c r="D325" s="17" t="s">
        <v>106</v>
      </c>
      <c r="E325" s="17" t="s">
        <v>107</v>
      </c>
      <c r="F325" s="18">
        <v>0</v>
      </c>
      <c r="G325" s="17" t="str">
        <f>VLOOKUP($B325,MasterData[],2,0)</f>
        <v>Product01</v>
      </c>
      <c r="H325" s="17" t="str">
        <f>VLOOKUP($B325,MasterData[],3,0)</f>
        <v>Category01</v>
      </c>
      <c r="I325" s="17" t="str">
        <f>VLOOKUP($B325,MasterData[],4,0)</f>
        <v>Kg</v>
      </c>
      <c r="J325" s="19">
        <f>VLOOKUP($B325,MasterData[],5,0)</f>
        <v>98</v>
      </c>
      <c r="K325" s="19">
        <f>VLOOKUP($B325,MasterData[],6,0)</f>
        <v>103.88</v>
      </c>
      <c r="L325" s="19">
        <f t="shared" si="25"/>
        <v>1274</v>
      </c>
      <c r="M325" s="19">
        <f t="shared" si="26"/>
        <v>1350.44</v>
      </c>
      <c r="N325" s="20">
        <f t="shared" si="27"/>
        <v>30</v>
      </c>
      <c r="O325" s="21" t="str">
        <f t="shared" si="28"/>
        <v>Mar</v>
      </c>
      <c r="P325" s="20">
        <f t="shared" si="29"/>
        <v>2022</v>
      </c>
    </row>
    <row r="326" spans="1:16" x14ac:dyDescent="0.25">
      <c r="A326" s="15">
        <v>44652</v>
      </c>
      <c r="B326" s="16" t="s">
        <v>10</v>
      </c>
      <c r="C326" s="17">
        <v>2</v>
      </c>
      <c r="D326" s="17" t="s">
        <v>106</v>
      </c>
      <c r="E326" s="17" t="s">
        <v>107</v>
      </c>
      <c r="F326" s="18">
        <v>0</v>
      </c>
      <c r="G326" s="17" t="str">
        <f>VLOOKUP($B326,MasterData[],2,0)</f>
        <v>Product02</v>
      </c>
      <c r="H326" s="17" t="str">
        <f>VLOOKUP($B326,MasterData[],3,0)</f>
        <v>Category01</v>
      </c>
      <c r="I326" s="17" t="str">
        <f>VLOOKUP($B326,MasterData[],4,0)</f>
        <v>Kg</v>
      </c>
      <c r="J326" s="19">
        <f>VLOOKUP($B326,MasterData[],5,0)</f>
        <v>105</v>
      </c>
      <c r="K326" s="19">
        <f>VLOOKUP($B326,MasterData[],6,0)</f>
        <v>142.80000000000001</v>
      </c>
      <c r="L326" s="19">
        <f t="shared" si="25"/>
        <v>210</v>
      </c>
      <c r="M326" s="19">
        <f t="shared" si="26"/>
        <v>285.60000000000002</v>
      </c>
      <c r="N326" s="20">
        <f t="shared" si="27"/>
        <v>1</v>
      </c>
      <c r="O326" s="21" t="str">
        <f t="shared" si="28"/>
        <v>Apr</v>
      </c>
      <c r="P326" s="20">
        <f t="shared" si="29"/>
        <v>2022</v>
      </c>
    </row>
    <row r="327" spans="1:16" x14ac:dyDescent="0.25">
      <c r="A327" s="15">
        <v>44653</v>
      </c>
      <c r="B327" s="16" t="s">
        <v>10</v>
      </c>
      <c r="C327" s="17">
        <v>3</v>
      </c>
      <c r="D327" s="17" t="s">
        <v>108</v>
      </c>
      <c r="E327" s="17" t="s">
        <v>107</v>
      </c>
      <c r="F327" s="18">
        <v>0</v>
      </c>
      <c r="G327" s="17" t="str">
        <f>VLOOKUP($B327,MasterData[],2,0)</f>
        <v>Product02</v>
      </c>
      <c r="H327" s="17" t="str">
        <f>VLOOKUP($B327,MasterData[],3,0)</f>
        <v>Category01</v>
      </c>
      <c r="I327" s="17" t="str">
        <f>VLOOKUP($B327,MasterData[],4,0)</f>
        <v>Kg</v>
      </c>
      <c r="J327" s="19">
        <f>VLOOKUP($B327,MasterData[],5,0)</f>
        <v>105</v>
      </c>
      <c r="K327" s="19">
        <f>VLOOKUP($B327,MasterData[],6,0)</f>
        <v>142.80000000000001</v>
      </c>
      <c r="L327" s="19">
        <f t="shared" si="25"/>
        <v>315</v>
      </c>
      <c r="M327" s="19">
        <f t="shared" si="26"/>
        <v>428.40000000000003</v>
      </c>
      <c r="N327" s="20">
        <f t="shared" si="27"/>
        <v>2</v>
      </c>
      <c r="O327" s="21" t="str">
        <f t="shared" si="28"/>
        <v>Apr</v>
      </c>
      <c r="P327" s="20">
        <f t="shared" si="29"/>
        <v>2022</v>
      </c>
    </row>
    <row r="328" spans="1:16" x14ac:dyDescent="0.25">
      <c r="A328" s="15">
        <v>44657</v>
      </c>
      <c r="B328" s="16" t="s">
        <v>90</v>
      </c>
      <c r="C328" s="17">
        <v>2</v>
      </c>
      <c r="D328" s="17" t="s">
        <v>105</v>
      </c>
      <c r="E328" s="17" t="s">
        <v>107</v>
      </c>
      <c r="F328" s="18">
        <v>0</v>
      </c>
      <c r="G328" s="17" t="str">
        <f>VLOOKUP($B328,MasterData[],2,0)</f>
        <v>Product40</v>
      </c>
      <c r="H328" s="17" t="str">
        <f>VLOOKUP($B328,MasterData[],3,0)</f>
        <v>Category05</v>
      </c>
      <c r="I328" s="17" t="str">
        <f>VLOOKUP($B328,MasterData[],4,0)</f>
        <v>Kg</v>
      </c>
      <c r="J328" s="19">
        <f>VLOOKUP($B328,MasterData[],5,0)</f>
        <v>90</v>
      </c>
      <c r="K328" s="19">
        <f>VLOOKUP($B328,MasterData[],6,0)</f>
        <v>115.2</v>
      </c>
      <c r="L328" s="19">
        <f t="shared" si="25"/>
        <v>180</v>
      </c>
      <c r="M328" s="19">
        <f t="shared" si="26"/>
        <v>230.4</v>
      </c>
      <c r="N328" s="20">
        <f t="shared" si="27"/>
        <v>6</v>
      </c>
      <c r="O328" s="21" t="str">
        <f t="shared" si="28"/>
        <v>Apr</v>
      </c>
      <c r="P328" s="20">
        <f t="shared" si="29"/>
        <v>2022</v>
      </c>
    </row>
    <row r="329" spans="1:16" x14ac:dyDescent="0.25">
      <c r="A329" s="15">
        <v>44658</v>
      </c>
      <c r="B329" s="16" t="s">
        <v>60</v>
      </c>
      <c r="C329" s="17">
        <v>7</v>
      </c>
      <c r="D329" s="17" t="s">
        <v>108</v>
      </c>
      <c r="E329" s="17" t="s">
        <v>106</v>
      </c>
      <c r="F329" s="18">
        <v>0</v>
      </c>
      <c r="G329" s="17" t="str">
        <f>VLOOKUP($B329,MasterData[],2,0)</f>
        <v>Product26</v>
      </c>
      <c r="H329" s="17" t="str">
        <f>VLOOKUP($B329,MasterData[],3,0)</f>
        <v>Category04</v>
      </c>
      <c r="I329" s="17" t="str">
        <f>VLOOKUP($B329,MasterData[],4,0)</f>
        <v>No.</v>
      </c>
      <c r="J329" s="19">
        <f>VLOOKUP($B329,MasterData[],5,0)</f>
        <v>18</v>
      </c>
      <c r="K329" s="19">
        <f>VLOOKUP($B329,MasterData[],6,0)</f>
        <v>24.66</v>
      </c>
      <c r="L329" s="19">
        <f t="shared" si="25"/>
        <v>126</v>
      </c>
      <c r="M329" s="19">
        <f t="shared" si="26"/>
        <v>172.62</v>
      </c>
      <c r="N329" s="20">
        <f t="shared" si="27"/>
        <v>7</v>
      </c>
      <c r="O329" s="21" t="str">
        <f t="shared" si="28"/>
        <v>Apr</v>
      </c>
      <c r="P329" s="20">
        <f t="shared" si="29"/>
        <v>2022</v>
      </c>
    </row>
    <row r="330" spans="1:16" x14ac:dyDescent="0.25">
      <c r="A330" s="15">
        <v>44660</v>
      </c>
      <c r="B330" s="16" t="s">
        <v>88</v>
      </c>
      <c r="C330" s="17">
        <v>12</v>
      </c>
      <c r="D330" s="17" t="s">
        <v>105</v>
      </c>
      <c r="E330" s="17" t="s">
        <v>107</v>
      </c>
      <c r="F330" s="18">
        <v>0</v>
      </c>
      <c r="G330" s="17" t="str">
        <f>VLOOKUP($B330,MasterData[],2,0)</f>
        <v>Product39</v>
      </c>
      <c r="H330" s="17" t="str">
        <f>VLOOKUP($B330,MasterData[],3,0)</f>
        <v>Category05</v>
      </c>
      <c r="I330" s="17" t="str">
        <f>VLOOKUP($B330,MasterData[],4,0)</f>
        <v>No.</v>
      </c>
      <c r="J330" s="19">
        <f>VLOOKUP($B330,MasterData[],5,0)</f>
        <v>37</v>
      </c>
      <c r="K330" s="19">
        <f>VLOOKUP($B330,MasterData[],6,0)</f>
        <v>42.55</v>
      </c>
      <c r="L330" s="19">
        <f t="shared" si="25"/>
        <v>444</v>
      </c>
      <c r="M330" s="19">
        <f t="shared" si="26"/>
        <v>510.59999999999997</v>
      </c>
      <c r="N330" s="20">
        <f t="shared" si="27"/>
        <v>9</v>
      </c>
      <c r="O330" s="21" t="str">
        <f t="shared" si="28"/>
        <v>Apr</v>
      </c>
      <c r="P330" s="20">
        <f t="shared" si="29"/>
        <v>2022</v>
      </c>
    </row>
    <row r="331" spans="1:16" x14ac:dyDescent="0.25">
      <c r="A331" s="15">
        <v>44660</v>
      </c>
      <c r="B331" s="16" t="s">
        <v>10</v>
      </c>
      <c r="C331" s="17">
        <v>9</v>
      </c>
      <c r="D331" s="17" t="s">
        <v>106</v>
      </c>
      <c r="E331" s="17" t="s">
        <v>106</v>
      </c>
      <c r="F331" s="18">
        <v>0</v>
      </c>
      <c r="G331" s="17" t="str">
        <f>VLOOKUP($B331,MasterData[],2,0)</f>
        <v>Product02</v>
      </c>
      <c r="H331" s="17" t="str">
        <f>VLOOKUP($B331,MasterData[],3,0)</f>
        <v>Category01</v>
      </c>
      <c r="I331" s="17" t="str">
        <f>VLOOKUP($B331,MasterData[],4,0)</f>
        <v>Kg</v>
      </c>
      <c r="J331" s="19">
        <f>VLOOKUP($B331,MasterData[],5,0)</f>
        <v>105</v>
      </c>
      <c r="K331" s="19">
        <f>VLOOKUP($B331,MasterData[],6,0)</f>
        <v>142.80000000000001</v>
      </c>
      <c r="L331" s="19">
        <f t="shared" si="25"/>
        <v>945</v>
      </c>
      <c r="M331" s="19">
        <f t="shared" si="26"/>
        <v>1285.2</v>
      </c>
      <c r="N331" s="20">
        <f t="shared" si="27"/>
        <v>9</v>
      </c>
      <c r="O331" s="21" t="str">
        <f t="shared" si="28"/>
        <v>Apr</v>
      </c>
      <c r="P331" s="20">
        <f t="shared" si="29"/>
        <v>2022</v>
      </c>
    </row>
    <row r="332" spans="1:16" x14ac:dyDescent="0.25">
      <c r="A332" s="15">
        <v>44664</v>
      </c>
      <c r="B332" s="16" t="s">
        <v>39</v>
      </c>
      <c r="C332" s="17">
        <v>14</v>
      </c>
      <c r="D332" s="17" t="s">
        <v>105</v>
      </c>
      <c r="E332" s="17" t="s">
        <v>106</v>
      </c>
      <c r="F332" s="18">
        <v>0</v>
      </c>
      <c r="G332" s="17" t="str">
        <f>VLOOKUP($B332,MasterData[],2,0)</f>
        <v>Product16</v>
      </c>
      <c r="H332" s="17" t="str">
        <f>VLOOKUP($B332,MasterData[],3,0)</f>
        <v>Category02</v>
      </c>
      <c r="I332" s="17" t="str">
        <f>VLOOKUP($B332,MasterData[],4,0)</f>
        <v>No.</v>
      </c>
      <c r="J332" s="19">
        <f>VLOOKUP($B332,MasterData[],5,0)</f>
        <v>13</v>
      </c>
      <c r="K332" s="19">
        <f>VLOOKUP($B332,MasterData[],6,0)</f>
        <v>16.64</v>
      </c>
      <c r="L332" s="19">
        <f t="shared" si="25"/>
        <v>182</v>
      </c>
      <c r="M332" s="19">
        <f t="shared" si="26"/>
        <v>232.96</v>
      </c>
      <c r="N332" s="20">
        <f t="shared" si="27"/>
        <v>13</v>
      </c>
      <c r="O332" s="21" t="str">
        <f t="shared" si="28"/>
        <v>Apr</v>
      </c>
      <c r="P332" s="20">
        <f t="shared" si="29"/>
        <v>2022</v>
      </c>
    </row>
    <row r="333" spans="1:16" x14ac:dyDescent="0.25">
      <c r="A333" s="15">
        <v>44669</v>
      </c>
      <c r="B333" s="16" t="s">
        <v>92</v>
      </c>
      <c r="C333" s="17">
        <v>9</v>
      </c>
      <c r="D333" s="17" t="s">
        <v>108</v>
      </c>
      <c r="E333" s="17" t="s">
        <v>107</v>
      </c>
      <c r="F333" s="18">
        <v>0</v>
      </c>
      <c r="G333" s="17" t="str">
        <f>VLOOKUP($B333,MasterData[],2,0)</f>
        <v>Product41</v>
      </c>
      <c r="H333" s="17" t="str">
        <f>VLOOKUP($B333,MasterData[],3,0)</f>
        <v>Category05</v>
      </c>
      <c r="I333" s="17" t="str">
        <f>VLOOKUP($B333,MasterData[],4,0)</f>
        <v>Ft</v>
      </c>
      <c r="J333" s="19">
        <f>VLOOKUP($B333,MasterData[],5,0)</f>
        <v>138</v>
      </c>
      <c r="K333" s="19">
        <f>VLOOKUP($B333,MasterData[],6,0)</f>
        <v>173.88</v>
      </c>
      <c r="L333" s="19">
        <f t="shared" si="25"/>
        <v>1242</v>
      </c>
      <c r="M333" s="19">
        <f t="shared" si="26"/>
        <v>1564.92</v>
      </c>
      <c r="N333" s="20">
        <f t="shared" si="27"/>
        <v>18</v>
      </c>
      <c r="O333" s="21" t="str">
        <f t="shared" si="28"/>
        <v>Apr</v>
      </c>
      <c r="P333" s="20">
        <f t="shared" si="29"/>
        <v>2022</v>
      </c>
    </row>
    <row r="334" spans="1:16" x14ac:dyDescent="0.25">
      <c r="A334" s="15">
        <v>44671</v>
      </c>
      <c r="B334" s="16" t="s">
        <v>43</v>
      </c>
      <c r="C334" s="17">
        <v>2</v>
      </c>
      <c r="D334" s="17" t="s">
        <v>105</v>
      </c>
      <c r="E334" s="17" t="s">
        <v>106</v>
      </c>
      <c r="F334" s="18">
        <v>0</v>
      </c>
      <c r="G334" s="17" t="str">
        <f>VLOOKUP($B334,MasterData[],2,0)</f>
        <v>Product18</v>
      </c>
      <c r="H334" s="17" t="str">
        <f>VLOOKUP($B334,MasterData[],3,0)</f>
        <v>Category02</v>
      </c>
      <c r="I334" s="17" t="str">
        <f>VLOOKUP($B334,MasterData[],4,0)</f>
        <v>No.</v>
      </c>
      <c r="J334" s="19">
        <f>VLOOKUP($B334,MasterData[],5,0)</f>
        <v>37</v>
      </c>
      <c r="K334" s="19">
        <f>VLOOKUP($B334,MasterData[],6,0)</f>
        <v>49.21</v>
      </c>
      <c r="L334" s="19">
        <f t="shared" si="25"/>
        <v>74</v>
      </c>
      <c r="M334" s="19">
        <f t="shared" si="26"/>
        <v>98.42</v>
      </c>
      <c r="N334" s="20">
        <f t="shared" si="27"/>
        <v>20</v>
      </c>
      <c r="O334" s="21" t="str">
        <f t="shared" si="28"/>
        <v>Apr</v>
      </c>
      <c r="P334" s="20">
        <f t="shared" si="29"/>
        <v>2022</v>
      </c>
    </row>
    <row r="335" spans="1:16" x14ac:dyDescent="0.25">
      <c r="A335" s="15">
        <v>44671</v>
      </c>
      <c r="B335" s="16" t="s">
        <v>31</v>
      </c>
      <c r="C335" s="17">
        <v>4</v>
      </c>
      <c r="D335" s="17" t="s">
        <v>108</v>
      </c>
      <c r="E335" s="17" t="s">
        <v>106</v>
      </c>
      <c r="F335" s="18">
        <v>0</v>
      </c>
      <c r="G335" s="17" t="str">
        <f>VLOOKUP($B335,MasterData[],2,0)</f>
        <v>Product12</v>
      </c>
      <c r="H335" s="17" t="str">
        <f>VLOOKUP($B335,MasterData[],3,0)</f>
        <v>Category02</v>
      </c>
      <c r="I335" s="17" t="str">
        <f>VLOOKUP($B335,MasterData[],4,0)</f>
        <v>Kg</v>
      </c>
      <c r="J335" s="19">
        <f>VLOOKUP($B335,MasterData[],5,0)</f>
        <v>73</v>
      </c>
      <c r="K335" s="19">
        <f>VLOOKUP($B335,MasterData[],6,0)</f>
        <v>94.17</v>
      </c>
      <c r="L335" s="19">
        <f t="shared" si="25"/>
        <v>292</v>
      </c>
      <c r="M335" s="19">
        <f t="shared" si="26"/>
        <v>376.68</v>
      </c>
      <c r="N335" s="20">
        <f t="shared" si="27"/>
        <v>20</v>
      </c>
      <c r="O335" s="21" t="str">
        <f t="shared" si="28"/>
        <v>Apr</v>
      </c>
      <c r="P335" s="20">
        <f t="shared" si="29"/>
        <v>2022</v>
      </c>
    </row>
    <row r="336" spans="1:16" x14ac:dyDescent="0.25">
      <c r="A336" s="15">
        <v>44672</v>
      </c>
      <c r="B336" s="16" t="s">
        <v>69</v>
      </c>
      <c r="C336" s="17">
        <v>2</v>
      </c>
      <c r="D336" s="17" t="s">
        <v>108</v>
      </c>
      <c r="E336" s="17" t="s">
        <v>107</v>
      </c>
      <c r="F336" s="18">
        <v>0</v>
      </c>
      <c r="G336" s="17" t="str">
        <f>VLOOKUP($B336,MasterData[],2,0)</f>
        <v>Product30</v>
      </c>
      <c r="H336" s="17" t="str">
        <f>VLOOKUP($B336,MasterData[],3,0)</f>
        <v>Category04</v>
      </c>
      <c r="I336" s="17" t="str">
        <f>VLOOKUP($B336,MasterData[],4,0)</f>
        <v>Ft</v>
      </c>
      <c r="J336" s="19">
        <f>VLOOKUP($B336,MasterData[],5,0)</f>
        <v>148</v>
      </c>
      <c r="K336" s="19">
        <f>VLOOKUP($B336,MasterData[],6,0)</f>
        <v>201.28</v>
      </c>
      <c r="L336" s="19">
        <f t="shared" si="25"/>
        <v>296</v>
      </c>
      <c r="M336" s="19">
        <f t="shared" si="26"/>
        <v>402.56</v>
      </c>
      <c r="N336" s="20">
        <f t="shared" si="27"/>
        <v>21</v>
      </c>
      <c r="O336" s="21" t="str">
        <f t="shared" si="28"/>
        <v>Apr</v>
      </c>
      <c r="P336" s="20">
        <f t="shared" si="29"/>
        <v>2022</v>
      </c>
    </row>
    <row r="337" spans="1:16" x14ac:dyDescent="0.25">
      <c r="A337" s="15">
        <v>44672</v>
      </c>
      <c r="B337" s="16" t="s">
        <v>60</v>
      </c>
      <c r="C337" s="17">
        <v>14</v>
      </c>
      <c r="D337" s="17" t="s">
        <v>106</v>
      </c>
      <c r="E337" s="17" t="s">
        <v>106</v>
      </c>
      <c r="F337" s="18">
        <v>0</v>
      </c>
      <c r="G337" s="17" t="str">
        <f>VLOOKUP($B337,MasterData[],2,0)</f>
        <v>Product26</v>
      </c>
      <c r="H337" s="17" t="str">
        <f>VLOOKUP($B337,MasterData[],3,0)</f>
        <v>Category04</v>
      </c>
      <c r="I337" s="17" t="str">
        <f>VLOOKUP($B337,MasterData[],4,0)</f>
        <v>No.</v>
      </c>
      <c r="J337" s="19">
        <f>VLOOKUP($B337,MasterData[],5,0)</f>
        <v>18</v>
      </c>
      <c r="K337" s="19">
        <f>VLOOKUP($B337,MasterData[],6,0)</f>
        <v>24.66</v>
      </c>
      <c r="L337" s="19">
        <f t="shared" si="25"/>
        <v>252</v>
      </c>
      <c r="M337" s="19">
        <f t="shared" si="26"/>
        <v>345.24</v>
      </c>
      <c r="N337" s="20">
        <f t="shared" si="27"/>
        <v>21</v>
      </c>
      <c r="O337" s="21" t="str">
        <f t="shared" si="28"/>
        <v>Apr</v>
      </c>
      <c r="P337" s="20">
        <f t="shared" si="29"/>
        <v>2022</v>
      </c>
    </row>
    <row r="338" spans="1:16" x14ac:dyDescent="0.25">
      <c r="A338" s="15">
        <v>44674</v>
      </c>
      <c r="B338" s="16" t="s">
        <v>98</v>
      </c>
      <c r="C338" s="17">
        <v>15</v>
      </c>
      <c r="D338" s="17" t="s">
        <v>106</v>
      </c>
      <c r="E338" s="17" t="s">
        <v>106</v>
      </c>
      <c r="F338" s="18">
        <v>0</v>
      </c>
      <c r="G338" s="17" t="str">
        <f>VLOOKUP($B338,MasterData[],2,0)</f>
        <v>Product44</v>
      </c>
      <c r="H338" s="17" t="str">
        <f>VLOOKUP($B338,MasterData[],3,0)</f>
        <v>Category05</v>
      </c>
      <c r="I338" s="17" t="str">
        <f>VLOOKUP($B338,MasterData[],4,0)</f>
        <v>Kg</v>
      </c>
      <c r="J338" s="19">
        <f>VLOOKUP($B338,MasterData[],5,0)</f>
        <v>76</v>
      </c>
      <c r="K338" s="19">
        <f>VLOOKUP($B338,MasterData[],6,0)</f>
        <v>82.08</v>
      </c>
      <c r="L338" s="19">
        <f t="shared" si="25"/>
        <v>1140</v>
      </c>
      <c r="M338" s="19">
        <f t="shared" si="26"/>
        <v>1231.2</v>
      </c>
      <c r="N338" s="20">
        <f t="shared" si="27"/>
        <v>23</v>
      </c>
      <c r="O338" s="21" t="str">
        <f t="shared" si="28"/>
        <v>Apr</v>
      </c>
      <c r="P338" s="20">
        <f t="shared" si="29"/>
        <v>2022</v>
      </c>
    </row>
    <row r="339" spans="1:16" x14ac:dyDescent="0.25">
      <c r="A339" s="15">
        <v>44675</v>
      </c>
      <c r="B339" s="16" t="s">
        <v>77</v>
      </c>
      <c r="C339" s="17">
        <v>4</v>
      </c>
      <c r="D339" s="17" t="s">
        <v>108</v>
      </c>
      <c r="E339" s="17" t="s">
        <v>106</v>
      </c>
      <c r="F339" s="18">
        <v>0</v>
      </c>
      <c r="G339" s="17" t="str">
        <f>VLOOKUP($B339,MasterData[],2,0)</f>
        <v>Product34</v>
      </c>
      <c r="H339" s="17" t="str">
        <f>VLOOKUP($B339,MasterData[],3,0)</f>
        <v>Category04</v>
      </c>
      <c r="I339" s="17" t="str">
        <f>VLOOKUP($B339,MasterData[],4,0)</f>
        <v>Lt</v>
      </c>
      <c r="J339" s="19">
        <f>VLOOKUP($B339,MasterData[],5,0)</f>
        <v>55</v>
      </c>
      <c r="K339" s="19">
        <f>VLOOKUP($B339,MasterData[],6,0)</f>
        <v>58.3</v>
      </c>
      <c r="L339" s="19">
        <f t="shared" si="25"/>
        <v>220</v>
      </c>
      <c r="M339" s="19">
        <f t="shared" si="26"/>
        <v>233.2</v>
      </c>
      <c r="N339" s="20">
        <f t="shared" si="27"/>
        <v>24</v>
      </c>
      <c r="O339" s="21" t="str">
        <f t="shared" si="28"/>
        <v>Apr</v>
      </c>
      <c r="P339" s="20">
        <f t="shared" si="29"/>
        <v>2022</v>
      </c>
    </row>
    <row r="340" spans="1:16" x14ac:dyDescent="0.25">
      <c r="A340" s="15">
        <v>44676</v>
      </c>
      <c r="B340" s="16" t="s">
        <v>14</v>
      </c>
      <c r="C340" s="17">
        <v>9</v>
      </c>
      <c r="D340" s="17" t="s">
        <v>108</v>
      </c>
      <c r="E340" s="17" t="s">
        <v>107</v>
      </c>
      <c r="F340" s="18">
        <v>0</v>
      </c>
      <c r="G340" s="17" t="str">
        <f>VLOOKUP($B340,MasterData[],2,0)</f>
        <v>Product04</v>
      </c>
      <c r="H340" s="17" t="str">
        <f>VLOOKUP($B340,MasterData[],3,0)</f>
        <v>Category01</v>
      </c>
      <c r="I340" s="17" t="str">
        <f>VLOOKUP($B340,MasterData[],4,0)</f>
        <v>Lt</v>
      </c>
      <c r="J340" s="19">
        <f>VLOOKUP($B340,MasterData[],5,0)</f>
        <v>44</v>
      </c>
      <c r="K340" s="19">
        <f>VLOOKUP($B340,MasterData[],6,0)</f>
        <v>48.84</v>
      </c>
      <c r="L340" s="19">
        <f t="shared" si="25"/>
        <v>396</v>
      </c>
      <c r="M340" s="19">
        <f t="shared" si="26"/>
        <v>439.56000000000006</v>
      </c>
      <c r="N340" s="20">
        <f t="shared" si="27"/>
        <v>25</v>
      </c>
      <c r="O340" s="21" t="str">
        <f t="shared" si="28"/>
        <v>Apr</v>
      </c>
      <c r="P340" s="20">
        <f t="shared" si="29"/>
        <v>2022</v>
      </c>
    </row>
    <row r="341" spans="1:16" x14ac:dyDescent="0.25">
      <c r="A341" s="15">
        <v>44676</v>
      </c>
      <c r="B341" s="16" t="s">
        <v>12</v>
      </c>
      <c r="C341" s="17">
        <v>8</v>
      </c>
      <c r="D341" s="17" t="s">
        <v>106</v>
      </c>
      <c r="E341" s="17" t="s">
        <v>106</v>
      </c>
      <c r="F341" s="18">
        <v>0</v>
      </c>
      <c r="G341" s="17" t="str">
        <f>VLOOKUP($B341,MasterData[],2,0)</f>
        <v>Product03</v>
      </c>
      <c r="H341" s="17" t="str">
        <f>VLOOKUP($B341,MasterData[],3,0)</f>
        <v>Category01</v>
      </c>
      <c r="I341" s="17" t="str">
        <f>VLOOKUP($B341,MasterData[],4,0)</f>
        <v>Kg</v>
      </c>
      <c r="J341" s="19">
        <f>VLOOKUP($B341,MasterData[],5,0)</f>
        <v>71</v>
      </c>
      <c r="K341" s="19">
        <f>VLOOKUP($B341,MasterData[],6,0)</f>
        <v>80.94</v>
      </c>
      <c r="L341" s="19">
        <f t="shared" si="25"/>
        <v>568</v>
      </c>
      <c r="M341" s="19">
        <f t="shared" si="26"/>
        <v>647.52</v>
      </c>
      <c r="N341" s="20">
        <f t="shared" si="27"/>
        <v>25</v>
      </c>
      <c r="O341" s="21" t="str">
        <f t="shared" si="28"/>
        <v>Apr</v>
      </c>
      <c r="P341" s="20">
        <f t="shared" si="29"/>
        <v>2022</v>
      </c>
    </row>
    <row r="342" spans="1:16" x14ac:dyDescent="0.25">
      <c r="A342" s="15">
        <v>44677</v>
      </c>
      <c r="B342" s="16" t="s">
        <v>63</v>
      </c>
      <c r="C342" s="17">
        <v>2</v>
      </c>
      <c r="D342" s="17" t="s">
        <v>108</v>
      </c>
      <c r="E342" s="17" t="s">
        <v>107</v>
      </c>
      <c r="F342" s="18">
        <v>0</v>
      </c>
      <c r="G342" s="17" t="str">
        <f>VLOOKUP($B342,MasterData[],2,0)</f>
        <v>Product27</v>
      </c>
      <c r="H342" s="17" t="str">
        <f>VLOOKUP($B342,MasterData[],3,0)</f>
        <v>Category04</v>
      </c>
      <c r="I342" s="17" t="str">
        <f>VLOOKUP($B342,MasterData[],4,0)</f>
        <v>Lt</v>
      </c>
      <c r="J342" s="19">
        <f>VLOOKUP($B342,MasterData[],5,0)</f>
        <v>48</v>
      </c>
      <c r="K342" s="19">
        <f>VLOOKUP($B342,MasterData[],6,0)</f>
        <v>57.120000000000005</v>
      </c>
      <c r="L342" s="19">
        <f t="shared" si="25"/>
        <v>96</v>
      </c>
      <c r="M342" s="19">
        <f t="shared" si="26"/>
        <v>114.24000000000001</v>
      </c>
      <c r="N342" s="20">
        <f t="shared" si="27"/>
        <v>26</v>
      </c>
      <c r="O342" s="21" t="str">
        <f t="shared" si="28"/>
        <v>Apr</v>
      </c>
      <c r="P342" s="20">
        <f t="shared" si="29"/>
        <v>2022</v>
      </c>
    </row>
    <row r="343" spans="1:16" x14ac:dyDescent="0.25">
      <c r="A343" s="15">
        <v>44679</v>
      </c>
      <c r="B343" s="16" t="s">
        <v>35</v>
      </c>
      <c r="C343" s="17">
        <v>14</v>
      </c>
      <c r="D343" s="17" t="s">
        <v>108</v>
      </c>
      <c r="E343" s="17" t="s">
        <v>107</v>
      </c>
      <c r="F343" s="18">
        <v>0</v>
      </c>
      <c r="G343" s="17" t="str">
        <f>VLOOKUP($B343,MasterData[],2,0)</f>
        <v>Product14</v>
      </c>
      <c r="H343" s="17" t="str">
        <f>VLOOKUP($B343,MasterData[],3,0)</f>
        <v>Category02</v>
      </c>
      <c r="I343" s="17" t="str">
        <f>VLOOKUP($B343,MasterData[],4,0)</f>
        <v>Kg</v>
      </c>
      <c r="J343" s="19">
        <f>VLOOKUP($B343,MasterData[],5,0)</f>
        <v>112</v>
      </c>
      <c r="K343" s="19">
        <f>VLOOKUP($B343,MasterData[],6,0)</f>
        <v>146.72</v>
      </c>
      <c r="L343" s="19">
        <f t="shared" si="25"/>
        <v>1568</v>
      </c>
      <c r="M343" s="19">
        <f t="shared" si="26"/>
        <v>2054.08</v>
      </c>
      <c r="N343" s="20">
        <f t="shared" si="27"/>
        <v>28</v>
      </c>
      <c r="O343" s="21" t="str">
        <f t="shared" si="28"/>
        <v>Apr</v>
      </c>
      <c r="P343" s="20">
        <f t="shared" si="29"/>
        <v>2022</v>
      </c>
    </row>
    <row r="344" spans="1:16" x14ac:dyDescent="0.25">
      <c r="A344" s="15">
        <v>44681</v>
      </c>
      <c r="B344" s="16" t="s">
        <v>39</v>
      </c>
      <c r="C344" s="17">
        <v>13</v>
      </c>
      <c r="D344" s="17" t="s">
        <v>106</v>
      </c>
      <c r="E344" s="17" t="s">
        <v>106</v>
      </c>
      <c r="F344" s="18">
        <v>0</v>
      </c>
      <c r="G344" s="17" t="str">
        <f>VLOOKUP($B344,MasterData[],2,0)</f>
        <v>Product16</v>
      </c>
      <c r="H344" s="17" t="str">
        <f>VLOOKUP($B344,MasterData[],3,0)</f>
        <v>Category02</v>
      </c>
      <c r="I344" s="17" t="str">
        <f>VLOOKUP($B344,MasterData[],4,0)</f>
        <v>No.</v>
      </c>
      <c r="J344" s="19">
        <f>VLOOKUP($B344,MasterData[],5,0)</f>
        <v>13</v>
      </c>
      <c r="K344" s="19">
        <f>VLOOKUP($B344,MasterData[],6,0)</f>
        <v>16.64</v>
      </c>
      <c r="L344" s="19">
        <f t="shared" si="25"/>
        <v>169</v>
      </c>
      <c r="M344" s="19">
        <f t="shared" si="26"/>
        <v>216.32</v>
      </c>
      <c r="N344" s="20">
        <f t="shared" si="27"/>
        <v>30</v>
      </c>
      <c r="O344" s="21" t="str">
        <f t="shared" si="28"/>
        <v>Apr</v>
      </c>
      <c r="P344" s="20">
        <f t="shared" si="29"/>
        <v>2022</v>
      </c>
    </row>
    <row r="345" spans="1:16" x14ac:dyDescent="0.25">
      <c r="A345" s="15">
        <v>44681</v>
      </c>
      <c r="B345" s="16" t="s">
        <v>63</v>
      </c>
      <c r="C345" s="17">
        <v>8</v>
      </c>
      <c r="D345" s="17" t="s">
        <v>108</v>
      </c>
      <c r="E345" s="17" t="s">
        <v>106</v>
      </c>
      <c r="F345" s="18">
        <v>0</v>
      </c>
      <c r="G345" s="17" t="str">
        <f>VLOOKUP($B345,MasterData[],2,0)</f>
        <v>Product27</v>
      </c>
      <c r="H345" s="17" t="str">
        <f>VLOOKUP($B345,MasterData[],3,0)</f>
        <v>Category04</v>
      </c>
      <c r="I345" s="17" t="str">
        <f>VLOOKUP($B345,MasterData[],4,0)</f>
        <v>Lt</v>
      </c>
      <c r="J345" s="19">
        <f>VLOOKUP($B345,MasterData[],5,0)</f>
        <v>48</v>
      </c>
      <c r="K345" s="19">
        <f>VLOOKUP($B345,MasterData[],6,0)</f>
        <v>57.120000000000005</v>
      </c>
      <c r="L345" s="19">
        <f t="shared" si="25"/>
        <v>384</v>
      </c>
      <c r="M345" s="19">
        <f t="shared" si="26"/>
        <v>456.96000000000004</v>
      </c>
      <c r="N345" s="20">
        <f t="shared" si="27"/>
        <v>30</v>
      </c>
      <c r="O345" s="21" t="str">
        <f t="shared" si="28"/>
        <v>Apr</v>
      </c>
      <c r="P345" s="20">
        <f t="shared" si="29"/>
        <v>2022</v>
      </c>
    </row>
    <row r="346" spans="1:16" x14ac:dyDescent="0.25">
      <c r="A346" s="15">
        <v>44682</v>
      </c>
      <c r="B346" s="16" t="s">
        <v>77</v>
      </c>
      <c r="C346" s="17">
        <v>9</v>
      </c>
      <c r="D346" s="17" t="s">
        <v>105</v>
      </c>
      <c r="E346" s="17" t="s">
        <v>106</v>
      </c>
      <c r="F346" s="18">
        <v>0</v>
      </c>
      <c r="G346" s="17" t="str">
        <f>VLOOKUP($B346,MasterData[],2,0)</f>
        <v>Product34</v>
      </c>
      <c r="H346" s="17" t="str">
        <f>VLOOKUP($B346,MasterData[],3,0)</f>
        <v>Category04</v>
      </c>
      <c r="I346" s="17" t="str">
        <f>VLOOKUP($B346,MasterData[],4,0)</f>
        <v>Lt</v>
      </c>
      <c r="J346" s="19">
        <f>VLOOKUP($B346,MasterData[],5,0)</f>
        <v>55</v>
      </c>
      <c r="K346" s="19">
        <f>VLOOKUP($B346,MasterData[],6,0)</f>
        <v>58.3</v>
      </c>
      <c r="L346" s="19">
        <f t="shared" si="25"/>
        <v>495</v>
      </c>
      <c r="M346" s="19">
        <f t="shared" si="26"/>
        <v>524.69999999999993</v>
      </c>
      <c r="N346" s="20">
        <f t="shared" si="27"/>
        <v>1</v>
      </c>
      <c r="O346" s="21" t="str">
        <f t="shared" si="28"/>
        <v>May</v>
      </c>
      <c r="P346" s="20">
        <f t="shared" si="29"/>
        <v>2022</v>
      </c>
    </row>
    <row r="347" spans="1:16" x14ac:dyDescent="0.25">
      <c r="A347" s="15">
        <v>44682</v>
      </c>
      <c r="B347" s="16" t="s">
        <v>75</v>
      </c>
      <c r="C347" s="17">
        <v>6</v>
      </c>
      <c r="D347" s="17" t="s">
        <v>106</v>
      </c>
      <c r="E347" s="17" t="s">
        <v>106</v>
      </c>
      <c r="F347" s="18">
        <v>0</v>
      </c>
      <c r="G347" s="17" t="str">
        <f>VLOOKUP($B347,MasterData[],2,0)</f>
        <v>Product33</v>
      </c>
      <c r="H347" s="17" t="str">
        <f>VLOOKUP($B347,MasterData[],3,0)</f>
        <v>Category04</v>
      </c>
      <c r="I347" s="17" t="str">
        <f>VLOOKUP($B347,MasterData[],4,0)</f>
        <v>Kg</v>
      </c>
      <c r="J347" s="19">
        <f>VLOOKUP($B347,MasterData[],5,0)</f>
        <v>95</v>
      </c>
      <c r="K347" s="19">
        <f>VLOOKUP($B347,MasterData[],6,0)</f>
        <v>119.7</v>
      </c>
      <c r="L347" s="19">
        <f t="shared" si="25"/>
        <v>570</v>
      </c>
      <c r="M347" s="19">
        <f t="shared" si="26"/>
        <v>718.2</v>
      </c>
      <c r="N347" s="20">
        <f t="shared" si="27"/>
        <v>1</v>
      </c>
      <c r="O347" s="21" t="str">
        <f t="shared" si="28"/>
        <v>May</v>
      </c>
      <c r="P347" s="20">
        <f t="shared" si="29"/>
        <v>2022</v>
      </c>
    </row>
    <row r="348" spans="1:16" x14ac:dyDescent="0.25">
      <c r="A348" s="15">
        <v>44683</v>
      </c>
      <c r="B348" s="16" t="s">
        <v>33</v>
      </c>
      <c r="C348" s="17">
        <v>4</v>
      </c>
      <c r="D348" s="17" t="s">
        <v>106</v>
      </c>
      <c r="E348" s="17" t="s">
        <v>107</v>
      </c>
      <c r="F348" s="18">
        <v>0</v>
      </c>
      <c r="G348" s="17" t="str">
        <f>VLOOKUP($B348,MasterData[],2,0)</f>
        <v>Product13</v>
      </c>
      <c r="H348" s="17" t="str">
        <f>VLOOKUP($B348,MasterData[],3,0)</f>
        <v>Category02</v>
      </c>
      <c r="I348" s="17" t="str">
        <f>VLOOKUP($B348,MasterData[],4,0)</f>
        <v>Kg</v>
      </c>
      <c r="J348" s="19">
        <f>VLOOKUP($B348,MasterData[],5,0)</f>
        <v>112</v>
      </c>
      <c r="K348" s="19">
        <f>VLOOKUP($B348,MasterData[],6,0)</f>
        <v>122.08</v>
      </c>
      <c r="L348" s="19">
        <f t="shared" si="25"/>
        <v>448</v>
      </c>
      <c r="M348" s="19">
        <f t="shared" si="26"/>
        <v>488.32</v>
      </c>
      <c r="N348" s="20">
        <f t="shared" si="27"/>
        <v>2</v>
      </c>
      <c r="O348" s="21" t="str">
        <f t="shared" si="28"/>
        <v>May</v>
      </c>
      <c r="P348" s="20">
        <f t="shared" si="29"/>
        <v>2022</v>
      </c>
    </row>
    <row r="349" spans="1:16" x14ac:dyDescent="0.25">
      <c r="A349" s="15">
        <v>44685</v>
      </c>
      <c r="B349" s="16" t="s">
        <v>47</v>
      </c>
      <c r="C349" s="17">
        <v>10</v>
      </c>
      <c r="D349" s="17" t="s">
        <v>108</v>
      </c>
      <c r="E349" s="17" t="s">
        <v>106</v>
      </c>
      <c r="F349" s="18">
        <v>0</v>
      </c>
      <c r="G349" s="17" t="str">
        <f>VLOOKUP($B349,MasterData[],2,0)</f>
        <v>Product20</v>
      </c>
      <c r="H349" s="17" t="str">
        <f>VLOOKUP($B349,MasterData[],3,0)</f>
        <v>Category03</v>
      </c>
      <c r="I349" s="17" t="str">
        <f>VLOOKUP($B349,MasterData[],4,0)</f>
        <v>Lt</v>
      </c>
      <c r="J349" s="19">
        <f>VLOOKUP($B349,MasterData[],5,0)</f>
        <v>61</v>
      </c>
      <c r="K349" s="19">
        <f>VLOOKUP($B349,MasterData[],6,0)</f>
        <v>76.25</v>
      </c>
      <c r="L349" s="19">
        <f t="shared" si="25"/>
        <v>610</v>
      </c>
      <c r="M349" s="19">
        <f t="shared" si="26"/>
        <v>762.5</v>
      </c>
      <c r="N349" s="20">
        <f t="shared" si="27"/>
        <v>4</v>
      </c>
      <c r="O349" s="21" t="str">
        <f t="shared" si="28"/>
        <v>May</v>
      </c>
      <c r="P349" s="20">
        <f t="shared" si="29"/>
        <v>2022</v>
      </c>
    </row>
    <row r="350" spans="1:16" x14ac:dyDescent="0.25">
      <c r="A350" s="15">
        <v>44687</v>
      </c>
      <c r="B350" s="16" t="s">
        <v>77</v>
      </c>
      <c r="C350" s="17">
        <v>7</v>
      </c>
      <c r="D350" s="17" t="s">
        <v>108</v>
      </c>
      <c r="E350" s="17" t="s">
        <v>106</v>
      </c>
      <c r="F350" s="18">
        <v>0</v>
      </c>
      <c r="G350" s="17" t="str">
        <f>VLOOKUP($B350,MasterData[],2,0)</f>
        <v>Product34</v>
      </c>
      <c r="H350" s="17" t="str">
        <f>VLOOKUP($B350,MasterData[],3,0)</f>
        <v>Category04</v>
      </c>
      <c r="I350" s="17" t="str">
        <f>VLOOKUP($B350,MasterData[],4,0)</f>
        <v>Lt</v>
      </c>
      <c r="J350" s="19">
        <f>VLOOKUP($B350,MasterData[],5,0)</f>
        <v>55</v>
      </c>
      <c r="K350" s="19">
        <f>VLOOKUP($B350,MasterData[],6,0)</f>
        <v>58.3</v>
      </c>
      <c r="L350" s="19">
        <f t="shared" si="25"/>
        <v>385</v>
      </c>
      <c r="M350" s="19">
        <f t="shared" si="26"/>
        <v>408.09999999999997</v>
      </c>
      <c r="N350" s="20">
        <f t="shared" si="27"/>
        <v>6</v>
      </c>
      <c r="O350" s="21" t="str">
        <f t="shared" si="28"/>
        <v>May</v>
      </c>
      <c r="P350" s="20">
        <f t="shared" si="29"/>
        <v>2022</v>
      </c>
    </row>
    <row r="351" spans="1:16" x14ac:dyDescent="0.25">
      <c r="A351" s="15">
        <v>44688</v>
      </c>
      <c r="B351" s="16" t="s">
        <v>37</v>
      </c>
      <c r="C351" s="17">
        <v>4</v>
      </c>
      <c r="D351" s="17" t="s">
        <v>106</v>
      </c>
      <c r="E351" s="17" t="s">
        <v>107</v>
      </c>
      <c r="F351" s="18">
        <v>0</v>
      </c>
      <c r="G351" s="17" t="str">
        <f>VLOOKUP($B351,MasterData[],2,0)</f>
        <v>Product15</v>
      </c>
      <c r="H351" s="17" t="str">
        <f>VLOOKUP($B351,MasterData[],3,0)</f>
        <v>Category02</v>
      </c>
      <c r="I351" s="17" t="str">
        <f>VLOOKUP($B351,MasterData[],4,0)</f>
        <v>No.</v>
      </c>
      <c r="J351" s="19">
        <f>VLOOKUP($B351,MasterData[],5,0)</f>
        <v>12</v>
      </c>
      <c r="K351" s="19">
        <f>VLOOKUP($B351,MasterData[],6,0)</f>
        <v>15.719999999999999</v>
      </c>
      <c r="L351" s="19">
        <f t="shared" si="25"/>
        <v>48</v>
      </c>
      <c r="M351" s="19">
        <f t="shared" si="26"/>
        <v>62.879999999999995</v>
      </c>
      <c r="N351" s="20">
        <f t="shared" si="27"/>
        <v>7</v>
      </c>
      <c r="O351" s="21" t="str">
        <f t="shared" si="28"/>
        <v>May</v>
      </c>
      <c r="P351" s="20">
        <f t="shared" si="29"/>
        <v>2022</v>
      </c>
    </row>
    <row r="352" spans="1:16" x14ac:dyDescent="0.25">
      <c r="A352" s="15">
        <v>44688</v>
      </c>
      <c r="B352" s="16" t="s">
        <v>63</v>
      </c>
      <c r="C352" s="17">
        <v>1</v>
      </c>
      <c r="D352" s="17" t="s">
        <v>106</v>
      </c>
      <c r="E352" s="17" t="s">
        <v>106</v>
      </c>
      <c r="F352" s="18">
        <v>0</v>
      </c>
      <c r="G352" s="17" t="str">
        <f>VLOOKUP($B352,MasterData[],2,0)</f>
        <v>Product27</v>
      </c>
      <c r="H352" s="17" t="str">
        <f>VLOOKUP($B352,MasterData[],3,0)</f>
        <v>Category04</v>
      </c>
      <c r="I352" s="17" t="str">
        <f>VLOOKUP($B352,MasterData[],4,0)</f>
        <v>Lt</v>
      </c>
      <c r="J352" s="19">
        <f>VLOOKUP($B352,MasterData[],5,0)</f>
        <v>48</v>
      </c>
      <c r="K352" s="19">
        <f>VLOOKUP($B352,MasterData[],6,0)</f>
        <v>57.120000000000005</v>
      </c>
      <c r="L352" s="19">
        <f t="shared" si="25"/>
        <v>48</v>
      </c>
      <c r="M352" s="19">
        <f t="shared" si="26"/>
        <v>57.120000000000005</v>
      </c>
      <c r="N352" s="20">
        <f t="shared" si="27"/>
        <v>7</v>
      </c>
      <c r="O352" s="21" t="str">
        <f t="shared" si="28"/>
        <v>May</v>
      </c>
      <c r="P352" s="20">
        <f t="shared" si="29"/>
        <v>2022</v>
      </c>
    </row>
    <row r="353" spans="1:16" x14ac:dyDescent="0.25">
      <c r="A353" s="15">
        <v>44689</v>
      </c>
      <c r="B353" s="16" t="s">
        <v>52</v>
      </c>
      <c r="C353" s="17">
        <v>7</v>
      </c>
      <c r="D353" s="17" t="s">
        <v>106</v>
      </c>
      <c r="E353" s="17" t="s">
        <v>106</v>
      </c>
      <c r="F353" s="18">
        <v>0</v>
      </c>
      <c r="G353" s="17" t="str">
        <f>VLOOKUP($B353,MasterData[],2,0)</f>
        <v>Product22</v>
      </c>
      <c r="H353" s="17" t="str">
        <f>VLOOKUP($B353,MasterData[],3,0)</f>
        <v>Category03</v>
      </c>
      <c r="I353" s="17" t="str">
        <f>VLOOKUP($B353,MasterData[],4,0)</f>
        <v>Ft</v>
      </c>
      <c r="J353" s="19">
        <f>VLOOKUP($B353,MasterData[],5,0)</f>
        <v>121</v>
      </c>
      <c r="K353" s="19">
        <f>VLOOKUP($B353,MasterData[],6,0)</f>
        <v>141.57</v>
      </c>
      <c r="L353" s="19">
        <f t="shared" si="25"/>
        <v>847</v>
      </c>
      <c r="M353" s="19">
        <f t="shared" si="26"/>
        <v>990.99</v>
      </c>
      <c r="N353" s="20">
        <f t="shared" si="27"/>
        <v>8</v>
      </c>
      <c r="O353" s="21" t="str">
        <f t="shared" si="28"/>
        <v>May</v>
      </c>
      <c r="P353" s="20">
        <f t="shared" si="29"/>
        <v>2022</v>
      </c>
    </row>
    <row r="354" spans="1:16" x14ac:dyDescent="0.25">
      <c r="A354" s="15">
        <v>44690</v>
      </c>
      <c r="B354" s="16" t="s">
        <v>41</v>
      </c>
      <c r="C354" s="17">
        <v>12</v>
      </c>
      <c r="D354" s="17" t="s">
        <v>105</v>
      </c>
      <c r="E354" s="17" t="s">
        <v>107</v>
      </c>
      <c r="F354" s="18">
        <v>0</v>
      </c>
      <c r="G354" s="17" t="str">
        <f>VLOOKUP($B354,MasterData[],2,0)</f>
        <v>Product17</v>
      </c>
      <c r="H354" s="17" t="str">
        <f>VLOOKUP($B354,MasterData[],3,0)</f>
        <v>Category02</v>
      </c>
      <c r="I354" s="17" t="str">
        <f>VLOOKUP($B354,MasterData[],4,0)</f>
        <v>Ft</v>
      </c>
      <c r="J354" s="19">
        <f>VLOOKUP($B354,MasterData[],5,0)</f>
        <v>134</v>
      </c>
      <c r="K354" s="19">
        <f>VLOOKUP($B354,MasterData[],6,0)</f>
        <v>156.78</v>
      </c>
      <c r="L354" s="19">
        <f t="shared" si="25"/>
        <v>1608</v>
      </c>
      <c r="M354" s="19">
        <f t="shared" si="26"/>
        <v>1881.3600000000001</v>
      </c>
      <c r="N354" s="20">
        <f t="shared" si="27"/>
        <v>9</v>
      </c>
      <c r="O354" s="21" t="str">
        <f t="shared" si="28"/>
        <v>May</v>
      </c>
      <c r="P354" s="20">
        <f t="shared" si="29"/>
        <v>2022</v>
      </c>
    </row>
    <row r="355" spans="1:16" x14ac:dyDescent="0.25">
      <c r="A355" s="15">
        <v>44691</v>
      </c>
      <c r="B355" s="16" t="s">
        <v>24</v>
      </c>
      <c r="C355" s="17">
        <v>6</v>
      </c>
      <c r="D355" s="17" t="s">
        <v>108</v>
      </c>
      <c r="E355" s="17" t="s">
        <v>106</v>
      </c>
      <c r="F355" s="18">
        <v>0</v>
      </c>
      <c r="G355" s="17" t="str">
        <f>VLOOKUP($B355,MasterData[],2,0)</f>
        <v>Product09</v>
      </c>
      <c r="H355" s="17" t="str">
        <f>VLOOKUP($B355,MasterData[],3,0)</f>
        <v>Category01</v>
      </c>
      <c r="I355" s="17" t="str">
        <f>VLOOKUP($B355,MasterData[],4,0)</f>
        <v>No.</v>
      </c>
      <c r="J355" s="19">
        <f>VLOOKUP($B355,MasterData[],5,0)</f>
        <v>6</v>
      </c>
      <c r="K355" s="19">
        <f>VLOOKUP($B355,MasterData[],6,0)</f>
        <v>7.8599999999999994</v>
      </c>
      <c r="L355" s="19">
        <f t="shared" si="25"/>
        <v>36</v>
      </c>
      <c r="M355" s="19">
        <f t="shared" si="26"/>
        <v>47.16</v>
      </c>
      <c r="N355" s="20">
        <f t="shared" si="27"/>
        <v>10</v>
      </c>
      <c r="O355" s="21" t="str">
        <f t="shared" si="28"/>
        <v>May</v>
      </c>
      <c r="P355" s="20">
        <f t="shared" si="29"/>
        <v>2022</v>
      </c>
    </row>
    <row r="356" spans="1:16" x14ac:dyDescent="0.25">
      <c r="A356" s="15">
        <v>44693</v>
      </c>
      <c r="B356" s="16" t="s">
        <v>29</v>
      </c>
      <c r="C356" s="17">
        <v>7</v>
      </c>
      <c r="D356" s="17" t="s">
        <v>106</v>
      </c>
      <c r="E356" s="17" t="s">
        <v>107</v>
      </c>
      <c r="F356" s="18">
        <v>0</v>
      </c>
      <c r="G356" s="17" t="str">
        <f>VLOOKUP($B356,MasterData[],2,0)</f>
        <v>Product11</v>
      </c>
      <c r="H356" s="17" t="str">
        <f>VLOOKUP($B356,MasterData[],3,0)</f>
        <v>Category02</v>
      </c>
      <c r="I356" s="17" t="str">
        <f>VLOOKUP($B356,MasterData[],4,0)</f>
        <v>Lt</v>
      </c>
      <c r="J356" s="19">
        <f>VLOOKUP($B356,MasterData[],5,0)</f>
        <v>44</v>
      </c>
      <c r="K356" s="19">
        <f>VLOOKUP($B356,MasterData[],6,0)</f>
        <v>48.4</v>
      </c>
      <c r="L356" s="19">
        <f t="shared" si="25"/>
        <v>308</v>
      </c>
      <c r="M356" s="19">
        <f t="shared" si="26"/>
        <v>338.8</v>
      </c>
      <c r="N356" s="20">
        <f t="shared" si="27"/>
        <v>12</v>
      </c>
      <c r="O356" s="21" t="str">
        <f t="shared" si="28"/>
        <v>May</v>
      </c>
      <c r="P356" s="20">
        <f t="shared" si="29"/>
        <v>2022</v>
      </c>
    </row>
    <row r="357" spans="1:16" x14ac:dyDescent="0.25">
      <c r="A357" s="15">
        <v>44694</v>
      </c>
      <c r="B357" s="16" t="s">
        <v>31</v>
      </c>
      <c r="C357" s="17">
        <v>5</v>
      </c>
      <c r="D357" s="17" t="s">
        <v>108</v>
      </c>
      <c r="E357" s="17" t="s">
        <v>106</v>
      </c>
      <c r="F357" s="18">
        <v>0</v>
      </c>
      <c r="G357" s="17" t="str">
        <f>VLOOKUP($B357,MasterData[],2,0)</f>
        <v>Product12</v>
      </c>
      <c r="H357" s="17" t="str">
        <f>VLOOKUP($B357,MasterData[],3,0)</f>
        <v>Category02</v>
      </c>
      <c r="I357" s="17" t="str">
        <f>VLOOKUP($B357,MasterData[],4,0)</f>
        <v>Kg</v>
      </c>
      <c r="J357" s="19">
        <f>VLOOKUP($B357,MasterData[],5,0)</f>
        <v>73</v>
      </c>
      <c r="K357" s="19">
        <f>VLOOKUP($B357,MasterData[],6,0)</f>
        <v>94.17</v>
      </c>
      <c r="L357" s="19">
        <f t="shared" si="25"/>
        <v>365</v>
      </c>
      <c r="M357" s="19">
        <f t="shared" si="26"/>
        <v>470.85</v>
      </c>
      <c r="N357" s="20">
        <f t="shared" si="27"/>
        <v>13</v>
      </c>
      <c r="O357" s="21" t="str">
        <f t="shared" si="28"/>
        <v>May</v>
      </c>
      <c r="P357" s="20">
        <f t="shared" si="29"/>
        <v>2022</v>
      </c>
    </row>
    <row r="358" spans="1:16" x14ac:dyDescent="0.25">
      <c r="A358" s="15">
        <v>44695</v>
      </c>
      <c r="B358" s="16" t="s">
        <v>22</v>
      </c>
      <c r="C358" s="17">
        <v>14</v>
      </c>
      <c r="D358" s="17" t="s">
        <v>108</v>
      </c>
      <c r="E358" s="17" t="s">
        <v>107</v>
      </c>
      <c r="F358" s="18">
        <v>0</v>
      </c>
      <c r="G358" s="17" t="str">
        <f>VLOOKUP($B358,MasterData[],2,0)</f>
        <v>Product08</v>
      </c>
      <c r="H358" s="17" t="str">
        <f>VLOOKUP($B358,MasterData[],3,0)</f>
        <v>Category01</v>
      </c>
      <c r="I358" s="17" t="str">
        <f>VLOOKUP($B358,MasterData[],4,0)</f>
        <v>Kg</v>
      </c>
      <c r="J358" s="19">
        <f>VLOOKUP($B358,MasterData[],5,0)</f>
        <v>83</v>
      </c>
      <c r="K358" s="19">
        <f>VLOOKUP($B358,MasterData[],6,0)</f>
        <v>94.62</v>
      </c>
      <c r="L358" s="19">
        <f t="shared" si="25"/>
        <v>1162</v>
      </c>
      <c r="M358" s="19">
        <f t="shared" si="26"/>
        <v>1324.68</v>
      </c>
      <c r="N358" s="20">
        <f t="shared" si="27"/>
        <v>14</v>
      </c>
      <c r="O358" s="21" t="str">
        <f t="shared" si="28"/>
        <v>May</v>
      </c>
      <c r="P358" s="20">
        <f t="shared" si="29"/>
        <v>2022</v>
      </c>
    </row>
    <row r="359" spans="1:16" x14ac:dyDescent="0.25">
      <c r="A359" s="15">
        <v>44696</v>
      </c>
      <c r="B359" s="16" t="s">
        <v>47</v>
      </c>
      <c r="C359" s="17">
        <v>5</v>
      </c>
      <c r="D359" s="17" t="s">
        <v>106</v>
      </c>
      <c r="E359" s="17" t="s">
        <v>106</v>
      </c>
      <c r="F359" s="18">
        <v>0</v>
      </c>
      <c r="G359" s="17" t="str">
        <f>VLOOKUP($B359,MasterData[],2,0)</f>
        <v>Product20</v>
      </c>
      <c r="H359" s="17" t="str">
        <f>VLOOKUP($B359,MasterData[],3,0)</f>
        <v>Category03</v>
      </c>
      <c r="I359" s="17" t="str">
        <f>VLOOKUP($B359,MasterData[],4,0)</f>
        <v>Lt</v>
      </c>
      <c r="J359" s="19">
        <f>VLOOKUP($B359,MasterData[],5,0)</f>
        <v>61</v>
      </c>
      <c r="K359" s="19">
        <f>VLOOKUP($B359,MasterData[],6,0)</f>
        <v>76.25</v>
      </c>
      <c r="L359" s="19">
        <f t="shared" si="25"/>
        <v>305</v>
      </c>
      <c r="M359" s="19">
        <f t="shared" si="26"/>
        <v>381.25</v>
      </c>
      <c r="N359" s="20">
        <f t="shared" si="27"/>
        <v>15</v>
      </c>
      <c r="O359" s="21" t="str">
        <f t="shared" si="28"/>
        <v>May</v>
      </c>
      <c r="P359" s="20">
        <f t="shared" si="29"/>
        <v>2022</v>
      </c>
    </row>
    <row r="360" spans="1:16" x14ac:dyDescent="0.25">
      <c r="A360" s="15">
        <v>44697</v>
      </c>
      <c r="B360" s="16" t="s">
        <v>26</v>
      </c>
      <c r="C360" s="17">
        <v>13</v>
      </c>
      <c r="D360" s="17" t="s">
        <v>108</v>
      </c>
      <c r="E360" s="17" t="s">
        <v>107</v>
      </c>
      <c r="F360" s="18">
        <v>0</v>
      </c>
      <c r="G360" s="17" t="str">
        <f>VLOOKUP($B360,MasterData[],2,0)</f>
        <v>Product10</v>
      </c>
      <c r="H360" s="17" t="str">
        <f>VLOOKUP($B360,MasterData[],3,0)</f>
        <v>Category02</v>
      </c>
      <c r="I360" s="17" t="str">
        <f>VLOOKUP($B360,MasterData[],4,0)</f>
        <v>Ft</v>
      </c>
      <c r="J360" s="19">
        <f>VLOOKUP($B360,MasterData[],5,0)</f>
        <v>148</v>
      </c>
      <c r="K360" s="19">
        <f>VLOOKUP($B360,MasterData[],6,0)</f>
        <v>164.28</v>
      </c>
      <c r="L360" s="19">
        <f t="shared" si="25"/>
        <v>1924</v>
      </c>
      <c r="M360" s="19">
        <f t="shared" si="26"/>
        <v>2135.64</v>
      </c>
      <c r="N360" s="20">
        <f t="shared" si="27"/>
        <v>16</v>
      </c>
      <c r="O360" s="21" t="str">
        <f t="shared" si="28"/>
        <v>May</v>
      </c>
      <c r="P360" s="20">
        <f t="shared" si="29"/>
        <v>2022</v>
      </c>
    </row>
    <row r="361" spans="1:16" x14ac:dyDescent="0.25">
      <c r="A361" s="15">
        <v>44697</v>
      </c>
      <c r="B361" s="16" t="s">
        <v>71</v>
      </c>
      <c r="C361" s="17">
        <v>13</v>
      </c>
      <c r="D361" s="17" t="s">
        <v>106</v>
      </c>
      <c r="E361" s="17" t="s">
        <v>106</v>
      </c>
      <c r="F361" s="18">
        <v>0</v>
      </c>
      <c r="G361" s="17" t="str">
        <f>VLOOKUP($B361,MasterData[],2,0)</f>
        <v>Product31</v>
      </c>
      <c r="H361" s="17" t="str">
        <f>VLOOKUP($B361,MasterData[],3,0)</f>
        <v>Category04</v>
      </c>
      <c r="I361" s="17" t="str">
        <f>VLOOKUP($B361,MasterData[],4,0)</f>
        <v>Kg</v>
      </c>
      <c r="J361" s="19">
        <f>VLOOKUP($B361,MasterData[],5,0)</f>
        <v>93</v>
      </c>
      <c r="K361" s="19">
        <f>VLOOKUP($B361,MasterData[],6,0)</f>
        <v>104.16</v>
      </c>
      <c r="L361" s="19">
        <f t="shared" si="25"/>
        <v>1209</v>
      </c>
      <c r="M361" s="19">
        <f t="shared" si="26"/>
        <v>1354.08</v>
      </c>
      <c r="N361" s="20">
        <f t="shared" si="27"/>
        <v>16</v>
      </c>
      <c r="O361" s="21" t="str">
        <f t="shared" si="28"/>
        <v>May</v>
      </c>
      <c r="P361" s="20">
        <f t="shared" si="29"/>
        <v>2022</v>
      </c>
    </row>
    <row r="362" spans="1:16" x14ac:dyDescent="0.25">
      <c r="A362" s="15">
        <v>44698</v>
      </c>
      <c r="B362" s="16" t="s">
        <v>63</v>
      </c>
      <c r="C362" s="17">
        <v>8</v>
      </c>
      <c r="D362" s="17" t="s">
        <v>108</v>
      </c>
      <c r="E362" s="17" t="s">
        <v>107</v>
      </c>
      <c r="F362" s="18">
        <v>0</v>
      </c>
      <c r="G362" s="17" t="str">
        <f>VLOOKUP($B362,MasterData[],2,0)</f>
        <v>Product27</v>
      </c>
      <c r="H362" s="17" t="str">
        <f>VLOOKUP($B362,MasterData[],3,0)</f>
        <v>Category04</v>
      </c>
      <c r="I362" s="17" t="str">
        <f>VLOOKUP($B362,MasterData[],4,0)</f>
        <v>Lt</v>
      </c>
      <c r="J362" s="19">
        <f>VLOOKUP($B362,MasterData[],5,0)</f>
        <v>48</v>
      </c>
      <c r="K362" s="19">
        <f>VLOOKUP($B362,MasterData[],6,0)</f>
        <v>57.120000000000005</v>
      </c>
      <c r="L362" s="19">
        <f t="shared" si="25"/>
        <v>384</v>
      </c>
      <c r="M362" s="19">
        <f t="shared" si="26"/>
        <v>456.96000000000004</v>
      </c>
      <c r="N362" s="20">
        <f t="shared" si="27"/>
        <v>17</v>
      </c>
      <c r="O362" s="21" t="str">
        <f t="shared" si="28"/>
        <v>May</v>
      </c>
      <c r="P362" s="20">
        <f t="shared" si="29"/>
        <v>2022</v>
      </c>
    </row>
    <row r="363" spans="1:16" x14ac:dyDescent="0.25">
      <c r="A363" s="15">
        <v>44699</v>
      </c>
      <c r="B363" s="16" t="s">
        <v>63</v>
      </c>
      <c r="C363" s="17">
        <v>4</v>
      </c>
      <c r="D363" s="17" t="s">
        <v>105</v>
      </c>
      <c r="E363" s="17" t="s">
        <v>106</v>
      </c>
      <c r="F363" s="18">
        <v>0</v>
      </c>
      <c r="G363" s="17" t="str">
        <f>VLOOKUP($B363,MasterData[],2,0)</f>
        <v>Product27</v>
      </c>
      <c r="H363" s="17" t="str">
        <f>VLOOKUP($B363,MasterData[],3,0)</f>
        <v>Category04</v>
      </c>
      <c r="I363" s="17" t="str">
        <f>VLOOKUP($B363,MasterData[],4,0)</f>
        <v>Lt</v>
      </c>
      <c r="J363" s="19">
        <f>VLOOKUP($B363,MasterData[],5,0)</f>
        <v>48</v>
      </c>
      <c r="K363" s="19">
        <f>VLOOKUP($B363,MasterData[],6,0)</f>
        <v>57.120000000000005</v>
      </c>
      <c r="L363" s="19">
        <f t="shared" si="25"/>
        <v>192</v>
      </c>
      <c r="M363" s="19">
        <f t="shared" si="26"/>
        <v>228.48000000000002</v>
      </c>
      <c r="N363" s="20">
        <f t="shared" si="27"/>
        <v>18</v>
      </c>
      <c r="O363" s="21" t="str">
        <f t="shared" si="28"/>
        <v>May</v>
      </c>
      <c r="P363" s="20">
        <f t="shared" si="29"/>
        <v>2022</v>
      </c>
    </row>
    <row r="364" spans="1:16" x14ac:dyDescent="0.25">
      <c r="A364" s="15">
        <v>44699</v>
      </c>
      <c r="B364" s="16" t="s">
        <v>86</v>
      </c>
      <c r="C364" s="17">
        <v>8</v>
      </c>
      <c r="D364" s="17" t="s">
        <v>105</v>
      </c>
      <c r="E364" s="17" t="s">
        <v>106</v>
      </c>
      <c r="F364" s="18">
        <v>0</v>
      </c>
      <c r="G364" s="17" t="str">
        <f>VLOOKUP($B364,MasterData[],2,0)</f>
        <v>Product38</v>
      </c>
      <c r="H364" s="17" t="str">
        <f>VLOOKUP($B364,MasterData[],3,0)</f>
        <v>Category05</v>
      </c>
      <c r="I364" s="17" t="str">
        <f>VLOOKUP($B364,MasterData[],4,0)</f>
        <v>Kg</v>
      </c>
      <c r="J364" s="19">
        <f>VLOOKUP($B364,MasterData[],5,0)</f>
        <v>72</v>
      </c>
      <c r="K364" s="19">
        <f>VLOOKUP($B364,MasterData[],6,0)</f>
        <v>79.92</v>
      </c>
      <c r="L364" s="19">
        <f t="shared" si="25"/>
        <v>576</v>
      </c>
      <c r="M364" s="19">
        <f t="shared" si="26"/>
        <v>639.36</v>
      </c>
      <c r="N364" s="20">
        <f t="shared" si="27"/>
        <v>18</v>
      </c>
      <c r="O364" s="21" t="str">
        <f t="shared" si="28"/>
        <v>May</v>
      </c>
      <c r="P364" s="20">
        <f t="shared" si="29"/>
        <v>2022</v>
      </c>
    </row>
    <row r="365" spans="1:16" x14ac:dyDescent="0.25">
      <c r="A365" s="15">
        <v>44701</v>
      </c>
      <c r="B365" s="16" t="s">
        <v>98</v>
      </c>
      <c r="C365" s="17">
        <v>15</v>
      </c>
      <c r="D365" s="17" t="s">
        <v>106</v>
      </c>
      <c r="E365" s="17" t="s">
        <v>107</v>
      </c>
      <c r="F365" s="18">
        <v>0</v>
      </c>
      <c r="G365" s="17" t="str">
        <f>VLOOKUP($B365,MasterData[],2,0)</f>
        <v>Product44</v>
      </c>
      <c r="H365" s="17" t="str">
        <f>VLOOKUP($B365,MasterData[],3,0)</f>
        <v>Category05</v>
      </c>
      <c r="I365" s="17" t="str">
        <f>VLOOKUP($B365,MasterData[],4,0)</f>
        <v>Kg</v>
      </c>
      <c r="J365" s="19">
        <f>VLOOKUP($B365,MasterData[],5,0)</f>
        <v>76</v>
      </c>
      <c r="K365" s="19">
        <f>VLOOKUP($B365,MasterData[],6,0)</f>
        <v>82.08</v>
      </c>
      <c r="L365" s="19">
        <f t="shared" si="25"/>
        <v>1140</v>
      </c>
      <c r="M365" s="19">
        <f t="shared" si="26"/>
        <v>1231.2</v>
      </c>
      <c r="N365" s="20">
        <f t="shared" si="27"/>
        <v>20</v>
      </c>
      <c r="O365" s="21" t="str">
        <f t="shared" si="28"/>
        <v>May</v>
      </c>
      <c r="P365" s="20">
        <f t="shared" si="29"/>
        <v>2022</v>
      </c>
    </row>
    <row r="366" spans="1:16" x14ac:dyDescent="0.25">
      <c r="A366" s="15">
        <v>44703</v>
      </c>
      <c r="B366" s="16" t="s">
        <v>37</v>
      </c>
      <c r="C366" s="17">
        <v>12</v>
      </c>
      <c r="D366" s="17" t="s">
        <v>108</v>
      </c>
      <c r="E366" s="17" t="s">
        <v>106</v>
      </c>
      <c r="F366" s="18">
        <v>0</v>
      </c>
      <c r="G366" s="17" t="str">
        <f>VLOOKUP($B366,MasterData[],2,0)</f>
        <v>Product15</v>
      </c>
      <c r="H366" s="17" t="str">
        <f>VLOOKUP($B366,MasterData[],3,0)</f>
        <v>Category02</v>
      </c>
      <c r="I366" s="17" t="str">
        <f>VLOOKUP($B366,MasterData[],4,0)</f>
        <v>No.</v>
      </c>
      <c r="J366" s="19">
        <f>VLOOKUP($B366,MasterData[],5,0)</f>
        <v>12</v>
      </c>
      <c r="K366" s="19">
        <f>VLOOKUP($B366,MasterData[],6,0)</f>
        <v>15.719999999999999</v>
      </c>
      <c r="L366" s="19">
        <f t="shared" si="25"/>
        <v>144</v>
      </c>
      <c r="M366" s="19">
        <f t="shared" si="26"/>
        <v>188.64</v>
      </c>
      <c r="N366" s="20">
        <f t="shared" si="27"/>
        <v>22</v>
      </c>
      <c r="O366" s="21" t="str">
        <f t="shared" si="28"/>
        <v>May</v>
      </c>
      <c r="P366" s="20">
        <f t="shared" si="29"/>
        <v>2022</v>
      </c>
    </row>
    <row r="367" spans="1:16" x14ac:dyDescent="0.25">
      <c r="A367" s="15">
        <v>44706</v>
      </c>
      <c r="B367" s="16" t="s">
        <v>10</v>
      </c>
      <c r="C367" s="17">
        <v>7</v>
      </c>
      <c r="D367" s="17" t="s">
        <v>106</v>
      </c>
      <c r="E367" s="17" t="s">
        <v>106</v>
      </c>
      <c r="F367" s="18">
        <v>0</v>
      </c>
      <c r="G367" s="17" t="str">
        <f>VLOOKUP($B367,MasterData[],2,0)</f>
        <v>Product02</v>
      </c>
      <c r="H367" s="17" t="str">
        <f>VLOOKUP($B367,MasterData[],3,0)</f>
        <v>Category01</v>
      </c>
      <c r="I367" s="17" t="str">
        <f>VLOOKUP($B367,MasterData[],4,0)</f>
        <v>Kg</v>
      </c>
      <c r="J367" s="19">
        <f>VLOOKUP($B367,MasterData[],5,0)</f>
        <v>105</v>
      </c>
      <c r="K367" s="19">
        <f>VLOOKUP($B367,MasterData[],6,0)</f>
        <v>142.80000000000001</v>
      </c>
      <c r="L367" s="19">
        <f t="shared" si="25"/>
        <v>735</v>
      </c>
      <c r="M367" s="19">
        <f t="shared" si="26"/>
        <v>999.60000000000014</v>
      </c>
      <c r="N367" s="20">
        <f t="shared" si="27"/>
        <v>25</v>
      </c>
      <c r="O367" s="21" t="str">
        <f t="shared" si="28"/>
        <v>May</v>
      </c>
      <c r="P367" s="20">
        <f t="shared" si="29"/>
        <v>2022</v>
      </c>
    </row>
    <row r="368" spans="1:16" x14ac:dyDescent="0.25">
      <c r="A368" s="15">
        <v>44707</v>
      </c>
      <c r="B368" s="16" t="s">
        <v>65</v>
      </c>
      <c r="C368" s="17">
        <v>2</v>
      </c>
      <c r="D368" s="17" t="s">
        <v>108</v>
      </c>
      <c r="E368" s="17" t="s">
        <v>106</v>
      </c>
      <c r="F368" s="18">
        <v>0</v>
      </c>
      <c r="G368" s="17" t="str">
        <f>VLOOKUP($B368,MasterData[],2,0)</f>
        <v>Product28</v>
      </c>
      <c r="H368" s="17" t="str">
        <f>VLOOKUP($B368,MasterData[],3,0)</f>
        <v>Category04</v>
      </c>
      <c r="I368" s="17" t="str">
        <f>VLOOKUP($B368,MasterData[],4,0)</f>
        <v>No.</v>
      </c>
      <c r="J368" s="19">
        <f>VLOOKUP($B368,MasterData[],5,0)</f>
        <v>37</v>
      </c>
      <c r="K368" s="19">
        <f>VLOOKUP($B368,MasterData[],6,0)</f>
        <v>41.81</v>
      </c>
      <c r="L368" s="19">
        <f t="shared" si="25"/>
        <v>74</v>
      </c>
      <c r="M368" s="19">
        <f t="shared" si="26"/>
        <v>83.62</v>
      </c>
      <c r="N368" s="20">
        <f t="shared" si="27"/>
        <v>26</v>
      </c>
      <c r="O368" s="21" t="str">
        <f t="shared" si="28"/>
        <v>May</v>
      </c>
      <c r="P368" s="20">
        <f t="shared" si="29"/>
        <v>2022</v>
      </c>
    </row>
    <row r="369" spans="1:16" x14ac:dyDescent="0.25">
      <c r="A369" s="15">
        <v>44707</v>
      </c>
      <c r="B369" s="16" t="s">
        <v>63</v>
      </c>
      <c r="C369" s="17">
        <v>2</v>
      </c>
      <c r="D369" s="17" t="s">
        <v>106</v>
      </c>
      <c r="E369" s="17" t="s">
        <v>106</v>
      </c>
      <c r="F369" s="18">
        <v>0</v>
      </c>
      <c r="G369" s="17" t="str">
        <f>VLOOKUP($B369,MasterData[],2,0)</f>
        <v>Product27</v>
      </c>
      <c r="H369" s="17" t="str">
        <f>VLOOKUP($B369,MasterData[],3,0)</f>
        <v>Category04</v>
      </c>
      <c r="I369" s="17" t="str">
        <f>VLOOKUP($B369,MasterData[],4,0)</f>
        <v>Lt</v>
      </c>
      <c r="J369" s="19">
        <f>VLOOKUP($B369,MasterData[],5,0)</f>
        <v>48</v>
      </c>
      <c r="K369" s="19">
        <f>VLOOKUP($B369,MasterData[],6,0)</f>
        <v>57.120000000000005</v>
      </c>
      <c r="L369" s="19">
        <f t="shared" si="25"/>
        <v>96</v>
      </c>
      <c r="M369" s="19">
        <f t="shared" si="26"/>
        <v>114.24000000000001</v>
      </c>
      <c r="N369" s="20">
        <f t="shared" si="27"/>
        <v>26</v>
      </c>
      <c r="O369" s="21" t="str">
        <f t="shared" si="28"/>
        <v>May</v>
      </c>
      <c r="P369" s="20">
        <f t="shared" si="29"/>
        <v>2022</v>
      </c>
    </row>
    <row r="370" spans="1:16" x14ac:dyDescent="0.25">
      <c r="A370" s="15">
        <v>44709</v>
      </c>
      <c r="B370" s="16" t="s">
        <v>92</v>
      </c>
      <c r="C370" s="17">
        <v>10</v>
      </c>
      <c r="D370" s="17" t="s">
        <v>105</v>
      </c>
      <c r="E370" s="17" t="s">
        <v>107</v>
      </c>
      <c r="F370" s="18">
        <v>0</v>
      </c>
      <c r="G370" s="17" t="str">
        <f>VLOOKUP($B370,MasterData[],2,0)</f>
        <v>Product41</v>
      </c>
      <c r="H370" s="17" t="str">
        <f>VLOOKUP($B370,MasterData[],3,0)</f>
        <v>Category05</v>
      </c>
      <c r="I370" s="17" t="str">
        <f>VLOOKUP($B370,MasterData[],4,0)</f>
        <v>Ft</v>
      </c>
      <c r="J370" s="19">
        <f>VLOOKUP($B370,MasterData[],5,0)</f>
        <v>138</v>
      </c>
      <c r="K370" s="19">
        <f>VLOOKUP($B370,MasterData[],6,0)</f>
        <v>173.88</v>
      </c>
      <c r="L370" s="19">
        <f t="shared" si="25"/>
        <v>1380</v>
      </c>
      <c r="M370" s="19">
        <f t="shared" si="26"/>
        <v>1738.8</v>
      </c>
      <c r="N370" s="20">
        <f t="shared" si="27"/>
        <v>28</v>
      </c>
      <c r="O370" s="21" t="str">
        <f t="shared" si="28"/>
        <v>May</v>
      </c>
      <c r="P370" s="20">
        <f t="shared" si="29"/>
        <v>2022</v>
      </c>
    </row>
    <row r="371" spans="1:16" x14ac:dyDescent="0.25">
      <c r="A371" s="15">
        <v>44709</v>
      </c>
      <c r="B371" s="16" t="s">
        <v>22</v>
      </c>
      <c r="C371" s="17">
        <v>5</v>
      </c>
      <c r="D371" s="17" t="s">
        <v>105</v>
      </c>
      <c r="E371" s="17" t="s">
        <v>106</v>
      </c>
      <c r="F371" s="18">
        <v>0</v>
      </c>
      <c r="G371" s="17" t="str">
        <f>VLOOKUP($B371,MasterData[],2,0)</f>
        <v>Product08</v>
      </c>
      <c r="H371" s="17" t="str">
        <f>VLOOKUP($B371,MasterData[],3,0)</f>
        <v>Category01</v>
      </c>
      <c r="I371" s="17" t="str">
        <f>VLOOKUP($B371,MasterData[],4,0)</f>
        <v>Kg</v>
      </c>
      <c r="J371" s="19">
        <f>VLOOKUP($B371,MasterData[],5,0)</f>
        <v>83</v>
      </c>
      <c r="K371" s="19">
        <f>VLOOKUP($B371,MasterData[],6,0)</f>
        <v>94.62</v>
      </c>
      <c r="L371" s="19">
        <f t="shared" si="25"/>
        <v>415</v>
      </c>
      <c r="M371" s="19">
        <f t="shared" si="26"/>
        <v>473.1</v>
      </c>
      <c r="N371" s="20">
        <f t="shared" si="27"/>
        <v>28</v>
      </c>
      <c r="O371" s="21" t="str">
        <f t="shared" si="28"/>
        <v>May</v>
      </c>
      <c r="P371" s="20">
        <f t="shared" si="29"/>
        <v>2022</v>
      </c>
    </row>
    <row r="372" spans="1:16" x14ac:dyDescent="0.25">
      <c r="A372" s="15">
        <v>44709</v>
      </c>
      <c r="B372" s="16" t="s">
        <v>26</v>
      </c>
      <c r="C372" s="17">
        <v>9</v>
      </c>
      <c r="D372" s="17" t="s">
        <v>106</v>
      </c>
      <c r="E372" s="17" t="s">
        <v>107</v>
      </c>
      <c r="F372" s="18">
        <v>0</v>
      </c>
      <c r="G372" s="17" t="str">
        <f>VLOOKUP($B372,MasterData[],2,0)</f>
        <v>Product10</v>
      </c>
      <c r="H372" s="17" t="str">
        <f>VLOOKUP($B372,MasterData[],3,0)</f>
        <v>Category02</v>
      </c>
      <c r="I372" s="17" t="str">
        <f>VLOOKUP($B372,MasterData[],4,0)</f>
        <v>Ft</v>
      </c>
      <c r="J372" s="19">
        <f>VLOOKUP($B372,MasterData[],5,0)</f>
        <v>148</v>
      </c>
      <c r="K372" s="19">
        <f>VLOOKUP($B372,MasterData[],6,0)</f>
        <v>164.28</v>
      </c>
      <c r="L372" s="19">
        <f t="shared" si="25"/>
        <v>1332</v>
      </c>
      <c r="M372" s="19">
        <f t="shared" si="26"/>
        <v>1478.52</v>
      </c>
      <c r="N372" s="20">
        <f t="shared" si="27"/>
        <v>28</v>
      </c>
      <c r="O372" s="21" t="str">
        <f t="shared" si="28"/>
        <v>May</v>
      </c>
      <c r="P372" s="20">
        <f t="shared" si="29"/>
        <v>2022</v>
      </c>
    </row>
    <row r="373" spans="1:16" x14ac:dyDescent="0.25">
      <c r="A373" s="15">
        <v>44709</v>
      </c>
      <c r="B373" s="16" t="s">
        <v>14</v>
      </c>
      <c r="C373" s="17">
        <v>12</v>
      </c>
      <c r="D373" s="17" t="s">
        <v>106</v>
      </c>
      <c r="E373" s="17" t="s">
        <v>106</v>
      </c>
      <c r="F373" s="18">
        <v>0</v>
      </c>
      <c r="G373" s="17" t="str">
        <f>VLOOKUP($B373,MasterData[],2,0)</f>
        <v>Product04</v>
      </c>
      <c r="H373" s="17" t="str">
        <f>VLOOKUP($B373,MasterData[],3,0)</f>
        <v>Category01</v>
      </c>
      <c r="I373" s="17" t="str">
        <f>VLOOKUP($B373,MasterData[],4,0)</f>
        <v>Lt</v>
      </c>
      <c r="J373" s="19">
        <f>VLOOKUP($B373,MasterData[],5,0)</f>
        <v>44</v>
      </c>
      <c r="K373" s="19">
        <f>VLOOKUP($B373,MasterData[],6,0)</f>
        <v>48.84</v>
      </c>
      <c r="L373" s="19">
        <f t="shared" si="25"/>
        <v>528</v>
      </c>
      <c r="M373" s="19">
        <f t="shared" si="26"/>
        <v>586.08000000000004</v>
      </c>
      <c r="N373" s="20">
        <f t="shared" si="27"/>
        <v>28</v>
      </c>
      <c r="O373" s="21" t="str">
        <f t="shared" si="28"/>
        <v>May</v>
      </c>
      <c r="P373" s="20">
        <f t="shared" si="29"/>
        <v>2022</v>
      </c>
    </row>
    <row r="374" spans="1:16" x14ac:dyDescent="0.25">
      <c r="A374" s="15">
        <v>44709</v>
      </c>
      <c r="B374" s="16" t="s">
        <v>47</v>
      </c>
      <c r="C374" s="17">
        <v>14</v>
      </c>
      <c r="D374" s="17" t="s">
        <v>108</v>
      </c>
      <c r="E374" s="17" t="s">
        <v>107</v>
      </c>
      <c r="F374" s="18">
        <v>0</v>
      </c>
      <c r="G374" s="17" t="str">
        <f>VLOOKUP($B374,MasterData[],2,0)</f>
        <v>Product20</v>
      </c>
      <c r="H374" s="17" t="str">
        <f>VLOOKUP($B374,MasterData[],3,0)</f>
        <v>Category03</v>
      </c>
      <c r="I374" s="17" t="str">
        <f>VLOOKUP($B374,MasterData[],4,0)</f>
        <v>Lt</v>
      </c>
      <c r="J374" s="19">
        <f>VLOOKUP($B374,MasterData[],5,0)</f>
        <v>61</v>
      </c>
      <c r="K374" s="19">
        <f>VLOOKUP($B374,MasterData[],6,0)</f>
        <v>76.25</v>
      </c>
      <c r="L374" s="19">
        <f t="shared" si="25"/>
        <v>854</v>
      </c>
      <c r="M374" s="19">
        <f t="shared" si="26"/>
        <v>1067.5</v>
      </c>
      <c r="N374" s="20">
        <f t="shared" si="27"/>
        <v>28</v>
      </c>
      <c r="O374" s="21" t="str">
        <f t="shared" si="28"/>
        <v>May</v>
      </c>
      <c r="P374" s="20">
        <f t="shared" si="29"/>
        <v>2022</v>
      </c>
    </row>
    <row r="375" spans="1:16" x14ac:dyDescent="0.25">
      <c r="A375" s="15">
        <v>44711</v>
      </c>
      <c r="B375" s="16" t="s">
        <v>98</v>
      </c>
      <c r="C375" s="17">
        <v>9</v>
      </c>
      <c r="D375" s="17" t="s">
        <v>108</v>
      </c>
      <c r="E375" s="17" t="s">
        <v>106</v>
      </c>
      <c r="F375" s="18">
        <v>0</v>
      </c>
      <c r="G375" s="17" t="str">
        <f>VLOOKUP($B375,MasterData[],2,0)</f>
        <v>Product44</v>
      </c>
      <c r="H375" s="17" t="str">
        <f>VLOOKUP($B375,MasterData[],3,0)</f>
        <v>Category05</v>
      </c>
      <c r="I375" s="17" t="str">
        <f>VLOOKUP($B375,MasterData[],4,0)</f>
        <v>Kg</v>
      </c>
      <c r="J375" s="19">
        <f>VLOOKUP($B375,MasterData[],5,0)</f>
        <v>76</v>
      </c>
      <c r="K375" s="19">
        <f>VLOOKUP($B375,MasterData[],6,0)</f>
        <v>82.08</v>
      </c>
      <c r="L375" s="19">
        <f t="shared" si="25"/>
        <v>684</v>
      </c>
      <c r="M375" s="19">
        <f t="shared" si="26"/>
        <v>738.72</v>
      </c>
      <c r="N375" s="20">
        <f t="shared" si="27"/>
        <v>30</v>
      </c>
      <c r="O375" s="21" t="str">
        <f t="shared" si="28"/>
        <v>May</v>
      </c>
      <c r="P375" s="20">
        <f t="shared" si="29"/>
        <v>2022</v>
      </c>
    </row>
    <row r="376" spans="1:16" x14ac:dyDescent="0.25">
      <c r="A376" s="15">
        <v>44711</v>
      </c>
      <c r="B376" s="16" t="s">
        <v>16</v>
      </c>
      <c r="C376" s="17">
        <v>4</v>
      </c>
      <c r="D376" s="17" t="s">
        <v>105</v>
      </c>
      <c r="E376" s="17" t="s">
        <v>107</v>
      </c>
      <c r="F376" s="18">
        <v>0</v>
      </c>
      <c r="G376" s="17" t="str">
        <f>VLOOKUP($B376,MasterData[],2,0)</f>
        <v>Product05</v>
      </c>
      <c r="H376" s="17" t="str">
        <f>VLOOKUP($B376,MasterData[],3,0)</f>
        <v>Category01</v>
      </c>
      <c r="I376" s="17" t="str">
        <f>VLOOKUP($B376,MasterData[],4,0)</f>
        <v>Ft</v>
      </c>
      <c r="J376" s="19">
        <f>VLOOKUP($B376,MasterData[],5,0)</f>
        <v>133</v>
      </c>
      <c r="K376" s="19">
        <f>VLOOKUP($B376,MasterData[],6,0)</f>
        <v>155.61000000000001</v>
      </c>
      <c r="L376" s="19">
        <f t="shared" si="25"/>
        <v>532</v>
      </c>
      <c r="M376" s="19">
        <f t="shared" si="26"/>
        <v>622.44000000000005</v>
      </c>
      <c r="N376" s="20">
        <f t="shared" si="27"/>
        <v>30</v>
      </c>
      <c r="O376" s="21" t="str">
        <f t="shared" si="28"/>
        <v>May</v>
      </c>
      <c r="P376" s="20">
        <f t="shared" si="29"/>
        <v>2022</v>
      </c>
    </row>
    <row r="377" spans="1:16" x14ac:dyDescent="0.25">
      <c r="A377" s="15">
        <v>44711</v>
      </c>
      <c r="B377" s="16" t="s">
        <v>75</v>
      </c>
      <c r="C377" s="17">
        <v>3</v>
      </c>
      <c r="D377" s="17" t="s">
        <v>106</v>
      </c>
      <c r="E377" s="17" t="s">
        <v>107</v>
      </c>
      <c r="F377" s="18">
        <v>0</v>
      </c>
      <c r="G377" s="17" t="str">
        <f>VLOOKUP($B377,MasterData[],2,0)</f>
        <v>Product33</v>
      </c>
      <c r="H377" s="17" t="str">
        <f>VLOOKUP($B377,MasterData[],3,0)</f>
        <v>Category04</v>
      </c>
      <c r="I377" s="17" t="str">
        <f>VLOOKUP($B377,MasterData[],4,0)</f>
        <v>Kg</v>
      </c>
      <c r="J377" s="19">
        <f>VLOOKUP($B377,MasterData[],5,0)</f>
        <v>95</v>
      </c>
      <c r="K377" s="19">
        <f>VLOOKUP($B377,MasterData[],6,0)</f>
        <v>119.7</v>
      </c>
      <c r="L377" s="19">
        <f t="shared" si="25"/>
        <v>285</v>
      </c>
      <c r="M377" s="19">
        <f t="shared" si="26"/>
        <v>359.1</v>
      </c>
      <c r="N377" s="20">
        <f t="shared" si="27"/>
        <v>30</v>
      </c>
      <c r="O377" s="21" t="str">
        <f t="shared" si="28"/>
        <v>May</v>
      </c>
      <c r="P377" s="20">
        <f t="shared" si="29"/>
        <v>2022</v>
      </c>
    </row>
    <row r="378" spans="1:16" x14ac:dyDescent="0.25">
      <c r="A378" s="15">
        <v>44715</v>
      </c>
      <c r="B378" s="16" t="s">
        <v>22</v>
      </c>
      <c r="C378" s="17">
        <v>14</v>
      </c>
      <c r="D378" s="17" t="s">
        <v>106</v>
      </c>
      <c r="E378" s="17" t="s">
        <v>106</v>
      </c>
      <c r="F378" s="18">
        <v>0</v>
      </c>
      <c r="G378" s="17" t="str">
        <f>VLOOKUP($B378,MasterData[],2,0)</f>
        <v>Product08</v>
      </c>
      <c r="H378" s="17" t="str">
        <f>VLOOKUP($B378,MasterData[],3,0)</f>
        <v>Category01</v>
      </c>
      <c r="I378" s="17" t="str">
        <f>VLOOKUP($B378,MasterData[],4,0)</f>
        <v>Kg</v>
      </c>
      <c r="J378" s="19">
        <f>VLOOKUP($B378,MasterData[],5,0)</f>
        <v>83</v>
      </c>
      <c r="K378" s="19">
        <f>VLOOKUP($B378,MasterData[],6,0)</f>
        <v>94.62</v>
      </c>
      <c r="L378" s="19">
        <f t="shared" si="25"/>
        <v>1162</v>
      </c>
      <c r="M378" s="19">
        <f t="shared" si="26"/>
        <v>1324.68</v>
      </c>
      <c r="N378" s="20">
        <f t="shared" si="27"/>
        <v>3</v>
      </c>
      <c r="O378" s="21" t="str">
        <f t="shared" si="28"/>
        <v>Jun</v>
      </c>
      <c r="P378" s="20">
        <f t="shared" si="29"/>
        <v>2022</v>
      </c>
    </row>
    <row r="379" spans="1:16" x14ac:dyDescent="0.25">
      <c r="A379" s="15">
        <v>44722</v>
      </c>
      <c r="B379" s="16" t="s">
        <v>65</v>
      </c>
      <c r="C379" s="17">
        <v>8</v>
      </c>
      <c r="D379" s="17" t="s">
        <v>105</v>
      </c>
      <c r="E379" s="17" t="s">
        <v>106</v>
      </c>
      <c r="F379" s="18">
        <v>0</v>
      </c>
      <c r="G379" s="17" t="str">
        <f>VLOOKUP($B379,MasterData[],2,0)</f>
        <v>Product28</v>
      </c>
      <c r="H379" s="17" t="str">
        <f>VLOOKUP($B379,MasterData[],3,0)</f>
        <v>Category04</v>
      </c>
      <c r="I379" s="17" t="str">
        <f>VLOOKUP($B379,MasterData[],4,0)</f>
        <v>No.</v>
      </c>
      <c r="J379" s="19">
        <f>VLOOKUP($B379,MasterData[],5,0)</f>
        <v>37</v>
      </c>
      <c r="K379" s="19">
        <f>VLOOKUP($B379,MasterData[],6,0)</f>
        <v>41.81</v>
      </c>
      <c r="L379" s="19">
        <f t="shared" si="25"/>
        <v>296</v>
      </c>
      <c r="M379" s="19">
        <f t="shared" si="26"/>
        <v>334.48</v>
      </c>
      <c r="N379" s="20">
        <f t="shared" si="27"/>
        <v>10</v>
      </c>
      <c r="O379" s="21" t="str">
        <f t="shared" si="28"/>
        <v>Jun</v>
      </c>
      <c r="P379" s="20">
        <f t="shared" si="29"/>
        <v>2022</v>
      </c>
    </row>
    <row r="380" spans="1:16" x14ac:dyDescent="0.25">
      <c r="A380" s="15">
        <v>44723</v>
      </c>
      <c r="B380" s="16" t="s">
        <v>88</v>
      </c>
      <c r="C380" s="17">
        <v>13</v>
      </c>
      <c r="D380" s="17" t="s">
        <v>106</v>
      </c>
      <c r="E380" s="17" t="s">
        <v>107</v>
      </c>
      <c r="F380" s="18">
        <v>0</v>
      </c>
      <c r="G380" s="17" t="str">
        <f>VLOOKUP($B380,MasterData[],2,0)</f>
        <v>Product39</v>
      </c>
      <c r="H380" s="17" t="str">
        <f>VLOOKUP($B380,MasterData[],3,0)</f>
        <v>Category05</v>
      </c>
      <c r="I380" s="17" t="str">
        <f>VLOOKUP($B380,MasterData[],4,0)</f>
        <v>No.</v>
      </c>
      <c r="J380" s="19">
        <f>VLOOKUP($B380,MasterData[],5,0)</f>
        <v>37</v>
      </c>
      <c r="K380" s="19">
        <f>VLOOKUP($B380,MasterData[],6,0)</f>
        <v>42.55</v>
      </c>
      <c r="L380" s="19">
        <f t="shared" si="25"/>
        <v>481</v>
      </c>
      <c r="M380" s="19">
        <f t="shared" si="26"/>
        <v>553.15</v>
      </c>
      <c r="N380" s="20">
        <f t="shared" si="27"/>
        <v>11</v>
      </c>
      <c r="O380" s="21" t="str">
        <f t="shared" si="28"/>
        <v>Jun</v>
      </c>
      <c r="P380" s="20">
        <f t="shared" si="29"/>
        <v>2022</v>
      </c>
    </row>
    <row r="381" spans="1:16" x14ac:dyDescent="0.25">
      <c r="A381" s="15">
        <v>44723</v>
      </c>
      <c r="B381" s="16" t="s">
        <v>50</v>
      </c>
      <c r="C381" s="17">
        <v>6</v>
      </c>
      <c r="D381" s="17" t="s">
        <v>108</v>
      </c>
      <c r="E381" s="17" t="s">
        <v>106</v>
      </c>
      <c r="F381" s="18">
        <v>0</v>
      </c>
      <c r="G381" s="17" t="str">
        <f>VLOOKUP($B381,MasterData[],2,0)</f>
        <v>Product21</v>
      </c>
      <c r="H381" s="17" t="str">
        <f>VLOOKUP($B381,MasterData[],3,0)</f>
        <v>Category03</v>
      </c>
      <c r="I381" s="17" t="str">
        <f>VLOOKUP($B381,MasterData[],4,0)</f>
        <v>Ft</v>
      </c>
      <c r="J381" s="19">
        <f>VLOOKUP($B381,MasterData[],5,0)</f>
        <v>126</v>
      </c>
      <c r="K381" s="19">
        <f>VLOOKUP($B381,MasterData[],6,0)</f>
        <v>162.54</v>
      </c>
      <c r="L381" s="19">
        <f t="shared" si="25"/>
        <v>756</v>
      </c>
      <c r="M381" s="19">
        <f t="shared" si="26"/>
        <v>975.24</v>
      </c>
      <c r="N381" s="20">
        <f t="shared" si="27"/>
        <v>11</v>
      </c>
      <c r="O381" s="21" t="str">
        <f t="shared" si="28"/>
        <v>Jun</v>
      </c>
      <c r="P381" s="20">
        <f t="shared" si="29"/>
        <v>2022</v>
      </c>
    </row>
    <row r="382" spans="1:16" x14ac:dyDescent="0.25">
      <c r="A382" s="15">
        <v>44725</v>
      </c>
      <c r="B382" s="16" t="s">
        <v>60</v>
      </c>
      <c r="C382" s="17">
        <v>6</v>
      </c>
      <c r="D382" s="17" t="s">
        <v>108</v>
      </c>
      <c r="E382" s="17" t="s">
        <v>107</v>
      </c>
      <c r="F382" s="18">
        <v>0</v>
      </c>
      <c r="G382" s="17" t="str">
        <f>VLOOKUP($B382,MasterData[],2,0)</f>
        <v>Product26</v>
      </c>
      <c r="H382" s="17" t="str">
        <f>VLOOKUP($B382,MasterData[],3,0)</f>
        <v>Category04</v>
      </c>
      <c r="I382" s="17" t="str">
        <f>VLOOKUP($B382,MasterData[],4,0)</f>
        <v>No.</v>
      </c>
      <c r="J382" s="19">
        <f>VLOOKUP($B382,MasterData[],5,0)</f>
        <v>18</v>
      </c>
      <c r="K382" s="19">
        <f>VLOOKUP($B382,MasterData[],6,0)</f>
        <v>24.66</v>
      </c>
      <c r="L382" s="19">
        <f t="shared" si="25"/>
        <v>108</v>
      </c>
      <c r="M382" s="19">
        <f t="shared" si="26"/>
        <v>147.96</v>
      </c>
      <c r="N382" s="20">
        <f t="shared" si="27"/>
        <v>13</v>
      </c>
      <c r="O382" s="21" t="str">
        <f t="shared" si="28"/>
        <v>Jun</v>
      </c>
      <c r="P382" s="20">
        <f t="shared" si="29"/>
        <v>2022</v>
      </c>
    </row>
    <row r="383" spans="1:16" x14ac:dyDescent="0.25">
      <c r="A383" s="15">
        <v>44727</v>
      </c>
      <c r="B383" s="16" t="s">
        <v>94</v>
      </c>
      <c r="C383" s="17">
        <v>15</v>
      </c>
      <c r="D383" s="17" t="s">
        <v>105</v>
      </c>
      <c r="E383" s="17" t="s">
        <v>106</v>
      </c>
      <c r="F383" s="18">
        <v>0</v>
      </c>
      <c r="G383" s="17" t="str">
        <f>VLOOKUP($B383,MasterData[],2,0)</f>
        <v>Product42</v>
      </c>
      <c r="H383" s="17" t="str">
        <f>VLOOKUP($B383,MasterData[],3,0)</f>
        <v>Category05</v>
      </c>
      <c r="I383" s="17" t="str">
        <f>VLOOKUP($B383,MasterData[],4,0)</f>
        <v>Ft</v>
      </c>
      <c r="J383" s="19">
        <f>VLOOKUP($B383,MasterData[],5,0)</f>
        <v>120</v>
      </c>
      <c r="K383" s="19">
        <f>VLOOKUP($B383,MasterData[],6,0)</f>
        <v>162</v>
      </c>
      <c r="L383" s="19">
        <f t="shared" si="25"/>
        <v>1800</v>
      </c>
      <c r="M383" s="19">
        <f t="shared" si="26"/>
        <v>2430</v>
      </c>
      <c r="N383" s="20">
        <f t="shared" si="27"/>
        <v>15</v>
      </c>
      <c r="O383" s="21" t="str">
        <f t="shared" si="28"/>
        <v>Jun</v>
      </c>
      <c r="P383" s="20">
        <f t="shared" si="29"/>
        <v>2022</v>
      </c>
    </row>
    <row r="384" spans="1:16" x14ac:dyDescent="0.25">
      <c r="A384" s="15">
        <v>44728</v>
      </c>
      <c r="B384" s="16" t="s">
        <v>67</v>
      </c>
      <c r="C384" s="17">
        <v>15</v>
      </c>
      <c r="D384" s="17" t="s">
        <v>106</v>
      </c>
      <c r="E384" s="17" t="s">
        <v>107</v>
      </c>
      <c r="F384" s="18">
        <v>0</v>
      </c>
      <c r="G384" s="17" t="str">
        <f>VLOOKUP($B384,MasterData[],2,0)</f>
        <v>Product29</v>
      </c>
      <c r="H384" s="17" t="str">
        <f>VLOOKUP($B384,MasterData[],3,0)</f>
        <v>Category04</v>
      </c>
      <c r="I384" s="17" t="str">
        <f>VLOOKUP($B384,MasterData[],4,0)</f>
        <v>Lt</v>
      </c>
      <c r="J384" s="19">
        <f>VLOOKUP($B384,MasterData[],5,0)</f>
        <v>47</v>
      </c>
      <c r="K384" s="19">
        <f>VLOOKUP($B384,MasterData[],6,0)</f>
        <v>53.11</v>
      </c>
      <c r="L384" s="19">
        <f t="shared" si="25"/>
        <v>705</v>
      </c>
      <c r="M384" s="19">
        <f t="shared" si="26"/>
        <v>796.65</v>
      </c>
      <c r="N384" s="20">
        <f t="shared" si="27"/>
        <v>16</v>
      </c>
      <c r="O384" s="21" t="str">
        <f t="shared" si="28"/>
        <v>Jun</v>
      </c>
      <c r="P384" s="20">
        <f t="shared" si="29"/>
        <v>2022</v>
      </c>
    </row>
    <row r="385" spans="1:16" x14ac:dyDescent="0.25">
      <c r="A385" s="15">
        <v>44731</v>
      </c>
      <c r="B385" s="16" t="s">
        <v>10</v>
      </c>
      <c r="C385" s="17">
        <v>8</v>
      </c>
      <c r="D385" s="17" t="s">
        <v>108</v>
      </c>
      <c r="E385" s="17" t="s">
        <v>107</v>
      </c>
      <c r="F385" s="18">
        <v>0</v>
      </c>
      <c r="G385" s="17" t="str">
        <f>VLOOKUP($B385,MasterData[],2,0)</f>
        <v>Product02</v>
      </c>
      <c r="H385" s="17" t="str">
        <f>VLOOKUP($B385,MasterData[],3,0)</f>
        <v>Category01</v>
      </c>
      <c r="I385" s="17" t="str">
        <f>VLOOKUP($B385,MasterData[],4,0)</f>
        <v>Kg</v>
      </c>
      <c r="J385" s="19">
        <f>VLOOKUP($B385,MasterData[],5,0)</f>
        <v>105</v>
      </c>
      <c r="K385" s="19">
        <f>VLOOKUP($B385,MasterData[],6,0)</f>
        <v>142.80000000000001</v>
      </c>
      <c r="L385" s="19">
        <f t="shared" si="25"/>
        <v>840</v>
      </c>
      <c r="M385" s="19">
        <f t="shared" si="26"/>
        <v>1142.4000000000001</v>
      </c>
      <c r="N385" s="20">
        <f t="shared" si="27"/>
        <v>19</v>
      </c>
      <c r="O385" s="21" t="str">
        <f t="shared" si="28"/>
        <v>Jun</v>
      </c>
      <c r="P385" s="20">
        <f t="shared" si="29"/>
        <v>2022</v>
      </c>
    </row>
    <row r="386" spans="1:16" x14ac:dyDescent="0.25">
      <c r="A386" s="15">
        <v>44733</v>
      </c>
      <c r="B386" s="16" t="s">
        <v>41</v>
      </c>
      <c r="C386" s="17">
        <v>14</v>
      </c>
      <c r="D386" s="17" t="s">
        <v>108</v>
      </c>
      <c r="E386" s="17" t="s">
        <v>107</v>
      </c>
      <c r="F386" s="18">
        <v>0</v>
      </c>
      <c r="G386" s="17" t="str">
        <f>VLOOKUP($B386,MasterData[],2,0)</f>
        <v>Product17</v>
      </c>
      <c r="H386" s="17" t="str">
        <f>VLOOKUP($B386,MasterData[],3,0)</f>
        <v>Category02</v>
      </c>
      <c r="I386" s="17" t="str">
        <f>VLOOKUP($B386,MasterData[],4,0)</f>
        <v>Ft</v>
      </c>
      <c r="J386" s="19">
        <f>VLOOKUP($B386,MasterData[],5,0)</f>
        <v>134</v>
      </c>
      <c r="K386" s="19">
        <f>VLOOKUP($B386,MasterData[],6,0)</f>
        <v>156.78</v>
      </c>
      <c r="L386" s="19">
        <f t="shared" ref="L386:L449" si="30">C386*J386</f>
        <v>1876</v>
      </c>
      <c r="M386" s="19">
        <f t="shared" ref="M386:M449" si="31">C386*K386*(1-F386)</f>
        <v>2194.92</v>
      </c>
      <c r="N386" s="20">
        <f t="shared" ref="N386:N449" si="32">DAY(A386)</f>
        <v>21</v>
      </c>
      <c r="O386" s="21" t="str">
        <f t="shared" ref="O386:O449" si="33">IF(MONTH(A386)=1,"Jan",IF(MONTH(A386)=2,"Feb",IF(MONTH(A386)=3,"Mar",IF(MONTH(A386)=4,"Apr",IF(MONTH(A386)=5,"May",IF(MONTH(A386)=6,"Jun",IF(MONTH(A386)=7,"Jul",IF(MONTH(A386)=8,"Aug",IF(MONTH(A386)=9,"Sep",IF(MONTH(A386)=10,"Oct",IF(MONTH(A386)=11,"Nov","Dec")))))))))))</f>
        <v>Jun</v>
      </c>
      <c r="P386" s="20">
        <f t="shared" ref="P386:P449" si="34">YEAR(A386)</f>
        <v>2022</v>
      </c>
    </row>
    <row r="387" spans="1:16" x14ac:dyDescent="0.25">
      <c r="A387" s="15">
        <v>44734</v>
      </c>
      <c r="B387" s="16" t="s">
        <v>90</v>
      </c>
      <c r="C387" s="17">
        <v>10</v>
      </c>
      <c r="D387" s="17" t="s">
        <v>106</v>
      </c>
      <c r="E387" s="17" t="s">
        <v>107</v>
      </c>
      <c r="F387" s="18">
        <v>0</v>
      </c>
      <c r="G387" s="17" t="str">
        <f>VLOOKUP($B387,MasterData[],2,0)</f>
        <v>Product40</v>
      </c>
      <c r="H387" s="17" t="str">
        <f>VLOOKUP($B387,MasterData[],3,0)</f>
        <v>Category05</v>
      </c>
      <c r="I387" s="17" t="str">
        <f>VLOOKUP($B387,MasterData[],4,0)</f>
        <v>Kg</v>
      </c>
      <c r="J387" s="19">
        <f>VLOOKUP($B387,MasterData[],5,0)</f>
        <v>90</v>
      </c>
      <c r="K387" s="19">
        <f>VLOOKUP($B387,MasterData[],6,0)</f>
        <v>115.2</v>
      </c>
      <c r="L387" s="19">
        <f t="shared" si="30"/>
        <v>900</v>
      </c>
      <c r="M387" s="19">
        <f t="shared" si="31"/>
        <v>1152</v>
      </c>
      <c r="N387" s="20">
        <f t="shared" si="32"/>
        <v>22</v>
      </c>
      <c r="O387" s="21" t="str">
        <f t="shared" si="33"/>
        <v>Jun</v>
      </c>
      <c r="P387" s="20">
        <f t="shared" si="34"/>
        <v>2022</v>
      </c>
    </row>
    <row r="388" spans="1:16" x14ac:dyDescent="0.25">
      <c r="A388" s="15">
        <v>44734</v>
      </c>
      <c r="B388" s="16" t="s">
        <v>6</v>
      </c>
      <c r="C388" s="17">
        <v>4</v>
      </c>
      <c r="D388" s="17" t="s">
        <v>108</v>
      </c>
      <c r="E388" s="17" t="s">
        <v>107</v>
      </c>
      <c r="F388" s="18">
        <v>0</v>
      </c>
      <c r="G388" s="17" t="str">
        <f>VLOOKUP($B388,MasterData[],2,0)</f>
        <v>Product01</v>
      </c>
      <c r="H388" s="17" t="str">
        <f>VLOOKUP($B388,MasterData[],3,0)</f>
        <v>Category01</v>
      </c>
      <c r="I388" s="17" t="str">
        <f>VLOOKUP($B388,MasterData[],4,0)</f>
        <v>Kg</v>
      </c>
      <c r="J388" s="19">
        <f>VLOOKUP($B388,MasterData[],5,0)</f>
        <v>98</v>
      </c>
      <c r="K388" s="19">
        <f>VLOOKUP($B388,MasterData[],6,0)</f>
        <v>103.88</v>
      </c>
      <c r="L388" s="19">
        <f t="shared" si="30"/>
        <v>392</v>
      </c>
      <c r="M388" s="19">
        <f t="shared" si="31"/>
        <v>415.52</v>
      </c>
      <c r="N388" s="20">
        <f t="shared" si="32"/>
        <v>22</v>
      </c>
      <c r="O388" s="21" t="str">
        <f t="shared" si="33"/>
        <v>Jun</v>
      </c>
      <c r="P388" s="20">
        <f t="shared" si="34"/>
        <v>2022</v>
      </c>
    </row>
    <row r="389" spans="1:16" x14ac:dyDescent="0.25">
      <c r="A389" s="15">
        <v>44735</v>
      </c>
      <c r="B389" s="16" t="s">
        <v>14</v>
      </c>
      <c r="C389" s="17">
        <v>8</v>
      </c>
      <c r="D389" s="17" t="s">
        <v>108</v>
      </c>
      <c r="E389" s="17" t="s">
        <v>106</v>
      </c>
      <c r="F389" s="18">
        <v>0</v>
      </c>
      <c r="G389" s="17" t="str">
        <f>VLOOKUP($B389,MasterData[],2,0)</f>
        <v>Product04</v>
      </c>
      <c r="H389" s="17" t="str">
        <f>VLOOKUP($B389,MasterData[],3,0)</f>
        <v>Category01</v>
      </c>
      <c r="I389" s="17" t="str">
        <f>VLOOKUP($B389,MasterData[],4,0)</f>
        <v>Lt</v>
      </c>
      <c r="J389" s="19">
        <f>VLOOKUP($B389,MasterData[],5,0)</f>
        <v>44</v>
      </c>
      <c r="K389" s="19">
        <f>VLOOKUP($B389,MasterData[],6,0)</f>
        <v>48.84</v>
      </c>
      <c r="L389" s="19">
        <f t="shared" si="30"/>
        <v>352</v>
      </c>
      <c r="M389" s="19">
        <f t="shared" si="31"/>
        <v>390.72</v>
      </c>
      <c r="N389" s="20">
        <f t="shared" si="32"/>
        <v>23</v>
      </c>
      <c r="O389" s="21" t="str">
        <f t="shared" si="33"/>
        <v>Jun</v>
      </c>
      <c r="P389" s="20">
        <f t="shared" si="34"/>
        <v>2022</v>
      </c>
    </row>
    <row r="390" spans="1:16" x14ac:dyDescent="0.25">
      <c r="A390" s="15">
        <v>44736</v>
      </c>
      <c r="B390" s="16" t="s">
        <v>43</v>
      </c>
      <c r="C390" s="17">
        <v>7</v>
      </c>
      <c r="D390" s="17" t="s">
        <v>108</v>
      </c>
      <c r="E390" s="17" t="s">
        <v>107</v>
      </c>
      <c r="F390" s="18">
        <v>0</v>
      </c>
      <c r="G390" s="17" t="str">
        <f>VLOOKUP($B390,MasterData[],2,0)</f>
        <v>Product18</v>
      </c>
      <c r="H390" s="17" t="str">
        <f>VLOOKUP($B390,MasterData[],3,0)</f>
        <v>Category02</v>
      </c>
      <c r="I390" s="17" t="str">
        <f>VLOOKUP($B390,MasterData[],4,0)</f>
        <v>No.</v>
      </c>
      <c r="J390" s="19">
        <f>VLOOKUP($B390,MasterData[],5,0)</f>
        <v>37</v>
      </c>
      <c r="K390" s="19">
        <f>VLOOKUP($B390,MasterData[],6,0)</f>
        <v>49.21</v>
      </c>
      <c r="L390" s="19">
        <f t="shared" si="30"/>
        <v>259</v>
      </c>
      <c r="M390" s="19">
        <f t="shared" si="31"/>
        <v>344.47</v>
      </c>
      <c r="N390" s="20">
        <f t="shared" si="32"/>
        <v>24</v>
      </c>
      <c r="O390" s="21" t="str">
        <f t="shared" si="33"/>
        <v>Jun</v>
      </c>
      <c r="P390" s="20">
        <f t="shared" si="34"/>
        <v>2022</v>
      </c>
    </row>
    <row r="391" spans="1:16" x14ac:dyDescent="0.25">
      <c r="A391" s="15">
        <v>44737</v>
      </c>
      <c r="B391" s="16" t="s">
        <v>31</v>
      </c>
      <c r="C391" s="17">
        <v>7</v>
      </c>
      <c r="D391" s="17" t="s">
        <v>106</v>
      </c>
      <c r="E391" s="17" t="s">
        <v>106</v>
      </c>
      <c r="F391" s="18">
        <v>0</v>
      </c>
      <c r="G391" s="17" t="str">
        <f>VLOOKUP($B391,MasterData[],2,0)</f>
        <v>Product12</v>
      </c>
      <c r="H391" s="17" t="str">
        <f>VLOOKUP($B391,MasterData[],3,0)</f>
        <v>Category02</v>
      </c>
      <c r="I391" s="17" t="str">
        <f>VLOOKUP($B391,MasterData[],4,0)</f>
        <v>Kg</v>
      </c>
      <c r="J391" s="19">
        <f>VLOOKUP($B391,MasterData[],5,0)</f>
        <v>73</v>
      </c>
      <c r="K391" s="19">
        <f>VLOOKUP($B391,MasterData[],6,0)</f>
        <v>94.17</v>
      </c>
      <c r="L391" s="19">
        <f t="shared" si="30"/>
        <v>511</v>
      </c>
      <c r="M391" s="19">
        <f t="shared" si="31"/>
        <v>659.19</v>
      </c>
      <c r="N391" s="20">
        <f t="shared" si="32"/>
        <v>25</v>
      </c>
      <c r="O391" s="21" t="str">
        <f t="shared" si="33"/>
        <v>Jun</v>
      </c>
      <c r="P391" s="20">
        <f t="shared" si="34"/>
        <v>2022</v>
      </c>
    </row>
    <row r="392" spans="1:16" x14ac:dyDescent="0.25">
      <c r="A392" s="15">
        <v>44738</v>
      </c>
      <c r="B392" s="16" t="s">
        <v>77</v>
      </c>
      <c r="C392" s="17">
        <v>4</v>
      </c>
      <c r="D392" s="17" t="s">
        <v>108</v>
      </c>
      <c r="E392" s="17" t="s">
        <v>107</v>
      </c>
      <c r="F392" s="18">
        <v>0</v>
      </c>
      <c r="G392" s="17" t="str">
        <f>VLOOKUP($B392,MasterData[],2,0)</f>
        <v>Product34</v>
      </c>
      <c r="H392" s="17" t="str">
        <f>VLOOKUP($B392,MasterData[],3,0)</f>
        <v>Category04</v>
      </c>
      <c r="I392" s="17" t="str">
        <f>VLOOKUP($B392,MasterData[],4,0)</f>
        <v>Lt</v>
      </c>
      <c r="J392" s="19">
        <f>VLOOKUP($B392,MasterData[],5,0)</f>
        <v>55</v>
      </c>
      <c r="K392" s="19">
        <f>VLOOKUP($B392,MasterData[],6,0)</f>
        <v>58.3</v>
      </c>
      <c r="L392" s="19">
        <f t="shared" si="30"/>
        <v>220</v>
      </c>
      <c r="M392" s="19">
        <f t="shared" si="31"/>
        <v>233.2</v>
      </c>
      <c r="N392" s="20">
        <f t="shared" si="32"/>
        <v>26</v>
      </c>
      <c r="O392" s="21" t="str">
        <f t="shared" si="33"/>
        <v>Jun</v>
      </c>
      <c r="P392" s="20">
        <f t="shared" si="34"/>
        <v>2022</v>
      </c>
    </row>
    <row r="393" spans="1:16" x14ac:dyDescent="0.25">
      <c r="A393" s="15">
        <v>44738</v>
      </c>
      <c r="B393" s="16" t="s">
        <v>96</v>
      </c>
      <c r="C393" s="17">
        <v>12</v>
      </c>
      <c r="D393" s="17" t="s">
        <v>108</v>
      </c>
      <c r="E393" s="17" t="s">
        <v>106</v>
      </c>
      <c r="F393" s="18">
        <v>0</v>
      </c>
      <c r="G393" s="17" t="str">
        <f>VLOOKUP($B393,MasterData[],2,0)</f>
        <v>Product43</v>
      </c>
      <c r="H393" s="17" t="str">
        <f>VLOOKUP($B393,MasterData[],3,0)</f>
        <v>Category05</v>
      </c>
      <c r="I393" s="17" t="str">
        <f>VLOOKUP($B393,MasterData[],4,0)</f>
        <v>Kg</v>
      </c>
      <c r="J393" s="19">
        <f>VLOOKUP($B393,MasterData[],5,0)</f>
        <v>67</v>
      </c>
      <c r="K393" s="19">
        <f>VLOOKUP($B393,MasterData[],6,0)</f>
        <v>83.08</v>
      </c>
      <c r="L393" s="19">
        <f t="shared" si="30"/>
        <v>804</v>
      </c>
      <c r="M393" s="19">
        <f t="shared" si="31"/>
        <v>996.96</v>
      </c>
      <c r="N393" s="20">
        <f t="shared" si="32"/>
        <v>26</v>
      </c>
      <c r="O393" s="21" t="str">
        <f t="shared" si="33"/>
        <v>Jun</v>
      </c>
      <c r="P393" s="20">
        <f t="shared" si="34"/>
        <v>2022</v>
      </c>
    </row>
    <row r="394" spans="1:16" x14ac:dyDescent="0.25">
      <c r="A394" s="15">
        <v>44745</v>
      </c>
      <c r="B394" s="16" t="s">
        <v>75</v>
      </c>
      <c r="C394" s="17">
        <v>15</v>
      </c>
      <c r="D394" s="17" t="s">
        <v>108</v>
      </c>
      <c r="E394" s="17" t="s">
        <v>107</v>
      </c>
      <c r="F394" s="18">
        <v>0</v>
      </c>
      <c r="G394" s="17" t="str">
        <f>VLOOKUP($B394,MasterData[],2,0)</f>
        <v>Product33</v>
      </c>
      <c r="H394" s="17" t="str">
        <f>VLOOKUP($B394,MasterData[],3,0)</f>
        <v>Category04</v>
      </c>
      <c r="I394" s="17" t="str">
        <f>VLOOKUP($B394,MasterData[],4,0)</f>
        <v>Kg</v>
      </c>
      <c r="J394" s="19">
        <f>VLOOKUP($B394,MasterData[],5,0)</f>
        <v>95</v>
      </c>
      <c r="K394" s="19">
        <f>VLOOKUP($B394,MasterData[],6,0)</f>
        <v>119.7</v>
      </c>
      <c r="L394" s="19">
        <f t="shared" si="30"/>
        <v>1425</v>
      </c>
      <c r="M394" s="19">
        <f t="shared" si="31"/>
        <v>1795.5</v>
      </c>
      <c r="N394" s="20">
        <f t="shared" si="32"/>
        <v>3</v>
      </c>
      <c r="O394" s="21" t="str">
        <f t="shared" si="33"/>
        <v>Jul</v>
      </c>
      <c r="P394" s="20">
        <f t="shared" si="34"/>
        <v>2022</v>
      </c>
    </row>
    <row r="395" spans="1:16" x14ac:dyDescent="0.25">
      <c r="A395" s="15">
        <v>44746</v>
      </c>
      <c r="B395" s="16" t="s">
        <v>20</v>
      </c>
      <c r="C395" s="17">
        <v>7</v>
      </c>
      <c r="D395" s="17" t="s">
        <v>108</v>
      </c>
      <c r="E395" s="17" t="s">
        <v>106</v>
      </c>
      <c r="F395" s="18">
        <v>0</v>
      </c>
      <c r="G395" s="17" t="str">
        <f>VLOOKUP($B395,MasterData[],2,0)</f>
        <v>Product07</v>
      </c>
      <c r="H395" s="17" t="str">
        <f>VLOOKUP($B395,MasterData[],3,0)</f>
        <v>Category01</v>
      </c>
      <c r="I395" s="17" t="str">
        <f>VLOOKUP($B395,MasterData[],4,0)</f>
        <v>Lt</v>
      </c>
      <c r="J395" s="19">
        <f>VLOOKUP($B395,MasterData[],5,0)</f>
        <v>43</v>
      </c>
      <c r="K395" s="19">
        <f>VLOOKUP($B395,MasterData[],6,0)</f>
        <v>47.730000000000004</v>
      </c>
      <c r="L395" s="19">
        <f t="shared" si="30"/>
        <v>301</v>
      </c>
      <c r="M395" s="19">
        <f t="shared" si="31"/>
        <v>334.11</v>
      </c>
      <c r="N395" s="20">
        <f t="shared" si="32"/>
        <v>4</v>
      </c>
      <c r="O395" s="21" t="str">
        <f t="shared" si="33"/>
        <v>Jul</v>
      </c>
      <c r="P395" s="20">
        <f t="shared" si="34"/>
        <v>2022</v>
      </c>
    </row>
    <row r="396" spans="1:16" x14ac:dyDescent="0.25">
      <c r="A396" s="15">
        <v>44747</v>
      </c>
      <c r="B396" s="16" t="s">
        <v>58</v>
      </c>
      <c r="C396" s="17">
        <v>7</v>
      </c>
      <c r="D396" s="17" t="s">
        <v>106</v>
      </c>
      <c r="E396" s="17" t="s">
        <v>107</v>
      </c>
      <c r="F396" s="18">
        <v>0</v>
      </c>
      <c r="G396" s="17" t="str">
        <f>VLOOKUP($B396,MasterData[],2,0)</f>
        <v>Product25</v>
      </c>
      <c r="H396" s="17" t="str">
        <f>VLOOKUP($B396,MasterData[],3,0)</f>
        <v>Category03</v>
      </c>
      <c r="I396" s="17" t="str">
        <f>VLOOKUP($B396,MasterData[],4,0)</f>
        <v>No.</v>
      </c>
      <c r="J396" s="19">
        <f>VLOOKUP($B396,MasterData[],5,0)</f>
        <v>7</v>
      </c>
      <c r="K396" s="19">
        <f>VLOOKUP($B396,MasterData[],6,0)</f>
        <v>8.33</v>
      </c>
      <c r="L396" s="19">
        <f t="shared" si="30"/>
        <v>49</v>
      </c>
      <c r="M396" s="19">
        <f t="shared" si="31"/>
        <v>58.31</v>
      </c>
      <c r="N396" s="20">
        <f t="shared" si="32"/>
        <v>5</v>
      </c>
      <c r="O396" s="21" t="str">
        <f t="shared" si="33"/>
        <v>Jul</v>
      </c>
      <c r="P396" s="20">
        <f t="shared" si="34"/>
        <v>2022</v>
      </c>
    </row>
    <row r="397" spans="1:16" x14ac:dyDescent="0.25">
      <c r="A397" s="15">
        <v>44747</v>
      </c>
      <c r="B397" s="16" t="s">
        <v>37</v>
      </c>
      <c r="C397" s="17">
        <v>8</v>
      </c>
      <c r="D397" s="17" t="s">
        <v>108</v>
      </c>
      <c r="E397" s="17" t="s">
        <v>106</v>
      </c>
      <c r="F397" s="18">
        <v>0</v>
      </c>
      <c r="G397" s="17" t="str">
        <f>VLOOKUP($B397,MasterData[],2,0)</f>
        <v>Product15</v>
      </c>
      <c r="H397" s="17" t="str">
        <f>VLOOKUP($B397,MasterData[],3,0)</f>
        <v>Category02</v>
      </c>
      <c r="I397" s="17" t="str">
        <f>VLOOKUP($B397,MasterData[],4,0)</f>
        <v>No.</v>
      </c>
      <c r="J397" s="19">
        <f>VLOOKUP($B397,MasterData[],5,0)</f>
        <v>12</v>
      </c>
      <c r="K397" s="19">
        <f>VLOOKUP($B397,MasterData[],6,0)</f>
        <v>15.719999999999999</v>
      </c>
      <c r="L397" s="19">
        <f t="shared" si="30"/>
        <v>96</v>
      </c>
      <c r="M397" s="19">
        <f t="shared" si="31"/>
        <v>125.75999999999999</v>
      </c>
      <c r="N397" s="20">
        <f t="shared" si="32"/>
        <v>5</v>
      </c>
      <c r="O397" s="21" t="str">
        <f t="shared" si="33"/>
        <v>Jul</v>
      </c>
      <c r="P397" s="20">
        <f t="shared" si="34"/>
        <v>2022</v>
      </c>
    </row>
    <row r="398" spans="1:16" x14ac:dyDescent="0.25">
      <c r="A398" s="15">
        <v>44748</v>
      </c>
      <c r="B398" s="16" t="s">
        <v>92</v>
      </c>
      <c r="C398" s="17">
        <v>2</v>
      </c>
      <c r="D398" s="17" t="s">
        <v>108</v>
      </c>
      <c r="E398" s="17" t="s">
        <v>107</v>
      </c>
      <c r="F398" s="18">
        <v>0</v>
      </c>
      <c r="G398" s="17" t="str">
        <f>VLOOKUP($B398,MasterData[],2,0)</f>
        <v>Product41</v>
      </c>
      <c r="H398" s="17" t="str">
        <f>VLOOKUP($B398,MasterData[],3,0)</f>
        <v>Category05</v>
      </c>
      <c r="I398" s="17" t="str">
        <f>VLOOKUP($B398,MasterData[],4,0)</f>
        <v>Ft</v>
      </c>
      <c r="J398" s="19">
        <f>VLOOKUP($B398,MasterData[],5,0)</f>
        <v>138</v>
      </c>
      <c r="K398" s="19">
        <f>VLOOKUP($B398,MasterData[],6,0)</f>
        <v>173.88</v>
      </c>
      <c r="L398" s="19">
        <f t="shared" si="30"/>
        <v>276</v>
      </c>
      <c r="M398" s="19">
        <f t="shared" si="31"/>
        <v>347.76</v>
      </c>
      <c r="N398" s="20">
        <f t="shared" si="32"/>
        <v>6</v>
      </c>
      <c r="O398" s="21" t="str">
        <f t="shared" si="33"/>
        <v>Jul</v>
      </c>
      <c r="P398" s="20">
        <f t="shared" si="34"/>
        <v>2022</v>
      </c>
    </row>
    <row r="399" spans="1:16" x14ac:dyDescent="0.25">
      <c r="A399" s="15">
        <v>44750</v>
      </c>
      <c r="B399" s="16" t="s">
        <v>43</v>
      </c>
      <c r="C399" s="17">
        <v>2</v>
      </c>
      <c r="D399" s="17" t="s">
        <v>108</v>
      </c>
      <c r="E399" s="17" t="s">
        <v>106</v>
      </c>
      <c r="F399" s="18">
        <v>0</v>
      </c>
      <c r="G399" s="17" t="str">
        <f>VLOOKUP($B399,MasterData[],2,0)</f>
        <v>Product18</v>
      </c>
      <c r="H399" s="17" t="str">
        <f>VLOOKUP($B399,MasterData[],3,0)</f>
        <v>Category02</v>
      </c>
      <c r="I399" s="17" t="str">
        <f>VLOOKUP($B399,MasterData[],4,0)</f>
        <v>No.</v>
      </c>
      <c r="J399" s="19">
        <f>VLOOKUP($B399,MasterData[],5,0)</f>
        <v>37</v>
      </c>
      <c r="K399" s="19">
        <f>VLOOKUP($B399,MasterData[],6,0)</f>
        <v>49.21</v>
      </c>
      <c r="L399" s="19">
        <f t="shared" si="30"/>
        <v>74</v>
      </c>
      <c r="M399" s="19">
        <f t="shared" si="31"/>
        <v>98.42</v>
      </c>
      <c r="N399" s="20">
        <f t="shared" si="32"/>
        <v>8</v>
      </c>
      <c r="O399" s="21" t="str">
        <f t="shared" si="33"/>
        <v>Jul</v>
      </c>
      <c r="P399" s="20">
        <f t="shared" si="34"/>
        <v>2022</v>
      </c>
    </row>
    <row r="400" spans="1:16" x14ac:dyDescent="0.25">
      <c r="A400" s="15">
        <v>44752</v>
      </c>
      <c r="B400" s="16" t="s">
        <v>73</v>
      </c>
      <c r="C400" s="17">
        <v>12</v>
      </c>
      <c r="D400" s="17" t="s">
        <v>106</v>
      </c>
      <c r="E400" s="17" t="s">
        <v>107</v>
      </c>
      <c r="F400" s="18">
        <v>0</v>
      </c>
      <c r="G400" s="17" t="str">
        <f>VLOOKUP($B400,MasterData[],2,0)</f>
        <v>Product32</v>
      </c>
      <c r="H400" s="17" t="str">
        <f>VLOOKUP($B400,MasterData[],3,0)</f>
        <v>Category04</v>
      </c>
      <c r="I400" s="17" t="str">
        <f>VLOOKUP($B400,MasterData[],4,0)</f>
        <v>Kg</v>
      </c>
      <c r="J400" s="19">
        <f>VLOOKUP($B400,MasterData[],5,0)</f>
        <v>89</v>
      </c>
      <c r="K400" s="19">
        <f>VLOOKUP($B400,MasterData[],6,0)</f>
        <v>117.48</v>
      </c>
      <c r="L400" s="19">
        <f t="shared" si="30"/>
        <v>1068</v>
      </c>
      <c r="M400" s="19">
        <f t="shared" si="31"/>
        <v>1409.76</v>
      </c>
      <c r="N400" s="20">
        <f t="shared" si="32"/>
        <v>10</v>
      </c>
      <c r="O400" s="21" t="str">
        <f t="shared" si="33"/>
        <v>Jul</v>
      </c>
      <c r="P400" s="20">
        <f t="shared" si="34"/>
        <v>2022</v>
      </c>
    </row>
    <row r="401" spans="1:16" x14ac:dyDescent="0.25">
      <c r="A401" s="15">
        <v>44754</v>
      </c>
      <c r="B401" s="16" t="s">
        <v>65</v>
      </c>
      <c r="C401" s="17">
        <v>12</v>
      </c>
      <c r="D401" s="17" t="s">
        <v>108</v>
      </c>
      <c r="E401" s="17" t="s">
        <v>107</v>
      </c>
      <c r="F401" s="18">
        <v>0</v>
      </c>
      <c r="G401" s="17" t="str">
        <f>VLOOKUP($B401,MasterData[],2,0)</f>
        <v>Product28</v>
      </c>
      <c r="H401" s="17" t="str">
        <f>VLOOKUP($B401,MasterData[],3,0)</f>
        <v>Category04</v>
      </c>
      <c r="I401" s="17" t="str">
        <f>VLOOKUP($B401,MasterData[],4,0)</f>
        <v>No.</v>
      </c>
      <c r="J401" s="19">
        <f>VLOOKUP($B401,MasterData[],5,0)</f>
        <v>37</v>
      </c>
      <c r="K401" s="19">
        <f>VLOOKUP($B401,MasterData[],6,0)</f>
        <v>41.81</v>
      </c>
      <c r="L401" s="19">
        <f t="shared" si="30"/>
        <v>444</v>
      </c>
      <c r="M401" s="19">
        <f t="shared" si="31"/>
        <v>501.72</v>
      </c>
      <c r="N401" s="20">
        <f t="shared" si="32"/>
        <v>12</v>
      </c>
      <c r="O401" s="21" t="str">
        <f t="shared" si="33"/>
        <v>Jul</v>
      </c>
      <c r="P401" s="20">
        <f t="shared" si="34"/>
        <v>2022</v>
      </c>
    </row>
    <row r="402" spans="1:16" x14ac:dyDescent="0.25">
      <c r="A402" s="15">
        <v>44755</v>
      </c>
      <c r="B402" s="16" t="s">
        <v>58</v>
      </c>
      <c r="C402" s="17">
        <v>7</v>
      </c>
      <c r="D402" s="17" t="s">
        <v>108</v>
      </c>
      <c r="E402" s="17" t="s">
        <v>106</v>
      </c>
      <c r="F402" s="18">
        <v>0</v>
      </c>
      <c r="G402" s="17" t="str">
        <f>VLOOKUP($B402,MasterData[],2,0)</f>
        <v>Product25</v>
      </c>
      <c r="H402" s="17" t="str">
        <f>VLOOKUP($B402,MasterData[],3,0)</f>
        <v>Category03</v>
      </c>
      <c r="I402" s="17" t="str">
        <f>VLOOKUP($B402,MasterData[],4,0)</f>
        <v>No.</v>
      </c>
      <c r="J402" s="19">
        <f>VLOOKUP($B402,MasterData[],5,0)</f>
        <v>7</v>
      </c>
      <c r="K402" s="19">
        <f>VLOOKUP($B402,MasterData[],6,0)</f>
        <v>8.33</v>
      </c>
      <c r="L402" s="19">
        <f t="shared" si="30"/>
        <v>49</v>
      </c>
      <c r="M402" s="19">
        <f t="shared" si="31"/>
        <v>58.31</v>
      </c>
      <c r="N402" s="20">
        <f t="shared" si="32"/>
        <v>13</v>
      </c>
      <c r="O402" s="21" t="str">
        <f t="shared" si="33"/>
        <v>Jul</v>
      </c>
      <c r="P402" s="20">
        <f t="shared" si="34"/>
        <v>2022</v>
      </c>
    </row>
    <row r="403" spans="1:16" x14ac:dyDescent="0.25">
      <c r="A403" s="15">
        <v>44756</v>
      </c>
      <c r="B403" s="16" t="s">
        <v>75</v>
      </c>
      <c r="C403" s="17">
        <v>9</v>
      </c>
      <c r="D403" s="17" t="s">
        <v>108</v>
      </c>
      <c r="E403" s="17" t="s">
        <v>106</v>
      </c>
      <c r="F403" s="18">
        <v>0</v>
      </c>
      <c r="G403" s="17" t="str">
        <f>VLOOKUP($B403,MasterData[],2,0)</f>
        <v>Product33</v>
      </c>
      <c r="H403" s="17" t="str">
        <f>VLOOKUP($B403,MasterData[],3,0)</f>
        <v>Category04</v>
      </c>
      <c r="I403" s="17" t="str">
        <f>VLOOKUP($B403,MasterData[],4,0)</f>
        <v>Kg</v>
      </c>
      <c r="J403" s="19">
        <f>VLOOKUP($B403,MasterData[],5,0)</f>
        <v>95</v>
      </c>
      <c r="K403" s="19">
        <f>VLOOKUP($B403,MasterData[],6,0)</f>
        <v>119.7</v>
      </c>
      <c r="L403" s="19">
        <f t="shared" si="30"/>
        <v>855</v>
      </c>
      <c r="M403" s="19">
        <f t="shared" si="31"/>
        <v>1077.3</v>
      </c>
      <c r="N403" s="20">
        <f t="shared" si="32"/>
        <v>14</v>
      </c>
      <c r="O403" s="21" t="str">
        <f t="shared" si="33"/>
        <v>Jul</v>
      </c>
      <c r="P403" s="20">
        <f t="shared" si="34"/>
        <v>2022</v>
      </c>
    </row>
    <row r="404" spans="1:16" x14ac:dyDescent="0.25">
      <c r="A404" s="15">
        <v>44757</v>
      </c>
      <c r="B404" s="16" t="s">
        <v>14</v>
      </c>
      <c r="C404" s="17">
        <v>2</v>
      </c>
      <c r="D404" s="17" t="s">
        <v>106</v>
      </c>
      <c r="E404" s="17" t="s">
        <v>106</v>
      </c>
      <c r="F404" s="18">
        <v>0</v>
      </c>
      <c r="G404" s="17" t="str">
        <f>VLOOKUP($B404,MasterData[],2,0)</f>
        <v>Product04</v>
      </c>
      <c r="H404" s="17" t="str">
        <f>VLOOKUP($B404,MasterData[],3,0)</f>
        <v>Category01</v>
      </c>
      <c r="I404" s="17" t="str">
        <f>VLOOKUP($B404,MasterData[],4,0)</f>
        <v>Lt</v>
      </c>
      <c r="J404" s="19">
        <f>VLOOKUP($B404,MasterData[],5,0)</f>
        <v>44</v>
      </c>
      <c r="K404" s="19">
        <f>VLOOKUP($B404,MasterData[],6,0)</f>
        <v>48.84</v>
      </c>
      <c r="L404" s="19">
        <f t="shared" si="30"/>
        <v>88</v>
      </c>
      <c r="M404" s="19">
        <f t="shared" si="31"/>
        <v>97.68</v>
      </c>
      <c r="N404" s="20">
        <f t="shared" si="32"/>
        <v>15</v>
      </c>
      <c r="O404" s="21" t="str">
        <f t="shared" si="33"/>
        <v>Jul</v>
      </c>
      <c r="P404" s="20">
        <f t="shared" si="34"/>
        <v>2022</v>
      </c>
    </row>
    <row r="405" spans="1:16" x14ac:dyDescent="0.25">
      <c r="A405" s="15">
        <v>44759</v>
      </c>
      <c r="B405" s="16" t="s">
        <v>92</v>
      </c>
      <c r="C405" s="17">
        <v>8</v>
      </c>
      <c r="D405" s="17" t="s">
        <v>106</v>
      </c>
      <c r="E405" s="17" t="s">
        <v>107</v>
      </c>
      <c r="F405" s="18">
        <v>0</v>
      </c>
      <c r="G405" s="17" t="str">
        <f>VLOOKUP($B405,MasterData[],2,0)</f>
        <v>Product41</v>
      </c>
      <c r="H405" s="17" t="str">
        <f>VLOOKUP($B405,MasterData[],3,0)</f>
        <v>Category05</v>
      </c>
      <c r="I405" s="17" t="str">
        <f>VLOOKUP($B405,MasterData[],4,0)</f>
        <v>Ft</v>
      </c>
      <c r="J405" s="19">
        <f>VLOOKUP($B405,MasterData[],5,0)</f>
        <v>138</v>
      </c>
      <c r="K405" s="19">
        <f>VLOOKUP($B405,MasterData[],6,0)</f>
        <v>173.88</v>
      </c>
      <c r="L405" s="19">
        <f t="shared" si="30"/>
        <v>1104</v>
      </c>
      <c r="M405" s="19">
        <f t="shared" si="31"/>
        <v>1391.04</v>
      </c>
      <c r="N405" s="20">
        <f t="shared" si="32"/>
        <v>17</v>
      </c>
      <c r="O405" s="21" t="str">
        <f t="shared" si="33"/>
        <v>Jul</v>
      </c>
      <c r="P405" s="20">
        <f t="shared" si="34"/>
        <v>2022</v>
      </c>
    </row>
    <row r="406" spans="1:16" x14ac:dyDescent="0.25">
      <c r="A406" s="15">
        <v>44760</v>
      </c>
      <c r="B406" s="16" t="s">
        <v>26</v>
      </c>
      <c r="C406" s="17">
        <v>12</v>
      </c>
      <c r="D406" s="17" t="s">
        <v>108</v>
      </c>
      <c r="E406" s="17" t="s">
        <v>106</v>
      </c>
      <c r="F406" s="18">
        <v>0</v>
      </c>
      <c r="G406" s="17" t="str">
        <f>VLOOKUP($B406,MasterData[],2,0)</f>
        <v>Product10</v>
      </c>
      <c r="H406" s="17" t="str">
        <f>VLOOKUP($B406,MasterData[],3,0)</f>
        <v>Category02</v>
      </c>
      <c r="I406" s="17" t="str">
        <f>VLOOKUP($B406,MasterData[],4,0)</f>
        <v>Ft</v>
      </c>
      <c r="J406" s="19">
        <f>VLOOKUP($B406,MasterData[],5,0)</f>
        <v>148</v>
      </c>
      <c r="K406" s="19">
        <f>VLOOKUP($B406,MasterData[],6,0)</f>
        <v>164.28</v>
      </c>
      <c r="L406" s="19">
        <f t="shared" si="30"/>
        <v>1776</v>
      </c>
      <c r="M406" s="19">
        <f t="shared" si="31"/>
        <v>1971.3600000000001</v>
      </c>
      <c r="N406" s="20">
        <f t="shared" si="32"/>
        <v>18</v>
      </c>
      <c r="O406" s="21" t="str">
        <f t="shared" si="33"/>
        <v>Jul</v>
      </c>
      <c r="P406" s="20">
        <f t="shared" si="34"/>
        <v>2022</v>
      </c>
    </row>
    <row r="407" spans="1:16" x14ac:dyDescent="0.25">
      <c r="A407" s="15">
        <v>44762</v>
      </c>
      <c r="B407" s="16" t="s">
        <v>94</v>
      </c>
      <c r="C407" s="17">
        <v>8</v>
      </c>
      <c r="D407" s="17" t="s">
        <v>105</v>
      </c>
      <c r="E407" s="17" t="s">
        <v>106</v>
      </c>
      <c r="F407" s="18">
        <v>0</v>
      </c>
      <c r="G407" s="17" t="str">
        <f>VLOOKUP($B407,MasterData[],2,0)</f>
        <v>Product42</v>
      </c>
      <c r="H407" s="17" t="str">
        <f>VLOOKUP($B407,MasterData[],3,0)</f>
        <v>Category05</v>
      </c>
      <c r="I407" s="17" t="str">
        <f>VLOOKUP($B407,MasterData[],4,0)</f>
        <v>Ft</v>
      </c>
      <c r="J407" s="19">
        <f>VLOOKUP($B407,MasterData[],5,0)</f>
        <v>120</v>
      </c>
      <c r="K407" s="19">
        <f>VLOOKUP($B407,MasterData[],6,0)</f>
        <v>162</v>
      </c>
      <c r="L407" s="19">
        <f t="shared" si="30"/>
        <v>960</v>
      </c>
      <c r="M407" s="19">
        <f t="shared" si="31"/>
        <v>1296</v>
      </c>
      <c r="N407" s="20">
        <f t="shared" si="32"/>
        <v>20</v>
      </c>
      <c r="O407" s="21" t="str">
        <f t="shared" si="33"/>
        <v>Jul</v>
      </c>
      <c r="P407" s="20">
        <f t="shared" si="34"/>
        <v>2022</v>
      </c>
    </row>
    <row r="408" spans="1:16" x14ac:dyDescent="0.25">
      <c r="A408" s="15">
        <v>44764</v>
      </c>
      <c r="B408" s="16" t="s">
        <v>77</v>
      </c>
      <c r="C408" s="17">
        <v>6</v>
      </c>
      <c r="D408" s="17" t="s">
        <v>108</v>
      </c>
      <c r="E408" s="17" t="s">
        <v>107</v>
      </c>
      <c r="F408" s="18">
        <v>0</v>
      </c>
      <c r="G408" s="17" t="str">
        <f>VLOOKUP($B408,MasterData[],2,0)</f>
        <v>Product34</v>
      </c>
      <c r="H408" s="17" t="str">
        <f>VLOOKUP($B408,MasterData[],3,0)</f>
        <v>Category04</v>
      </c>
      <c r="I408" s="17" t="str">
        <f>VLOOKUP($B408,MasterData[],4,0)</f>
        <v>Lt</v>
      </c>
      <c r="J408" s="19">
        <f>VLOOKUP($B408,MasterData[],5,0)</f>
        <v>55</v>
      </c>
      <c r="K408" s="19">
        <f>VLOOKUP($B408,MasterData[],6,0)</f>
        <v>58.3</v>
      </c>
      <c r="L408" s="19">
        <f t="shared" si="30"/>
        <v>330</v>
      </c>
      <c r="M408" s="19">
        <f t="shared" si="31"/>
        <v>349.79999999999995</v>
      </c>
      <c r="N408" s="20">
        <f t="shared" si="32"/>
        <v>22</v>
      </c>
      <c r="O408" s="21" t="str">
        <f t="shared" si="33"/>
        <v>Jul</v>
      </c>
      <c r="P408" s="20">
        <f t="shared" si="34"/>
        <v>2022</v>
      </c>
    </row>
    <row r="409" spans="1:16" x14ac:dyDescent="0.25">
      <c r="A409" s="15">
        <v>44765</v>
      </c>
      <c r="B409" s="16" t="s">
        <v>43</v>
      </c>
      <c r="C409" s="17">
        <v>2</v>
      </c>
      <c r="D409" s="17" t="s">
        <v>106</v>
      </c>
      <c r="E409" s="17" t="s">
        <v>106</v>
      </c>
      <c r="F409" s="18">
        <v>0</v>
      </c>
      <c r="G409" s="17" t="str">
        <f>VLOOKUP($B409,MasterData[],2,0)</f>
        <v>Product18</v>
      </c>
      <c r="H409" s="17" t="str">
        <f>VLOOKUP($B409,MasterData[],3,0)</f>
        <v>Category02</v>
      </c>
      <c r="I409" s="17" t="str">
        <f>VLOOKUP($B409,MasterData[],4,0)</f>
        <v>No.</v>
      </c>
      <c r="J409" s="19">
        <f>VLOOKUP($B409,MasterData[],5,0)</f>
        <v>37</v>
      </c>
      <c r="K409" s="19">
        <f>VLOOKUP($B409,MasterData[],6,0)</f>
        <v>49.21</v>
      </c>
      <c r="L409" s="19">
        <f t="shared" si="30"/>
        <v>74</v>
      </c>
      <c r="M409" s="19">
        <f t="shared" si="31"/>
        <v>98.42</v>
      </c>
      <c r="N409" s="20">
        <f t="shared" si="32"/>
        <v>23</v>
      </c>
      <c r="O409" s="21" t="str">
        <f t="shared" si="33"/>
        <v>Jul</v>
      </c>
      <c r="P409" s="20">
        <f t="shared" si="34"/>
        <v>2022</v>
      </c>
    </row>
    <row r="410" spans="1:16" x14ac:dyDescent="0.25">
      <c r="A410" s="15">
        <v>44766</v>
      </c>
      <c r="B410" s="16" t="s">
        <v>18</v>
      </c>
      <c r="C410" s="17">
        <v>14</v>
      </c>
      <c r="D410" s="17" t="s">
        <v>108</v>
      </c>
      <c r="E410" s="17" t="s">
        <v>107</v>
      </c>
      <c r="F410" s="18">
        <v>0</v>
      </c>
      <c r="G410" s="17" t="str">
        <f>VLOOKUP($B410,MasterData[],2,0)</f>
        <v>Product06</v>
      </c>
      <c r="H410" s="17" t="str">
        <f>VLOOKUP($B410,MasterData[],3,0)</f>
        <v>Category01</v>
      </c>
      <c r="I410" s="17" t="str">
        <f>VLOOKUP($B410,MasterData[],4,0)</f>
        <v>Kg</v>
      </c>
      <c r="J410" s="19">
        <f>VLOOKUP($B410,MasterData[],5,0)</f>
        <v>75</v>
      </c>
      <c r="K410" s="19">
        <f>VLOOKUP($B410,MasterData[],6,0)</f>
        <v>85.5</v>
      </c>
      <c r="L410" s="19">
        <f t="shared" si="30"/>
        <v>1050</v>
      </c>
      <c r="M410" s="19">
        <f t="shared" si="31"/>
        <v>1197</v>
      </c>
      <c r="N410" s="20">
        <f t="shared" si="32"/>
        <v>24</v>
      </c>
      <c r="O410" s="21" t="str">
        <f t="shared" si="33"/>
        <v>Jul</v>
      </c>
      <c r="P410" s="20">
        <f t="shared" si="34"/>
        <v>2022</v>
      </c>
    </row>
    <row r="411" spans="1:16" x14ac:dyDescent="0.25">
      <c r="A411" s="15">
        <v>44766</v>
      </c>
      <c r="B411" s="16" t="s">
        <v>63</v>
      </c>
      <c r="C411" s="17">
        <v>1</v>
      </c>
      <c r="D411" s="17" t="s">
        <v>106</v>
      </c>
      <c r="E411" s="17" t="s">
        <v>106</v>
      </c>
      <c r="F411" s="18">
        <v>0</v>
      </c>
      <c r="G411" s="17" t="str">
        <f>VLOOKUP($B411,MasterData[],2,0)</f>
        <v>Product27</v>
      </c>
      <c r="H411" s="17" t="str">
        <f>VLOOKUP($B411,MasterData[],3,0)</f>
        <v>Category04</v>
      </c>
      <c r="I411" s="17" t="str">
        <f>VLOOKUP($B411,MasterData[],4,0)</f>
        <v>Lt</v>
      </c>
      <c r="J411" s="19">
        <f>VLOOKUP($B411,MasterData[],5,0)</f>
        <v>48</v>
      </c>
      <c r="K411" s="19">
        <f>VLOOKUP($B411,MasterData[],6,0)</f>
        <v>57.120000000000005</v>
      </c>
      <c r="L411" s="19">
        <f t="shared" si="30"/>
        <v>48</v>
      </c>
      <c r="M411" s="19">
        <f t="shared" si="31"/>
        <v>57.120000000000005</v>
      </c>
      <c r="N411" s="20">
        <f t="shared" si="32"/>
        <v>24</v>
      </c>
      <c r="O411" s="21" t="str">
        <f t="shared" si="33"/>
        <v>Jul</v>
      </c>
      <c r="P411" s="20">
        <f t="shared" si="34"/>
        <v>2022</v>
      </c>
    </row>
    <row r="412" spans="1:16" x14ac:dyDescent="0.25">
      <c r="A412" s="15">
        <v>44767</v>
      </c>
      <c r="B412" s="16" t="s">
        <v>98</v>
      </c>
      <c r="C412" s="17">
        <v>2</v>
      </c>
      <c r="D412" s="17" t="s">
        <v>108</v>
      </c>
      <c r="E412" s="17" t="s">
        <v>107</v>
      </c>
      <c r="F412" s="18">
        <v>0</v>
      </c>
      <c r="G412" s="17" t="str">
        <f>VLOOKUP($B412,MasterData[],2,0)</f>
        <v>Product44</v>
      </c>
      <c r="H412" s="17" t="str">
        <f>VLOOKUP($B412,MasterData[],3,0)</f>
        <v>Category05</v>
      </c>
      <c r="I412" s="17" t="str">
        <f>VLOOKUP($B412,MasterData[],4,0)</f>
        <v>Kg</v>
      </c>
      <c r="J412" s="19">
        <f>VLOOKUP($B412,MasterData[],5,0)</f>
        <v>76</v>
      </c>
      <c r="K412" s="19">
        <f>VLOOKUP($B412,MasterData[],6,0)</f>
        <v>82.08</v>
      </c>
      <c r="L412" s="19">
        <f t="shared" si="30"/>
        <v>152</v>
      </c>
      <c r="M412" s="19">
        <f t="shared" si="31"/>
        <v>164.16</v>
      </c>
      <c r="N412" s="20">
        <f t="shared" si="32"/>
        <v>25</v>
      </c>
      <c r="O412" s="21" t="str">
        <f t="shared" si="33"/>
        <v>Jul</v>
      </c>
      <c r="P412" s="20">
        <f t="shared" si="34"/>
        <v>2022</v>
      </c>
    </row>
    <row r="413" spans="1:16" x14ac:dyDescent="0.25">
      <c r="A413" s="15">
        <v>44767</v>
      </c>
      <c r="B413" s="16" t="s">
        <v>41</v>
      </c>
      <c r="C413" s="17">
        <v>12</v>
      </c>
      <c r="D413" s="17" t="s">
        <v>108</v>
      </c>
      <c r="E413" s="17" t="s">
        <v>107</v>
      </c>
      <c r="F413" s="18">
        <v>0</v>
      </c>
      <c r="G413" s="17" t="str">
        <f>VLOOKUP($B413,MasterData[],2,0)</f>
        <v>Product17</v>
      </c>
      <c r="H413" s="17" t="str">
        <f>VLOOKUP($B413,MasterData[],3,0)</f>
        <v>Category02</v>
      </c>
      <c r="I413" s="17" t="str">
        <f>VLOOKUP($B413,MasterData[],4,0)</f>
        <v>Ft</v>
      </c>
      <c r="J413" s="19">
        <f>VLOOKUP($B413,MasterData[],5,0)</f>
        <v>134</v>
      </c>
      <c r="K413" s="19">
        <f>VLOOKUP($B413,MasterData[],6,0)</f>
        <v>156.78</v>
      </c>
      <c r="L413" s="19">
        <f t="shared" si="30"/>
        <v>1608</v>
      </c>
      <c r="M413" s="19">
        <f t="shared" si="31"/>
        <v>1881.3600000000001</v>
      </c>
      <c r="N413" s="20">
        <f t="shared" si="32"/>
        <v>25</v>
      </c>
      <c r="O413" s="21" t="str">
        <f t="shared" si="33"/>
        <v>Jul</v>
      </c>
      <c r="P413" s="20">
        <f t="shared" si="34"/>
        <v>2022</v>
      </c>
    </row>
    <row r="414" spans="1:16" x14ac:dyDescent="0.25">
      <c r="A414" s="15">
        <v>44767</v>
      </c>
      <c r="B414" s="16" t="s">
        <v>12</v>
      </c>
      <c r="C414" s="17">
        <v>13</v>
      </c>
      <c r="D414" s="17" t="s">
        <v>106</v>
      </c>
      <c r="E414" s="17" t="s">
        <v>107</v>
      </c>
      <c r="F414" s="18">
        <v>0</v>
      </c>
      <c r="G414" s="17" t="str">
        <f>VLOOKUP($B414,MasterData[],2,0)</f>
        <v>Product03</v>
      </c>
      <c r="H414" s="17" t="str">
        <f>VLOOKUP($B414,MasterData[],3,0)</f>
        <v>Category01</v>
      </c>
      <c r="I414" s="17" t="str">
        <f>VLOOKUP($B414,MasterData[],4,0)</f>
        <v>Kg</v>
      </c>
      <c r="J414" s="19">
        <f>VLOOKUP($B414,MasterData[],5,0)</f>
        <v>71</v>
      </c>
      <c r="K414" s="19">
        <f>VLOOKUP($B414,MasterData[],6,0)</f>
        <v>80.94</v>
      </c>
      <c r="L414" s="19">
        <f t="shared" si="30"/>
        <v>923</v>
      </c>
      <c r="M414" s="19">
        <f t="shared" si="31"/>
        <v>1052.22</v>
      </c>
      <c r="N414" s="20">
        <f t="shared" si="32"/>
        <v>25</v>
      </c>
      <c r="O414" s="21" t="str">
        <f t="shared" si="33"/>
        <v>Jul</v>
      </c>
      <c r="P414" s="20">
        <f t="shared" si="34"/>
        <v>2022</v>
      </c>
    </row>
    <row r="415" spans="1:16" x14ac:dyDescent="0.25">
      <c r="A415" s="15">
        <v>44768</v>
      </c>
      <c r="B415" s="16" t="s">
        <v>12</v>
      </c>
      <c r="C415" s="17">
        <v>10</v>
      </c>
      <c r="D415" s="17" t="s">
        <v>106</v>
      </c>
      <c r="E415" s="17" t="s">
        <v>106</v>
      </c>
      <c r="F415" s="18">
        <v>0</v>
      </c>
      <c r="G415" s="17" t="str">
        <f>VLOOKUP($B415,MasterData[],2,0)</f>
        <v>Product03</v>
      </c>
      <c r="H415" s="17" t="str">
        <f>VLOOKUP($B415,MasterData[],3,0)</f>
        <v>Category01</v>
      </c>
      <c r="I415" s="17" t="str">
        <f>VLOOKUP($B415,MasterData[],4,0)</f>
        <v>Kg</v>
      </c>
      <c r="J415" s="19">
        <f>VLOOKUP($B415,MasterData[],5,0)</f>
        <v>71</v>
      </c>
      <c r="K415" s="19">
        <f>VLOOKUP($B415,MasterData[],6,0)</f>
        <v>80.94</v>
      </c>
      <c r="L415" s="19">
        <f t="shared" si="30"/>
        <v>710</v>
      </c>
      <c r="M415" s="19">
        <f t="shared" si="31"/>
        <v>809.4</v>
      </c>
      <c r="N415" s="20">
        <f t="shared" si="32"/>
        <v>26</v>
      </c>
      <c r="O415" s="21" t="str">
        <f t="shared" si="33"/>
        <v>Jul</v>
      </c>
      <c r="P415" s="20">
        <f t="shared" si="34"/>
        <v>2022</v>
      </c>
    </row>
    <row r="416" spans="1:16" x14ac:dyDescent="0.25">
      <c r="A416" s="15">
        <v>44768</v>
      </c>
      <c r="B416" s="16" t="s">
        <v>60</v>
      </c>
      <c r="C416" s="17">
        <v>1</v>
      </c>
      <c r="D416" s="17" t="s">
        <v>106</v>
      </c>
      <c r="E416" s="17" t="s">
        <v>107</v>
      </c>
      <c r="F416" s="18">
        <v>0</v>
      </c>
      <c r="G416" s="17" t="str">
        <f>VLOOKUP($B416,MasterData[],2,0)</f>
        <v>Product26</v>
      </c>
      <c r="H416" s="17" t="str">
        <f>VLOOKUP($B416,MasterData[],3,0)</f>
        <v>Category04</v>
      </c>
      <c r="I416" s="17" t="str">
        <f>VLOOKUP($B416,MasterData[],4,0)</f>
        <v>No.</v>
      </c>
      <c r="J416" s="19">
        <f>VLOOKUP($B416,MasterData[],5,0)</f>
        <v>18</v>
      </c>
      <c r="K416" s="19">
        <f>VLOOKUP($B416,MasterData[],6,0)</f>
        <v>24.66</v>
      </c>
      <c r="L416" s="19">
        <f t="shared" si="30"/>
        <v>18</v>
      </c>
      <c r="M416" s="19">
        <f t="shared" si="31"/>
        <v>24.66</v>
      </c>
      <c r="N416" s="20">
        <f t="shared" si="32"/>
        <v>26</v>
      </c>
      <c r="O416" s="21" t="str">
        <f t="shared" si="33"/>
        <v>Jul</v>
      </c>
      <c r="P416" s="20">
        <f t="shared" si="34"/>
        <v>2022</v>
      </c>
    </row>
    <row r="417" spans="1:16" x14ac:dyDescent="0.25">
      <c r="A417" s="15">
        <v>44776</v>
      </c>
      <c r="B417" s="16" t="s">
        <v>31</v>
      </c>
      <c r="C417" s="17">
        <v>5</v>
      </c>
      <c r="D417" s="17" t="s">
        <v>108</v>
      </c>
      <c r="E417" s="17" t="s">
        <v>107</v>
      </c>
      <c r="F417" s="18">
        <v>0</v>
      </c>
      <c r="G417" s="17" t="str">
        <f>VLOOKUP($B417,MasterData[],2,0)</f>
        <v>Product12</v>
      </c>
      <c r="H417" s="17" t="str">
        <f>VLOOKUP($B417,MasterData[],3,0)</f>
        <v>Category02</v>
      </c>
      <c r="I417" s="17" t="str">
        <f>VLOOKUP($B417,MasterData[],4,0)</f>
        <v>Kg</v>
      </c>
      <c r="J417" s="19">
        <f>VLOOKUP($B417,MasterData[],5,0)</f>
        <v>73</v>
      </c>
      <c r="K417" s="19">
        <f>VLOOKUP($B417,MasterData[],6,0)</f>
        <v>94.17</v>
      </c>
      <c r="L417" s="19">
        <f t="shared" si="30"/>
        <v>365</v>
      </c>
      <c r="M417" s="19">
        <f t="shared" si="31"/>
        <v>470.85</v>
      </c>
      <c r="N417" s="20">
        <f t="shared" si="32"/>
        <v>3</v>
      </c>
      <c r="O417" s="21" t="str">
        <f t="shared" si="33"/>
        <v>Aug</v>
      </c>
      <c r="P417" s="20">
        <f t="shared" si="34"/>
        <v>2022</v>
      </c>
    </row>
    <row r="418" spans="1:16" x14ac:dyDescent="0.25">
      <c r="A418" s="15">
        <v>44779</v>
      </c>
      <c r="B418" s="16" t="s">
        <v>39</v>
      </c>
      <c r="C418" s="17">
        <v>9</v>
      </c>
      <c r="D418" s="17" t="s">
        <v>106</v>
      </c>
      <c r="E418" s="17" t="s">
        <v>106</v>
      </c>
      <c r="F418" s="18">
        <v>0</v>
      </c>
      <c r="G418" s="17" t="str">
        <f>VLOOKUP($B418,MasterData[],2,0)</f>
        <v>Product16</v>
      </c>
      <c r="H418" s="17" t="str">
        <f>VLOOKUP($B418,MasterData[],3,0)</f>
        <v>Category02</v>
      </c>
      <c r="I418" s="17" t="str">
        <f>VLOOKUP($B418,MasterData[],4,0)</f>
        <v>No.</v>
      </c>
      <c r="J418" s="19">
        <f>VLOOKUP($B418,MasterData[],5,0)</f>
        <v>13</v>
      </c>
      <c r="K418" s="19">
        <f>VLOOKUP($B418,MasterData[],6,0)</f>
        <v>16.64</v>
      </c>
      <c r="L418" s="19">
        <f t="shared" si="30"/>
        <v>117</v>
      </c>
      <c r="M418" s="19">
        <f t="shared" si="31"/>
        <v>149.76</v>
      </c>
      <c r="N418" s="20">
        <f t="shared" si="32"/>
        <v>6</v>
      </c>
      <c r="O418" s="21" t="str">
        <f t="shared" si="33"/>
        <v>Aug</v>
      </c>
      <c r="P418" s="20">
        <f t="shared" si="34"/>
        <v>2022</v>
      </c>
    </row>
    <row r="419" spans="1:16" x14ac:dyDescent="0.25">
      <c r="A419" s="15">
        <v>44781</v>
      </c>
      <c r="B419" s="16" t="s">
        <v>39</v>
      </c>
      <c r="C419" s="17">
        <v>2</v>
      </c>
      <c r="D419" s="17" t="s">
        <v>108</v>
      </c>
      <c r="E419" s="17" t="s">
        <v>106</v>
      </c>
      <c r="F419" s="18">
        <v>0</v>
      </c>
      <c r="G419" s="17" t="str">
        <f>VLOOKUP($B419,MasterData[],2,0)</f>
        <v>Product16</v>
      </c>
      <c r="H419" s="17" t="str">
        <f>VLOOKUP($B419,MasterData[],3,0)</f>
        <v>Category02</v>
      </c>
      <c r="I419" s="17" t="str">
        <f>VLOOKUP($B419,MasterData[],4,0)</f>
        <v>No.</v>
      </c>
      <c r="J419" s="19">
        <f>VLOOKUP($B419,MasterData[],5,0)</f>
        <v>13</v>
      </c>
      <c r="K419" s="19">
        <f>VLOOKUP($B419,MasterData[],6,0)</f>
        <v>16.64</v>
      </c>
      <c r="L419" s="19">
        <f t="shared" si="30"/>
        <v>26</v>
      </c>
      <c r="M419" s="19">
        <f t="shared" si="31"/>
        <v>33.28</v>
      </c>
      <c r="N419" s="20">
        <f t="shared" si="32"/>
        <v>8</v>
      </c>
      <c r="O419" s="21" t="str">
        <f t="shared" si="33"/>
        <v>Aug</v>
      </c>
      <c r="P419" s="20">
        <f t="shared" si="34"/>
        <v>2022</v>
      </c>
    </row>
    <row r="420" spans="1:16" x14ac:dyDescent="0.25">
      <c r="A420" s="15">
        <v>44781</v>
      </c>
      <c r="B420" s="16" t="s">
        <v>73</v>
      </c>
      <c r="C420" s="17">
        <v>12</v>
      </c>
      <c r="D420" s="17" t="s">
        <v>108</v>
      </c>
      <c r="E420" s="17" t="s">
        <v>107</v>
      </c>
      <c r="F420" s="18">
        <v>0</v>
      </c>
      <c r="G420" s="17" t="str">
        <f>VLOOKUP($B420,MasterData[],2,0)</f>
        <v>Product32</v>
      </c>
      <c r="H420" s="17" t="str">
        <f>VLOOKUP($B420,MasterData[],3,0)</f>
        <v>Category04</v>
      </c>
      <c r="I420" s="17" t="str">
        <f>VLOOKUP($B420,MasterData[],4,0)</f>
        <v>Kg</v>
      </c>
      <c r="J420" s="19">
        <f>VLOOKUP($B420,MasterData[],5,0)</f>
        <v>89</v>
      </c>
      <c r="K420" s="19">
        <f>VLOOKUP($B420,MasterData[],6,0)</f>
        <v>117.48</v>
      </c>
      <c r="L420" s="19">
        <f t="shared" si="30"/>
        <v>1068</v>
      </c>
      <c r="M420" s="19">
        <f t="shared" si="31"/>
        <v>1409.76</v>
      </c>
      <c r="N420" s="20">
        <f t="shared" si="32"/>
        <v>8</v>
      </c>
      <c r="O420" s="21" t="str">
        <f t="shared" si="33"/>
        <v>Aug</v>
      </c>
      <c r="P420" s="20">
        <f t="shared" si="34"/>
        <v>2022</v>
      </c>
    </row>
    <row r="421" spans="1:16" x14ac:dyDescent="0.25">
      <c r="A421" s="15">
        <v>44781</v>
      </c>
      <c r="B421" s="16" t="s">
        <v>50</v>
      </c>
      <c r="C421" s="17">
        <v>11</v>
      </c>
      <c r="D421" s="17" t="s">
        <v>108</v>
      </c>
      <c r="E421" s="17" t="s">
        <v>107</v>
      </c>
      <c r="F421" s="18">
        <v>0</v>
      </c>
      <c r="G421" s="17" t="str">
        <f>VLOOKUP($B421,MasterData[],2,0)</f>
        <v>Product21</v>
      </c>
      <c r="H421" s="17" t="str">
        <f>VLOOKUP($B421,MasterData[],3,0)</f>
        <v>Category03</v>
      </c>
      <c r="I421" s="17" t="str">
        <f>VLOOKUP($B421,MasterData[],4,0)</f>
        <v>Ft</v>
      </c>
      <c r="J421" s="19">
        <f>VLOOKUP($B421,MasterData[],5,0)</f>
        <v>126</v>
      </c>
      <c r="K421" s="19">
        <f>VLOOKUP($B421,MasterData[],6,0)</f>
        <v>162.54</v>
      </c>
      <c r="L421" s="19">
        <f t="shared" si="30"/>
        <v>1386</v>
      </c>
      <c r="M421" s="19">
        <f t="shared" si="31"/>
        <v>1787.9399999999998</v>
      </c>
      <c r="N421" s="20">
        <f t="shared" si="32"/>
        <v>8</v>
      </c>
      <c r="O421" s="21" t="str">
        <f t="shared" si="33"/>
        <v>Aug</v>
      </c>
      <c r="P421" s="20">
        <f t="shared" si="34"/>
        <v>2022</v>
      </c>
    </row>
    <row r="422" spans="1:16" x14ac:dyDescent="0.25">
      <c r="A422" s="15">
        <v>44787</v>
      </c>
      <c r="B422" s="16" t="s">
        <v>69</v>
      </c>
      <c r="C422" s="17">
        <v>14</v>
      </c>
      <c r="D422" s="17" t="s">
        <v>108</v>
      </c>
      <c r="E422" s="17" t="s">
        <v>107</v>
      </c>
      <c r="F422" s="18">
        <v>0</v>
      </c>
      <c r="G422" s="17" t="str">
        <f>VLOOKUP($B422,MasterData[],2,0)</f>
        <v>Product30</v>
      </c>
      <c r="H422" s="17" t="str">
        <f>VLOOKUP($B422,MasterData[],3,0)</f>
        <v>Category04</v>
      </c>
      <c r="I422" s="17" t="str">
        <f>VLOOKUP($B422,MasterData[],4,0)</f>
        <v>Ft</v>
      </c>
      <c r="J422" s="19">
        <f>VLOOKUP($B422,MasterData[],5,0)</f>
        <v>148</v>
      </c>
      <c r="K422" s="19">
        <f>VLOOKUP($B422,MasterData[],6,0)</f>
        <v>201.28</v>
      </c>
      <c r="L422" s="19">
        <f t="shared" si="30"/>
        <v>2072</v>
      </c>
      <c r="M422" s="19">
        <f t="shared" si="31"/>
        <v>2817.92</v>
      </c>
      <c r="N422" s="20">
        <f t="shared" si="32"/>
        <v>14</v>
      </c>
      <c r="O422" s="21" t="str">
        <f t="shared" si="33"/>
        <v>Aug</v>
      </c>
      <c r="P422" s="20">
        <f t="shared" si="34"/>
        <v>2022</v>
      </c>
    </row>
    <row r="423" spans="1:16" x14ac:dyDescent="0.25">
      <c r="A423" s="15">
        <v>44788</v>
      </c>
      <c r="B423" s="16" t="s">
        <v>29</v>
      </c>
      <c r="C423" s="17">
        <v>10</v>
      </c>
      <c r="D423" s="17" t="s">
        <v>105</v>
      </c>
      <c r="E423" s="17" t="s">
        <v>107</v>
      </c>
      <c r="F423" s="18">
        <v>0</v>
      </c>
      <c r="G423" s="17" t="str">
        <f>VLOOKUP($B423,MasterData[],2,0)</f>
        <v>Product11</v>
      </c>
      <c r="H423" s="17" t="str">
        <f>VLOOKUP($B423,MasterData[],3,0)</f>
        <v>Category02</v>
      </c>
      <c r="I423" s="17" t="str">
        <f>VLOOKUP($B423,MasterData[],4,0)</f>
        <v>Lt</v>
      </c>
      <c r="J423" s="19">
        <f>VLOOKUP($B423,MasterData[],5,0)</f>
        <v>44</v>
      </c>
      <c r="K423" s="19">
        <f>VLOOKUP($B423,MasterData[],6,0)</f>
        <v>48.4</v>
      </c>
      <c r="L423" s="19">
        <f t="shared" si="30"/>
        <v>440</v>
      </c>
      <c r="M423" s="19">
        <f t="shared" si="31"/>
        <v>484</v>
      </c>
      <c r="N423" s="20">
        <f t="shared" si="32"/>
        <v>15</v>
      </c>
      <c r="O423" s="21" t="str">
        <f t="shared" si="33"/>
        <v>Aug</v>
      </c>
      <c r="P423" s="20">
        <f t="shared" si="34"/>
        <v>2022</v>
      </c>
    </row>
    <row r="424" spans="1:16" x14ac:dyDescent="0.25">
      <c r="A424" s="15">
        <v>44788</v>
      </c>
      <c r="B424" s="16" t="s">
        <v>37</v>
      </c>
      <c r="C424" s="17">
        <v>7</v>
      </c>
      <c r="D424" s="17" t="s">
        <v>108</v>
      </c>
      <c r="E424" s="17" t="s">
        <v>106</v>
      </c>
      <c r="F424" s="18">
        <v>0</v>
      </c>
      <c r="G424" s="17" t="str">
        <f>VLOOKUP($B424,MasterData[],2,0)</f>
        <v>Product15</v>
      </c>
      <c r="H424" s="17" t="str">
        <f>VLOOKUP($B424,MasterData[],3,0)</f>
        <v>Category02</v>
      </c>
      <c r="I424" s="17" t="str">
        <f>VLOOKUP($B424,MasterData[],4,0)</f>
        <v>No.</v>
      </c>
      <c r="J424" s="19">
        <f>VLOOKUP($B424,MasterData[],5,0)</f>
        <v>12</v>
      </c>
      <c r="K424" s="19">
        <f>VLOOKUP($B424,MasterData[],6,0)</f>
        <v>15.719999999999999</v>
      </c>
      <c r="L424" s="19">
        <f t="shared" si="30"/>
        <v>84</v>
      </c>
      <c r="M424" s="19">
        <f t="shared" si="31"/>
        <v>110.03999999999999</v>
      </c>
      <c r="N424" s="20">
        <f t="shared" si="32"/>
        <v>15</v>
      </c>
      <c r="O424" s="21" t="str">
        <f t="shared" si="33"/>
        <v>Aug</v>
      </c>
      <c r="P424" s="20">
        <f t="shared" si="34"/>
        <v>2022</v>
      </c>
    </row>
    <row r="425" spans="1:16" x14ac:dyDescent="0.25">
      <c r="A425" s="15">
        <v>44791</v>
      </c>
      <c r="B425" s="16" t="s">
        <v>67</v>
      </c>
      <c r="C425" s="17">
        <v>8</v>
      </c>
      <c r="D425" s="17" t="s">
        <v>106</v>
      </c>
      <c r="E425" s="17" t="s">
        <v>106</v>
      </c>
      <c r="F425" s="18">
        <v>0</v>
      </c>
      <c r="G425" s="17" t="str">
        <f>VLOOKUP($B425,MasterData[],2,0)</f>
        <v>Product29</v>
      </c>
      <c r="H425" s="17" t="str">
        <f>VLOOKUP($B425,MasterData[],3,0)</f>
        <v>Category04</v>
      </c>
      <c r="I425" s="17" t="str">
        <f>VLOOKUP($B425,MasterData[],4,0)</f>
        <v>Lt</v>
      </c>
      <c r="J425" s="19">
        <f>VLOOKUP($B425,MasterData[],5,0)</f>
        <v>47</v>
      </c>
      <c r="K425" s="19">
        <f>VLOOKUP($B425,MasterData[],6,0)</f>
        <v>53.11</v>
      </c>
      <c r="L425" s="19">
        <f t="shared" si="30"/>
        <v>376</v>
      </c>
      <c r="M425" s="19">
        <f t="shared" si="31"/>
        <v>424.88</v>
      </c>
      <c r="N425" s="20">
        <f t="shared" si="32"/>
        <v>18</v>
      </c>
      <c r="O425" s="21" t="str">
        <f t="shared" si="33"/>
        <v>Aug</v>
      </c>
      <c r="P425" s="20">
        <f t="shared" si="34"/>
        <v>2022</v>
      </c>
    </row>
    <row r="426" spans="1:16" x14ac:dyDescent="0.25">
      <c r="A426" s="15">
        <v>44791</v>
      </c>
      <c r="B426" s="16" t="s">
        <v>26</v>
      </c>
      <c r="C426" s="17">
        <v>2</v>
      </c>
      <c r="D426" s="17" t="s">
        <v>106</v>
      </c>
      <c r="E426" s="17" t="s">
        <v>107</v>
      </c>
      <c r="F426" s="18">
        <v>0</v>
      </c>
      <c r="G426" s="17" t="str">
        <f>VLOOKUP($B426,MasterData[],2,0)</f>
        <v>Product10</v>
      </c>
      <c r="H426" s="17" t="str">
        <f>VLOOKUP($B426,MasterData[],3,0)</f>
        <v>Category02</v>
      </c>
      <c r="I426" s="17" t="str">
        <f>VLOOKUP($B426,MasterData[],4,0)</f>
        <v>Ft</v>
      </c>
      <c r="J426" s="19">
        <f>VLOOKUP($B426,MasterData[],5,0)</f>
        <v>148</v>
      </c>
      <c r="K426" s="19">
        <f>VLOOKUP($B426,MasterData[],6,0)</f>
        <v>164.28</v>
      </c>
      <c r="L426" s="19">
        <f t="shared" si="30"/>
        <v>296</v>
      </c>
      <c r="M426" s="19">
        <f t="shared" si="31"/>
        <v>328.56</v>
      </c>
      <c r="N426" s="20">
        <f t="shared" si="32"/>
        <v>18</v>
      </c>
      <c r="O426" s="21" t="str">
        <f t="shared" si="33"/>
        <v>Aug</v>
      </c>
      <c r="P426" s="20">
        <f t="shared" si="34"/>
        <v>2022</v>
      </c>
    </row>
    <row r="427" spans="1:16" x14ac:dyDescent="0.25">
      <c r="A427" s="15">
        <v>44792</v>
      </c>
      <c r="B427" s="16" t="s">
        <v>20</v>
      </c>
      <c r="C427" s="17">
        <v>3</v>
      </c>
      <c r="D427" s="17" t="s">
        <v>106</v>
      </c>
      <c r="E427" s="17" t="s">
        <v>106</v>
      </c>
      <c r="F427" s="18">
        <v>0</v>
      </c>
      <c r="G427" s="17" t="str">
        <f>VLOOKUP($B427,MasterData[],2,0)</f>
        <v>Product07</v>
      </c>
      <c r="H427" s="17" t="str">
        <f>VLOOKUP($B427,MasterData[],3,0)</f>
        <v>Category01</v>
      </c>
      <c r="I427" s="17" t="str">
        <f>VLOOKUP($B427,MasterData[],4,0)</f>
        <v>Lt</v>
      </c>
      <c r="J427" s="19">
        <f>VLOOKUP($B427,MasterData[],5,0)</f>
        <v>43</v>
      </c>
      <c r="K427" s="19">
        <f>VLOOKUP($B427,MasterData[],6,0)</f>
        <v>47.730000000000004</v>
      </c>
      <c r="L427" s="19">
        <f t="shared" si="30"/>
        <v>129</v>
      </c>
      <c r="M427" s="19">
        <f t="shared" si="31"/>
        <v>143.19</v>
      </c>
      <c r="N427" s="20">
        <f t="shared" si="32"/>
        <v>19</v>
      </c>
      <c r="O427" s="21" t="str">
        <f t="shared" si="33"/>
        <v>Aug</v>
      </c>
      <c r="P427" s="20">
        <f t="shared" si="34"/>
        <v>2022</v>
      </c>
    </row>
    <row r="428" spans="1:16" x14ac:dyDescent="0.25">
      <c r="A428" s="15">
        <v>44793</v>
      </c>
      <c r="B428" s="16" t="s">
        <v>54</v>
      </c>
      <c r="C428" s="17">
        <v>13</v>
      </c>
      <c r="D428" s="17" t="s">
        <v>108</v>
      </c>
      <c r="E428" s="17" t="s">
        <v>106</v>
      </c>
      <c r="F428" s="18">
        <v>0</v>
      </c>
      <c r="G428" s="17" t="str">
        <f>VLOOKUP($B428,MasterData[],2,0)</f>
        <v>Product23</v>
      </c>
      <c r="H428" s="17" t="str">
        <f>VLOOKUP($B428,MasterData[],3,0)</f>
        <v>Category03</v>
      </c>
      <c r="I428" s="17" t="str">
        <f>VLOOKUP($B428,MasterData[],4,0)</f>
        <v>Ft</v>
      </c>
      <c r="J428" s="19">
        <f>VLOOKUP($B428,MasterData[],5,0)</f>
        <v>141</v>
      </c>
      <c r="K428" s="19">
        <f>VLOOKUP($B428,MasterData[],6,0)</f>
        <v>149.46</v>
      </c>
      <c r="L428" s="19">
        <f t="shared" si="30"/>
        <v>1833</v>
      </c>
      <c r="M428" s="19">
        <f t="shared" si="31"/>
        <v>1942.98</v>
      </c>
      <c r="N428" s="20">
        <f t="shared" si="32"/>
        <v>20</v>
      </c>
      <c r="O428" s="21" t="str">
        <f t="shared" si="33"/>
        <v>Aug</v>
      </c>
      <c r="P428" s="20">
        <f t="shared" si="34"/>
        <v>2022</v>
      </c>
    </row>
    <row r="429" spans="1:16" x14ac:dyDescent="0.25">
      <c r="A429" s="15">
        <v>44793</v>
      </c>
      <c r="B429" s="16" t="s">
        <v>75</v>
      </c>
      <c r="C429" s="17">
        <v>14</v>
      </c>
      <c r="D429" s="17" t="s">
        <v>108</v>
      </c>
      <c r="E429" s="17" t="s">
        <v>106</v>
      </c>
      <c r="F429" s="18">
        <v>0</v>
      </c>
      <c r="G429" s="17" t="str">
        <f>VLOOKUP($B429,MasterData[],2,0)</f>
        <v>Product33</v>
      </c>
      <c r="H429" s="17" t="str">
        <f>VLOOKUP($B429,MasterData[],3,0)</f>
        <v>Category04</v>
      </c>
      <c r="I429" s="17" t="str">
        <f>VLOOKUP($B429,MasterData[],4,0)</f>
        <v>Kg</v>
      </c>
      <c r="J429" s="19">
        <f>VLOOKUP($B429,MasterData[],5,0)</f>
        <v>95</v>
      </c>
      <c r="K429" s="19">
        <f>VLOOKUP($B429,MasterData[],6,0)</f>
        <v>119.7</v>
      </c>
      <c r="L429" s="19">
        <f t="shared" si="30"/>
        <v>1330</v>
      </c>
      <c r="M429" s="19">
        <f t="shared" si="31"/>
        <v>1675.8</v>
      </c>
      <c r="N429" s="20">
        <f t="shared" si="32"/>
        <v>20</v>
      </c>
      <c r="O429" s="21" t="str">
        <f t="shared" si="33"/>
        <v>Aug</v>
      </c>
      <c r="P429" s="20">
        <f t="shared" si="34"/>
        <v>2022</v>
      </c>
    </row>
    <row r="430" spans="1:16" x14ac:dyDescent="0.25">
      <c r="A430" s="15">
        <v>44794</v>
      </c>
      <c r="B430" s="16" t="s">
        <v>39</v>
      </c>
      <c r="C430" s="17">
        <v>4</v>
      </c>
      <c r="D430" s="17" t="s">
        <v>108</v>
      </c>
      <c r="E430" s="17" t="s">
        <v>106</v>
      </c>
      <c r="F430" s="18">
        <v>0</v>
      </c>
      <c r="G430" s="17" t="str">
        <f>VLOOKUP($B430,MasterData[],2,0)</f>
        <v>Product16</v>
      </c>
      <c r="H430" s="17" t="str">
        <f>VLOOKUP($B430,MasterData[],3,0)</f>
        <v>Category02</v>
      </c>
      <c r="I430" s="17" t="str">
        <f>VLOOKUP($B430,MasterData[],4,0)</f>
        <v>No.</v>
      </c>
      <c r="J430" s="19">
        <f>VLOOKUP($B430,MasterData[],5,0)</f>
        <v>13</v>
      </c>
      <c r="K430" s="19">
        <f>VLOOKUP($B430,MasterData[],6,0)</f>
        <v>16.64</v>
      </c>
      <c r="L430" s="19">
        <f t="shared" si="30"/>
        <v>52</v>
      </c>
      <c r="M430" s="19">
        <f t="shared" si="31"/>
        <v>66.56</v>
      </c>
      <c r="N430" s="20">
        <f t="shared" si="32"/>
        <v>21</v>
      </c>
      <c r="O430" s="21" t="str">
        <f t="shared" si="33"/>
        <v>Aug</v>
      </c>
      <c r="P430" s="20">
        <f t="shared" si="34"/>
        <v>2022</v>
      </c>
    </row>
    <row r="431" spans="1:16" x14ac:dyDescent="0.25">
      <c r="A431" s="15">
        <v>44796</v>
      </c>
      <c r="B431" s="16" t="s">
        <v>98</v>
      </c>
      <c r="C431" s="17">
        <v>11</v>
      </c>
      <c r="D431" s="17" t="s">
        <v>106</v>
      </c>
      <c r="E431" s="17" t="s">
        <v>106</v>
      </c>
      <c r="F431" s="18">
        <v>0</v>
      </c>
      <c r="G431" s="17" t="str">
        <f>VLOOKUP($B431,MasterData[],2,0)</f>
        <v>Product44</v>
      </c>
      <c r="H431" s="17" t="str">
        <f>VLOOKUP($B431,MasterData[],3,0)</f>
        <v>Category05</v>
      </c>
      <c r="I431" s="17" t="str">
        <f>VLOOKUP($B431,MasterData[],4,0)</f>
        <v>Kg</v>
      </c>
      <c r="J431" s="19">
        <f>VLOOKUP($B431,MasterData[],5,0)</f>
        <v>76</v>
      </c>
      <c r="K431" s="19">
        <f>VLOOKUP($B431,MasterData[],6,0)</f>
        <v>82.08</v>
      </c>
      <c r="L431" s="19">
        <f t="shared" si="30"/>
        <v>836</v>
      </c>
      <c r="M431" s="19">
        <f t="shared" si="31"/>
        <v>902.88</v>
      </c>
      <c r="N431" s="20">
        <f t="shared" si="32"/>
        <v>23</v>
      </c>
      <c r="O431" s="21" t="str">
        <f t="shared" si="33"/>
        <v>Aug</v>
      </c>
      <c r="P431" s="20">
        <f t="shared" si="34"/>
        <v>2022</v>
      </c>
    </row>
    <row r="432" spans="1:16" x14ac:dyDescent="0.25">
      <c r="A432" s="15">
        <v>44796</v>
      </c>
      <c r="B432" s="16" t="s">
        <v>67</v>
      </c>
      <c r="C432" s="17">
        <v>14</v>
      </c>
      <c r="D432" s="17" t="s">
        <v>108</v>
      </c>
      <c r="E432" s="17" t="s">
        <v>107</v>
      </c>
      <c r="F432" s="18">
        <v>0</v>
      </c>
      <c r="G432" s="17" t="str">
        <f>VLOOKUP($B432,MasterData[],2,0)</f>
        <v>Product29</v>
      </c>
      <c r="H432" s="17" t="str">
        <f>VLOOKUP($B432,MasterData[],3,0)</f>
        <v>Category04</v>
      </c>
      <c r="I432" s="17" t="str">
        <f>VLOOKUP($B432,MasterData[],4,0)</f>
        <v>Lt</v>
      </c>
      <c r="J432" s="19">
        <f>VLOOKUP($B432,MasterData[],5,0)</f>
        <v>47</v>
      </c>
      <c r="K432" s="19">
        <f>VLOOKUP($B432,MasterData[],6,0)</f>
        <v>53.11</v>
      </c>
      <c r="L432" s="19">
        <f t="shared" si="30"/>
        <v>658</v>
      </c>
      <c r="M432" s="19">
        <f t="shared" si="31"/>
        <v>743.54</v>
      </c>
      <c r="N432" s="20">
        <f t="shared" si="32"/>
        <v>23</v>
      </c>
      <c r="O432" s="21" t="str">
        <f t="shared" si="33"/>
        <v>Aug</v>
      </c>
      <c r="P432" s="20">
        <f t="shared" si="34"/>
        <v>2022</v>
      </c>
    </row>
    <row r="433" spans="1:16" x14ac:dyDescent="0.25">
      <c r="A433" s="15">
        <v>44797</v>
      </c>
      <c r="B433" s="16" t="s">
        <v>16</v>
      </c>
      <c r="C433" s="17">
        <v>5</v>
      </c>
      <c r="D433" s="17" t="s">
        <v>108</v>
      </c>
      <c r="E433" s="17" t="s">
        <v>107</v>
      </c>
      <c r="F433" s="18">
        <v>0</v>
      </c>
      <c r="G433" s="17" t="str">
        <f>VLOOKUP($B433,MasterData[],2,0)</f>
        <v>Product05</v>
      </c>
      <c r="H433" s="17" t="str">
        <f>VLOOKUP($B433,MasterData[],3,0)</f>
        <v>Category01</v>
      </c>
      <c r="I433" s="17" t="str">
        <f>VLOOKUP($B433,MasterData[],4,0)</f>
        <v>Ft</v>
      </c>
      <c r="J433" s="19">
        <f>VLOOKUP($B433,MasterData[],5,0)</f>
        <v>133</v>
      </c>
      <c r="K433" s="19">
        <f>VLOOKUP($B433,MasterData[],6,0)</f>
        <v>155.61000000000001</v>
      </c>
      <c r="L433" s="19">
        <f t="shared" si="30"/>
        <v>665</v>
      </c>
      <c r="M433" s="19">
        <f t="shared" si="31"/>
        <v>778.05000000000007</v>
      </c>
      <c r="N433" s="20">
        <f t="shared" si="32"/>
        <v>24</v>
      </c>
      <c r="O433" s="21" t="str">
        <f t="shared" si="33"/>
        <v>Aug</v>
      </c>
      <c r="P433" s="20">
        <f t="shared" si="34"/>
        <v>2022</v>
      </c>
    </row>
    <row r="434" spans="1:16" x14ac:dyDescent="0.25">
      <c r="A434" s="15">
        <v>44799</v>
      </c>
      <c r="B434" s="16" t="s">
        <v>45</v>
      </c>
      <c r="C434" s="17">
        <v>13</v>
      </c>
      <c r="D434" s="17" t="s">
        <v>105</v>
      </c>
      <c r="E434" s="17" t="s">
        <v>107</v>
      </c>
      <c r="F434" s="18">
        <v>0</v>
      </c>
      <c r="G434" s="17" t="str">
        <f>VLOOKUP($B434,MasterData[],2,0)</f>
        <v>Product19</v>
      </c>
      <c r="H434" s="17" t="str">
        <f>VLOOKUP($B434,MasterData[],3,0)</f>
        <v>Category02</v>
      </c>
      <c r="I434" s="17" t="str">
        <f>VLOOKUP($B434,MasterData[],4,0)</f>
        <v>Ft</v>
      </c>
      <c r="J434" s="19">
        <f>VLOOKUP($B434,MasterData[],5,0)</f>
        <v>150</v>
      </c>
      <c r="K434" s="19">
        <f>VLOOKUP($B434,MasterData[],6,0)</f>
        <v>210</v>
      </c>
      <c r="L434" s="19">
        <f t="shared" si="30"/>
        <v>1950</v>
      </c>
      <c r="M434" s="19">
        <f t="shared" si="31"/>
        <v>2730</v>
      </c>
      <c r="N434" s="20">
        <f t="shared" si="32"/>
        <v>26</v>
      </c>
      <c r="O434" s="21" t="str">
        <f t="shared" si="33"/>
        <v>Aug</v>
      </c>
      <c r="P434" s="20">
        <f t="shared" si="34"/>
        <v>2022</v>
      </c>
    </row>
    <row r="435" spans="1:16" x14ac:dyDescent="0.25">
      <c r="A435" s="15">
        <v>44799</v>
      </c>
      <c r="B435" s="16" t="s">
        <v>83</v>
      </c>
      <c r="C435" s="17">
        <v>8</v>
      </c>
      <c r="D435" s="17" t="s">
        <v>106</v>
      </c>
      <c r="E435" s="17" t="s">
        <v>106</v>
      </c>
      <c r="F435" s="18">
        <v>0</v>
      </c>
      <c r="G435" s="17" t="str">
        <f>VLOOKUP($B435,MasterData[],2,0)</f>
        <v>Product37</v>
      </c>
      <c r="H435" s="17" t="str">
        <f>VLOOKUP($B435,MasterData[],3,0)</f>
        <v>Category05</v>
      </c>
      <c r="I435" s="17" t="str">
        <f>VLOOKUP($B435,MasterData[],4,0)</f>
        <v>Kg</v>
      </c>
      <c r="J435" s="19">
        <f>VLOOKUP($B435,MasterData[],5,0)</f>
        <v>67</v>
      </c>
      <c r="K435" s="19">
        <f>VLOOKUP($B435,MasterData[],6,0)</f>
        <v>85.76</v>
      </c>
      <c r="L435" s="19">
        <f t="shared" si="30"/>
        <v>536</v>
      </c>
      <c r="M435" s="19">
        <f t="shared" si="31"/>
        <v>686.08</v>
      </c>
      <c r="N435" s="20">
        <f t="shared" si="32"/>
        <v>26</v>
      </c>
      <c r="O435" s="21" t="str">
        <f t="shared" si="33"/>
        <v>Aug</v>
      </c>
      <c r="P435" s="20">
        <f t="shared" si="34"/>
        <v>2022</v>
      </c>
    </row>
    <row r="436" spans="1:16" x14ac:dyDescent="0.25">
      <c r="A436" s="15">
        <v>44800</v>
      </c>
      <c r="B436" s="16" t="s">
        <v>88</v>
      </c>
      <c r="C436" s="17">
        <v>15</v>
      </c>
      <c r="D436" s="17" t="s">
        <v>105</v>
      </c>
      <c r="E436" s="17" t="s">
        <v>106</v>
      </c>
      <c r="F436" s="18">
        <v>0</v>
      </c>
      <c r="G436" s="17" t="str">
        <f>VLOOKUP($B436,MasterData[],2,0)</f>
        <v>Product39</v>
      </c>
      <c r="H436" s="17" t="str">
        <f>VLOOKUP($B436,MasterData[],3,0)</f>
        <v>Category05</v>
      </c>
      <c r="I436" s="17" t="str">
        <f>VLOOKUP($B436,MasterData[],4,0)</f>
        <v>No.</v>
      </c>
      <c r="J436" s="19">
        <f>VLOOKUP($B436,MasterData[],5,0)</f>
        <v>37</v>
      </c>
      <c r="K436" s="19">
        <f>VLOOKUP($B436,MasterData[],6,0)</f>
        <v>42.55</v>
      </c>
      <c r="L436" s="19">
        <f t="shared" si="30"/>
        <v>555</v>
      </c>
      <c r="M436" s="19">
        <f t="shared" si="31"/>
        <v>638.25</v>
      </c>
      <c r="N436" s="20">
        <f t="shared" si="32"/>
        <v>27</v>
      </c>
      <c r="O436" s="21" t="str">
        <f t="shared" si="33"/>
        <v>Aug</v>
      </c>
      <c r="P436" s="20">
        <f t="shared" si="34"/>
        <v>2022</v>
      </c>
    </row>
    <row r="437" spans="1:16" x14ac:dyDescent="0.25">
      <c r="A437" s="15">
        <v>44801</v>
      </c>
      <c r="B437" s="16" t="s">
        <v>16</v>
      </c>
      <c r="C437" s="17">
        <v>9</v>
      </c>
      <c r="D437" s="17" t="s">
        <v>106</v>
      </c>
      <c r="E437" s="17" t="s">
        <v>106</v>
      </c>
      <c r="F437" s="18">
        <v>0</v>
      </c>
      <c r="G437" s="17" t="str">
        <f>VLOOKUP($B437,MasterData[],2,0)</f>
        <v>Product05</v>
      </c>
      <c r="H437" s="17" t="str">
        <f>VLOOKUP($B437,MasterData[],3,0)</f>
        <v>Category01</v>
      </c>
      <c r="I437" s="17" t="str">
        <f>VLOOKUP($B437,MasterData[],4,0)</f>
        <v>Ft</v>
      </c>
      <c r="J437" s="19">
        <f>VLOOKUP($B437,MasterData[],5,0)</f>
        <v>133</v>
      </c>
      <c r="K437" s="19">
        <f>VLOOKUP($B437,MasterData[],6,0)</f>
        <v>155.61000000000001</v>
      </c>
      <c r="L437" s="19">
        <f t="shared" si="30"/>
        <v>1197</v>
      </c>
      <c r="M437" s="19">
        <f t="shared" si="31"/>
        <v>1400.4900000000002</v>
      </c>
      <c r="N437" s="20">
        <f t="shared" si="32"/>
        <v>28</v>
      </c>
      <c r="O437" s="21" t="str">
        <f t="shared" si="33"/>
        <v>Aug</v>
      </c>
      <c r="P437" s="20">
        <f t="shared" si="34"/>
        <v>2022</v>
      </c>
    </row>
    <row r="438" spans="1:16" x14ac:dyDescent="0.25">
      <c r="A438" s="15">
        <v>44801</v>
      </c>
      <c r="B438" s="16" t="s">
        <v>88</v>
      </c>
      <c r="C438" s="17">
        <v>5</v>
      </c>
      <c r="D438" s="17" t="s">
        <v>108</v>
      </c>
      <c r="E438" s="17" t="s">
        <v>106</v>
      </c>
      <c r="F438" s="18">
        <v>0</v>
      </c>
      <c r="G438" s="17" t="str">
        <f>VLOOKUP($B438,MasterData[],2,0)</f>
        <v>Product39</v>
      </c>
      <c r="H438" s="17" t="str">
        <f>VLOOKUP($B438,MasterData[],3,0)</f>
        <v>Category05</v>
      </c>
      <c r="I438" s="17" t="str">
        <f>VLOOKUP($B438,MasterData[],4,0)</f>
        <v>No.</v>
      </c>
      <c r="J438" s="19">
        <f>VLOOKUP($B438,MasterData[],5,0)</f>
        <v>37</v>
      </c>
      <c r="K438" s="19">
        <f>VLOOKUP($B438,MasterData[],6,0)</f>
        <v>42.55</v>
      </c>
      <c r="L438" s="19">
        <f t="shared" si="30"/>
        <v>185</v>
      </c>
      <c r="M438" s="19">
        <f t="shared" si="31"/>
        <v>212.75</v>
      </c>
      <c r="N438" s="20">
        <f t="shared" si="32"/>
        <v>28</v>
      </c>
      <c r="O438" s="21" t="str">
        <f t="shared" si="33"/>
        <v>Aug</v>
      </c>
      <c r="P438" s="20">
        <f t="shared" si="34"/>
        <v>2022</v>
      </c>
    </row>
    <row r="439" spans="1:16" x14ac:dyDescent="0.25">
      <c r="A439" s="15">
        <v>44803</v>
      </c>
      <c r="B439" s="16" t="s">
        <v>18</v>
      </c>
      <c r="C439" s="17">
        <v>6</v>
      </c>
      <c r="D439" s="17" t="s">
        <v>106</v>
      </c>
      <c r="E439" s="17" t="s">
        <v>107</v>
      </c>
      <c r="F439" s="18">
        <v>0</v>
      </c>
      <c r="G439" s="17" t="str">
        <f>VLOOKUP($B439,MasterData[],2,0)</f>
        <v>Product06</v>
      </c>
      <c r="H439" s="17" t="str">
        <f>VLOOKUP($B439,MasterData[],3,0)</f>
        <v>Category01</v>
      </c>
      <c r="I439" s="17" t="str">
        <f>VLOOKUP($B439,MasterData[],4,0)</f>
        <v>Kg</v>
      </c>
      <c r="J439" s="19">
        <f>VLOOKUP($B439,MasterData[],5,0)</f>
        <v>75</v>
      </c>
      <c r="K439" s="19">
        <f>VLOOKUP($B439,MasterData[],6,0)</f>
        <v>85.5</v>
      </c>
      <c r="L439" s="19">
        <f t="shared" si="30"/>
        <v>450</v>
      </c>
      <c r="M439" s="19">
        <f t="shared" si="31"/>
        <v>513</v>
      </c>
      <c r="N439" s="20">
        <f t="shared" si="32"/>
        <v>30</v>
      </c>
      <c r="O439" s="21" t="str">
        <f t="shared" si="33"/>
        <v>Aug</v>
      </c>
      <c r="P439" s="20">
        <f t="shared" si="34"/>
        <v>2022</v>
      </c>
    </row>
    <row r="440" spans="1:16" x14ac:dyDescent="0.25">
      <c r="A440" s="15">
        <v>44803</v>
      </c>
      <c r="B440" s="16" t="s">
        <v>96</v>
      </c>
      <c r="C440" s="17">
        <v>6</v>
      </c>
      <c r="D440" s="17" t="s">
        <v>108</v>
      </c>
      <c r="E440" s="17" t="s">
        <v>107</v>
      </c>
      <c r="F440" s="18">
        <v>0</v>
      </c>
      <c r="G440" s="17" t="str">
        <f>VLOOKUP($B440,MasterData[],2,0)</f>
        <v>Product43</v>
      </c>
      <c r="H440" s="17" t="str">
        <f>VLOOKUP($B440,MasterData[],3,0)</f>
        <v>Category05</v>
      </c>
      <c r="I440" s="17" t="str">
        <f>VLOOKUP($B440,MasterData[],4,0)</f>
        <v>Kg</v>
      </c>
      <c r="J440" s="19">
        <f>VLOOKUP($B440,MasterData[],5,0)</f>
        <v>67</v>
      </c>
      <c r="K440" s="19">
        <f>VLOOKUP($B440,MasterData[],6,0)</f>
        <v>83.08</v>
      </c>
      <c r="L440" s="19">
        <f t="shared" si="30"/>
        <v>402</v>
      </c>
      <c r="M440" s="19">
        <f t="shared" si="31"/>
        <v>498.48</v>
      </c>
      <c r="N440" s="20">
        <f t="shared" si="32"/>
        <v>30</v>
      </c>
      <c r="O440" s="21" t="str">
        <f t="shared" si="33"/>
        <v>Aug</v>
      </c>
      <c r="P440" s="20">
        <f t="shared" si="34"/>
        <v>2022</v>
      </c>
    </row>
    <row r="441" spans="1:16" x14ac:dyDescent="0.25">
      <c r="A441" s="15">
        <v>44803</v>
      </c>
      <c r="B441" s="16" t="s">
        <v>58</v>
      </c>
      <c r="C441" s="17">
        <v>5</v>
      </c>
      <c r="D441" s="17" t="s">
        <v>108</v>
      </c>
      <c r="E441" s="17" t="s">
        <v>107</v>
      </c>
      <c r="F441" s="18">
        <v>0</v>
      </c>
      <c r="G441" s="17" t="str">
        <f>VLOOKUP($B441,MasterData[],2,0)</f>
        <v>Product25</v>
      </c>
      <c r="H441" s="17" t="str">
        <f>VLOOKUP($B441,MasterData[],3,0)</f>
        <v>Category03</v>
      </c>
      <c r="I441" s="17" t="str">
        <f>VLOOKUP($B441,MasterData[],4,0)</f>
        <v>No.</v>
      </c>
      <c r="J441" s="19">
        <f>VLOOKUP($B441,MasterData[],5,0)</f>
        <v>7</v>
      </c>
      <c r="K441" s="19">
        <f>VLOOKUP($B441,MasterData[],6,0)</f>
        <v>8.33</v>
      </c>
      <c r="L441" s="19">
        <f t="shared" si="30"/>
        <v>35</v>
      </c>
      <c r="M441" s="19">
        <f t="shared" si="31"/>
        <v>41.65</v>
      </c>
      <c r="N441" s="20">
        <f t="shared" si="32"/>
        <v>30</v>
      </c>
      <c r="O441" s="21" t="str">
        <f t="shared" si="33"/>
        <v>Aug</v>
      </c>
      <c r="P441" s="20">
        <f t="shared" si="34"/>
        <v>2022</v>
      </c>
    </row>
    <row r="442" spans="1:16" x14ac:dyDescent="0.25">
      <c r="A442" s="15">
        <v>44804</v>
      </c>
      <c r="B442" s="16" t="s">
        <v>37</v>
      </c>
      <c r="C442" s="17">
        <v>13</v>
      </c>
      <c r="D442" s="17" t="s">
        <v>108</v>
      </c>
      <c r="E442" s="17" t="s">
        <v>107</v>
      </c>
      <c r="F442" s="18">
        <v>0</v>
      </c>
      <c r="G442" s="17" t="str">
        <f>VLOOKUP($B442,MasterData[],2,0)</f>
        <v>Product15</v>
      </c>
      <c r="H442" s="17" t="str">
        <f>VLOOKUP($B442,MasterData[],3,0)</f>
        <v>Category02</v>
      </c>
      <c r="I442" s="17" t="str">
        <f>VLOOKUP($B442,MasterData[],4,0)</f>
        <v>No.</v>
      </c>
      <c r="J442" s="19">
        <f>VLOOKUP($B442,MasterData[],5,0)</f>
        <v>12</v>
      </c>
      <c r="K442" s="19">
        <f>VLOOKUP($B442,MasterData[],6,0)</f>
        <v>15.719999999999999</v>
      </c>
      <c r="L442" s="19">
        <f t="shared" si="30"/>
        <v>156</v>
      </c>
      <c r="M442" s="19">
        <f t="shared" si="31"/>
        <v>204.35999999999999</v>
      </c>
      <c r="N442" s="20">
        <f t="shared" si="32"/>
        <v>31</v>
      </c>
      <c r="O442" s="21" t="str">
        <f t="shared" si="33"/>
        <v>Aug</v>
      </c>
      <c r="P442" s="20">
        <f t="shared" si="34"/>
        <v>2022</v>
      </c>
    </row>
    <row r="443" spans="1:16" x14ac:dyDescent="0.25">
      <c r="A443" s="15">
        <v>44808</v>
      </c>
      <c r="B443" s="16" t="s">
        <v>10</v>
      </c>
      <c r="C443" s="17">
        <v>1</v>
      </c>
      <c r="D443" s="17" t="s">
        <v>108</v>
      </c>
      <c r="E443" s="17" t="s">
        <v>107</v>
      </c>
      <c r="F443" s="18">
        <v>0</v>
      </c>
      <c r="G443" s="17" t="str">
        <f>VLOOKUP($B443,MasterData[],2,0)</f>
        <v>Product02</v>
      </c>
      <c r="H443" s="17" t="str">
        <f>VLOOKUP($B443,MasterData[],3,0)</f>
        <v>Category01</v>
      </c>
      <c r="I443" s="17" t="str">
        <f>VLOOKUP($B443,MasterData[],4,0)</f>
        <v>Kg</v>
      </c>
      <c r="J443" s="19">
        <f>VLOOKUP($B443,MasterData[],5,0)</f>
        <v>105</v>
      </c>
      <c r="K443" s="19">
        <f>VLOOKUP($B443,MasterData[],6,0)</f>
        <v>142.80000000000001</v>
      </c>
      <c r="L443" s="19">
        <f t="shared" si="30"/>
        <v>105</v>
      </c>
      <c r="M443" s="19">
        <f t="shared" si="31"/>
        <v>142.80000000000001</v>
      </c>
      <c r="N443" s="20">
        <f t="shared" si="32"/>
        <v>4</v>
      </c>
      <c r="O443" s="21" t="str">
        <f t="shared" si="33"/>
        <v>Sep</v>
      </c>
      <c r="P443" s="20">
        <f t="shared" si="34"/>
        <v>2022</v>
      </c>
    </row>
    <row r="444" spans="1:16" x14ac:dyDescent="0.25">
      <c r="A444" s="15">
        <v>44810</v>
      </c>
      <c r="B444" s="16" t="s">
        <v>16</v>
      </c>
      <c r="C444" s="17">
        <v>12</v>
      </c>
      <c r="D444" s="17" t="s">
        <v>105</v>
      </c>
      <c r="E444" s="17" t="s">
        <v>106</v>
      </c>
      <c r="F444" s="18">
        <v>0</v>
      </c>
      <c r="G444" s="17" t="str">
        <f>VLOOKUP($B444,MasterData[],2,0)</f>
        <v>Product05</v>
      </c>
      <c r="H444" s="17" t="str">
        <f>VLOOKUP($B444,MasterData[],3,0)</f>
        <v>Category01</v>
      </c>
      <c r="I444" s="17" t="str">
        <f>VLOOKUP($B444,MasterData[],4,0)</f>
        <v>Ft</v>
      </c>
      <c r="J444" s="19">
        <f>VLOOKUP($B444,MasterData[],5,0)</f>
        <v>133</v>
      </c>
      <c r="K444" s="19">
        <f>VLOOKUP($B444,MasterData[],6,0)</f>
        <v>155.61000000000001</v>
      </c>
      <c r="L444" s="19">
        <f t="shared" si="30"/>
        <v>1596</v>
      </c>
      <c r="M444" s="19">
        <f t="shared" si="31"/>
        <v>1867.3200000000002</v>
      </c>
      <c r="N444" s="20">
        <f t="shared" si="32"/>
        <v>6</v>
      </c>
      <c r="O444" s="21" t="str">
        <f t="shared" si="33"/>
        <v>Sep</v>
      </c>
      <c r="P444" s="20">
        <f t="shared" si="34"/>
        <v>2022</v>
      </c>
    </row>
    <row r="445" spans="1:16" x14ac:dyDescent="0.25">
      <c r="A445" s="15">
        <v>44813</v>
      </c>
      <c r="B445" s="16" t="s">
        <v>92</v>
      </c>
      <c r="C445" s="17">
        <v>9</v>
      </c>
      <c r="D445" s="17" t="s">
        <v>108</v>
      </c>
      <c r="E445" s="17" t="s">
        <v>106</v>
      </c>
      <c r="F445" s="18">
        <v>0</v>
      </c>
      <c r="G445" s="17" t="str">
        <f>VLOOKUP($B445,MasterData[],2,0)</f>
        <v>Product41</v>
      </c>
      <c r="H445" s="17" t="str">
        <f>VLOOKUP($B445,MasterData[],3,0)</f>
        <v>Category05</v>
      </c>
      <c r="I445" s="17" t="str">
        <f>VLOOKUP($B445,MasterData[],4,0)</f>
        <v>Ft</v>
      </c>
      <c r="J445" s="19">
        <f>VLOOKUP($B445,MasterData[],5,0)</f>
        <v>138</v>
      </c>
      <c r="K445" s="19">
        <f>VLOOKUP($B445,MasterData[],6,0)</f>
        <v>173.88</v>
      </c>
      <c r="L445" s="19">
        <f t="shared" si="30"/>
        <v>1242</v>
      </c>
      <c r="M445" s="19">
        <f t="shared" si="31"/>
        <v>1564.92</v>
      </c>
      <c r="N445" s="20">
        <f t="shared" si="32"/>
        <v>9</v>
      </c>
      <c r="O445" s="21" t="str">
        <f t="shared" si="33"/>
        <v>Sep</v>
      </c>
      <c r="P445" s="20">
        <f t="shared" si="34"/>
        <v>2022</v>
      </c>
    </row>
    <row r="446" spans="1:16" x14ac:dyDescent="0.25">
      <c r="A446" s="15">
        <v>44813</v>
      </c>
      <c r="B446" s="16" t="s">
        <v>12</v>
      </c>
      <c r="C446" s="17">
        <v>3</v>
      </c>
      <c r="D446" s="17" t="s">
        <v>108</v>
      </c>
      <c r="E446" s="17" t="s">
        <v>106</v>
      </c>
      <c r="F446" s="18">
        <v>0</v>
      </c>
      <c r="G446" s="17" t="str">
        <f>VLOOKUP($B446,MasterData[],2,0)</f>
        <v>Product03</v>
      </c>
      <c r="H446" s="17" t="str">
        <f>VLOOKUP($B446,MasterData[],3,0)</f>
        <v>Category01</v>
      </c>
      <c r="I446" s="17" t="str">
        <f>VLOOKUP($B446,MasterData[],4,0)</f>
        <v>Kg</v>
      </c>
      <c r="J446" s="19">
        <f>VLOOKUP($B446,MasterData[],5,0)</f>
        <v>71</v>
      </c>
      <c r="K446" s="19">
        <f>VLOOKUP($B446,MasterData[],6,0)</f>
        <v>80.94</v>
      </c>
      <c r="L446" s="19">
        <f t="shared" si="30"/>
        <v>213</v>
      </c>
      <c r="M446" s="19">
        <f t="shared" si="31"/>
        <v>242.82</v>
      </c>
      <c r="N446" s="20">
        <f t="shared" si="32"/>
        <v>9</v>
      </c>
      <c r="O446" s="21" t="str">
        <f t="shared" si="33"/>
        <v>Sep</v>
      </c>
      <c r="P446" s="20">
        <f t="shared" si="34"/>
        <v>2022</v>
      </c>
    </row>
    <row r="447" spans="1:16" x14ac:dyDescent="0.25">
      <c r="A447" s="15">
        <v>44814</v>
      </c>
      <c r="B447" s="16" t="s">
        <v>79</v>
      </c>
      <c r="C447" s="17">
        <v>15</v>
      </c>
      <c r="D447" s="17" t="s">
        <v>106</v>
      </c>
      <c r="E447" s="17" t="s">
        <v>107</v>
      </c>
      <c r="F447" s="18">
        <v>0</v>
      </c>
      <c r="G447" s="17" t="str">
        <f>VLOOKUP($B447,MasterData[],2,0)</f>
        <v>Product35</v>
      </c>
      <c r="H447" s="17" t="str">
        <f>VLOOKUP($B447,MasterData[],3,0)</f>
        <v>Category04</v>
      </c>
      <c r="I447" s="17" t="str">
        <f>VLOOKUP($B447,MasterData[],4,0)</f>
        <v>No.</v>
      </c>
      <c r="J447" s="19">
        <f>VLOOKUP($B447,MasterData[],5,0)</f>
        <v>5</v>
      </c>
      <c r="K447" s="19">
        <f>VLOOKUP($B447,MasterData[],6,0)</f>
        <v>6.7</v>
      </c>
      <c r="L447" s="19">
        <f t="shared" si="30"/>
        <v>75</v>
      </c>
      <c r="M447" s="19">
        <f t="shared" si="31"/>
        <v>100.5</v>
      </c>
      <c r="N447" s="20">
        <f t="shared" si="32"/>
        <v>10</v>
      </c>
      <c r="O447" s="21" t="str">
        <f t="shared" si="33"/>
        <v>Sep</v>
      </c>
      <c r="P447" s="20">
        <f t="shared" si="34"/>
        <v>2022</v>
      </c>
    </row>
    <row r="448" spans="1:16" x14ac:dyDescent="0.25">
      <c r="A448" s="15">
        <v>44814</v>
      </c>
      <c r="B448" s="16" t="s">
        <v>86</v>
      </c>
      <c r="C448" s="17">
        <v>4</v>
      </c>
      <c r="D448" s="17" t="s">
        <v>108</v>
      </c>
      <c r="E448" s="17" t="s">
        <v>107</v>
      </c>
      <c r="F448" s="18">
        <v>0</v>
      </c>
      <c r="G448" s="17" t="str">
        <f>VLOOKUP($B448,MasterData[],2,0)</f>
        <v>Product38</v>
      </c>
      <c r="H448" s="17" t="str">
        <f>VLOOKUP($B448,MasterData[],3,0)</f>
        <v>Category05</v>
      </c>
      <c r="I448" s="17" t="str">
        <f>VLOOKUP($B448,MasterData[],4,0)</f>
        <v>Kg</v>
      </c>
      <c r="J448" s="19">
        <f>VLOOKUP($B448,MasterData[],5,0)</f>
        <v>72</v>
      </c>
      <c r="K448" s="19">
        <f>VLOOKUP($B448,MasterData[],6,0)</f>
        <v>79.92</v>
      </c>
      <c r="L448" s="19">
        <f t="shared" si="30"/>
        <v>288</v>
      </c>
      <c r="M448" s="19">
        <f t="shared" si="31"/>
        <v>319.68</v>
      </c>
      <c r="N448" s="20">
        <f t="shared" si="32"/>
        <v>10</v>
      </c>
      <c r="O448" s="21" t="str">
        <f t="shared" si="33"/>
        <v>Sep</v>
      </c>
      <c r="P448" s="20">
        <f t="shared" si="34"/>
        <v>2022</v>
      </c>
    </row>
    <row r="449" spans="1:16" x14ac:dyDescent="0.25">
      <c r="A449" s="15">
        <v>44818</v>
      </c>
      <c r="B449" s="16" t="s">
        <v>67</v>
      </c>
      <c r="C449" s="17">
        <v>3</v>
      </c>
      <c r="D449" s="17" t="s">
        <v>108</v>
      </c>
      <c r="E449" s="17" t="s">
        <v>107</v>
      </c>
      <c r="F449" s="18">
        <v>0</v>
      </c>
      <c r="G449" s="17" t="str">
        <f>VLOOKUP($B449,MasterData[],2,0)</f>
        <v>Product29</v>
      </c>
      <c r="H449" s="17" t="str">
        <f>VLOOKUP($B449,MasterData[],3,0)</f>
        <v>Category04</v>
      </c>
      <c r="I449" s="17" t="str">
        <f>VLOOKUP($B449,MasterData[],4,0)</f>
        <v>Lt</v>
      </c>
      <c r="J449" s="19">
        <f>VLOOKUP($B449,MasterData[],5,0)</f>
        <v>47</v>
      </c>
      <c r="K449" s="19">
        <f>VLOOKUP($B449,MasterData[],6,0)</f>
        <v>53.11</v>
      </c>
      <c r="L449" s="19">
        <f t="shared" si="30"/>
        <v>141</v>
      </c>
      <c r="M449" s="19">
        <f t="shared" si="31"/>
        <v>159.32999999999998</v>
      </c>
      <c r="N449" s="20">
        <f t="shared" si="32"/>
        <v>14</v>
      </c>
      <c r="O449" s="21" t="str">
        <f t="shared" si="33"/>
        <v>Sep</v>
      </c>
      <c r="P449" s="20">
        <f t="shared" si="34"/>
        <v>2022</v>
      </c>
    </row>
    <row r="450" spans="1:16" x14ac:dyDescent="0.25">
      <c r="A450" s="15">
        <v>44819</v>
      </c>
      <c r="B450" s="16" t="s">
        <v>83</v>
      </c>
      <c r="C450" s="17">
        <v>15</v>
      </c>
      <c r="D450" s="17" t="s">
        <v>106</v>
      </c>
      <c r="E450" s="17" t="s">
        <v>106</v>
      </c>
      <c r="F450" s="18">
        <v>0</v>
      </c>
      <c r="G450" s="17" t="str">
        <f>VLOOKUP($B450,MasterData[],2,0)</f>
        <v>Product37</v>
      </c>
      <c r="H450" s="17" t="str">
        <f>VLOOKUP($B450,MasterData[],3,0)</f>
        <v>Category05</v>
      </c>
      <c r="I450" s="17" t="str">
        <f>VLOOKUP($B450,MasterData[],4,0)</f>
        <v>Kg</v>
      </c>
      <c r="J450" s="19">
        <f>VLOOKUP($B450,MasterData[],5,0)</f>
        <v>67</v>
      </c>
      <c r="K450" s="19">
        <f>VLOOKUP($B450,MasterData[],6,0)</f>
        <v>85.76</v>
      </c>
      <c r="L450" s="19">
        <f t="shared" ref="L450:L513" si="35">C450*J450</f>
        <v>1005</v>
      </c>
      <c r="M450" s="19">
        <f t="shared" ref="M450:M513" si="36">C450*K450*(1-F450)</f>
        <v>1286.4000000000001</v>
      </c>
      <c r="N450" s="20">
        <f t="shared" ref="N450:N513" si="37">DAY(A450)</f>
        <v>15</v>
      </c>
      <c r="O450" s="21" t="str">
        <f t="shared" ref="O450:O513" si="38">IF(MONTH(A450)=1,"Jan",IF(MONTH(A450)=2,"Feb",IF(MONTH(A450)=3,"Mar",IF(MONTH(A450)=4,"Apr",IF(MONTH(A450)=5,"May",IF(MONTH(A450)=6,"Jun",IF(MONTH(A450)=7,"Jul",IF(MONTH(A450)=8,"Aug",IF(MONTH(A450)=9,"Sep",IF(MONTH(A450)=10,"Oct",IF(MONTH(A450)=11,"Nov","Dec")))))))))))</f>
        <v>Sep</v>
      </c>
      <c r="P450" s="20">
        <f t="shared" ref="P450:P513" si="39">YEAR(A450)</f>
        <v>2022</v>
      </c>
    </row>
    <row r="451" spans="1:16" x14ac:dyDescent="0.25">
      <c r="A451" s="15">
        <v>44822</v>
      </c>
      <c r="B451" s="16" t="s">
        <v>60</v>
      </c>
      <c r="C451" s="17">
        <v>14</v>
      </c>
      <c r="D451" s="17" t="s">
        <v>106</v>
      </c>
      <c r="E451" s="17" t="s">
        <v>107</v>
      </c>
      <c r="F451" s="18">
        <v>0</v>
      </c>
      <c r="G451" s="17" t="str">
        <f>VLOOKUP($B451,MasterData[],2,0)</f>
        <v>Product26</v>
      </c>
      <c r="H451" s="17" t="str">
        <f>VLOOKUP($B451,MasterData[],3,0)</f>
        <v>Category04</v>
      </c>
      <c r="I451" s="17" t="str">
        <f>VLOOKUP($B451,MasterData[],4,0)</f>
        <v>No.</v>
      </c>
      <c r="J451" s="19">
        <f>VLOOKUP($B451,MasterData[],5,0)</f>
        <v>18</v>
      </c>
      <c r="K451" s="19">
        <f>VLOOKUP($B451,MasterData[],6,0)</f>
        <v>24.66</v>
      </c>
      <c r="L451" s="19">
        <f t="shared" si="35"/>
        <v>252</v>
      </c>
      <c r="M451" s="19">
        <f t="shared" si="36"/>
        <v>345.24</v>
      </c>
      <c r="N451" s="20">
        <f t="shared" si="37"/>
        <v>18</v>
      </c>
      <c r="O451" s="21" t="str">
        <f t="shared" si="38"/>
        <v>Sep</v>
      </c>
      <c r="P451" s="20">
        <f t="shared" si="39"/>
        <v>2022</v>
      </c>
    </row>
    <row r="452" spans="1:16" x14ac:dyDescent="0.25">
      <c r="A452" s="15">
        <v>44823</v>
      </c>
      <c r="B452" s="16" t="s">
        <v>75</v>
      </c>
      <c r="C452" s="17">
        <v>8</v>
      </c>
      <c r="D452" s="17" t="s">
        <v>105</v>
      </c>
      <c r="E452" s="17" t="s">
        <v>107</v>
      </c>
      <c r="F452" s="18">
        <v>0</v>
      </c>
      <c r="G452" s="17" t="str">
        <f>VLOOKUP($B452,MasterData[],2,0)</f>
        <v>Product33</v>
      </c>
      <c r="H452" s="17" t="str">
        <f>VLOOKUP($B452,MasterData[],3,0)</f>
        <v>Category04</v>
      </c>
      <c r="I452" s="17" t="str">
        <f>VLOOKUP($B452,MasterData[],4,0)</f>
        <v>Kg</v>
      </c>
      <c r="J452" s="19">
        <f>VLOOKUP($B452,MasterData[],5,0)</f>
        <v>95</v>
      </c>
      <c r="K452" s="19">
        <f>VLOOKUP($B452,MasterData[],6,0)</f>
        <v>119.7</v>
      </c>
      <c r="L452" s="19">
        <f t="shared" si="35"/>
        <v>760</v>
      </c>
      <c r="M452" s="19">
        <f t="shared" si="36"/>
        <v>957.6</v>
      </c>
      <c r="N452" s="20">
        <f t="shared" si="37"/>
        <v>19</v>
      </c>
      <c r="O452" s="21" t="str">
        <f t="shared" si="38"/>
        <v>Sep</v>
      </c>
      <c r="P452" s="20">
        <f t="shared" si="39"/>
        <v>2022</v>
      </c>
    </row>
    <row r="453" spans="1:16" x14ac:dyDescent="0.25">
      <c r="A453" s="15">
        <v>44824</v>
      </c>
      <c r="B453" s="16" t="s">
        <v>75</v>
      </c>
      <c r="C453" s="17">
        <v>6</v>
      </c>
      <c r="D453" s="17" t="s">
        <v>108</v>
      </c>
      <c r="E453" s="17" t="s">
        <v>106</v>
      </c>
      <c r="F453" s="18">
        <v>0</v>
      </c>
      <c r="G453" s="17" t="str">
        <f>VLOOKUP($B453,MasterData[],2,0)</f>
        <v>Product33</v>
      </c>
      <c r="H453" s="17" t="str">
        <f>VLOOKUP($B453,MasterData[],3,0)</f>
        <v>Category04</v>
      </c>
      <c r="I453" s="17" t="str">
        <f>VLOOKUP($B453,MasterData[],4,0)</f>
        <v>Kg</v>
      </c>
      <c r="J453" s="19">
        <f>VLOOKUP($B453,MasterData[],5,0)</f>
        <v>95</v>
      </c>
      <c r="K453" s="19">
        <f>VLOOKUP($B453,MasterData[],6,0)</f>
        <v>119.7</v>
      </c>
      <c r="L453" s="19">
        <f t="shared" si="35"/>
        <v>570</v>
      </c>
      <c r="M453" s="19">
        <f t="shared" si="36"/>
        <v>718.2</v>
      </c>
      <c r="N453" s="20">
        <f t="shared" si="37"/>
        <v>20</v>
      </c>
      <c r="O453" s="21" t="str">
        <f t="shared" si="38"/>
        <v>Sep</v>
      </c>
      <c r="P453" s="20">
        <f t="shared" si="39"/>
        <v>2022</v>
      </c>
    </row>
    <row r="454" spans="1:16" x14ac:dyDescent="0.25">
      <c r="A454" s="15">
        <v>44824</v>
      </c>
      <c r="B454" s="16" t="s">
        <v>6</v>
      </c>
      <c r="C454" s="17">
        <v>10</v>
      </c>
      <c r="D454" s="17" t="s">
        <v>108</v>
      </c>
      <c r="E454" s="17" t="s">
        <v>106</v>
      </c>
      <c r="F454" s="18">
        <v>0</v>
      </c>
      <c r="G454" s="17" t="str">
        <f>VLOOKUP($B454,MasterData[],2,0)</f>
        <v>Product01</v>
      </c>
      <c r="H454" s="17" t="str">
        <f>VLOOKUP($B454,MasterData[],3,0)</f>
        <v>Category01</v>
      </c>
      <c r="I454" s="17" t="str">
        <f>VLOOKUP($B454,MasterData[],4,0)</f>
        <v>Kg</v>
      </c>
      <c r="J454" s="19">
        <f>VLOOKUP($B454,MasterData[],5,0)</f>
        <v>98</v>
      </c>
      <c r="K454" s="19">
        <f>VLOOKUP($B454,MasterData[],6,0)</f>
        <v>103.88</v>
      </c>
      <c r="L454" s="19">
        <f t="shared" si="35"/>
        <v>980</v>
      </c>
      <c r="M454" s="19">
        <f t="shared" si="36"/>
        <v>1038.8</v>
      </c>
      <c r="N454" s="20">
        <f t="shared" si="37"/>
        <v>20</v>
      </c>
      <c r="O454" s="21" t="str">
        <f t="shared" si="38"/>
        <v>Sep</v>
      </c>
      <c r="P454" s="20">
        <f t="shared" si="39"/>
        <v>2022</v>
      </c>
    </row>
    <row r="455" spans="1:16" x14ac:dyDescent="0.25">
      <c r="A455" s="15">
        <v>44825</v>
      </c>
      <c r="B455" s="16" t="s">
        <v>43</v>
      </c>
      <c r="C455" s="17">
        <v>14</v>
      </c>
      <c r="D455" s="17" t="s">
        <v>106</v>
      </c>
      <c r="E455" s="17" t="s">
        <v>106</v>
      </c>
      <c r="F455" s="18">
        <v>0</v>
      </c>
      <c r="G455" s="17" t="str">
        <f>VLOOKUP($B455,MasterData[],2,0)</f>
        <v>Product18</v>
      </c>
      <c r="H455" s="17" t="str">
        <f>VLOOKUP($B455,MasterData[],3,0)</f>
        <v>Category02</v>
      </c>
      <c r="I455" s="17" t="str">
        <f>VLOOKUP($B455,MasterData[],4,0)</f>
        <v>No.</v>
      </c>
      <c r="J455" s="19">
        <f>VLOOKUP($B455,MasterData[],5,0)</f>
        <v>37</v>
      </c>
      <c r="K455" s="19">
        <f>VLOOKUP($B455,MasterData[],6,0)</f>
        <v>49.21</v>
      </c>
      <c r="L455" s="19">
        <f t="shared" si="35"/>
        <v>518</v>
      </c>
      <c r="M455" s="19">
        <f t="shared" si="36"/>
        <v>688.94</v>
      </c>
      <c r="N455" s="20">
        <f t="shared" si="37"/>
        <v>21</v>
      </c>
      <c r="O455" s="21" t="str">
        <f t="shared" si="38"/>
        <v>Sep</v>
      </c>
      <c r="P455" s="20">
        <f t="shared" si="39"/>
        <v>2022</v>
      </c>
    </row>
    <row r="456" spans="1:16" x14ac:dyDescent="0.25">
      <c r="A456" s="15">
        <v>44825</v>
      </c>
      <c r="B456" s="16" t="s">
        <v>60</v>
      </c>
      <c r="C456" s="17">
        <v>5</v>
      </c>
      <c r="D456" s="17" t="s">
        <v>108</v>
      </c>
      <c r="E456" s="17" t="s">
        <v>107</v>
      </c>
      <c r="F456" s="18">
        <v>0</v>
      </c>
      <c r="G456" s="17" t="str">
        <f>VLOOKUP($B456,MasterData[],2,0)</f>
        <v>Product26</v>
      </c>
      <c r="H456" s="17" t="str">
        <f>VLOOKUP($B456,MasterData[],3,0)</f>
        <v>Category04</v>
      </c>
      <c r="I456" s="17" t="str">
        <f>VLOOKUP($B456,MasterData[],4,0)</f>
        <v>No.</v>
      </c>
      <c r="J456" s="19">
        <f>VLOOKUP($B456,MasterData[],5,0)</f>
        <v>18</v>
      </c>
      <c r="K456" s="19">
        <f>VLOOKUP($B456,MasterData[],6,0)</f>
        <v>24.66</v>
      </c>
      <c r="L456" s="19">
        <f t="shared" si="35"/>
        <v>90</v>
      </c>
      <c r="M456" s="19">
        <f t="shared" si="36"/>
        <v>123.3</v>
      </c>
      <c r="N456" s="20">
        <f t="shared" si="37"/>
        <v>21</v>
      </c>
      <c r="O456" s="21" t="str">
        <f t="shared" si="38"/>
        <v>Sep</v>
      </c>
      <c r="P456" s="20">
        <f t="shared" si="39"/>
        <v>2022</v>
      </c>
    </row>
    <row r="457" spans="1:16" x14ac:dyDescent="0.25">
      <c r="A457" s="15">
        <v>44826</v>
      </c>
      <c r="B457" s="16" t="s">
        <v>96</v>
      </c>
      <c r="C457" s="17">
        <v>12</v>
      </c>
      <c r="D457" s="17" t="s">
        <v>106</v>
      </c>
      <c r="E457" s="17" t="s">
        <v>106</v>
      </c>
      <c r="F457" s="18">
        <v>0</v>
      </c>
      <c r="G457" s="17" t="str">
        <f>VLOOKUP($B457,MasterData[],2,0)</f>
        <v>Product43</v>
      </c>
      <c r="H457" s="17" t="str">
        <f>VLOOKUP($B457,MasterData[],3,0)</f>
        <v>Category05</v>
      </c>
      <c r="I457" s="17" t="str">
        <f>VLOOKUP($B457,MasterData[],4,0)</f>
        <v>Kg</v>
      </c>
      <c r="J457" s="19">
        <f>VLOOKUP($B457,MasterData[],5,0)</f>
        <v>67</v>
      </c>
      <c r="K457" s="19">
        <f>VLOOKUP($B457,MasterData[],6,0)</f>
        <v>83.08</v>
      </c>
      <c r="L457" s="19">
        <f t="shared" si="35"/>
        <v>804</v>
      </c>
      <c r="M457" s="19">
        <f t="shared" si="36"/>
        <v>996.96</v>
      </c>
      <c r="N457" s="20">
        <f t="shared" si="37"/>
        <v>22</v>
      </c>
      <c r="O457" s="21" t="str">
        <f t="shared" si="38"/>
        <v>Sep</v>
      </c>
      <c r="P457" s="20">
        <f t="shared" si="39"/>
        <v>2022</v>
      </c>
    </row>
    <row r="458" spans="1:16" x14ac:dyDescent="0.25">
      <c r="A458" s="15">
        <v>44827</v>
      </c>
      <c r="B458" s="16" t="s">
        <v>31</v>
      </c>
      <c r="C458" s="17">
        <v>12</v>
      </c>
      <c r="D458" s="17" t="s">
        <v>108</v>
      </c>
      <c r="E458" s="17" t="s">
        <v>106</v>
      </c>
      <c r="F458" s="18">
        <v>0</v>
      </c>
      <c r="G458" s="17" t="str">
        <f>VLOOKUP($B458,MasterData[],2,0)</f>
        <v>Product12</v>
      </c>
      <c r="H458" s="17" t="str">
        <f>VLOOKUP($B458,MasterData[],3,0)</f>
        <v>Category02</v>
      </c>
      <c r="I458" s="17" t="str">
        <f>VLOOKUP($B458,MasterData[],4,0)</f>
        <v>Kg</v>
      </c>
      <c r="J458" s="19">
        <f>VLOOKUP($B458,MasterData[],5,0)</f>
        <v>73</v>
      </c>
      <c r="K458" s="19">
        <f>VLOOKUP($B458,MasterData[],6,0)</f>
        <v>94.17</v>
      </c>
      <c r="L458" s="19">
        <f t="shared" si="35"/>
        <v>876</v>
      </c>
      <c r="M458" s="19">
        <f t="shared" si="36"/>
        <v>1130.04</v>
      </c>
      <c r="N458" s="20">
        <f t="shared" si="37"/>
        <v>23</v>
      </c>
      <c r="O458" s="21" t="str">
        <f t="shared" si="38"/>
        <v>Sep</v>
      </c>
      <c r="P458" s="20">
        <f t="shared" si="39"/>
        <v>2022</v>
      </c>
    </row>
    <row r="459" spans="1:16" x14ac:dyDescent="0.25">
      <c r="A459" s="15">
        <v>44828</v>
      </c>
      <c r="B459" s="16" t="s">
        <v>73</v>
      </c>
      <c r="C459" s="17">
        <v>14</v>
      </c>
      <c r="D459" s="17" t="s">
        <v>108</v>
      </c>
      <c r="E459" s="17" t="s">
        <v>106</v>
      </c>
      <c r="F459" s="18">
        <v>0</v>
      </c>
      <c r="G459" s="17" t="str">
        <f>VLOOKUP($B459,MasterData[],2,0)</f>
        <v>Product32</v>
      </c>
      <c r="H459" s="17" t="str">
        <f>VLOOKUP($B459,MasterData[],3,0)</f>
        <v>Category04</v>
      </c>
      <c r="I459" s="17" t="str">
        <f>VLOOKUP($B459,MasterData[],4,0)</f>
        <v>Kg</v>
      </c>
      <c r="J459" s="19">
        <f>VLOOKUP($B459,MasterData[],5,0)</f>
        <v>89</v>
      </c>
      <c r="K459" s="19">
        <f>VLOOKUP($B459,MasterData[],6,0)</f>
        <v>117.48</v>
      </c>
      <c r="L459" s="19">
        <f t="shared" si="35"/>
        <v>1246</v>
      </c>
      <c r="M459" s="19">
        <f t="shared" si="36"/>
        <v>1644.72</v>
      </c>
      <c r="N459" s="20">
        <f t="shared" si="37"/>
        <v>24</v>
      </c>
      <c r="O459" s="21" t="str">
        <f t="shared" si="38"/>
        <v>Sep</v>
      </c>
      <c r="P459" s="20">
        <f t="shared" si="39"/>
        <v>2022</v>
      </c>
    </row>
    <row r="460" spans="1:16" x14ac:dyDescent="0.25">
      <c r="A460" s="15">
        <v>44828</v>
      </c>
      <c r="B460" s="16" t="s">
        <v>73</v>
      </c>
      <c r="C460" s="17">
        <v>8</v>
      </c>
      <c r="D460" s="17" t="s">
        <v>108</v>
      </c>
      <c r="E460" s="17" t="s">
        <v>107</v>
      </c>
      <c r="F460" s="18">
        <v>0</v>
      </c>
      <c r="G460" s="17" t="str">
        <f>VLOOKUP($B460,MasterData[],2,0)</f>
        <v>Product32</v>
      </c>
      <c r="H460" s="17" t="str">
        <f>VLOOKUP($B460,MasterData[],3,0)</f>
        <v>Category04</v>
      </c>
      <c r="I460" s="17" t="str">
        <f>VLOOKUP($B460,MasterData[],4,0)</f>
        <v>Kg</v>
      </c>
      <c r="J460" s="19">
        <f>VLOOKUP($B460,MasterData[],5,0)</f>
        <v>89</v>
      </c>
      <c r="K460" s="19">
        <f>VLOOKUP($B460,MasterData[],6,0)</f>
        <v>117.48</v>
      </c>
      <c r="L460" s="19">
        <f t="shared" si="35"/>
        <v>712</v>
      </c>
      <c r="M460" s="19">
        <f t="shared" si="36"/>
        <v>939.84</v>
      </c>
      <c r="N460" s="20">
        <f t="shared" si="37"/>
        <v>24</v>
      </c>
      <c r="O460" s="21" t="str">
        <f t="shared" si="38"/>
        <v>Sep</v>
      </c>
      <c r="P460" s="20">
        <f t="shared" si="39"/>
        <v>2022</v>
      </c>
    </row>
    <row r="461" spans="1:16" x14ac:dyDescent="0.25">
      <c r="A461" s="15">
        <v>44831</v>
      </c>
      <c r="B461" s="16" t="s">
        <v>81</v>
      </c>
      <c r="C461" s="17">
        <v>4</v>
      </c>
      <c r="D461" s="17" t="s">
        <v>108</v>
      </c>
      <c r="E461" s="17" t="s">
        <v>107</v>
      </c>
      <c r="F461" s="18">
        <v>0</v>
      </c>
      <c r="G461" s="17" t="str">
        <f>VLOOKUP($B461,MasterData[],2,0)</f>
        <v>Product36</v>
      </c>
      <c r="H461" s="17" t="str">
        <f>VLOOKUP($B461,MasterData[],3,0)</f>
        <v>Category04</v>
      </c>
      <c r="I461" s="17" t="str">
        <f>VLOOKUP($B461,MasterData[],4,0)</f>
        <v>Kg</v>
      </c>
      <c r="J461" s="19">
        <f>VLOOKUP($B461,MasterData[],5,0)</f>
        <v>90</v>
      </c>
      <c r="K461" s="19">
        <f>VLOOKUP($B461,MasterData[],6,0)</f>
        <v>96.3</v>
      </c>
      <c r="L461" s="19">
        <f t="shared" si="35"/>
        <v>360</v>
      </c>
      <c r="M461" s="19">
        <f t="shared" si="36"/>
        <v>385.2</v>
      </c>
      <c r="N461" s="20">
        <f t="shared" si="37"/>
        <v>27</v>
      </c>
      <c r="O461" s="21" t="str">
        <f t="shared" si="38"/>
        <v>Sep</v>
      </c>
      <c r="P461" s="20">
        <f t="shared" si="39"/>
        <v>2022</v>
      </c>
    </row>
    <row r="462" spans="1:16" x14ac:dyDescent="0.25">
      <c r="A462" s="15">
        <v>44831</v>
      </c>
      <c r="B462" s="16" t="s">
        <v>98</v>
      </c>
      <c r="C462" s="17">
        <v>9</v>
      </c>
      <c r="D462" s="17" t="s">
        <v>108</v>
      </c>
      <c r="E462" s="17" t="s">
        <v>107</v>
      </c>
      <c r="F462" s="18">
        <v>0</v>
      </c>
      <c r="G462" s="17" t="str">
        <f>VLOOKUP($B462,MasterData[],2,0)</f>
        <v>Product44</v>
      </c>
      <c r="H462" s="17" t="str">
        <f>VLOOKUP($B462,MasterData[],3,0)</f>
        <v>Category05</v>
      </c>
      <c r="I462" s="17" t="str">
        <f>VLOOKUP($B462,MasterData[],4,0)</f>
        <v>Kg</v>
      </c>
      <c r="J462" s="19">
        <f>VLOOKUP($B462,MasterData[],5,0)</f>
        <v>76</v>
      </c>
      <c r="K462" s="19">
        <f>VLOOKUP($B462,MasterData[],6,0)</f>
        <v>82.08</v>
      </c>
      <c r="L462" s="19">
        <f t="shared" si="35"/>
        <v>684</v>
      </c>
      <c r="M462" s="19">
        <f t="shared" si="36"/>
        <v>738.72</v>
      </c>
      <c r="N462" s="20">
        <f t="shared" si="37"/>
        <v>27</v>
      </c>
      <c r="O462" s="21" t="str">
        <f t="shared" si="38"/>
        <v>Sep</v>
      </c>
      <c r="P462" s="20">
        <f t="shared" si="39"/>
        <v>2022</v>
      </c>
    </row>
    <row r="463" spans="1:16" x14ac:dyDescent="0.25">
      <c r="A463" s="15">
        <v>44831</v>
      </c>
      <c r="B463" s="16" t="s">
        <v>86</v>
      </c>
      <c r="C463" s="17">
        <v>3</v>
      </c>
      <c r="D463" s="17" t="s">
        <v>105</v>
      </c>
      <c r="E463" s="17" t="s">
        <v>107</v>
      </c>
      <c r="F463" s="18">
        <v>0</v>
      </c>
      <c r="G463" s="17" t="str">
        <f>VLOOKUP($B463,MasterData[],2,0)</f>
        <v>Product38</v>
      </c>
      <c r="H463" s="17" t="str">
        <f>VLOOKUP($B463,MasterData[],3,0)</f>
        <v>Category05</v>
      </c>
      <c r="I463" s="17" t="str">
        <f>VLOOKUP($B463,MasterData[],4,0)</f>
        <v>Kg</v>
      </c>
      <c r="J463" s="19">
        <f>VLOOKUP($B463,MasterData[],5,0)</f>
        <v>72</v>
      </c>
      <c r="K463" s="19">
        <f>VLOOKUP($B463,MasterData[],6,0)</f>
        <v>79.92</v>
      </c>
      <c r="L463" s="19">
        <f t="shared" si="35"/>
        <v>216</v>
      </c>
      <c r="M463" s="19">
        <f t="shared" si="36"/>
        <v>239.76</v>
      </c>
      <c r="N463" s="20">
        <f t="shared" si="37"/>
        <v>27</v>
      </c>
      <c r="O463" s="21" t="str">
        <f t="shared" si="38"/>
        <v>Sep</v>
      </c>
      <c r="P463" s="20">
        <f t="shared" si="39"/>
        <v>2022</v>
      </c>
    </row>
    <row r="464" spans="1:16" x14ac:dyDescent="0.25">
      <c r="A464" s="15">
        <v>44833</v>
      </c>
      <c r="B464" s="16" t="s">
        <v>77</v>
      </c>
      <c r="C464" s="17">
        <v>13</v>
      </c>
      <c r="D464" s="17" t="s">
        <v>108</v>
      </c>
      <c r="E464" s="17" t="s">
        <v>106</v>
      </c>
      <c r="F464" s="18">
        <v>0</v>
      </c>
      <c r="G464" s="17" t="str">
        <f>VLOOKUP($B464,MasterData[],2,0)</f>
        <v>Product34</v>
      </c>
      <c r="H464" s="17" t="str">
        <f>VLOOKUP($B464,MasterData[],3,0)</f>
        <v>Category04</v>
      </c>
      <c r="I464" s="17" t="str">
        <f>VLOOKUP($B464,MasterData[],4,0)</f>
        <v>Lt</v>
      </c>
      <c r="J464" s="19">
        <f>VLOOKUP($B464,MasterData[],5,0)</f>
        <v>55</v>
      </c>
      <c r="K464" s="19">
        <f>VLOOKUP($B464,MasterData[],6,0)</f>
        <v>58.3</v>
      </c>
      <c r="L464" s="19">
        <f t="shared" si="35"/>
        <v>715</v>
      </c>
      <c r="M464" s="19">
        <f t="shared" si="36"/>
        <v>757.9</v>
      </c>
      <c r="N464" s="20">
        <f t="shared" si="37"/>
        <v>29</v>
      </c>
      <c r="O464" s="21" t="str">
        <f t="shared" si="38"/>
        <v>Sep</v>
      </c>
      <c r="P464" s="20">
        <f t="shared" si="39"/>
        <v>2022</v>
      </c>
    </row>
    <row r="465" spans="1:16" x14ac:dyDescent="0.25">
      <c r="A465" s="15">
        <v>44837</v>
      </c>
      <c r="B465" s="16" t="s">
        <v>29</v>
      </c>
      <c r="C465" s="17">
        <v>5</v>
      </c>
      <c r="D465" s="17" t="s">
        <v>108</v>
      </c>
      <c r="E465" s="17" t="s">
        <v>107</v>
      </c>
      <c r="F465" s="18">
        <v>0</v>
      </c>
      <c r="G465" s="17" t="str">
        <f>VLOOKUP($B465,MasterData[],2,0)</f>
        <v>Product11</v>
      </c>
      <c r="H465" s="17" t="str">
        <f>VLOOKUP($B465,MasterData[],3,0)</f>
        <v>Category02</v>
      </c>
      <c r="I465" s="17" t="str">
        <f>VLOOKUP($B465,MasterData[],4,0)</f>
        <v>Lt</v>
      </c>
      <c r="J465" s="19">
        <f>VLOOKUP($B465,MasterData[],5,0)</f>
        <v>44</v>
      </c>
      <c r="K465" s="19">
        <f>VLOOKUP($B465,MasterData[],6,0)</f>
        <v>48.4</v>
      </c>
      <c r="L465" s="19">
        <f t="shared" si="35"/>
        <v>220</v>
      </c>
      <c r="M465" s="19">
        <f t="shared" si="36"/>
        <v>242</v>
      </c>
      <c r="N465" s="20">
        <f t="shared" si="37"/>
        <v>3</v>
      </c>
      <c r="O465" s="21" t="str">
        <f t="shared" si="38"/>
        <v>Oct</v>
      </c>
      <c r="P465" s="20">
        <f t="shared" si="39"/>
        <v>2022</v>
      </c>
    </row>
    <row r="466" spans="1:16" x14ac:dyDescent="0.25">
      <c r="A466" s="15">
        <v>44838</v>
      </c>
      <c r="B466" s="16" t="s">
        <v>20</v>
      </c>
      <c r="C466" s="17">
        <v>15</v>
      </c>
      <c r="D466" s="17" t="s">
        <v>108</v>
      </c>
      <c r="E466" s="17" t="s">
        <v>106</v>
      </c>
      <c r="F466" s="18">
        <v>0</v>
      </c>
      <c r="G466" s="17" t="str">
        <f>VLOOKUP($B466,MasterData[],2,0)</f>
        <v>Product07</v>
      </c>
      <c r="H466" s="17" t="str">
        <f>VLOOKUP($B466,MasterData[],3,0)</f>
        <v>Category01</v>
      </c>
      <c r="I466" s="17" t="str">
        <f>VLOOKUP($B466,MasterData[],4,0)</f>
        <v>Lt</v>
      </c>
      <c r="J466" s="19">
        <f>VLOOKUP($B466,MasterData[],5,0)</f>
        <v>43</v>
      </c>
      <c r="K466" s="19">
        <f>VLOOKUP($B466,MasterData[],6,0)</f>
        <v>47.730000000000004</v>
      </c>
      <c r="L466" s="19">
        <f t="shared" si="35"/>
        <v>645</v>
      </c>
      <c r="M466" s="19">
        <f t="shared" si="36"/>
        <v>715.95</v>
      </c>
      <c r="N466" s="20">
        <f t="shared" si="37"/>
        <v>4</v>
      </c>
      <c r="O466" s="21" t="str">
        <f t="shared" si="38"/>
        <v>Oct</v>
      </c>
      <c r="P466" s="20">
        <f t="shared" si="39"/>
        <v>2022</v>
      </c>
    </row>
    <row r="467" spans="1:16" x14ac:dyDescent="0.25">
      <c r="A467" s="15">
        <v>44840</v>
      </c>
      <c r="B467" s="16" t="s">
        <v>79</v>
      </c>
      <c r="C467" s="17">
        <v>1</v>
      </c>
      <c r="D467" s="17" t="s">
        <v>108</v>
      </c>
      <c r="E467" s="17" t="s">
        <v>106</v>
      </c>
      <c r="F467" s="18">
        <v>0</v>
      </c>
      <c r="G467" s="17" t="str">
        <f>VLOOKUP($B467,MasterData[],2,0)</f>
        <v>Product35</v>
      </c>
      <c r="H467" s="17" t="str">
        <f>VLOOKUP($B467,MasterData[],3,0)</f>
        <v>Category04</v>
      </c>
      <c r="I467" s="17" t="str">
        <f>VLOOKUP($B467,MasterData[],4,0)</f>
        <v>No.</v>
      </c>
      <c r="J467" s="19">
        <f>VLOOKUP($B467,MasterData[],5,0)</f>
        <v>5</v>
      </c>
      <c r="K467" s="19">
        <f>VLOOKUP($B467,MasterData[],6,0)</f>
        <v>6.7</v>
      </c>
      <c r="L467" s="19">
        <f t="shared" si="35"/>
        <v>5</v>
      </c>
      <c r="M467" s="19">
        <f t="shared" si="36"/>
        <v>6.7</v>
      </c>
      <c r="N467" s="20">
        <f t="shared" si="37"/>
        <v>6</v>
      </c>
      <c r="O467" s="21" t="str">
        <f t="shared" si="38"/>
        <v>Oct</v>
      </c>
      <c r="P467" s="20">
        <f t="shared" si="39"/>
        <v>2022</v>
      </c>
    </row>
    <row r="468" spans="1:16" x14ac:dyDescent="0.25">
      <c r="A468" s="15">
        <v>44843</v>
      </c>
      <c r="B468" s="16" t="s">
        <v>86</v>
      </c>
      <c r="C468" s="17">
        <v>14</v>
      </c>
      <c r="D468" s="17" t="s">
        <v>106</v>
      </c>
      <c r="E468" s="17" t="s">
        <v>106</v>
      </c>
      <c r="F468" s="18">
        <v>0</v>
      </c>
      <c r="G468" s="17" t="str">
        <f>VLOOKUP($B468,MasterData[],2,0)</f>
        <v>Product38</v>
      </c>
      <c r="H468" s="17" t="str">
        <f>VLOOKUP($B468,MasterData[],3,0)</f>
        <v>Category05</v>
      </c>
      <c r="I468" s="17" t="str">
        <f>VLOOKUP($B468,MasterData[],4,0)</f>
        <v>Kg</v>
      </c>
      <c r="J468" s="19">
        <f>VLOOKUP($B468,MasterData[],5,0)</f>
        <v>72</v>
      </c>
      <c r="K468" s="19">
        <f>VLOOKUP($B468,MasterData[],6,0)</f>
        <v>79.92</v>
      </c>
      <c r="L468" s="19">
        <f t="shared" si="35"/>
        <v>1008</v>
      </c>
      <c r="M468" s="19">
        <f t="shared" si="36"/>
        <v>1118.8800000000001</v>
      </c>
      <c r="N468" s="20">
        <f t="shared" si="37"/>
        <v>9</v>
      </c>
      <c r="O468" s="21" t="str">
        <f t="shared" si="38"/>
        <v>Oct</v>
      </c>
      <c r="P468" s="20">
        <f t="shared" si="39"/>
        <v>2022</v>
      </c>
    </row>
    <row r="469" spans="1:16" x14ac:dyDescent="0.25">
      <c r="A469" s="15">
        <v>44844</v>
      </c>
      <c r="B469" s="16" t="s">
        <v>45</v>
      </c>
      <c r="C469" s="17">
        <v>9</v>
      </c>
      <c r="D469" s="17" t="s">
        <v>108</v>
      </c>
      <c r="E469" s="17" t="s">
        <v>106</v>
      </c>
      <c r="F469" s="18">
        <v>0</v>
      </c>
      <c r="G469" s="17" t="str">
        <f>VLOOKUP($B469,MasterData[],2,0)</f>
        <v>Product19</v>
      </c>
      <c r="H469" s="17" t="str">
        <f>VLOOKUP($B469,MasterData[],3,0)</f>
        <v>Category02</v>
      </c>
      <c r="I469" s="17" t="str">
        <f>VLOOKUP($B469,MasterData[],4,0)</f>
        <v>Ft</v>
      </c>
      <c r="J469" s="19">
        <f>VLOOKUP($B469,MasterData[],5,0)</f>
        <v>150</v>
      </c>
      <c r="K469" s="19">
        <f>VLOOKUP($B469,MasterData[],6,0)</f>
        <v>210</v>
      </c>
      <c r="L469" s="19">
        <f t="shared" si="35"/>
        <v>1350</v>
      </c>
      <c r="M469" s="19">
        <f t="shared" si="36"/>
        <v>1890</v>
      </c>
      <c r="N469" s="20">
        <f t="shared" si="37"/>
        <v>10</v>
      </c>
      <c r="O469" s="21" t="str">
        <f t="shared" si="38"/>
        <v>Oct</v>
      </c>
      <c r="P469" s="20">
        <f t="shared" si="39"/>
        <v>2022</v>
      </c>
    </row>
    <row r="470" spans="1:16" x14ac:dyDescent="0.25">
      <c r="A470" s="15">
        <v>44844</v>
      </c>
      <c r="B470" s="16" t="s">
        <v>98</v>
      </c>
      <c r="C470" s="17">
        <v>12</v>
      </c>
      <c r="D470" s="17" t="s">
        <v>106</v>
      </c>
      <c r="E470" s="17" t="s">
        <v>106</v>
      </c>
      <c r="F470" s="18">
        <v>0</v>
      </c>
      <c r="G470" s="17" t="str">
        <f>VLOOKUP($B470,MasterData[],2,0)</f>
        <v>Product44</v>
      </c>
      <c r="H470" s="17" t="str">
        <f>VLOOKUP($B470,MasterData[],3,0)</f>
        <v>Category05</v>
      </c>
      <c r="I470" s="17" t="str">
        <f>VLOOKUP($B470,MasterData[],4,0)</f>
        <v>Kg</v>
      </c>
      <c r="J470" s="19">
        <f>VLOOKUP($B470,MasterData[],5,0)</f>
        <v>76</v>
      </c>
      <c r="K470" s="19">
        <f>VLOOKUP($B470,MasterData[],6,0)</f>
        <v>82.08</v>
      </c>
      <c r="L470" s="19">
        <f t="shared" si="35"/>
        <v>912</v>
      </c>
      <c r="M470" s="19">
        <f t="shared" si="36"/>
        <v>984.96</v>
      </c>
      <c r="N470" s="20">
        <f t="shared" si="37"/>
        <v>10</v>
      </c>
      <c r="O470" s="21" t="str">
        <f t="shared" si="38"/>
        <v>Oct</v>
      </c>
      <c r="P470" s="20">
        <f t="shared" si="39"/>
        <v>2022</v>
      </c>
    </row>
    <row r="471" spans="1:16" x14ac:dyDescent="0.25">
      <c r="A471" s="15">
        <v>44845</v>
      </c>
      <c r="B471" s="16" t="s">
        <v>22</v>
      </c>
      <c r="C471" s="17">
        <v>10</v>
      </c>
      <c r="D471" s="17" t="s">
        <v>108</v>
      </c>
      <c r="E471" s="17" t="s">
        <v>106</v>
      </c>
      <c r="F471" s="18">
        <v>0</v>
      </c>
      <c r="G471" s="17" t="str">
        <f>VLOOKUP($B471,MasterData[],2,0)</f>
        <v>Product08</v>
      </c>
      <c r="H471" s="17" t="str">
        <f>VLOOKUP($B471,MasterData[],3,0)</f>
        <v>Category01</v>
      </c>
      <c r="I471" s="17" t="str">
        <f>VLOOKUP($B471,MasterData[],4,0)</f>
        <v>Kg</v>
      </c>
      <c r="J471" s="19">
        <f>VLOOKUP($B471,MasterData[],5,0)</f>
        <v>83</v>
      </c>
      <c r="K471" s="19">
        <f>VLOOKUP($B471,MasterData[],6,0)</f>
        <v>94.62</v>
      </c>
      <c r="L471" s="19">
        <f t="shared" si="35"/>
        <v>830</v>
      </c>
      <c r="M471" s="19">
        <f t="shared" si="36"/>
        <v>946.2</v>
      </c>
      <c r="N471" s="20">
        <f t="shared" si="37"/>
        <v>11</v>
      </c>
      <c r="O471" s="21" t="str">
        <f t="shared" si="38"/>
        <v>Oct</v>
      </c>
      <c r="P471" s="20">
        <f t="shared" si="39"/>
        <v>2022</v>
      </c>
    </row>
    <row r="472" spans="1:16" x14ac:dyDescent="0.25">
      <c r="A472" s="15">
        <v>44847</v>
      </c>
      <c r="B472" s="16" t="s">
        <v>10</v>
      </c>
      <c r="C472" s="17">
        <v>15</v>
      </c>
      <c r="D472" s="17" t="s">
        <v>106</v>
      </c>
      <c r="E472" s="17" t="s">
        <v>106</v>
      </c>
      <c r="F472" s="18">
        <v>0</v>
      </c>
      <c r="G472" s="17" t="str">
        <f>VLOOKUP($B472,MasterData[],2,0)</f>
        <v>Product02</v>
      </c>
      <c r="H472" s="17" t="str">
        <f>VLOOKUP($B472,MasterData[],3,0)</f>
        <v>Category01</v>
      </c>
      <c r="I472" s="17" t="str">
        <f>VLOOKUP($B472,MasterData[],4,0)</f>
        <v>Kg</v>
      </c>
      <c r="J472" s="19">
        <f>VLOOKUP($B472,MasterData[],5,0)</f>
        <v>105</v>
      </c>
      <c r="K472" s="19">
        <f>VLOOKUP($B472,MasterData[],6,0)</f>
        <v>142.80000000000001</v>
      </c>
      <c r="L472" s="19">
        <f t="shared" si="35"/>
        <v>1575</v>
      </c>
      <c r="M472" s="19">
        <f t="shared" si="36"/>
        <v>2142</v>
      </c>
      <c r="N472" s="20">
        <f t="shared" si="37"/>
        <v>13</v>
      </c>
      <c r="O472" s="21" t="str">
        <f t="shared" si="38"/>
        <v>Oct</v>
      </c>
      <c r="P472" s="20">
        <f t="shared" si="39"/>
        <v>2022</v>
      </c>
    </row>
    <row r="473" spans="1:16" x14ac:dyDescent="0.25">
      <c r="A473" s="15">
        <v>44848</v>
      </c>
      <c r="B473" s="16" t="s">
        <v>98</v>
      </c>
      <c r="C473" s="17">
        <v>15</v>
      </c>
      <c r="D473" s="17" t="s">
        <v>105</v>
      </c>
      <c r="E473" s="17" t="s">
        <v>106</v>
      </c>
      <c r="F473" s="18">
        <v>0</v>
      </c>
      <c r="G473" s="17" t="str">
        <f>VLOOKUP($B473,MasterData[],2,0)</f>
        <v>Product44</v>
      </c>
      <c r="H473" s="17" t="str">
        <f>VLOOKUP($B473,MasterData[],3,0)</f>
        <v>Category05</v>
      </c>
      <c r="I473" s="17" t="str">
        <f>VLOOKUP($B473,MasterData[],4,0)</f>
        <v>Kg</v>
      </c>
      <c r="J473" s="19">
        <f>VLOOKUP($B473,MasterData[],5,0)</f>
        <v>76</v>
      </c>
      <c r="K473" s="19">
        <f>VLOOKUP($B473,MasterData[],6,0)</f>
        <v>82.08</v>
      </c>
      <c r="L473" s="19">
        <f t="shared" si="35"/>
        <v>1140</v>
      </c>
      <c r="M473" s="19">
        <f t="shared" si="36"/>
        <v>1231.2</v>
      </c>
      <c r="N473" s="20">
        <f t="shared" si="37"/>
        <v>14</v>
      </c>
      <c r="O473" s="21" t="str">
        <f t="shared" si="38"/>
        <v>Oct</v>
      </c>
      <c r="P473" s="20">
        <f t="shared" si="39"/>
        <v>2022</v>
      </c>
    </row>
    <row r="474" spans="1:16" x14ac:dyDescent="0.25">
      <c r="A474" s="15">
        <v>44849</v>
      </c>
      <c r="B474" s="16" t="s">
        <v>37</v>
      </c>
      <c r="C474" s="17">
        <v>10</v>
      </c>
      <c r="D474" s="17" t="s">
        <v>108</v>
      </c>
      <c r="E474" s="17" t="s">
        <v>107</v>
      </c>
      <c r="F474" s="18">
        <v>0</v>
      </c>
      <c r="G474" s="17" t="str">
        <f>VLOOKUP($B474,MasterData[],2,0)</f>
        <v>Product15</v>
      </c>
      <c r="H474" s="17" t="str">
        <f>VLOOKUP($B474,MasterData[],3,0)</f>
        <v>Category02</v>
      </c>
      <c r="I474" s="17" t="str">
        <f>VLOOKUP($B474,MasterData[],4,0)</f>
        <v>No.</v>
      </c>
      <c r="J474" s="19">
        <f>VLOOKUP($B474,MasterData[],5,0)</f>
        <v>12</v>
      </c>
      <c r="K474" s="19">
        <f>VLOOKUP($B474,MasterData[],6,0)</f>
        <v>15.719999999999999</v>
      </c>
      <c r="L474" s="19">
        <f t="shared" si="35"/>
        <v>120</v>
      </c>
      <c r="M474" s="19">
        <f t="shared" si="36"/>
        <v>157.19999999999999</v>
      </c>
      <c r="N474" s="20">
        <f t="shared" si="37"/>
        <v>15</v>
      </c>
      <c r="O474" s="21" t="str">
        <f t="shared" si="38"/>
        <v>Oct</v>
      </c>
      <c r="P474" s="20">
        <f t="shared" si="39"/>
        <v>2022</v>
      </c>
    </row>
    <row r="475" spans="1:16" x14ac:dyDescent="0.25">
      <c r="A475" s="15">
        <v>44850</v>
      </c>
      <c r="B475" s="16" t="s">
        <v>81</v>
      </c>
      <c r="C475" s="17">
        <v>3</v>
      </c>
      <c r="D475" s="17" t="s">
        <v>106</v>
      </c>
      <c r="E475" s="17" t="s">
        <v>106</v>
      </c>
      <c r="F475" s="18">
        <v>0</v>
      </c>
      <c r="G475" s="17" t="str">
        <f>VLOOKUP($B475,MasterData[],2,0)</f>
        <v>Product36</v>
      </c>
      <c r="H475" s="17" t="str">
        <f>VLOOKUP($B475,MasterData[],3,0)</f>
        <v>Category04</v>
      </c>
      <c r="I475" s="17" t="str">
        <f>VLOOKUP($B475,MasterData[],4,0)</f>
        <v>Kg</v>
      </c>
      <c r="J475" s="19">
        <f>VLOOKUP($B475,MasterData[],5,0)</f>
        <v>90</v>
      </c>
      <c r="K475" s="19">
        <f>VLOOKUP($B475,MasterData[],6,0)</f>
        <v>96.3</v>
      </c>
      <c r="L475" s="19">
        <f t="shared" si="35"/>
        <v>270</v>
      </c>
      <c r="M475" s="19">
        <f t="shared" si="36"/>
        <v>288.89999999999998</v>
      </c>
      <c r="N475" s="20">
        <f t="shared" si="37"/>
        <v>16</v>
      </c>
      <c r="O475" s="21" t="str">
        <f t="shared" si="38"/>
        <v>Oct</v>
      </c>
      <c r="P475" s="20">
        <f t="shared" si="39"/>
        <v>2022</v>
      </c>
    </row>
    <row r="476" spans="1:16" x14ac:dyDescent="0.25">
      <c r="A476" s="15">
        <v>44857</v>
      </c>
      <c r="B476" s="16" t="s">
        <v>56</v>
      </c>
      <c r="C476" s="17">
        <v>14</v>
      </c>
      <c r="D476" s="17" t="s">
        <v>106</v>
      </c>
      <c r="E476" s="17" t="s">
        <v>107</v>
      </c>
      <c r="F476" s="18">
        <v>0</v>
      </c>
      <c r="G476" s="17" t="str">
        <f>VLOOKUP($B476,MasterData[],2,0)</f>
        <v>Product24</v>
      </c>
      <c r="H476" s="17" t="str">
        <f>VLOOKUP($B476,MasterData[],3,0)</f>
        <v>Category03</v>
      </c>
      <c r="I476" s="17" t="str">
        <f>VLOOKUP($B476,MasterData[],4,0)</f>
        <v>Ft</v>
      </c>
      <c r="J476" s="19">
        <f>VLOOKUP($B476,MasterData[],5,0)</f>
        <v>144</v>
      </c>
      <c r="K476" s="19">
        <f>VLOOKUP($B476,MasterData[],6,0)</f>
        <v>156.96</v>
      </c>
      <c r="L476" s="19">
        <f t="shared" si="35"/>
        <v>2016</v>
      </c>
      <c r="M476" s="19">
        <f t="shared" si="36"/>
        <v>2197.44</v>
      </c>
      <c r="N476" s="20">
        <f t="shared" si="37"/>
        <v>23</v>
      </c>
      <c r="O476" s="21" t="str">
        <f t="shared" si="38"/>
        <v>Oct</v>
      </c>
      <c r="P476" s="20">
        <f t="shared" si="39"/>
        <v>2022</v>
      </c>
    </row>
    <row r="477" spans="1:16" x14ac:dyDescent="0.25">
      <c r="A477" s="15">
        <v>44864</v>
      </c>
      <c r="B477" s="16" t="s">
        <v>94</v>
      </c>
      <c r="C477" s="17">
        <v>3</v>
      </c>
      <c r="D477" s="17" t="s">
        <v>108</v>
      </c>
      <c r="E477" s="17" t="s">
        <v>107</v>
      </c>
      <c r="F477" s="18">
        <v>0</v>
      </c>
      <c r="G477" s="17" t="str">
        <f>VLOOKUP($B477,MasterData[],2,0)</f>
        <v>Product42</v>
      </c>
      <c r="H477" s="17" t="str">
        <f>VLOOKUP($B477,MasterData[],3,0)</f>
        <v>Category05</v>
      </c>
      <c r="I477" s="17" t="str">
        <f>VLOOKUP($B477,MasterData[],4,0)</f>
        <v>Ft</v>
      </c>
      <c r="J477" s="19">
        <f>VLOOKUP($B477,MasterData[],5,0)</f>
        <v>120</v>
      </c>
      <c r="K477" s="19">
        <f>VLOOKUP($B477,MasterData[],6,0)</f>
        <v>162</v>
      </c>
      <c r="L477" s="19">
        <f t="shared" si="35"/>
        <v>360</v>
      </c>
      <c r="M477" s="19">
        <f t="shared" si="36"/>
        <v>486</v>
      </c>
      <c r="N477" s="20">
        <f t="shared" si="37"/>
        <v>30</v>
      </c>
      <c r="O477" s="21" t="str">
        <f t="shared" si="38"/>
        <v>Oct</v>
      </c>
      <c r="P477" s="20">
        <f t="shared" si="39"/>
        <v>2022</v>
      </c>
    </row>
    <row r="478" spans="1:16" x14ac:dyDescent="0.25">
      <c r="A478" s="15">
        <v>44865</v>
      </c>
      <c r="B478" s="16" t="s">
        <v>86</v>
      </c>
      <c r="C478" s="17">
        <v>8</v>
      </c>
      <c r="D478" s="17" t="s">
        <v>108</v>
      </c>
      <c r="E478" s="17" t="s">
        <v>106</v>
      </c>
      <c r="F478" s="18">
        <v>0</v>
      </c>
      <c r="G478" s="17" t="str">
        <f>VLOOKUP($B478,MasterData[],2,0)</f>
        <v>Product38</v>
      </c>
      <c r="H478" s="17" t="str">
        <f>VLOOKUP($B478,MasterData[],3,0)</f>
        <v>Category05</v>
      </c>
      <c r="I478" s="17" t="str">
        <f>VLOOKUP($B478,MasterData[],4,0)</f>
        <v>Kg</v>
      </c>
      <c r="J478" s="19">
        <f>VLOOKUP($B478,MasterData[],5,0)</f>
        <v>72</v>
      </c>
      <c r="K478" s="19">
        <f>VLOOKUP($B478,MasterData[],6,0)</f>
        <v>79.92</v>
      </c>
      <c r="L478" s="19">
        <f t="shared" si="35"/>
        <v>576</v>
      </c>
      <c r="M478" s="19">
        <f t="shared" si="36"/>
        <v>639.36</v>
      </c>
      <c r="N478" s="20">
        <f t="shared" si="37"/>
        <v>31</v>
      </c>
      <c r="O478" s="21" t="str">
        <f t="shared" si="38"/>
        <v>Oct</v>
      </c>
      <c r="P478" s="20">
        <f t="shared" si="39"/>
        <v>2022</v>
      </c>
    </row>
    <row r="479" spans="1:16" x14ac:dyDescent="0.25">
      <c r="A479" s="15">
        <v>44866</v>
      </c>
      <c r="B479" s="16" t="s">
        <v>31</v>
      </c>
      <c r="C479" s="17">
        <v>15</v>
      </c>
      <c r="D479" s="17" t="s">
        <v>105</v>
      </c>
      <c r="E479" s="17" t="s">
        <v>106</v>
      </c>
      <c r="F479" s="18">
        <v>0</v>
      </c>
      <c r="G479" s="17" t="str">
        <f>VLOOKUP($B479,MasterData[],2,0)</f>
        <v>Product12</v>
      </c>
      <c r="H479" s="17" t="str">
        <f>VLOOKUP($B479,MasterData[],3,0)</f>
        <v>Category02</v>
      </c>
      <c r="I479" s="17" t="str">
        <f>VLOOKUP($B479,MasterData[],4,0)</f>
        <v>Kg</v>
      </c>
      <c r="J479" s="19">
        <f>VLOOKUP($B479,MasterData[],5,0)</f>
        <v>73</v>
      </c>
      <c r="K479" s="19">
        <f>VLOOKUP($B479,MasterData[],6,0)</f>
        <v>94.17</v>
      </c>
      <c r="L479" s="19">
        <f t="shared" si="35"/>
        <v>1095</v>
      </c>
      <c r="M479" s="19">
        <f t="shared" si="36"/>
        <v>1412.55</v>
      </c>
      <c r="N479" s="20">
        <f t="shared" si="37"/>
        <v>1</v>
      </c>
      <c r="O479" s="21" t="str">
        <f t="shared" si="38"/>
        <v>Nov</v>
      </c>
      <c r="P479" s="20">
        <f t="shared" si="39"/>
        <v>2022</v>
      </c>
    </row>
    <row r="480" spans="1:16" x14ac:dyDescent="0.25">
      <c r="A480" s="15">
        <v>44867</v>
      </c>
      <c r="B480" s="16" t="s">
        <v>37</v>
      </c>
      <c r="C480" s="17">
        <v>15</v>
      </c>
      <c r="D480" s="17" t="s">
        <v>105</v>
      </c>
      <c r="E480" s="17" t="s">
        <v>107</v>
      </c>
      <c r="F480" s="18">
        <v>0</v>
      </c>
      <c r="G480" s="17" t="str">
        <f>VLOOKUP($B480,MasterData[],2,0)</f>
        <v>Product15</v>
      </c>
      <c r="H480" s="17" t="str">
        <f>VLOOKUP($B480,MasterData[],3,0)</f>
        <v>Category02</v>
      </c>
      <c r="I480" s="17" t="str">
        <f>VLOOKUP($B480,MasterData[],4,0)</f>
        <v>No.</v>
      </c>
      <c r="J480" s="19">
        <f>VLOOKUP($B480,MasterData[],5,0)</f>
        <v>12</v>
      </c>
      <c r="K480" s="19">
        <f>VLOOKUP($B480,MasterData[],6,0)</f>
        <v>15.719999999999999</v>
      </c>
      <c r="L480" s="19">
        <f t="shared" si="35"/>
        <v>180</v>
      </c>
      <c r="M480" s="19">
        <f t="shared" si="36"/>
        <v>235.79999999999998</v>
      </c>
      <c r="N480" s="20">
        <f t="shared" si="37"/>
        <v>2</v>
      </c>
      <c r="O480" s="21" t="str">
        <f t="shared" si="38"/>
        <v>Nov</v>
      </c>
      <c r="P480" s="20">
        <f t="shared" si="39"/>
        <v>2022</v>
      </c>
    </row>
    <row r="481" spans="1:16" x14ac:dyDescent="0.25">
      <c r="A481" s="15">
        <v>44867</v>
      </c>
      <c r="B481" s="16" t="s">
        <v>69</v>
      </c>
      <c r="C481" s="17">
        <v>15</v>
      </c>
      <c r="D481" s="17" t="s">
        <v>108</v>
      </c>
      <c r="E481" s="17" t="s">
        <v>107</v>
      </c>
      <c r="F481" s="18">
        <v>0</v>
      </c>
      <c r="G481" s="17" t="str">
        <f>VLOOKUP($B481,MasterData[],2,0)</f>
        <v>Product30</v>
      </c>
      <c r="H481" s="17" t="str">
        <f>VLOOKUP($B481,MasterData[],3,0)</f>
        <v>Category04</v>
      </c>
      <c r="I481" s="17" t="str">
        <f>VLOOKUP($B481,MasterData[],4,0)</f>
        <v>Ft</v>
      </c>
      <c r="J481" s="19">
        <f>VLOOKUP($B481,MasterData[],5,0)</f>
        <v>148</v>
      </c>
      <c r="K481" s="19">
        <f>VLOOKUP($B481,MasterData[],6,0)</f>
        <v>201.28</v>
      </c>
      <c r="L481" s="19">
        <f t="shared" si="35"/>
        <v>2220</v>
      </c>
      <c r="M481" s="19">
        <f t="shared" si="36"/>
        <v>3019.2</v>
      </c>
      <c r="N481" s="20">
        <f t="shared" si="37"/>
        <v>2</v>
      </c>
      <c r="O481" s="21" t="str">
        <f t="shared" si="38"/>
        <v>Nov</v>
      </c>
      <c r="P481" s="20">
        <f t="shared" si="39"/>
        <v>2022</v>
      </c>
    </row>
    <row r="482" spans="1:16" x14ac:dyDescent="0.25">
      <c r="A482" s="15">
        <v>44867</v>
      </c>
      <c r="B482" s="16" t="s">
        <v>79</v>
      </c>
      <c r="C482" s="17">
        <v>5</v>
      </c>
      <c r="D482" s="17" t="s">
        <v>108</v>
      </c>
      <c r="E482" s="17" t="s">
        <v>107</v>
      </c>
      <c r="F482" s="18">
        <v>0</v>
      </c>
      <c r="G482" s="17" t="str">
        <f>VLOOKUP($B482,MasterData[],2,0)</f>
        <v>Product35</v>
      </c>
      <c r="H482" s="17" t="str">
        <f>VLOOKUP($B482,MasterData[],3,0)</f>
        <v>Category04</v>
      </c>
      <c r="I482" s="17" t="str">
        <f>VLOOKUP($B482,MasterData[],4,0)</f>
        <v>No.</v>
      </c>
      <c r="J482" s="19">
        <f>VLOOKUP($B482,MasterData[],5,0)</f>
        <v>5</v>
      </c>
      <c r="K482" s="19">
        <f>VLOOKUP($B482,MasterData[],6,0)</f>
        <v>6.7</v>
      </c>
      <c r="L482" s="19">
        <f t="shared" si="35"/>
        <v>25</v>
      </c>
      <c r="M482" s="19">
        <f t="shared" si="36"/>
        <v>33.5</v>
      </c>
      <c r="N482" s="20">
        <f t="shared" si="37"/>
        <v>2</v>
      </c>
      <c r="O482" s="21" t="str">
        <f t="shared" si="38"/>
        <v>Nov</v>
      </c>
      <c r="P482" s="20">
        <f t="shared" si="39"/>
        <v>2022</v>
      </c>
    </row>
    <row r="483" spans="1:16" x14ac:dyDescent="0.25">
      <c r="A483" s="15">
        <v>44868</v>
      </c>
      <c r="B483" s="16" t="s">
        <v>47</v>
      </c>
      <c r="C483" s="17">
        <v>11</v>
      </c>
      <c r="D483" s="17" t="s">
        <v>106</v>
      </c>
      <c r="E483" s="17" t="s">
        <v>106</v>
      </c>
      <c r="F483" s="18">
        <v>0</v>
      </c>
      <c r="G483" s="17" t="str">
        <f>VLOOKUP($B483,MasterData[],2,0)</f>
        <v>Product20</v>
      </c>
      <c r="H483" s="17" t="str">
        <f>VLOOKUP($B483,MasterData[],3,0)</f>
        <v>Category03</v>
      </c>
      <c r="I483" s="17" t="str">
        <f>VLOOKUP($B483,MasterData[],4,0)</f>
        <v>Lt</v>
      </c>
      <c r="J483" s="19">
        <f>VLOOKUP($B483,MasterData[],5,0)</f>
        <v>61</v>
      </c>
      <c r="K483" s="19">
        <f>VLOOKUP($B483,MasterData[],6,0)</f>
        <v>76.25</v>
      </c>
      <c r="L483" s="19">
        <f t="shared" si="35"/>
        <v>671</v>
      </c>
      <c r="M483" s="19">
        <f t="shared" si="36"/>
        <v>838.75</v>
      </c>
      <c r="N483" s="20">
        <f t="shared" si="37"/>
        <v>3</v>
      </c>
      <c r="O483" s="21" t="str">
        <f t="shared" si="38"/>
        <v>Nov</v>
      </c>
      <c r="P483" s="20">
        <f t="shared" si="39"/>
        <v>2022</v>
      </c>
    </row>
    <row r="484" spans="1:16" x14ac:dyDescent="0.25">
      <c r="A484" s="15">
        <v>44869</v>
      </c>
      <c r="B484" s="16" t="s">
        <v>22</v>
      </c>
      <c r="C484" s="17">
        <v>10</v>
      </c>
      <c r="D484" s="17" t="s">
        <v>108</v>
      </c>
      <c r="E484" s="17" t="s">
        <v>106</v>
      </c>
      <c r="F484" s="18">
        <v>0</v>
      </c>
      <c r="G484" s="17" t="str">
        <f>VLOOKUP($B484,MasterData[],2,0)</f>
        <v>Product08</v>
      </c>
      <c r="H484" s="17" t="str">
        <f>VLOOKUP($B484,MasterData[],3,0)</f>
        <v>Category01</v>
      </c>
      <c r="I484" s="17" t="str">
        <f>VLOOKUP($B484,MasterData[],4,0)</f>
        <v>Kg</v>
      </c>
      <c r="J484" s="19">
        <f>VLOOKUP($B484,MasterData[],5,0)</f>
        <v>83</v>
      </c>
      <c r="K484" s="19">
        <f>VLOOKUP($B484,MasterData[],6,0)</f>
        <v>94.62</v>
      </c>
      <c r="L484" s="19">
        <f t="shared" si="35"/>
        <v>830</v>
      </c>
      <c r="M484" s="19">
        <f t="shared" si="36"/>
        <v>946.2</v>
      </c>
      <c r="N484" s="20">
        <f t="shared" si="37"/>
        <v>4</v>
      </c>
      <c r="O484" s="21" t="str">
        <f t="shared" si="38"/>
        <v>Nov</v>
      </c>
      <c r="P484" s="20">
        <f t="shared" si="39"/>
        <v>2022</v>
      </c>
    </row>
    <row r="485" spans="1:16" x14ac:dyDescent="0.25">
      <c r="A485" s="15">
        <v>44870</v>
      </c>
      <c r="B485" s="16" t="s">
        <v>45</v>
      </c>
      <c r="C485" s="17">
        <v>15</v>
      </c>
      <c r="D485" s="17" t="s">
        <v>108</v>
      </c>
      <c r="E485" s="17" t="s">
        <v>107</v>
      </c>
      <c r="F485" s="18">
        <v>0</v>
      </c>
      <c r="G485" s="17" t="str">
        <f>VLOOKUP($B485,MasterData[],2,0)</f>
        <v>Product19</v>
      </c>
      <c r="H485" s="17" t="str">
        <f>VLOOKUP($B485,MasterData[],3,0)</f>
        <v>Category02</v>
      </c>
      <c r="I485" s="17" t="str">
        <f>VLOOKUP($B485,MasterData[],4,0)</f>
        <v>Ft</v>
      </c>
      <c r="J485" s="19">
        <f>VLOOKUP($B485,MasterData[],5,0)</f>
        <v>150</v>
      </c>
      <c r="K485" s="19">
        <f>VLOOKUP($B485,MasterData[],6,0)</f>
        <v>210</v>
      </c>
      <c r="L485" s="19">
        <f t="shared" si="35"/>
        <v>2250</v>
      </c>
      <c r="M485" s="19">
        <f t="shared" si="36"/>
        <v>3150</v>
      </c>
      <c r="N485" s="20">
        <f t="shared" si="37"/>
        <v>5</v>
      </c>
      <c r="O485" s="21" t="str">
        <f t="shared" si="38"/>
        <v>Nov</v>
      </c>
      <c r="P485" s="20">
        <f t="shared" si="39"/>
        <v>2022</v>
      </c>
    </row>
    <row r="486" spans="1:16" x14ac:dyDescent="0.25">
      <c r="A486" s="15">
        <v>44871</v>
      </c>
      <c r="B486" s="16" t="s">
        <v>96</v>
      </c>
      <c r="C486" s="17">
        <v>13</v>
      </c>
      <c r="D486" s="17" t="s">
        <v>108</v>
      </c>
      <c r="E486" s="17" t="s">
        <v>107</v>
      </c>
      <c r="F486" s="18">
        <v>0</v>
      </c>
      <c r="G486" s="17" t="str">
        <f>VLOOKUP($B486,MasterData[],2,0)</f>
        <v>Product43</v>
      </c>
      <c r="H486" s="17" t="str">
        <f>VLOOKUP($B486,MasterData[],3,0)</f>
        <v>Category05</v>
      </c>
      <c r="I486" s="17" t="str">
        <f>VLOOKUP($B486,MasterData[],4,0)</f>
        <v>Kg</v>
      </c>
      <c r="J486" s="19">
        <f>VLOOKUP($B486,MasterData[],5,0)</f>
        <v>67</v>
      </c>
      <c r="K486" s="19">
        <f>VLOOKUP($B486,MasterData[],6,0)</f>
        <v>83.08</v>
      </c>
      <c r="L486" s="19">
        <f t="shared" si="35"/>
        <v>871</v>
      </c>
      <c r="M486" s="19">
        <f t="shared" si="36"/>
        <v>1080.04</v>
      </c>
      <c r="N486" s="20">
        <f t="shared" si="37"/>
        <v>6</v>
      </c>
      <c r="O486" s="21" t="str">
        <f t="shared" si="38"/>
        <v>Nov</v>
      </c>
      <c r="P486" s="20">
        <f t="shared" si="39"/>
        <v>2022</v>
      </c>
    </row>
    <row r="487" spans="1:16" x14ac:dyDescent="0.25">
      <c r="A487" s="15">
        <v>44871</v>
      </c>
      <c r="B487" s="16" t="s">
        <v>37</v>
      </c>
      <c r="C487" s="17">
        <v>13</v>
      </c>
      <c r="D487" s="17" t="s">
        <v>106</v>
      </c>
      <c r="E487" s="17" t="s">
        <v>106</v>
      </c>
      <c r="F487" s="18">
        <v>0</v>
      </c>
      <c r="G487" s="17" t="str">
        <f>VLOOKUP($B487,MasterData[],2,0)</f>
        <v>Product15</v>
      </c>
      <c r="H487" s="17" t="str">
        <f>VLOOKUP($B487,MasterData[],3,0)</f>
        <v>Category02</v>
      </c>
      <c r="I487" s="17" t="str">
        <f>VLOOKUP($B487,MasterData[],4,0)</f>
        <v>No.</v>
      </c>
      <c r="J487" s="19">
        <f>VLOOKUP($B487,MasterData[],5,0)</f>
        <v>12</v>
      </c>
      <c r="K487" s="19">
        <f>VLOOKUP($B487,MasterData[],6,0)</f>
        <v>15.719999999999999</v>
      </c>
      <c r="L487" s="19">
        <f t="shared" si="35"/>
        <v>156</v>
      </c>
      <c r="M487" s="19">
        <f t="shared" si="36"/>
        <v>204.35999999999999</v>
      </c>
      <c r="N487" s="20">
        <f t="shared" si="37"/>
        <v>6</v>
      </c>
      <c r="O487" s="21" t="str">
        <f t="shared" si="38"/>
        <v>Nov</v>
      </c>
      <c r="P487" s="20">
        <f t="shared" si="39"/>
        <v>2022</v>
      </c>
    </row>
    <row r="488" spans="1:16" x14ac:dyDescent="0.25">
      <c r="A488" s="15">
        <v>44871</v>
      </c>
      <c r="B488" s="16" t="s">
        <v>94</v>
      </c>
      <c r="C488" s="17">
        <v>13</v>
      </c>
      <c r="D488" s="17" t="s">
        <v>108</v>
      </c>
      <c r="E488" s="17" t="s">
        <v>107</v>
      </c>
      <c r="F488" s="18">
        <v>0</v>
      </c>
      <c r="G488" s="17" t="str">
        <f>VLOOKUP($B488,MasterData[],2,0)</f>
        <v>Product42</v>
      </c>
      <c r="H488" s="17" t="str">
        <f>VLOOKUP($B488,MasterData[],3,0)</f>
        <v>Category05</v>
      </c>
      <c r="I488" s="17" t="str">
        <f>VLOOKUP($B488,MasterData[],4,0)</f>
        <v>Ft</v>
      </c>
      <c r="J488" s="19">
        <f>VLOOKUP($B488,MasterData[],5,0)</f>
        <v>120</v>
      </c>
      <c r="K488" s="19">
        <f>VLOOKUP($B488,MasterData[],6,0)</f>
        <v>162</v>
      </c>
      <c r="L488" s="19">
        <f t="shared" si="35"/>
        <v>1560</v>
      </c>
      <c r="M488" s="19">
        <f t="shared" si="36"/>
        <v>2106</v>
      </c>
      <c r="N488" s="20">
        <f t="shared" si="37"/>
        <v>6</v>
      </c>
      <c r="O488" s="21" t="str">
        <f t="shared" si="38"/>
        <v>Nov</v>
      </c>
      <c r="P488" s="20">
        <f t="shared" si="39"/>
        <v>2022</v>
      </c>
    </row>
    <row r="489" spans="1:16" x14ac:dyDescent="0.25">
      <c r="A489" s="15">
        <v>44872</v>
      </c>
      <c r="B489" s="16" t="s">
        <v>90</v>
      </c>
      <c r="C489" s="17">
        <v>13</v>
      </c>
      <c r="D489" s="17" t="s">
        <v>106</v>
      </c>
      <c r="E489" s="17" t="s">
        <v>107</v>
      </c>
      <c r="F489" s="18">
        <v>0</v>
      </c>
      <c r="G489" s="17" t="str">
        <f>VLOOKUP($B489,MasterData[],2,0)</f>
        <v>Product40</v>
      </c>
      <c r="H489" s="17" t="str">
        <f>VLOOKUP($B489,MasterData[],3,0)</f>
        <v>Category05</v>
      </c>
      <c r="I489" s="17" t="str">
        <f>VLOOKUP($B489,MasterData[],4,0)</f>
        <v>Kg</v>
      </c>
      <c r="J489" s="19">
        <f>VLOOKUP($B489,MasterData[],5,0)</f>
        <v>90</v>
      </c>
      <c r="K489" s="19">
        <f>VLOOKUP($B489,MasterData[],6,0)</f>
        <v>115.2</v>
      </c>
      <c r="L489" s="19">
        <f t="shared" si="35"/>
        <v>1170</v>
      </c>
      <c r="M489" s="19">
        <f t="shared" si="36"/>
        <v>1497.6000000000001</v>
      </c>
      <c r="N489" s="20">
        <f t="shared" si="37"/>
        <v>7</v>
      </c>
      <c r="O489" s="21" t="str">
        <f t="shared" si="38"/>
        <v>Nov</v>
      </c>
      <c r="P489" s="20">
        <f t="shared" si="39"/>
        <v>2022</v>
      </c>
    </row>
    <row r="490" spans="1:16" x14ac:dyDescent="0.25">
      <c r="A490" s="15">
        <v>44873</v>
      </c>
      <c r="B490" s="16" t="s">
        <v>81</v>
      </c>
      <c r="C490" s="17">
        <v>11</v>
      </c>
      <c r="D490" s="17" t="s">
        <v>105</v>
      </c>
      <c r="E490" s="17" t="s">
        <v>107</v>
      </c>
      <c r="F490" s="18">
        <v>0</v>
      </c>
      <c r="G490" s="17" t="str">
        <f>VLOOKUP($B490,MasterData[],2,0)</f>
        <v>Product36</v>
      </c>
      <c r="H490" s="17" t="str">
        <f>VLOOKUP($B490,MasterData[],3,0)</f>
        <v>Category04</v>
      </c>
      <c r="I490" s="17" t="str">
        <f>VLOOKUP($B490,MasterData[],4,0)</f>
        <v>Kg</v>
      </c>
      <c r="J490" s="19">
        <f>VLOOKUP($B490,MasterData[],5,0)</f>
        <v>90</v>
      </c>
      <c r="K490" s="19">
        <f>VLOOKUP($B490,MasterData[],6,0)</f>
        <v>96.3</v>
      </c>
      <c r="L490" s="19">
        <f t="shared" si="35"/>
        <v>990</v>
      </c>
      <c r="M490" s="19">
        <f t="shared" si="36"/>
        <v>1059.3</v>
      </c>
      <c r="N490" s="20">
        <f t="shared" si="37"/>
        <v>8</v>
      </c>
      <c r="O490" s="21" t="str">
        <f t="shared" si="38"/>
        <v>Nov</v>
      </c>
      <c r="P490" s="20">
        <f t="shared" si="39"/>
        <v>2022</v>
      </c>
    </row>
    <row r="491" spans="1:16" x14ac:dyDescent="0.25">
      <c r="A491" s="15">
        <v>44873</v>
      </c>
      <c r="B491" s="16" t="s">
        <v>45</v>
      </c>
      <c r="C491" s="17">
        <v>10</v>
      </c>
      <c r="D491" s="17" t="s">
        <v>105</v>
      </c>
      <c r="E491" s="17" t="s">
        <v>106</v>
      </c>
      <c r="F491" s="18">
        <v>0</v>
      </c>
      <c r="G491" s="17" t="str">
        <f>VLOOKUP($B491,MasterData[],2,0)</f>
        <v>Product19</v>
      </c>
      <c r="H491" s="17" t="str">
        <f>VLOOKUP($B491,MasterData[],3,0)</f>
        <v>Category02</v>
      </c>
      <c r="I491" s="17" t="str">
        <f>VLOOKUP($B491,MasterData[],4,0)</f>
        <v>Ft</v>
      </c>
      <c r="J491" s="19">
        <f>VLOOKUP($B491,MasterData[],5,0)</f>
        <v>150</v>
      </c>
      <c r="K491" s="19">
        <f>VLOOKUP($B491,MasterData[],6,0)</f>
        <v>210</v>
      </c>
      <c r="L491" s="19">
        <f t="shared" si="35"/>
        <v>1500</v>
      </c>
      <c r="M491" s="19">
        <f t="shared" si="36"/>
        <v>2100</v>
      </c>
      <c r="N491" s="20">
        <f t="shared" si="37"/>
        <v>8</v>
      </c>
      <c r="O491" s="21" t="str">
        <f t="shared" si="38"/>
        <v>Nov</v>
      </c>
      <c r="P491" s="20">
        <f t="shared" si="39"/>
        <v>2022</v>
      </c>
    </row>
    <row r="492" spans="1:16" x14ac:dyDescent="0.25">
      <c r="A492" s="15">
        <v>44874</v>
      </c>
      <c r="B492" s="16" t="s">
        <v>63</v>
      </c>
      <c r="C492" s="17">
        <v>8</v>
      </c>
      <c r="D492" s="17" t="s">
        <v>106</v>
      </c>
      <c r="E492" s="17" t="s">
        <v>107</v>
      </c>
      <c r="F492" s="18">
        <v>0</v>
      </c>
      <c r="G492" s="17" t="str">
        <f>VLOOKUP($B492,MasterData[],2,0)</f>
        <v>Product27</v>
      </c>
      <c r="H492" s="17" t="str">
        <f>VLOOKUP($B492,MasterData[],3,0)</f>
        <v>Category04</v>
      </c>
      <c r="I492" s="17" t="str">
        <f>VLOOKUP($B492,MasterData[],4,0)</f>
        <v>Lt</v>
      </c>
      <c r="J492" s="19">
        <f>VLOOKUP($B492,MasterData[],5,0)</f>
        <v>48</v>
      </c>
      <c r="K492" s="19">
        <f>VLOOKUP($B492,MasterData[],6,0)</f>
        <v>57.120000000000005</v>
      </c>
      <c r="L492" s="19">
        <f t="shared" si="35"/>
        <v>384</v>
      </c>
      <c r="M492" s="19">
        <f t="shared" si="36"/>
        <v>456.96000000000004</v>
      </c>
      <c r="N492" s="20">
        <f t="shared" si="37"/>
        <v>9</v>
      </c>
      <c r="O492" s="21" t="str">
        <f t="shared" si="38"/>
        <v>Nov</v>
      </c>
      <c r="P492" s="20">
        <f t="shared" si="39"/>
        <v>2022</v>
      </c>
    </row>
    <row r="493" spans="1:16" x14ac:dyDescent="0.25">
      <c r="A493" s="15">
        <v>44875</v>
      </c>
      <c r="B493" s="16" t="s">
        <v>43</v>
      </c>
      <c r="C493" s="17">
        <v>7</v>
      </c>
      <c r="D493" s="17" t="s">
        <v>108</v>
      </c>
      <c r="E493" s="17" t="s">
        <v>106</v>
      </c>
      <c r="F493" s="18">
        <v>0</v>
      </c>
      <c r="G493" s="17" t="str">
        <f>VLOOKUP($B493,MasterData[],2,0)</f>
        <v>Product18</v>
      </c>
      <c r="H493" s="17" t="str">
        <f>VLOOKUP($B493,MasterData[],3,0)</f>
        <v>Category02</v>
      </c>
      <c r="I493" s="17" t="str">
        <f>VLOOKUP($B493,MasterData[],4,0)</f>
        <v>No.</v>
      </c>
      <c r="J493" s="19">
        <f>VLOOKUP($B493,MasterData[],5,0)</f>
        <v>37</v>
      </c>
      <c r="K493" s="19">
        <f>VLOOKUP($B493,MasterData[],6,0)</f>
        <v>49.21</v>
      </c>
      <c r="L493" s="19">
        <f t="shared" si="35"/>
        <v>259</v>
      </c>
      <c r="M493" s="19">
        <f t="shared" si="36"/>
        <v>344.47</v>
      </c>
      <c r="N493" s="20">
        <f t="shared" si="37"/>
        <v>10</v>
      </c>
      <c r="O493" s="21" t="str">
        <f t="shared" si="38"/>
        <v>Nov</v>
      </c>
      <c r="P493" s="20">
        <f t="shared" si="39"/>
        <v>2022</v>
      </c>
    </row>
    <row r="494" spans="1:16" x14ac:dyDescent="0.25">
      <c r="A494" s="15">
        <v>44878</v>
      </c>
      <c r="B494" s="16" t="s">
        <v>63</v>
      </c>
      <c r="C494" s="17">
        <v>10</v>
      </c>
      <c r="D494" s="17" t="s">
        <v>105</v>
      </c>
      <c r="E494" s="17" t="s">
        <v>107</v>
      </c>
      <c r="F494" s="18">
        <v>0</v>
      </c>
      <c r="G494" s="17" t="str">
        <f>VLOOKUP($B494,MasterData[],2,0)</f>
        <v>Product27</v>
      </c>
      <c r="H494" s="17" t="str">
        <f>VLOOKUP($B494,MasterData[],3,0)</f>
        <v>Category04</v>
      </c>
      <c r="I494" s="17" t="str">
        <f>VLOOKUP($B494,MasterData[],4,0)</f>
        <v>Lt</v>
      </c>
      <c r="J494" s="19">
        <f>VLOOKUP($B494,MasterData[],5,0)</f>
        <v>48</v>
      </c>
      <c r="K494" s="19">
        <f>VLOOKUP($B494,MasterData[],6,0)</f>
        <v>57.120000000000005</v>
      </c>
      <c r="L494" s="19">
        <f t="shared" si="35"/>
        <v>480</v>
      </c>
      <c r="M494" s="19">
        <f t="shared" si="36"/>
        <v>571.20000000000005</v>
      </c>
      <c r="N494" s="20">
        <f t="shared" si="37"/>
        <v>13</v>
      </c>
      <c r="O494" s="21" t="str">
        <f t="shared" si="38"/>
        <v>Nov</v>
      </c>
      <c r="P494" s="20">
        <f t="shared" si="39"/>
        <v>2022</v>
      </c>
    </row>
    <row r="495" spans="1:16" x14ac:dyDescent="0.25">
      <c r="A495" s="22">
        <v>44879</v>
      </c>
      <c r="B495" s="23" t="s">
        <v>10</v>
      </c>
      <c r="C495" s="24">
        <v>1</v>
      </c>
      <c r="D495" s="24" t="s">
        <v>108</v>
      </c>
      <c r="E495" s="24" t="s">
        <v>107</v>
      </c>
      <c r="F495" s="25">
        <v>0</v>
      </c>
      <c r="G495" s="24" t="str">
        <f>VLOOKUP($B495,MasterData[],2,0)</f>
        <v>Product02</v>
      </c>
      <c r="H495" s="24" t="str">
        <f>VLOOKUP($B495,MasterData[],3,0)</f>
        <v>Category01</v>
      </c>
      <c r="I495" s="24" t="str">
        <f>VLOOKUP($B495,MasterData[],4,0)</f>
        <v>Kg</v>
      </c>
      <c r="J495" s="26">
        <f>VLOOKUP($B495,MasterData[],5,0)</f>
        <v>105</v>
      </c>
      <c r="K495" s="26">
        <f>VLOOKUP($B495,MasterData[],6,0)</f>
        <v>142.80000000000001</v>
      </c>
      <c r="L495" s="26">
        <f t="shared" si="35"/>
        <v>105</v>
      </c>
      <c r="M495" s="26">
        <f t="shared" si="36"/>
        <v>142.80000000000001</v>
      </c>
      <c r="N495" s="27">
        <f t="shared" si="37"/>
        <v>14</v>
      </c>
      <c r="O495" s="28" t="str">
        <f t="shared" si="38"/>
        <v>Nov</v>
      </c>
      <c r="P495" s="27">
        <f t="shared" si="39"/>
        <v>2022</v>
      </c>
    </row>
    <row r="496" spans="1:16" x14ac:dyDescent="0.25">
      <c r="A496" s="22">
        <v>44880</v>
      </c>
      <c r="B496" s="23" t="s">
        <v>31</v>
      </c>
      <c r="C496" s="24">
        <v>14</v>
      </c>
      <c r="D496" s="24" t="s">
        <v>108</v>
      </c>
      <c r="E496" s="24" t="s">
        <v>107</v>
      </c>
      <c r="F496" s="25">
        <v>0</v>
      </c>
      <c r="G496" s="24" t="str">
        <f>VLOOKUP($B496,MasterData[],2,0)</f>
        <v>Product12</v>
      </c>
      <c r="H496" s="24" t="str">
        <f>VLOOKUP($B496,MasterData[],3,0)</f>
        <v>Category02</v>
      </c>
      <c r="I496" s="24" t="str">
        <f>VLOOKUP($B496,MasterData[],4,0)</f>
        <v>Kg</v>
      </c>
      <c r="J496" s="26">
        <f>VLOOKUP($B496,MasterData[],5,0)</f>
        <v>73</v>
      </c>
      <c r="K496" s="26">
        <f>VLOOKUP($B496,MasterData[],6,0)</f>
        <v>94.17</v>
      </c>
      <c r="L496" s="26">
        <f t="shared" si="35"/>
        <v>1022</v>
      </c>
      <c r="M496" s="26">
        <f t="shared" si="36"/>
        <v>1318.38</v>
      </c>
      <c r="N496" s="27">
        <f t="shared" si="37"/>
        <v>15</v>
      </c>
      <c r="O496" s="28" t="str">
        <f t="shared" si="38"/>
        <v>Nov</v>
      </c>
      <c r="P496" s="27">
        <f t="shared" si="39"/>
        <v>2022</v>
      </c>
    </row>
    <row r="497" spans="1:16" x14ac:dyDescent="0.25">
      <c r="A497" s="22">
        <v>44881</v>
      </c>
      <c r="B497" s="23" t="s">
        <v>41</v>
      </c>
      <c r="C497" s="24">
        <v>8</v>
      </c>
      <c r="D497" s="24" t="s">
        <v>106</v>
      </c>
      <c r="E497" s="24" t="s">
        <v>106</v>
      </c>
      <c r="F497" s="25">
        <v>0</v>
      </c>
      <c r="G497" s="24" t="str">
        <f>VLOOKUP($B497,MasterData[],2,0)</f>
        <v>Product17</v>
      </c>
      <c r="H497" s="24" t="str">
        <f>VLOOKUP($B497,MasterData[],3,0)</f>
        <v>Category02</v>
      </c>
      <c r="I497" s="24" t="str">
        <f>VLOOKUP($B497,MasterData[],4,0)</f>
        <v>Ft</v>
      </c>
      <c r="J497" s="26">
        <f>VLOOKUP($B497,MasterData[],5,0)</f>
        <v>134</v>
      </c>
      <c r="K497" s="26">
        <f>VLOOKUP($B497,MasterData[],6,0)</f>
        <v>156.78</v>
      </c>
      <c r="L497" s="26">
        <f t="shared" si="35"/>
        <v>1072</v>
      </c>
      <c r="M497" s="26">
        <f t="shared" si="36"/>
        <v>1254.24</v>
      </c>
      <c r="N497" s="27">
        <f t="shared" si="37"/>
        <v>16</v>
      </c>
      <c r="O497" s="28" t="str">
        <f t="shared" si="38"/>
        <v>Nov</v>
      </c>
      <c r="P497" s="27">
        <f t="shared" si="39"/>
        <v>2022</v>
      </c>
    </row>
    <row r="498" spans="1:16" x14ac:dyDescent="0.25">
      <c r="A498" s="22">
        <v>44883</v>
      </c>
      <c r="B498" s="23" t="s">
        <v>77</v>
      </c>
      <c r="C498" s="24">
        <v>8</v>
      </c>
      <c r="D498" s="24" t="s">
        <v>108</v>
      </c>
      <c r="E498" s="24" t="s">
        <v>107</v>
      </c>
      <c r="F498" s="25">
        <v>0</v>
      </c>
      <c r="G498" s="24" t="str">
        <f>VLOOKUP($B498,MasterData[],2,0)</f>
        <v>Product34</v>
      </c>
      <c r="H498" s="24" t="str">
        <f>VLOOKUP($B498,MasterData[],3,0)</f>
        <v>Category04</v>
      </c>
      <c r="I498" s="24" t="str">
        <f>VLOOKUP($B498,MasterData[],4,0)</f>
        <v>Lt</v>
      </c>
      <c r="J498" s="26">
        <f>VLOOKUP($B498,MasterData[],5,0)</f>
        <v>55</v>
      </c>
      <c r="K498" s="26">
        <f>VLOOKUP($B498,MasterData[],6,0)</f>
        <v>58.3</v>
      </c>
      <c r="L498" s="26">
        <f t="shared" si="35"/>
        <v>440</v>
      </c>
      <c r="M498" s="26">
        <f t="shared" si="36"/>
        <v>466.4</v>
      </c>
      <c r="N498" s="27">
        <f t="shared" si="37"/>
        <v>18</v>
      </c>
      <c r="O498" s="28" t="str">
        <f t="shared" si="38"/>
        <v>Nov</v>
      </c>
      <c r="P498" s="27">
        <f t="shared" si="39"/>
        <v>2022</v>
      </c>
    </row>
    <row r="499" spans="1:16" x14ac:dyDescent="0.25">
      <c r="A499" s="22">
        <v>44886</v>
      </c>
      <c r="B499" s="23" t="s">
        <v>47</v>
      </c>
      <c r="C499" s="24">
        <v>6</v>
      </c>
      <c r="D499" s="24" t="s">
        <v>108</v>
      </c>
      <c r="E499" s="24" t="s">
        <v>107</v>
      </c>
      <c r="F499" s="25">
        <v>0</v>
      </c>
      <c r="G499" s="24" t="str">
        <f>VLOOKUP($B499,MasterData[],2,0)</f>
        <v>Product20</v>
      </c>
      <c r="H499" s="24" t="str">
        <f>VLOOKUP($B499,MasterData[],3,0)</f>
        <v>Category03</v>
      </c>
      <c r="I499" s="24" t="str">
        <f>VLOOKUP($B499,MasterData[],4,0)</f>
        <v>Lt</v>
      </c>
      <c r="J499" s="26">
        <f>VLOOKUP($B499,MasterData[],5,0)</f>
        <v>61</v>
      </c>
      <c r="K499" s="26">
        <f>VLOOKUP($B499,MasterData[],6,0)</f>
        <v>76.25</v>
      </c>
      <c r="L499" s="26">
        <f t="shared" si="35"/>
        <v>366</v>
      </c>
      <c r="M499" s="26">
        <f t="shared" si="36"/>
        <v>457.5</v>
      </c>
      <c r="N499" s="27">
        <f t="shared" si="37"/>
        <v>21</v>
      </c>
      <c r="O499" s="28" t="str">
        <f t="shared" si="38"/>
        <v>Nov</v>
      </c>
      <c r="P499" s="27">
        <f t="shared" si="39"/>
        <v>2022</v>
      </c>
    </row>
    <row r="500" spans="1:16" x14ac:dyDescent="0.25">
      <c r="A500" s="22">
        <v>44888</v>
      </c>
      <c r="B500" s="23" t="s">
        <v>81</v>
      </c>
      <c r="C500" s="24">
        <v>12</v>
      </c>
      <c r="D500" s="24" t="s">
        <v>106</v>
      </c>
      <c r="E500" s="24" t="s">
        <v>106</v>
      </c>
      <c r="F500" s="25">
        <v>0</v>
      </c>
      <c r="G500" s="24" t="str">
        <f>VLOOKUP($B500,MasterData[],2,0)</f>
        <v>Product36</v>
      </c>
      <c r="H500" s="24" t="str">
        <f>VLOOKUP($B500,MasterData[],3,0)</f>
        <v>Category04</v>
      </c>
      <c r="I500" s="24" t="str">
        <f>VLOOKUP($B500,MasterData[],4,0)</f>
        <v>Kg</v>
      </c>
      <c r="J500" s="26">
        <f>VLOOKUP($B500,MasterData[],5,0)</f>
        <v>90</v>
      </c>
      <c r="K500" s="26">
        <f>VLOOKUP($B500,MasterData[],6,0)</f>
        <v>96.3</v>
      </c>
      <c r="L500" s="26">
        <f t="shared" si="35"/>
        <v>1080</v>
      </c>
      <c r="M500" s="26">
        <f t="shared" si="36"/>
        <v>1155.5999999999999</v>
      </c>
      <c r="N500" s="27">
        <f t="shared" si="37"/>
        <v>23</v>
      </c>
      <c r="O500" s="28" t="str">
        <f t="shared" si="38"/>
        <v>Nov</v>
      </c>
      <c r="P500" s="27">
        <f t="shared" si="39"/>
        <v>2022</v>
      </c>
    </row>
    <row r="501" spans="1:16" x14ac:dyDescent="0.25">
      <c r="A501" s="22">
        <v>44890</v>
      </c>
      <c r="B501" s="23" t="s">
        <v>14</v>
      </c>
      <c r="C501" s="24">
        <v>5</v>
      </c>
      <c r="D501" s="24" t="s">
        <v>108</v>
      </c>
      <c r="E501" s="24" t="s">
        <v>107</v>
      </c>
      <c r="F501" s="25">
        <v>0</v>
      </c>
      <c r="G501" s="24" t="str">
        <f>VLOOKUP($B501,MasterData[],2,0)</f>
        <v>Product04</v>
      </c>
      <c r="H501" s="24" t="str">
        <f>VLOOKUP($B501,MasterData[],3,0)</f>
        <v>Category01</v>
      </c>
      <c r="I501" s="24" t="str">
        <f>VLOOKUP($B501,MasterData[],4,0)</f>
        <v>Lt</v>
      </c>
      <c r="J501" s="26">
        <f>VLOOKUP($B501,MasterData[],5,0)</f>
        <v>44</v>
      </c>
      <c r="K501" s="26">
        <f>VLOOKUP($B501,MasterData[],6,0)</f>
        <v>48.84</v>
      </c>
      <c r="L501" s="26">
        <f t="shared" si="35"/>
        <v>220</v>
      </c>
      <c r="M501" s="26">
        <f t="shared" si="36"/>
        <v>244.20000000000002</v>
      </c>
      <c r="N501" s="27">
        <f t="shared" si="37"/>
        <v>25</v>
      </c>
      <c r="O501" s="28" t="str">
        <f t="shared" si="38"/>
        <v>Nov</v>
      </c>
      <c r="P501" s="27">
        <f t="shared" si="39"/>
        <v>2022</v>
      </c>
    </row>
    <row r="502" spans="1:16" x14ac:dyDescent="0.25">
      <c r="A502" s="22">
        <v>44891</v>
      </c>
      <c r="B502" s="23" t="s">
        <v>73</v>
      </c>
      <c r="C502" s="24">
        <v>5</v>
      </c>
      <c r="D502" s="24" t="s">
        <v>108</v>
      </c>
      <c r="E502" s="24" t="s">
        <v>106</v>
      </c>
      <c r="F502" s="25">
        <v>0</v>
      </c>
      <c r="G502" s="24" t="str">
        <f>VLOOKUP($B502,MasterData[],2,0)</f>
        <v>Product32</v>
      </c>
      <c r="H502" s="24" t="str">
        <f>VLOOKUP($B502,MasterData[],3,0)</f>
        <v>Category04</v>
      </c>
      <c r="I502" s="24" t="str">
        <f>VLOOKUP($B502,MasterData[],4,0)</f>
        <v>Kg</v>
      </c>
      <c r="J502" s="26">
        <f>VLOOKUP($B502,MasterData[],5,0)</f>
        <v>89</v>
      </c>
      <c r="K502" s="26">
        <f>VLOOKUP($B502,MasterData[],6,0)</f>
        <v>117.48</v>
      </c>
      <c r="L502" s="26">
        <f t="shared" si="35"/>
        <v>445</v>
      </c>
      <c r="M502" s="26">
        <f t="shared" si="36"/>
        <v>587.4</v>
      </c>
      <c r="N502" s="27">
        <f t="shared" si="37"/>
        <v>26</v>
      </c>
      <c r="O502" s="28" t="str">
        <f t="shared" si="38"/>
        <v>Nov</v>
      </c>
      <c r="P502" s="27">
        <f t="shared" si="39"/>
        <v>2022</v>
      </c>
    </row>
    <row r="503" spans="1:16" x14ac:dyDescent="0.25">
      <c r="A503" s="22">
        <v>44892</v>
      </c>
      <c r="B503" s="23" t="s">
        <v>77</v>
      </c>
      <c r="C503" s="24">
        <v>15</v>
      </c>
      <c r="D503" s="24" t="s">
        <v>108</v>
      </c>
      <c r="E503" s="24" t="s">
        <v>106</v>
      </c>
      <c r="F503" s="25">
        <v>0</v>
      </c>
      <c r="G503" s="24" t="str">
        <f>VLOOKUP($B503,MasterData[],2,0)</f>
        <v>Product34</v>
      </c>
      <c r="H503" s="24" t="str">
        <f>VLOOKUP($B503,MasterData[],3,0)</f>
        <v>Category04</v>
      </c>
      <c r="I503" s="24" t="str">
        <f>VLOOKUP($B503,MasterData[],4,0)</f>
        <v>Lt</v>
      </c>
      <c r="J503" s="26">
        <f>VLOOKUP($B503,MasterData[],5,0)</f>
        <v>55</v>
      </c>
      <c r="K503" s="26">
        <f>VLOOKUP($B503,MasterData[],6,0)</f>
        <v>58.3</v>
      </c>
      <c r="L503" s="26">
        <f t="shared" si="35"/>
        <v>825</v>
      </c>
      <c r="M503" s="26">
        <f t="shared" si="36"/>
        <v>874.5</v>
      </c>
      <c r="N503" s="27">
        <f t="shared" si="37"/>
        <v>27</v>
      </c>
      <c r="O503" s="28" t="str">
        <f t="shared" si="38"/>
        <v>Nov</v>
      </c>
      <c r="P503" s="27">
        <f t="shared" si="39"/>
        <v>2022</v>
      </c>
    </row>
    <row r="504" spans="1:16" x14ac:dyDescent="0.25">
      <c r="A504" s="22">
        <v>44893</v>
      </c>
      <c r="B504" s="23" t="s">
        <v>71</v>
      </c>
      <c r="C504" s="24">
        <v>8</v>
      </c>
      <c r="D504" s="24" t="s">
        <v>108</v>
      </c>
      <c r="E504" s="24" t="s">
        <v>107</v>
      </c>
      <c r="F504" s="25">
        <v>0</v>
      </c>
      <c r="G504" s="24" t="str">
        <f>VLOOKUP($B504,MasterData[],2,0)</f>
        <v>Product31</v>
      </c>
      <c r="H504" s="24" t="str">
        <f>VLOOKUP($B504,MasterData[],3,0)</f>
        <v>Category04</v>
      </c>
      <c r="I504" s="24" t="str">
        <f>VLOOKUP($B504,MasterData[],4,0)</f>
        <v>Kg</v>
      </c>
      <c r="J504" s="26">
        <f>VLOOKUP($B504,MasterData[],5,0)</f>
        <v>93</v>
      </c>
      <c r="K504" s="26">
        <f>VLOOKUP($B504,MasterData[],6,0)</f>
        <v>104.16</v>
      </c>
      <c r="L504" s="26">
        <f t="shared" si="35"/>
        <v>744</v>
      </c>
      <c r="M504" s="26">
        <f t="shared" si="36"/>
        <v>833.28</v>
      </c>
      <c r="N504" s="27">
        <f t="shared" si="37"/>
        <v>28</v>
      </c>
      <c r="O504" s="28" t="str">
        <f t="shared" si="38"/>
        <v>Nov</v>
      </c>
      <c r="P504" s="27">
        <f t="shared" si="39"/>
        <v>2022</v>
      </c>
    </row>
    <row r="505" spans="1:16" x14ac:dyDescent="0.25">
      <c r="A505" s="22">
        <v>44895</v>
      </c>
      <c r="B505" s="23" t="s">
        <v>37</v>
      </c>
      <c r="C505" s="24">
        <v>2</v>
      </c>
      <c r="D505" s="24" t="s">
        <v>108</v>
      </c>
      <c r="E505" s="24" t="s">
        <v>106</v>
      </c>
      <c r="F505" s="25">
        <v>0</v>
      </c>
      <c r="G505" s="24" t="str">
        <f>VLOOKUP($B505,MasterData[],2,0)</f>
        <v>Product15</v>
      </c>
      <c r="H505" s="24" t="str">
        <f>VLOOKUP($B505,MasterData[],3,0)</f>
        <v>Category02</v>
      </c>
      <c r="I505" s="24" t="str">
        <f>VLOOKUP($B505,MasterData[],4,0)</f>
        <v>No.</v>
      </c>
      <c r="J505" s="26">
        <f>VLOOKUP($B505,MasterData[],5,0)</f>
        <v>12</v>
      </c>
      <c r="K505" s="26">
        <f>VLOOKUP($B505,MasterData[],6,0)</f>
        <v>15.719999999999999</v>
      </c>
      <c r="L505" s="26">
        <f t="shared" si="35"/>
        <v>24</v>
      </c>
      <c r="M505" s="26">
        <f t="shared" si="36"/>
        <v>31.439999999999998</v>
      </c>
      <c r="N505" s="27">
        <f t="shared" si="37"/>
        <v>30</v>
      </c>
      <c r="O505" s="28" t="str">
        <f t="shared" si="38"/>
        <v>Nov</v>
      </c>
      <c r="P505" s="27">
        <f t="shared" si="39"/>
        <v>2022</v>
      </c>
    </row>
    <row r="506" spans="1:16" x14ac:dyDescent="0.25">
      <c r="A506" s="22">
        <v>44898</v>
      </c>
      <c r="B506" s="23" t="s">
        <v>65</v>
      </c>
      <c r="C506" s="24">
        <v>5</v>
      </c>
      <c r="D506" s="24" t="s">
        <v>105</v>
      </c>
      <c r="E506" s="24" t="s">
        <v>107</v>
      </c>
      <c r="F506" s="25">
        <v>0</v>
      </c>
      <c r="G506" s="24" t="str">
        <f>VLOOKUP($B506,MasterData[],2,0)</f>
        <v>Product28</v>
      </c>
      <c r="H506" s="24" t="str">
        <f>VLOOKUP($B506,MasterData[],3,0)</f>
        <v>Category04</v>
      </c>
      <c r="I506" s="24" t="str">
        <f>VLOOKUP($B506,MasterData[],4,0)</f>
        <v>No.</v>
      </c>
      <c r="J506" s="26">
        <f>VLOOKUP($B506,MasterData[],5,0)</f>
        <v>37</v>
      </c>
      <c r="K506" s="26">
        <f>VLOOKUP($B506,MasterData[],6,0)</f>
        <v>41.81</v>
      </c>
      <c r="L506" s="26">
        <f t="shared" si="35"/>
        <v>185</v>
      </c>
      <c r="M506" s="26">
        <f t="shared" si="36"/>
        <v>209.05</v>
      </c>
      <c r="N506" s="27">
        <f t="shared" si="37"/>
        <v>3</v>
      </c>
      <c r="O506" s="28" t="str">
        <f t="shared" si="38"/>
        <v>Dec</v>
      </c>
      <c r="P506" s="27">
        <f t="shared" si="39"/>
        <v>2022</v>
      </c>
    </row>
    <row r="507" spans="1:16" x14ac:dyDescent="0.25">
      <c r="A507" s="22">
        <v>44899</v>
      </c>
      <c r="B507" s="23" t="s">
        <v>60</v>
      </c>
      <c r="C507" s="24">
        <v>10</v>
      </c>
      <c r="D507" s="24" t="s">
        <v>108</v>
      </c>
      <c r="E507" s="24" t="s">
        <v>107</v>
      </c>
      <c r="F507" s="25">
        <v>0</v>
      </c>
      <c r="G507" s="24" t="str">
        <f>VLOOKUP($B507,MasterData[],2,0)</f>
        <v>Product26</v>
      </c>
      <c r="H507" s="24" t="str">
        <f>VLOOKUP($B507,MasterData[],3,0)</f>
        <v>Category04</v>
      </c>
      <c r="I507" s="24" t="str">
        <f>VLOOKUP($B507,MasterData[],4,0)</f>
        <v>No.</v>
      </c>
      <c r="J507" s="26">
        <f>VLOOKUP($B507,MasterData[],5,0)</f>
        <v>18</v>
      </c>
      <c r="K507" s="26">
        <f>VLOOKUP($B507,MasterData[],6,0)</f>
        <v>24.66</v>
      </c>
      <c r="L507" s="26">
        <f t="shared" si="35"/>
        <v>180</v>
      </c>
      <c r="M507" s="26">
        <f t="shared" si="36"/>
        <v>246.6</v>
      </c>
      <c r="N507" s="27">
        <f t="shared" si="37"/>
        <v>4</v>
      </c>
      <c r="O507" s="28" t="str">
        <f t="shared" si="38"/>
        <v>Dec</v>
      </c>
      <c r="P507" s="27">
        <f t="shared" si="39"/>
        <v>2022</v>
      </c>
    </row>
    <row r="508" spans="1:16" x14ac:dyDescent="0.25">
      <c r="A508" s="22">
        <v>44899</v>
      </c>
      <c r="B508" s="23" t="s">
        <v>98</v>
      </c>
      <c r="C508" s="24">
        <v>15</v>
      </c>
      <c r="D508" s="24" t="s">
        <v>108</v>
      </c>
      <c r="E508" s="24" t="s">
        <v>107</v>
      </c>
      <c r="F508" s="25">
        <v>0</v>
      </c>
      <c r="G508" s="24" t="str">
        <f>VLOOKUP($B508,MasterData[],2,0)</f>
        <v>Product44</v>
      </c>
      <c r="H508" s="24" t="str">
        <f>VLOOKUP($B508,MasterData[],3,0)</f>
        <v>Category05</v>
      </c>
      <c r="I508" s="24" t="str">
        <f>VLOOKUP($B508,MasterData[],4,0)</f>
        <v>Kg</v>
      </c>
      <c r="J508" s="26">
        <f>VLOOKUP($B508,MasterData[],5,0)</f>
        <v>76</v>
      </c>
      <c r="K508" s="26">
        <f>VLOOKUP($B508,MasterData[],6,0)</f>
        <v>82.08</v>
      </c>
      <c r="L508" s="26">
        <f t="shared" si="35"/>
        <v>1140</v>
      </c>
      <c r="M508" s="26">
        <f t="shared" si="36"/>
        <v>1231.2</v>
      </c>
      <c r="N508" s="27">
        <f t="shared" si="37"/>
        <v>4</v>
      </c>
      <c r="O508" s="28" t="str">
        <f t="shared" si="38"/>
        <v>Dec</v>
      </c>
      <c r="P508" s="27">
        <f t="shared" si="39"/>
        <v>2022</v>
      </c>
    </row>
    <row r="509" spans="1:16" x14ac:dyDescent="0.25">
      <c r="A509" s="22">
        <v>44902</v>
      </c>
      <c r="B509" s="23" t="s">
        <v>86</v>
      </c>
      <c r="C509" s="24">
        <v>12</v>
      </c>
      <c r="D509" s="24" t="s">
        <v>108</v>
      </c>
      <c r="E509" s="24" t="s">
        <v>107</v>
      </c>
      <c r="F509" s="25">
        <v>0</v>
      </c>
      <c r="G509" s="24" t="str">
        <f>VLOOKUP($B509,MasterData[],2,0)</f>
        <v>Product38</v>
      </c>
      <c r="H509" s="24" t="str">
        <f>VLOOKUP($B509,MasterData[],3,0)</f>
        <v>Category05</v>
      </c>
      <c r="I509" s="24" t="str">
        <f>VLOOKUP($B509,MasterData[],4,0)</f>
        <v>Kg</v>
      </c>
      <c r="J509" s="26">
        <f>VLOOKUP($B509,MasterData[],5,0)</f>
        <v>72</v>
      </c>
      <c r="K509" s="26">
        <f>VLOOKUP($B509,MasterData[],6,0)</f>
        <v>79.92</v>
      </c>
      <c r="L509" s="26">
        <f t="shared" si="35"/>
        <v>864</v>
      </c>
      <c r="M509" s="26">
        <f t="shared" si="36"/>
        <v>959.04</v>
      </c>
      <c r="N509" s="27">
        <f t="shared" si="37"/>
        <v>7</v>
      </c>
      <c r="O509" s="28" t="str">
        <f t="shared" si="38"/>
        <v>Dec</v>
      </c>
      <c r="P509" s="27">
        <f t="shared" si="39"/>
        <v>2022</v>
      </c>
    </row>
    <row r="510" spans="1:16" x14ac:dyDescent="0.25">
      <c r="A510" s="22">
        <v>44902</v>
      </c>
      <c r="B510" s="23" t="s">
        <v>39</v>
      </c>
      <c r="C510" s="24">
        <v>13</v>
      </c>
      <c r="D510" s="24" t="s">
        <v>108</v>
      </c>
      <c r="E510" s="24" t="s">
        <v>106</v>
      </c>
      <c r="F510" s="25">
        <v>0</v>
      </c>
      <c r="G510" s="24" t="str">
        <f>VLOOKUP($B510,MasterData[],2,0)</f>
        <v>Product16</v>
      </c>
      <c r="H510" s="24" t="str">
        <f>VLOOKUP($B510,MasterData[],3,0)</f>
        <v>Category02</v>
      </c>
      <c r="I510" s="24" t="str">
        <f>VLOOKUP($B510,MasterData[],4,0)</f>
        <v>No.</v>
      </c>
      <c r="J510" s="26">
        <f>VLOOKUP($B510,MasterData[],5,0)</f>
        <v>13</v>
      </c>
      <c r="K510" s="26">
        <f>VLOOKUP($B510,MasterData[],6,0)</f>
        <v>16.64</v>
      </c>
      <c r="L510" s="26">
        <f t="shared" si="35"/>
        <v>169</v>
      </c>
      <c r="M510" s="26">
        <f t="shared" si="36"/>
        <v>216.32</v>
      </c>
      <c r="N510" s="27">
        <f t="shared" si="37"/>
        <v>7</v>
      </c>
      <c r="O510" s="28" t="str">
        <f t="shared" si="38"/>
        <v>Dec</v>
      </c>
      <c r="P510" s="27">
        <f t="shared" si="39"/>
        <v>2022</v>
      </c>
    </row>
    <row r="511" spans="1:16" x14ac:dyDescent="0.25">
      <c r="A511" s="22">
        <v>44902</v>
      </c>
      <c r="B511" s="23" t="s">
        <v>86</v>
      </c>
      <c r="C511" s="24">
        <v>5</v>
      </c>
      <c r="D511" s="24" t="s">
        <v>108</v>
      </c>
      <c r="E511" s="24" t="s">
        <v>107</v>
      </c>
      <c r="F511" s="25">
        <v>0</v>
      </c>
      <c r="G511" s="24" t="str">
        <f>VLOOKUP($B511,MasterData[],2,0)</f>
        <v>Product38</v>
      </c>
      <c r="H511" s="24" t="str">
        <f>VLOOKUP($B511,MasterData[],3,0)</f>
        <v>Category05</v>
      </c>
      <c r="I511" s="24" t="str">
        <f>VLOOKUP($B511,MasterData[],4,0)</f>
        <v>Kg</v>
      </c>
      <c r="J511" s="26">
        <f>VLOOKUP($B511,MasterData[],5,0)</f>
        <v>72</v>
      </c>
      <c r="K511" s="26">
        <f>VLOOKUP($B511,MasterData[],6,0)</f>
        <v>79.92</v>
      </c>
      <c r="L511" s="26">
        <f t="shared" si="35"/>
        <v>360</v>
      </c>
      <c r="M511" s="26">
        <f t="shared" si="36"/>
        <v>399.6</v>
      </c>
      <c r="N511" s="27">
        <f t="shared" si="37"/>
        <v>7</v>
      </c>
      <c r="O511" s="28" t="str">
        <f t="shared" si="38"/>
        <v>Dec</v>
      </c>
      <c r="P511" s="27">
        <f t="shared" si="39"/>
        <v>2022</v>
      </c>
    </row>
    <row r="512" spans="1:16" x14ac:dyDescent="0.25">
      <c r="A512" s="22">
        <v>44906</v>
      </c>
      <c r="B512" s="23" t="s">
        <v>63</v>
      </c>
      <c r="C512" s="24">
        <v>5</v>
      </c>
      <c r="D512" s="24" t="s">
        <v>108</v>
      </c>
      <c r="E512" s="24" t="s">
        <v>106</v>
      </c>
      <c r="F512" s="25">
        <v>0</v>
      </c>
      <c r="G512" s="24" t="str">
        <f>VLOOKUP($B512,MasterData[],2,0)</f>
        <v>Product27</v>
      </c>
      <c r="H512" s="24" t="str">
        <f>VLOOKUP($B512,MasterData[],3,0)</f>
        <v>Category04</v>
      </c>
      <c r="I512" s="24" t="str">
        <f>VLOOKUP($B512,MasterData[],4,0)</f>
        <v>Lt</v>
      </c>
      <c r="J512" s="26">
        <f>VLOOKUP($B512,MasterData[],5,0)</f>
        <v>48</v>
      </c>
      <c r="K512" s="26">
        <f>VLOOKUP($B512,MasterData[],6,0)</f>
        <v>57.120000000000005</v>
      </c>
      <c r="L512" s="26">
        <f t="shared" si="35"/>
        <v>240</v>
      </c>
      <c r="M512" s="26">
        <f t="shared" si="36"/>
        <v>285.60000000000002</v>
      </c>
      <c r="N512" s="27">
        <f t="shared" si="37"/>
        <v>11</v>
      </c>
      <c r="O512" s="28" t="str">
        <f t="shared" si="38"/>
        <v>Dec</v>
      </c>
      <c r="P512" s="27">
        <f t="shared" si="39"/>
        <v>2022</v>
      </c>
    </row>
    <row r="513" spans="1:16" x14ac:dyDescent="0.25">
      <c r="A513" s="22">
        <v>44906</v>
      </c>
      <c r="B513" s="23" t="s">
        <v>33</v>
      </c>
      <c r="C513" s="24">
        <v>9</v>
      </c>
      <c r="D513" s="24" t="s">
        <v>105</v>
      </c>
      <c r="E513" s="24" t="s">
        <v>106</v>
      </c>
      <c r="F513" s="25">
        <v>0</v>
      </c>
      <c r="G513" s="24" t="str">
        <f>VLOOKUP($B513,MasterData[],2,0)</f>
        <v>Product13</v>
      </c>
      <c r="H513" s="24" t="str">
        <f>VLOOKUP($B513,MasterData[],3,0)</f>
        <v>Category02</v>
      </c>
      <c r="I513" s="24" t="str">
        <f>VLOOKUP($B513,MasterData[],4,0)</f>
        <v>Kg</v>
      </c>
      <c r="J513" s="26">
        <f>VLOOKUP($B513,MasterData[],5,0)</f>
        <v>112</v>
      </c>
      <c r="K513" s="26">
        <f>VLOOKUP($B513,MasterData[],6,0)</f>
        <v>122.08</v>
      </c>
      <c r="L513" s="26">
        <f t="shared" si="35"/>
        <v>1008</v>
      </c>
      <c r="M513" s="26">
        <f t="shared" si="36"/>
        <v>1098.72</v>
      </c>
      <c r="N513" s="27">
        <f t="shared" si="37"/>
        <v>11</v>
      </c>
      <c r="O513" s="28" t="str">
        <f t="shared" si="38"/>
        <v>Dec</v>
      </c>
      <c r="P513" s="27">
        <f t="shared" si="39"/>
        <v>2022</v>
      </c>
    </row>
    <row r="514" spans="1:16" x14ac:dyDescent="0.25">
      <c r="A514" s="22">
        <v>44906</v>
      </c>
      <c r="B514" s="23" t="s">
        <v>35</v>
      </c>
      <c r="C514" s="24">
        <v>10</v>
      </c>
      <c r="D514" s="24" t="s">
        <v>106</v>
      </c>
      <c r="E514" s="24" t="s">
        <v>107</v>
      </c>
      <c r="F514" s="25">
        <v>0</v>
      </c>
      <c r="G514" s="24" t="str">
        <f>VLOOKUP($B514,MasterData[],2,0)</f>
        <v>Product14</v>
      </c>
      <c r="H514" s="24" t="str">
        <f>VLOOKUP($B514,MasterData[],3,0)</f>
        <v>Category02</v>
      </c>
      <c r="I514" s="24" t="str">
        <f>VLOOKUP($B514,MasterData[],4,0)</f>
        <v>Kg</v>
      </c>
      <c r="J514" s="26">
        <f>VLOOKUP($B514,MasterData[],5,0)</f>
        <v>112</v>
      </c>
      <c r="K514" s="26">
        <f>VLOOKUP($B514,MasterData[],6,0)</f>
        <v>146.72</v>
      </c>
      <c r="L514" s="26">
        <f t="shared" ref="L514:L528" si="40">C514*J514</f>
        <v>1120</v>
      </c>
      <c r="M514" s="26">
        <f t="shared" ref="M514:M528" si="41">C514*K514*(1-F514)</f>
        <v>1467.2</v>
      </c>
      <c r="N514" s="27">
        <f t="shared" ref="N514:N528" si="42">DAY(A514)</f>
        <v>11</v>
      </c>
      <c r="O514" s="28" t="str">
        <f t="shared" ref="O514:O528" si="43">IF(MONTH(A514)=1,"Jan",IF(MONTH(A514)=2,"Feb",IF(MONTH(A514)=3,"Mar",IF(MONTH(A514)=4,"Apr",IF(MONTH(A514)=5,"May",IF(MONTH(A514)=6,"Jun",IF(MONTH(A514)=7,"Jul",IF(MONTH(A514)=8,"Aug",IF(MONTH(A514)=9,"Sep",IF(MONTH(A514)=10,"Oct",IF(MONTH(A514)=11,"Nov","Dec")))))))))))</f>
        <v>Dec</v>
      </c>
      <c r="P514" s="27">
        <f t="shared" ref="P514:P528" si="44">YEAR(A514)</f>
        <v>2022</v>
      </c>
    </row>
    <row r="515" spans="1:16" x14ac:dyDescent="0.25">
      <c r="A515" s="22">
        <v>44907</v>
      </c>
      <c r="B515" s="23" t="s">
        <v>69</v>
      </c>
      <c r="C515" s="24">
        <v>9</v>
      </c>
      <c r="D515" s="24" t="s">
        <v>105</v>
      </c>
      <c r="E515" s="24" t="s">
        <v>107</v>
      </c>
      <c r="F515" s="25">
        <v>0</v>
      </c>
      <c r="G515" s="24" t="str">
        <f>VLOOKUP($B515,MasterData[],2,0)</f>
        <v>Product30</v>
      </c>
      <c r="H515" s="24" t="str">
        <f>VLOOKUP($B515,MasterData[],3,0)</f>
        <v>Category04</v>
      </c>
      <c r="I515" s="24" t="str">
        <f>VLOOKUP($B515,MasterData[],4,0)</f>
        <v>Ft</v>
      </c>
      <c r="J515" s="26">
        <f>VLOOKUP($B515,MasterData[],5,0)</f>
        <v>148</v>
      </c>
      <c r="K515" s="26">
        <f>VLOOKUP($B515,MasterData[],6,0)</f>
        <v>201.28</v>
      </c>
      <c r="L515" s="26">
        <f t="shared" si="40"/>
        <v>1332</v>
      </c>
      <c r="M515" s="26">
        <f t="shared" si="41"/>
        <v>1811.52</v>
      </c>
      <c r="N515" s="27">
        <f t="shared" si="42"/>
        <v>12</v>
      </c>
      <c r="O515" s="28" t="str">
        <f t="shared" si="43"/>
        <v>Dec</v>
      </c>
      <c r="P515" s="27">
        <f t="shared" si="44"/>
        <v>2022</v>
      </c>
    </row>
    <row r="516" spans="1:16" x14ac:dyDescent="0.25">
      <c r="A516" s="22">
        <v>44907</v>
      </c>
      <c r="B516" s="23" t="s">
        <v>92</v>
      </c>
      <c r="C516" s="24">
        <v>10</v>
      </c>
      <c r="D516" s="24" t="s">
        <v>105</v>
      </c>
      <c r="E516" s="24" t="s">
        <v>106</v>
      </c>
      <c r="F516" s="25">
        <v>0</v>
      </c>
      <c r="G516" s="24" t="str">
        <f>VLOOKUP($B516,MasterData[],2,0)</f>
        <v>Product41</v>
      </c>
      <c r="H516" s="24" t="str">
        <f>VLOOKUP($B516,MasterData[],3,0)</f>
        <v>Category05</v>
      </c>
      <c r="I516" s="24" t="str">
        <f>VLOOKUP($B516,MasterData[],4,0)</f>
        <v>Ft</v>
      </c>
      <c r="J516" s="26">
        <f>VLOOKUP($B516,MasterData[],5,0)</f>
        <v>138</v>
      </c>
      <c r="K516" s="26">
        <f>VLOOKUP($B516,MasterData[],6,0)</f>
        <v>173.88</v>
      </c>
      <c r="L516" s="26">
        <f t="shared" si="40"/>
        <v>1380</v>
      </c>
      <c r="M516" s="26">
        <f t="shared" si="41"/>
        <v>1738.8</v>
      </c>
      <c r="N516" s="27">
        <f t="shared" si="42"/>
        <v>12</v>
      </c>
      <c r="O516" s="28" t="str">
        <f t="shared" si="43"/>
        <v>Dec</v>
      </c>
      <c r="P516" s="27">
        <f t="shared" si="44"/>
        <v>2022</v>
      </c>
    </row>
    <row r="517" spans="1:16" x14ac:dyDescent="0.25">
      <c r="A517" s="22">
        <v>44909</v>
      </c>
      <c r="B517" s="23" t="s">
        <v>16</v>
      </c>
      <c r="C517" s="24">
        <v>4</v>
      </c>
      <c r="D517" s="24" t="s">
        <v>108</v>
      </c>
      <c r="E517" s="24" t="s">
        <v>107</v>
      </c>
      <c r="F517" s="25">
        <v>0</v>
      </c>
      <c r="G517" s="24" t="str">
        <f>VLOOKUP($B517,MasterData[],2,0)</f>
        <v>Product05</v>
      </c>
      <c r="H517" s="24" t="str">
        <f>VLOOKUP($B517,MasterData[],3,0)</f>
        <v>Category01</v>
      </c>
      <c r="I517" s="24" t="str">
        <f>VLOOKUP($B517,MasterData[],4,0)</f>
        <v>Ft</v>
      </c>
      <c r="J517" s="26">
        <f>VLOOKUP($B517,MasterData[],5,0)</f>
        <v>133</v>
      </c>
      <c r="K517" s="26">
        <f>VLOOKUP($B517,MasterData[],6,0)</f>
        <v>155.61000000000001</v>
      </c>
      <c r="L517" s="26">
        <f t="shared" si="40"/>
        <v>532</v>
      </c>
      <c r="M517" s="26">
        <f t="shared" si="41"/>
        <v>622.44000000000005</v>
      </c>
      <c r="N517" s="27">
        <f t="shared" si="42"/>
        <v>14</v>
      </c>
      <c r="O517" s="28" t="str">
        <f t="shared" si="43"/>
        <v>Dec</v>
      </c>
      <c r="P517" s="27">
        <f t="shared" si="44"/>
        <v>2022</v>
      </c>
    </row>
    <row r="518" spans="1:16" x14ac:dyDescent="0.25">
      <c r="A518" s="22">
        <v>44910</v>
      </c>
      <c r="B518" s="23" t="s">
        <v>24</v>
      </c>
      <c r="C518" s="24">
        <v>13</v>
      </c>
      <c r="D518" s="24" t="s">
        <v>108</v>
      </c>
      <c r="E518" s="24" t="s">
        <v>106</v>
      </c>
      <c r="F518" s="25">
        <v>0</v>
      </c>
      <c r="G518" s="24" t="str">
        <f>VLOOKUP($B518,MasterData[],2,0)</f>
        <v>Product09</v>
      </c>
      <c r="H518" s="24" t="str">
        <f>VLOOKUP($B518,MasterData[],3,0)</f>
        <v>Category01</v>
      </c>
      <c r="I518" s="24" t="str">
        <f>VLOOKUP($B518,MasterData[],4,0)</f>
        <v>No.</v>
      </c>
      <c r="J518" s="26">
        <f>VLOOKUP($B518,MasterData[],5,0)</f>
        <v>6</v>
      </c>
      <c r="K518" s="26">
        <f>VLOOKUP($B518,MasterData[],6,0)</f>
        <v>7.8599999999999994</v>
      </c>
      <c r="L518" s="26">
        <f t="shared" si="40"/>
        <v>78</v>
      </c>
      <c r="M518" s="26">
        <f t="shared" si="41"/>
        <v>102.17999999999999</v>
      </c>
      <c r="N518" s="27">
        <f t="shared" si="42"/>
        <v>15</v>
      </c>
      <c r="O518" s="28" t="str">
        <f t="shared" si="43"/>
        <v>Dec</v>
      </c>
      <c r="P518" s="27">
        <f t="shared" si="44"/>
        <v>2022</v>
      </c>
    </row>
    <row r="519" spans="1:16" x14ac:dyDescent="0.25">
      <c r="A519" s="22">
        <v>44914</v>
      </c>
      <c r="B519" s="23" t="s">
        <v>98</v>
      </c>
      <c r="C519" s="24">
        <v>7</v>
      </c>
      <c r="D519" s="24" t="s">
        <v>108</v>
      </c>
      <c r="E519" s="24" t="s">
        <v>106</v>
      </c>
      <c r="F519" s="25">
        <v>0</v>
      </c>
      <c r="G519" s="24" t="str">
        <f>VLOOKUP($B519,MasterData[],2,0)</f>
        <v>Product44</v>
      </c>
      <c r="H519" s="24" t="str">
        <f>VLOOKUP($B519,MasterData[],3,0)</f>
        <v>Category05</v>
      </c>
      <c r="I519" s="24" t="str">
        <f>VLOOKUP($B519,MasterData[],4,0)</f>
        <v>Kg</v>
      </c>
      <c r="J519" s="26">
        <f>VLOOKUP($B519,MasterData[],5,0)</f>
        <v>76</v>
      </c>
      <c r="K519" s="26">
        <f>VLOOKUP($B519,MasterData[],6,0)</f>
        <v>82.08</v>
      </c>
      <c r="L519" s="26">
        <f t="shared" si="40"/>
        <v>532</v>
      </c>
      <c r="M519" s="26">
        <f t="shared" si="41"/>
        <v>574.55999999999995</v>
      </c>
      <c r="N519" s="27">
        <f t="shared" si="42"/>
        <v>19</v>
      </c>
      <c r="O519" s="28" t="str">
        <f t="shared" si="43"/>
        <v>Dec</v>
      </c>
      <c r="P519" s="27">
        <f t="shared" si="44"/>
        <v>2022</v>
      </c>
    </row>
    <row r="520" spans="1:16" x14ac:dyDescent="0.25">
      <c r="A520" s="22">
        <v>44914</v>
      </c>
      <c r="B520" s="23" t="s">
        <v>29</v>
      </c>
      <c r="C520" s="24">
        <v>14</v>
      </c>
      <c r="D520" s="24" t="s">
        <v>108</v>
      </c>
      <c r="E520" s="24" t="s">
        <v>107</v>
      </c>
      <c r="F520" s="25">
        <v>0</v>
      </c>
      <c r="G520" s="24" t="str">
        <f>VLOOKUP($B520,MasterData[],2,0)</f>
        <v>Product11</v>
      </c>
      <c r="H520" s="24" t="str">
        <f>VLOOKUP($B520,MasterData[],3,0)</f>
        <v>Category02</v>
      </c>
      <c r="I520" s="24" t="str">
        <f>VLOOKUP($B520,MasterData[],4,0)</f>
        <v>Lt</v>
      </c>
      <c r="J520" s="26">
        <f>VLOOKUP($B520,MasterData[],5,0)</f>
        <v>44</v>
      </c>
      <c r="K520" s="26">
        <f>VLOOKUP($B520,MasterData[],6,0)</f>
        <v>48.4</v>
      </c>
      <c r="L520" s="26">
        <f t="shared" si="40"/>
        <v>616</v>
      </c>
      <c r="M520" s="26">
        <f t="shared" si="41"/>
        <v>677.6</v>
      </c>
      <c r="N520" s="27">
        <f t="shared" si="42"/>
        <v>19</v>
      </c>
      <c r="O520" s="28" t="str">
        <f t="shared" si="43"/>
        <v>Dec</v>
      </c>
      <c r="P520" s="27">
        <f t="shared" si="44"/>
        <v>2022</v>
      </c>
    </row>
    <row r="521" spans="1:16" x14ac:dyDescent="0.25">
      <c r="A521" s="22">
        <v>44914</v>
      </c>
      <c r="B521" s="23" t="s">
        <v>24</v>
      </c>
      <c r="C521" s="24">
        <v>11</v>
      </c>
      <c r="D521" s="24" t="s">
        <v>106</v>
      </c>
      <c r="E521" s="24" t="s">
        <v>106</v>
      </c>
      <c r="F521" s="25">
        <v>0</v>
      </c>
      <c r="G521" s="24" t="str">
        <f>VLOOKUP($B521,MasterData[],2,0)</f>
        <v>Product09</v>
      </c>
      <c r="H521" s="24" t="str">
        <f>VLOOKUP($B521,MasterData[],3,0)</f>
        <v>Category01</v>
      </c>
      <c r="I521" s="24" t="str">
        <f>VLOOKUP($B521,MasterData[],4,0)</f>
        <v>No.</v>
      </c>
      <c r="J521" s="26">
        <f>VLOOKUP($B521,MasterData[],5,0)</f>
        <v>6</v>
      </c>
      <c r="K521" s="26">
        <f>VLOOKUP($B521,MasterData[],6,0)</f>
        <v>7.8599999999999994</v>
      </c>
      <c r="L521" s="26">
        <f t="shared" si="40"/>
        <v>66</v>
      </c>
      <c r="M521" s="26">
        <f t="shared" si="41"/>
        <v>86.46</v>
      </c>
      <c r="N521" s="27">
        <f t="shared" si="42"/>
        <v>19</v>
      </c>
      <c r="O521" s="28" t="str">
        <f t="shared" si="43"/>
        <v>Dec</v>
      </c>
      <c r="P521" s="27">
        <f t="shared" si="44"/>
        <v>2022</v>
      </c>
    </row>
    <row r="522" spans="1:16" x14ac:dyDescent="0.25">
      <c r="A522" s="22">
        <v>44916</v>
      </c>
      <c r="B522" s="23" t="s">
        <v>18</v>
      </c>
      <c r="C522" s="24">
        <v>10</v>
      </c>
      <c r="D522" s="24" t="s">
        <v>108</v>
      </c>
      <c r="E522" s="24" t="s">
        <v>106</v>
      </c>
      <c r="F522" s="25">
        <v>0</v>
      </c>
      <c r="G522" s="24" t="str">
        <f>VLOOKUP($B522,MasterData[],2,0)</f>
        <v>Product06</v>
      </c>
      <c r="H522" s="24" t="str">
        <f>VLOOKUP($B522,MasterData[],3,0)</f>
        <v>Category01</v>
      </c>
      <c r="I522" s="24" t="str">
        <f>VLOOKUP($B522,MasterData[],4,0)</f>
        <v>Kg</v>
      </c>
      <c r="J522" s="26">
        <f>VLOOKUP($B522,MasterData[],5,0)</f>
        <v>75</v>
      </c>
      <c r="K522" s="26">
        <f>VLOOKUP($B522,MasterData[],6,0)</f>
        <v>85.5</v>
      </c>
      <c r="L522" s="26">
        <f t="shared" si="40"/>
        <v>750</v>
      </c>
      <c r="M522" s="26">
        <f t="shared" si="41"/>
        <v>855</v>
      </c>
      <c r="N522" s="27">
        <f t="shared" si="42"/>
        <v>21</v>
      </c>
      <c r="O522" s="28" t="str">
        <f t="shared" si="43"/>
        <v>Dec</v>
      </c>
      <c r="P522" s="27">
        <f t="shared" si="44"/>
        <v>2022</v>
      </c>
    </row>
    <row r="523" spans="1:16" x14ac:dyDescent="0.25">
      <c r="A523" s="22">
        <v>44924</v>
      </c>
      <c r="B523" s="23" t="s">
        <v>22</v>
      </c>
      <c r="C523" s="24">
        <v>15</v>
      </c>
      <c r="D523" s="24" t="s">
        <v>108</v>
      </c>
      <c r="E523" s="24" t="s">
        <v>106</v>
      </c>
      <c r="F523" s="25">
        <v>0</v>
      </c>
      <c r="G523" s="24" t="str">
        <f>VLOOKUP($B523,MasterData[],2,0)</f>
        <v>Product08</v>
      </c>
      <c r="H523" s="24" t="str">
        <f>VLOOKUP($B523,MasterData[],3,0)</f>
        <v>Category01</v>
      </c>
      <c r="I523" s="24" t="str">
        <f>VLOOKUP($B523,MasterData[],4,0)</f>
        <v>Kg</v>
      </c>
      <c r="J523" s="26">
        <f>VLOOKUP($B523,MasterData[],5,0)</f>
        <v>83</v>
      </c>
      <c r="K523" s="26">
        <f>VLOOKUP($B523,MasterData[],6,0)</f>
        <v>94.62</v>
      </c>
      <c r="L523" s="26">
        <f t="shared" si="40"/>
        <v>1245</v>
      </c>
      <c r="M523" s="26">
        <f t="shared" si="41"/>
        <v>1419.3000000000002</v>
      </c>
      <c r="N523" s="27">
        <f t="shared" si="42"/>
        <v>29</v>
      </c>
      <c r="O523" s="28" t="str">
        <f t="shared" si="43"/>
        <v>Dec</v>
      </c>
      <c r="P523" s="27">
        <f t="shared" si="44"/>
        <v>2022</v>
      </c>
    </row>
    <row r="524" spans="1:16" x14ac:dyDescent="0.25">
      <c r="A524" s="22">
        <v>44924</v>
      </c>
      <c r="B524" s="23" t="s">
        <v>94</v>
      </c>
      <c r="C524" s="24">
        <v>1</v>
      </c>
      <c r="D524" s="24" t="s">
        <v>105</v>
      </c>
      <c r="E524" s="24" t="s">
        <v>107</v>
      </c>
      <c r="F524" s="25">
        <v>0</v>
      </c>
      <c r="G524" s="24" t="str">
        <f>VLOOKUP($B524,MasterData[],2,0)</f>
        <v>Product42</v>
      </c>
      <c r="H524" s="24" t="str">
        <f>VLOOKUP($B524,MasterData[],3,0)</f>
        <v>Category05</v>
      </c>
      <c r="I524" s="24" t="str">
        <f>VLOOKUP($B524,MasterData[],4,0)</f>
        <v>Ft</v>
      </c>
      <c r="J524" s="26">
        <f>VLOOKUP($B524,MasterData[],5,0)</f>
        <v>120</v>
      </c>
      <c r="K524" s="26">
        <f>VLOOKUP($B524,MasterData[],6,0)</f>
        <v>162</v>
      </c>
      <c r="L524" s="26">
        <f t="shared" si="40"/>
        <v>120</v>
      </c>
      <c r="M524" s="26">
        <f t="shared" si="41"/>
        <v>162</v>
      </c>
      <c r="N524" s="27">
        <f t="shared" si="42"/>
        <v>29</v>
      </c>
      <c r="O524" s="28" t="str">
        <f t="shared" si="43"/>
        <v>Dec</v>
      </c>
      <c r="P524" s="27">
        <f t="shared" si="44"/>
        <v>2022</v>
      </c>
    </row>
    <row r="525" spans="1:16" x14ac:dyDescent="0.25">
      <c r="A525" s="22">
        <v>44925</v>
      </c>
      <c r="B525" s="23" t="s">
        <v>92</v>
      </c>
      <c r="C525" s="24">
        <v>14</v>
      </c>
      <c r="D525" s="24" t="s">
        <v>108</v>
      </c>
      <c r="E525" s="24" t="s">
        <v>106</v>
      </c>
      <c r="F525" s="25">
        <v>0</v>
      </c>
      <c r="G525" s="24" t="str">
        <f>VLOOKUP($B525,MasterData[],2,0)</f>
        <v>Product41</v>
      </c>
      <c r="H525" s="24" t="str">
        <f>VLOOKUP($B525,MasterData[],3,0)</f>
        <v>Category05</v>
      </c>
      <c r="I525" s="24" t="str">
        <f>VLOOKUP($B525,MasterData[],4,0)</f>
        <v>Ft</v>
      </c>
      <c r="J525" s="26">
        <f>VLOOKUP($B525,MasterData[],5,0)</f>
        <v>138</v>
      </c>
      <c r="K525" s="26">
        <f>VLOOKUP($B525,MasterData[],6,0)</f>
        <v>173.88</v>
      </c>
      <c r="L525" s="26">
        <f t="shared" si="40"/>
        <v>1932</v>
      </c>
      <c r="M525" s="26">
        <f t="shared" si="41"/>
        <v>2434.3199999999997</v>
      </c>
      <c r="N525" s="27">
        <f t="shared" si="42"/>
        <v>30</v>
      </c>
      <c r="O525" s="28" t="str">
        <f t="shared" si="43"/>
        <v>Dec</v>
      </c>
      <c r="P525" s="27">
        <f t="shared" si="44"/>
        <v>2022</v>
      </c>
    </row>
    <row r="526" spans="1:16" x14ac:dyDescent="0.25">
      <c r="A526" s="22">
        <v>44926</v>
      </c>
      <c r="B526" s="23" t="s">
        <v>75</v>
      </c>
      <c r="C526" s="24">
        <v>12</v>
      </c>
      <c r="D526" s="24" t="s">
        <v>106</v>
      </c>
      <c r="E526" s="24" t="s">
        <v>106</v>
      </c>
      <c r="F526" s="25">
        <v>0</v>
      </c>
      <c r="G526" s="24" t="str">
        <f>VLOOKUP($B526,MasterData[],2,0)</f>
        <v>Product33</v>
      </c>
      <c r="H526" s="24" t="str">
        <f>VLOOKUP($B526,MasterData[],3,0)</f>
        <v>Category04</v>
      </c>
      <c r="I526" s="24" t="str">
        <f>VLOOKUP($B526,MasterData[],4,0)</f>
        <v>Kg</v>
      </c>
      <c r="J526" s="26">
        <f>VLOOKUP($B526,MasterData[],5,0)</f>
        <v>95</v>
      </c>
      <c r="K526" s="26">
        <f>VLOOKUP($B526,MasterData[],6,0)</f>
        <v>119.7</v>
      </c>
      <c r="L526" s="26">
        <f t="shared" si="40"/>
        <v>1140</v>
      </c>
      <c r="M526" s="26">
        <f t="shared" si="41"/>
        <v>1436.4</v>
      </c>
      <c r="N526" s="27">
        <f t="shared" si="42"/>
        <v>31</v>
      </c>
      <c r="O526" s="28" t="str">
        <f t="shared" si="43"/>
        <v>Dec</v>
      </c>
      <c r="P526" s="27">
        <f t="shared" si="44"/>
        <v>2022</v>
      </c>
    </row>
    <row r="527" spans="1:16" x14ac:dyDescent="0.25">
      <c r="A527" s="22">
        <v>44926</v>
      </c>
      <c r="B527" s="23" t="s">
        <v>29</v>
      </c>
      <c r="C527" s="24">
        <v>6</v>
      </c>
      <c r="D527" s="24" t="s">
        <v>106</v>
      </c>
      <c r="E527" s="24" t="s">
        <v>106</v>
      </c>
      <c r="F527" s="25">
        <v>0</v>
      </c>
      <c r="G527" s="24" t="str">
        <f>VLOOKUP($B527,MasterData[],2,0)</f>
        <v>Product11</v>
      </c>
      <c r="H527" s="24" t="str">
        <f>VLOOKUP($B527,MasterData[],3,0)</f>
        <v>Category02</v>
      </c>
      <c r="I527" s="24" t="str">
        <f>VLOOKUP($B527,MasterData[],4,0)</f>
        <v>Lt</v>
      </c>
      <c r="J527" s="26">
        <f>VLOOKUP($B527,MasterData[],5,0)</f>
        <v>44</v>
      </c>
      <c r="K527" s="26">
        <f>VLOOKUP($B527,MasterData[],6,0)</f>
        <v>48.4</v>
      </c>
      <c r="L527" s="26">
        <f t="shared" si="40"/>
        <v>264</v>
      </c>
      <c r="M527" s="26">
        <f t="shared" si="41"/>
        <v>290.39999999999998</v>
      </c>
      <c r="N527" s="27">
        <f t="shared" si="42"/>
        <v>31</v>
      </c>
      <c r="O527" s="28" t="str">
        <f t="shared" si="43"/>
        <v>Dec</v>
      </c>
      <c r="P527" s="27">
        <f t="shared" si="44"/>
        <v>2022</v>
      </c>
    </row>
    <row r="528" spans="1:16" x14ac:dyDescent="0.25">
      <c r="A528" s="22">
        <v>44926</v>
      </c>
      <c r="B528" s="29" t="s">
        <v>29</v>
      </c>
      <c r="C528" s="27">
        <v>3</v>
      </c>
      <c r="D528" s="24" t="s">
        <v>105</v>
      </c>
      <c r="E528" s="27" t="s">
        <v>107</v>
      </c>
      <c r="F528" s="25">
        <v>0</v>
      </c>
      <c r="G528" s="24" t="str">
        <f>VLOOKUP($B528,MasterData[],2,0)</f>
        <v>Product11</v>
      </c>
      <c r="H528" s="24" t="str">
        <f>VLOOKUP($B528,MasterData[],3,0)</f>
        <v>Category02</v>
      </c>
      <c r="I528" s="24" t="str">
        <f>VLOOKUP($B528,MasterData[],4,0)</f>
        <v>Lt</v>
      </c>
      <c r="J528" s="26">
        <f>VLOOKUP($B528,MasterData[],5,0)</f>
        <v>44</v>
      </c>
      <c r="K528" s="26">
        <f>VLOOKUP($B528,MasterData[],6,0)</f>
        <v>48.4</v>
      </c>
      <c r="L528" s="26">
        <f t="shared" si="40"/>
        <v>132</v>
      </c>
      <c r="M528" s="26">
        <f t="shared" si="41"/>
        <v>145.19999999999999</v>
      </c>
      <c r="N528" s="27">
        <f t="shared" si="42"/>
        <v>31</v>
      </c>
      <c r="O528" s="28" t="str">
        <f t="shared" si="43"/>
        <v>Dec</v>
      </c>
      <c r="P528" s="27">
        <f t="shared" si="44"/>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F21" sqref="F2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2" t="s">
        <v>6</v>
      </c>
      <c r="B2" s="2" t="s">
        <v>7</v>
      </c>
      <c r="C2" s="2" t="s">
        <v>8</v>
      </c>
      <c r="D2" s="2" t="s">
        <v>9</v>
      </c>
      <c r="E2" s="2">
        <v>98</v>
      </c>
      <c r="F2" s="2">
        <v>103.88</v>
      </c>
    </row>
    <row r="3" spans="1:6" x14ac:dyDescent="0.25">
      <c r="A3" s="2" t="s">
        <v>10</v>
      </c>
      <c r="B3" s="2" t="s">
        <v>11</v>
      </c>
      <c r="C3" s="2" t="s">
        <v>8</v>
      </c>
      <c r="D3" s="2" t="s">
        <v>9</v>
      </c>
      <c r="E3" s="2">
        <v>105</v>
      </c>
      <c r="F3" s="2">
        <v>142.80000000000001</v>
      </c>
    </row>
    <row r="4" spans="1:6" x14ac:dyDescent="0.25">
      <c r="A4" s="2" t="s">
        <v>12</v>
      </c>
      <c r="B4" s="2" t="s">
        <v>13</v>
      </c>
      <c r="C4" s="2" t="s">
        <v>8</v>
      </c>
      <c r="D4" s="2" t="s">
        <v>9</v>
      </c>
      <c r="E4" s="2">
        <v>71</v>
      </c>
      <c r="F4" s="2">
        <v>80.94</v>
      </c>
    </row>
    <row r="5" spans="1:6" x14ac:dyDescent="0.25">
      <c r="A5" s="2" t="s">
        <v>14</v>
      </c>
      <c r="B5" s="2" t="s">
        <v>15</v>
      </c>
      <c r="C5" s="2" t="s">
        <v>8</v>
      </c>
      <c r="D5" s="2" t="s">
        <v>109</v>
      </c>
      <c r="E5" s="2">
        <v>44</v>
      </c>
      <c r="F5" s="2">
        <v>48.84</v>
      </c>
    </row>
    <row r="6" spans="1:6" x14ac:dyDescent="0.25">
      <c r="A6" s="2" t="s">
        <v>16</v>
      </c>
      <c r="B6" s="2" t="s">
        <v>17</v>
      </c>
      <c r="C6" s="2" t="s">
        <v>8</v>
      </c>
      <c r="D6" s="2" t="s">
        <v>110</v>
      </c>
      <c r="E6" s="2">
        <v>133</v>
      </c>
      <c r="F6" s="2">
        <v>155.61000000000001</v>
      </c>
    </row>
    <row r="7" spans="1:6" x14ac:dyDescent="0.25">
      <c r="A7" s="2" t="s">
        <v>18</v>
      </c>
      <c r="B7" s="2" t="s">
        <v>19</v>
      </c>
      <c r="C7" s="2" t="s">
        <v>8</v>
      </c>
      <c r="D7" s="2" t="s">
        <v>9</v>
      </c>
      <c r="E7" s="2">
        <v>75</v>
      </c>
      <c r="F7" s="2">
        <v>85.5</v>
      </c>
    </row>
    <row r="8" spans="1:6" x14ac:dyDescent="0.25">
      <c r="A8" s="2" t="s">
        <v>20</v>
      </c>
      <c r="B8" s="2" t="s">
        <v>21</v>
      </c>
      <c r="C8" s="2" t="s">
        <v>8</v>
      </c>
      <c r="D8" s="2" t="s">
        <v>109</v>
      </c>
      <c r="E8" s="2">
        <v>43</v>
      </c>
      <c r="F8" s="2">
        <v>47.730000000000004</v>
      </c>
    </row>
    <row r="9" spans="1:6" x14ac:dyDescent="0.25">
      <c r="A9" s="2" t="s">
        <v>22</v>
      </c>
      <c r="B9" s="2" t="s">
        <v>23</v>
      </c>
      <c r="C9" s="2" t="s">
        <v>8</v>
      </c>
      <c r="D9" s="2" t="s">
        <v>9</v>
      </c>
      <c r="E9" s="2">
        <v>83</v>
      </c>
      <c r="F9" s="2">
        <v>94.62</v>
      </c>
    </row>
    <row r="10" spans="1:6" x14ac:dyDescent="0.25">
      <c r="A10" s="2" t="s">
        <v>24</v>
      </c>
      <c r="B10" s="2" t="s">
        <v>25</v>
      </c>
      <c r="C10" s="2" t="s">
        <v>8</v>
      </c>
      <c r="D10" s="2" t="s">
        <v>111</v>
      </c>
      <c r="E10" s="2">
        <v>6</v>
      </c>
      <c r="F10" s="2">
        <v>7.8599999999999994</v>
      </c>
    </row>
    <row r="11" spans="1:6" x14ac:dyDescent="0.25">
      <c r="A11" s="2" t="s">
        <v>26</v>
      </c>
      <c r="B11" s="2" t="s">
        <v>27</v>
      </c>
      <c r="C11" s="2" t="s">
        <v>28</v>
      </c>
      <c r="D11" s="2" t="s">
        <v>110</v>
      </c>
      <c r="E11" s="2">
        <v>148</v>
      </c>
      <c r="F11" s="2">
        <v>164.28</v>
      </c>
    </row>
    <row r="12" spans="1:6" x14ac:dyDescent="0.25">
      <c r="A12" s="2" t="s">
        <v>29</v>
      </c>
      <c r="B12" s="2" t="s">
        <v>30</v>
      </c>
      <c r="C12" s="2" t="s">
        <v>28</v>
      </c>
      <c r="D12" s="2" t="s">
        <v>109</v>
      </c>
      <c r="E12" s="2">
        <v>44</v>
      </c>
      <c r="F12" s="2">
        <v>48.4</v>
      </c>
    </row>
    <row r="13" spans="1:6" x14ac:dyDescent="0.25">
      <c r="A13" s="2" t="s">
        <v>31</v>
      </c>
      <c r="B13" s="2" t="s">
        <v>32</v>
      </c>
      <c r="C13" s="2" t="s">
        <v>28</v>
      </c>
      <c r="D13" s="2" t="s">
        <v>9</v>
      </c>
      <c r="E13" s="2">
        <v>73</v>
      </c>
      <c r="F13" s="2">
        <v>94.17</v>
      </c>
    </row>
    <row r="14" spans="1:6" x14ac:dyDescent="0.25">
      <c r="A14" s="2" t="s">
        <v>33</v>
      </c>
      <c r="B14" s="2" t="s">
        <v>34</v>
      </c>
      <c r="C14" s="2" t="s">
        <v>28</v>
      </c>
      <c r="D14" s="2" t="s">
        <v>9</v>
      </c>
      <c r="E14" s="2">
        <v>112</v>
      </c>
      <c r="F14" s="2">
        <v>122.08</v>
      </c>
    </row>
    <row r="15" spans="1:6" x14ac:dyDescent="0.25">
      <c r="A15" s="2" t="s">
        <v>35</v>
      </c>
      <c r="B15" s="2" t="s">
        <v>36</v>
      </c>
      <c r="C15" s="2" t="s">
        <v>28</v>
      </c>
      <c r="D15" s="2" t="s">
        <v>9</v>
      </c>
      <c r="E15" s="2">
        <v>112</v>
      </c>
      <c r="F15" s="2">
        <v>146.72</v>
      </c>
    </row>
    <row r="16" spans="1:6" x14ac:dyDescent="0.25">
      <c r="A16" s="2" t="s">
        <v>37</v>
      </c>
      <c r="B16" s="2" t="s">
        <v>38</v>
      </c>
      <c r="C16" s="2" t="s">
        <v>28</v>
      </c>
      <c r="D16" s="2" t="s">
        <v>111</v>
      </c>
      <c r="E16" s="2">
        <v>12</v>
      </c>
      <c r="F16" s="2">
        <v>15.719999999999999</v>
      </c>
    </row>
    <row r="17" spans="1:6" x14ac:dyDescent="0.25">
      <c r="A17" s="2" t="s">
        <v>39</v>
      </c>
      <c r="B17" s="2" t="s">
        <v>40</v>
      </c>
      <c r="C17" s="2" t="s">
        <v>28</v>
      </c>
      <c r="D17" s="2" t="s">
        <v>111</v>
      </c>
      <c r="E17" s="2">
        <v>13</v>
      </c>
      <c r="F17" s="2">
        <v>16.64</v>
      </c>
    </row>
    <row r="18" spans="1:6" x14ac:dyDescent="0.25">
      <c r="A18" s="2" t="s">
        <v>41</v>
      </c>
      <c r="B18" s="2" t="s">
        <v>42</v>
      </c>
      <c r="C18" s="2" t="s">
        <v>28</v>
      </c>
      <c r="D18" s="2" t="s">
        <v>110</v>
      </c>
      <c r="E18" s="2">
        <v>134</v>
      </c>
      <c r="F18" s="2">
        <v>156.78</v>
      </c>
    </row>
    <row r="19" spans="1:6" x14ac:dyDescent="0.25">
      <c r="A19" s="2" t="s">
        <v>43</v>
      </c>
      <c r="B19" s="2" t="s">
        <v>44</v>
      </c>
      <c r="C19" s="2" t="s">
        <v>28</v>
      </c>
      <c r="D19" s="2" t="s">
        <v>111</v>
      </c>
      <c r="E19" s="2">
        <v>37</v>
      </c>
      <c r="F19" s="2">
        <v>49.21</v>
      </c>
    </row>
    <row r="20" spans="1:6" x14ac:dyDescent="0.25">
      <c r="A20" s="2" t="s">
        <v>45</v>
      </c>
      <c r="B20" s="2" t="s">
        <v>46</v>
      </c>
      <c r="C20" s="2" t="s">
        <v>28</v>
      </c>
      <c r="D20" s="2" t="s">
        <v>110</v>
      </c>
      <c r="E20" s="2">
        <v>150</v>
      </c>
      <c r="F20" s="2">
        <v>210</v>
      </c>
    </row>
    <row r="21" spans="1:6" x14ac:dyDescent="0.25">
      <c r="A21" s="2" t="s">
        <v>47</v>
      </c>
      <c r="B21" s="2" t="s">
        <v>48</v>
      </c>
      <c r="C21" s="2" t="s">
        <v>49</v>
      </c>
      <c r="D21" s="2" t="s">
        <v>109</v>
      </c>
      <c r="E21" s="2">
        <v>61</v>
      </c>
      <c r="F21" s="2">
        <v>76.25</v>
      </c>
    </row>
    <row r="22" spans="1:6" x14ac:dyDescent="0.25">
      <c r="A22" s="2" t="s">
        <v>50</v>
      </c>
      <c r="B22" s="2" t="s">
        <v>51</v>
      </c>
      <c r="C22" s="2" t="s">
        <v>49</v>
      </c>
      <c r="D22" s="2" t="s">
        <v>110</v>
      </c>
      <c r="E22" s="2">
        <v>126</v>
      </c>
      <c r="F22" s="2">
        <v>162.54</v>
      </c>
    </row>
    <row r="23" spans="1:6" x14ac:dyDescent="0.25">
      <c r="A23" s="2" t="s">
        <v>52</v>
      </c>
      <c r="B23" s="2" t="s">
        <v>53</v>
      </c>
      <c r="C23" s="2" t="s">
        <v>49</v>
      </c>
      <c r="D23" s="2" t="s">
        <v>110</v>
      </c>
      <c r="E23" s="2">
        <v>121</v>
      </c>
      <c r="F23" s="2">
        <v>141.57</v>
      </c>
    </row>
    <row r="24" spans="1:6" x14ac:dyDescent="0.25">
      <c r="A24" s="2" t="s">
        <v>54</v>
      </c>
      <c r="B24" s="2" t="s">
        <v>55</v>
      </c>
      <c r="C24" s="2" t="s">
        <v>49</v>
      </c>
      <c r="D24" s="2" t="s">
        <v>110</v>
      </c>
      <c r="E24" s="2">
        <v>141</v>
      </c>
      <c r="F24" s="2">
        <v>149.46</v>
      </c>
    </row>
    <row r="25" spans="1:6" x14ac:dyDescent="0.25">
      <c r="A25" s="2" t="s">
        <v>56</v>
      </c>
      <c r="B25" s="2" t="s">
        <v>57</v>
      </c>
      <c r="C25" s="2" t="s">
        <v>49</v>
      </c>
      <c r="D25" s="2" t="s">
        <v>110</v>
      </c>
      <c r="E25" s="2">
        <v>144</v>
      </c>
      <c r="F25" s="2">
        <v>156.96</v>
      </c>
    </row>
    <row r="26" spans="1:6" x14ac:dyDescent="0.25">
      <c r="A26" s="2" t="s">
        <v>58</v>
      </c>
      <c r="B26" s="2" t="s">
        <v>59</v>
      </c>
      <c r="C26" s="2" t="s">
        <v>49</v>
      </c>
      <c r="D26" s="2" t="s">
        <v>111</v>
      </c>
      <c r="E26" s="2">
        <v>7</v>
      </c>
      <c r="F26" s="2">
        <v>8.33</v>
      </c>
    </row>
    <row r="27" spans="1:6" x14ac:dyDescent="0.25">
      <c r="A27" s="2" t="s">
        <v>60</v>
      </c>
      <c r="B27" s="2" t="s">
        <v>61</v>
      </c>
      <c r="C27" s="2" t="s">
        <v>62</v>
      </c>
      <c r="D27" s="2" t="s">
        <v>111</v>
      </c>
      <c r="E27" s="2">
        <v>18</v>
      </c>
      <c r="F27" s="2">
        <v>24.66</v>
      </c>
    </row>
    <row r="28" spans="1:6" x14ac:dyDescent="0.25">
      <c r="A28" s="2" t="s">
        <v>63</v>
      </c>
      <c r="B28" s="2" t="s">
        <v>64</v>
      </c>
      <c r="C28" s="2" t="s">
        <v>62</v>
      </c>
      <c r="D28" s="2" t="s">
        <v>109</v>
      </c>
      <c r="E28" s="2">
        <v>48</v>
      </c>
      <c r="F28" s="2">
        <v>57.120000000000005</v>
      </c>
    </row>
    <row r="29" spans="1:6" x14ac:dyDescent="0.25">
      <c r="A29" s="2" t="s">
        <v>65</v>
      </c>
      <c r="B29" s="2" t="s">
        <v>66</v>
      </c>
      <c r="C29" s="2" t="s">
        <v>62</v>
      </c>
      <c r="D29" s="2" t="s">
        <v>111</v>
      </c>
      <c r="E29" s="2">
        <v>37</v>
      </c>
      <c r="F29" s="2">
        <v>41.81</v>
      </c>
    </row>
    <row r="30" spans="1:6" x14ac:dyDescent="0.25">
      <c r="A30" s="2" t="s">
        <v>67</v>
      </c>
      <c r="B30" s="2" t="s">
        <v>68</v>
      </c>
      <c r="C30" s="2" t="s">
        <v>62</v>
      </c>
      <c r="D30" s="2" t="s">
        <v>109</v>
      </c>
      <c r="E30" s="2">
        <v>47</v>
      </c>
      <c r="F30" s="2">
        <v>53.11</v>
      </c>
    </row>
    <row r="31" spans="1:6" x14ac:dyDescent="0.25">
      <c r="A31" s="2" t="s">
        <v>69</v>
      </c>
      <c r="B31" s="2" t="s">
        <v>70</v>
      </c>
      <c r="C31" s="2" t="s">
        <v>62</v>
      </c>
      <c r="D31" s="2" t="s">
        <v>110</v>
      </c>
      <c r="E31" s="2">
        <v>148</v>
      </c>
      <c r="F31" s="2">
        <v>201.28</v>
      </c>
    </row>
    <row r="32" spans="1:6" x14ac:dyDescent="0.25">
      <c r="A32" s="2" t="s">
        <v>71</v>
      </c>
      <c r="B32" s="2" t="s">
        <v>72</v>
      </c>
      <c r="C32" s="2" t="s">
        <v>62</v>
      </c>
      <c r="D32" s="2" t="s">
        <v>9</v>
      </c>
      <c r="E32" s="2">
        <v>93</v>
      </c>
      <c r="F32" s="2">
        <v>104.16</v>
      </c>
    </row>
    <row r="33" spans="1:6" x14ac:dyDescent="0.25">
      <c r="A33" s="2" t="s">
        <v>73</v>
      </c>
      <c r="B33" s="2" t="s">
        <v>74</v>
      </c>
      <c r="C33" s="2" t="s">
        <v>62</v>
      </c>
      <c r="D33" s="2" t="s">
        <v>9</v>
      </c>
      <c r="E33" s="2">
        <v>89</v>
      </c>
      <c r="F33" s="2">
        <v>117.48</v>
      </c>
    </row>
    <row r="34" spans="1:6" x14ac:dyDescent="0.25">
      <c r="A34" s="2" t="s">
        <v>75</v>
      </c>
      <c r="B34" s="2" t="s">
        <v>76</v>
      </c>
      <c r="C34" s="2" t="s">
        <v>62</v>
      </c>
      <c r="D34" s="2" t="s">
        <v>9</v>
      </c>
      <c r="E34" s="2">
        <v>95</v>
      </c>
      <c r="F34" s="2">
        <v>119.7</v>
      </c>
    </row>
    <row r="35" spans="1:6" x14ac:dyDescent="0.25">
      <c r="A35" s="2" t="s">
        <v>77</v>
      </c>
      <c r="B35" s="2" t="s">
        <v>78</v>
      </c>
      <c r="C35" s="2" t="s">
        <v>62</v>
      </c>
      <c r="D35" s="2" t="s">
        <v>109</v>
      </c>
      <c r="E35" s="2">
        <v>55</v>
      </c>
      <c r="F35" s="2">
        <v>58.3</v>
      </c>
    </row>
    <row r="36" spans="1:6" x14ac:dyDescent="0.25">
      <c r="A36" s="2" t="s">
        <v>79</v>
      </c>
      <c r="B36" s="2" t="s">
        <v>80</v>
      </c>
      <c r="C36" s="2" t="s">
        <v>62</v>
      </c>
      <c r="D36" s="2" t="s">
        <v>111</v>
      </c>
      <c r="E36" s="2">
        <v>5</v>
      </c>
      <c r="F36" s="2">
        <v>6.7</v>
      </c>
    </row>
    <row r="37" spans="1:6" x14ac:dyDescent="0.25">
      <c r="A37" s="2" t="s">
        <v>81</v>
      </c>
      <c r="B37" s="2" t="s">
        <v>82</v>
      </c>
      <c r="C37" s="2" t="s">
        <v>62</v>
      </c>
      <c r="D37" s="2" t="s">
        <v>9</v>
      </c>
      <c r="E37" s="2">
        <v>90</v>
      </c>
      <c r="F37" s="2">
        <v>96.3</v>
      </c>
    </row>
    <row r="38" spans="1:6" x14ac:dyDescent="0.25">
      <c r="A38" s="2" t="s">
        <v>83</v>
      </c>
      <c r="B38" s="2" t="s">
        <v>84</v>
      </c>
      <c r="C38" s="2" t="s">
        <v>85</v>
      </c>
      <c r="D38" s="2" t="s">
        <v>9</v>
      </c>
      <c r="E38" s="2">
        <v>67</v>
      </c>
      <c r="F38" s="2">
        <v>85.76</v>
      </c>
    </row>
    <row r="39" spans="1:6" x14ac:dyDescent="0.25">
      <c r="A39" s="2" t="s">
        <v>86</v>
      </c>
      <c r="B39" s="2" t="s">
        <v>87</v>
      </c>
      <c r="C39" s="2" t="s">
        <v>85</v>
      </c>
      <c r="D39" s="2" t="s">
        <v>9</v>
      </c>
      <c r="E39" s="2">
        <v>72</v>
      </c>
      <c r="F39" s="2">
        <v>79.92</v>
      </c>
    </row>
    <row r="40" spans="1:6" x14ac:dyDescent="0.25">
      <c r="A40" s="2" t="s">
        <v>88</v>
      </c>
      <c r="B40" s="2" t="s">
        <v>89</v>
      </c>
      <c r="C40" s="2" t="s">
        <v>85</v>
      </c>
      <c r="D40" s="2" t="s">
        <v>111</v>
      </c>
      <c r="E40" s="2">
        <v>37</v>
      </c>
      <c r="F40" s="2">
        <v>42.55</v>
      </c>
    </row>
    <row r="41" spans="1:6" x14ac:dyDescent="0.25">
      <c r="A41" s="2" t="s">
        <v>90</v>
      </c>
      <c r="B41" s="2" t="s">
        <v>91</v>
      </c>
      <c r="C41" s="2" t="s">
        <v>85</v>
      </c>
      <c r="D41" s="2" t="s">
        <v>9</v>
      </c>
      <c r="E41" s="2">
        <v>90</v>
      </c>
      <c r="F41" s="2">
        <v>115.2</v>
      </c>
    </row>
    <row r="42" spans="1:6" x14ac:dyDescent="0.25">
      <c r="A42" s="2" t="s">
        <v>92</v>
      </c>
      <c r="B42" s="2" t="s">
        <v>93</v>
      </c>
      <c r="C42" s="2" t="s">
        <v>85</v>
      </c>
      <c r="D42" s="2" t="s">
        <v>110</v>
      </c>
      <c r="E42" s="2">
        <v>138</v>
      </c>
      <c r="F42" s="2">
        <v>173.88</v>
      </c>
    </row>
    <row r="43" spans="1:6" x14ac:dyDescent="0.25">
      <c r="A43" s="2" t="s">
        <v>94</v>
      </c>
      <c r="B43" s="2" t="s">
        <v>95</v>
      </c>
      <c r="C43" s="2" t="s">
        <v>85</v>
      </c>
      <c r="D43" s="2" t="s">
        <v>110</v>
      </c>
      <c r="E43" s="2">
        <v>120</v>
      </c>
      <c r="F43" s="2">
        <v>162</v>
      </c>
    </row>
    <row r="44" spans="1:6" x14ac:dyDescent="0.25">
      <c r="A44" s="2" t="s">
        <v>96</v>
      </c>
      <c r="B44" s="2" t="s">
        <v>97</v>
      </c>
      <c r="C44" s="2" t="s">
        <v>85</v>
      </c>
      <c r="D44" s="2" t="s">
        <v>9</v>
      </c>
      <c r="E44" s="2">
        <v>67</v>
      </c>
      <c r="F44" s="2">
        <v>83.08</v>
      </c>
    </row>
    <row r="45" spans="1:6" x14ac:dyDescent="0.25">
      <c r="A45" s="2" t="s">
        <v>98</v>
      </c>
      <c r="B45" s="2" t="s">
        <v>99</v>
      </c>
      <c r="C45" s="2" t="s">
        <v>85</v>
      </c>
      <c r="D45" s="2" t="s">
        <v>9</v>
      </c>
      <c r="E45" s="2">
        <v>76</v>
      </c>
      <c r="F45" s="2">
        <v>82.08</v>
      </c>
    </row>
    <row r="46" spans="1:6" x14ac:dyDescent="0.25">
      <c r="A46" s="2" t="s">
        <v>112</v>
      </c>
      <c r="B46" s="2" t="s">
        <v>113</v>
      </c>
      <c r="C46" s="2" t="s">
        <v>85</v>
      </c>
      <c r="D46" s="2" t="s">
        <v>9</v>
      </c>
      <c r="E46" s="3">
        <v>50</v>
      </c>
      <c r="F46" s="3">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0A45C-0083-464F-B182-4D8ACD05096D}">
  <dimension ref="A1:AQ48"/>
  <sheetViews>
    <sheetView topLeftCell="AB1" zoomScale="110" zoomScaleNormal="110" workbookViewId="0">
      <selection activeCell="AG6" sqref="AG6"/>
    </sheetView>
  </sheetViews>
  <sheetFormatPr defaultRowHeight="15" x14ac:dyDescent="0.25"/>
  <cols>
    <col min="1" max="1" width="27.85546875" bestFit="1" customWidth="1"/>
    <col min="2" max="2" width="9.28515625" bestFit="1" customWidth="1"/>
    <col min="4" max="4" width="5.42578125" bestFit="1" customWidth="1"/>
    <col min="5" max="5" width="27.5703125" bestFit="1" customWidth="1"/>
    <col min="6" max="6" width="27.85546875" bestFit="1" customWidth="1"/>
    <col min="8" max="8" width="10.28515625" bestFit="1" customWidth="1"/>
    <col min="9" max="9" width="27.5703125" bestFit="1" customWidth="1"/>
    <col min="10" max="10" width="27.85546875" bestFit="1" customWidth="1"/>
    <col min="11" max="11" width="6.5703125" customWidth="1"/>
    <col min="12" max="12" width="12.5703125" customWidth="1"/>
    <col min="13" max="14" width="9.28515625" customWidth="1"/>
    <col min="15" max="15" width="17.7109375" customWidth="1"/>
    <col min="16" max="16" width="27.5703125" customWidth="1"/>
    <col min="18" max="18" width="11.85546875" bestFit="1" customWidth="1"/>
    <col min="19" max="19" width="8" bestFit="1" customWidth="1"/>
    <col min="20" max="20" width="27.85546875" bestFit="1" customWidth="1"/>
    <col min="21" max="21" width="17" bestFit="1" customWidth="1"/>
    <col min="22" max="22" width="17.42578125" customWidth="1"/>
    <col min="23" max="23" width="8" customWidth="1"/>
    <col min="24" max="24" width="17.28515625" customWidth="1"/>
    <col min="25" max="28" width="8" customWidth="1"/>
    <col min="29" max="29" width="20.7109375" customWidth="1"/>
    <col min="30" max="30" width="8" customWidth="1"/>
    <col min="31" max="31" width="53.140625" customWidth="1"/>
    <col min="32" max="32" width="27.85546875" bestFit="1" customWidth="1"/>
    <col min="33" max="33" width="6.5703125" bestFit="1" customWidth="1"/>
    <col min="34" max="34" width="9.85546875" customWidth="1"/>
    <col min="35" max="38" width="12.28515625" customWidth="1"/>
    <col min="39" max="39" width="27.85546875" bestFit="1" customWidth="1"/>
    <col min="40" max="40" width="7.7109375" bestFit="1" customWidth="1"/>
    <col min="41" max="41" width="10" bestFit="1" customWidth="1"/>
    <col min="42" max="42" width="27.85546875" bestFit="1" customWidth="1"/>
    <col min="43" max="43" width="7.7109375" bestFit="1" customWidth="1"/>
  </cols>
  <sheetData>
    <row r="1" spans="1:43" x14ac:dyDescent="0.25">
      <c r="M1" t="b">
        <v>1</v>
      </c>
      <c r="N1" t="b">
        <v>1</v>
      </c>
      <c r="O1" t="b">
        <v>1</v>
      </c>
    </row>
    <row r="2" spans="1:43" x14ac:dyDescent="0.25">
      <c r="AD2">
        <f>MIN(AC3:AD3)</f>
        <v>1</v>
      </c>
    </row>
    <row r="3" spans="1:43" x14ac:dyDescent="0.25">
      <c r="A3" s="7" t="s">
        <v>119</v>
      </c>
      <c r="B3" s="8"/>
      <c r="D3" s="7"/>
      <c r="E3" s="6" t="s">
        <v>121</v>
      </c>
      <c r="F3" s="8"/>
      <c r="H3" s="7"/>
      <c r="I3" s="6" t="s">
        <v>121</v>
      </c>
      <c r="J3" s="8"/>
      <c r="K3" s="8"/>
      <c r="L3" s="8"/>
      <c r="M3" s="8"/>
      <c r="N3" s="8"/>
      <c r="O3" s="8"/>
      <c r="P3" s="8"/>
      <c r="R3" s="7"/>
      <c r="S3" s="7"/>
      <c r="T3" s="6" t="s">
        <v>121</v>
      </c>
      <c r="U3" s="8"/>
      <c r="V3" s="8"/>
      <c r="X3" t="str">
        <f ca="1">VLOOKUP(1,$W$5:$AA$48,2,0)</f>
        <v>Product41</v>
      </c>
      <c r="Y3" t="str">
        <f ca="1">VLOOKUP(1,$W$5:$AA$48,3,0)</f>
        <v>Ft</v>
      </c>
      <c r="Z3" s="14">
        <f ca="1">VLOOKUP(1,$W$5:$AA$48,4,0)</f>
        <v>22952.16</v>
      </c>
      <c r="AA3">
        <f ca="1">VLOOKUP(1,$W$5:$AA$48,5,0)</f>
        <v>132</v>
      </c>
      <c r="AC3">
        <v>1</v>
      </c>
      <c r="AD3">
        <f>COUNT(U4:U48)-9</f>
        <v>35</v>
      </c>
    </row>
    <row r="4" spans="1:43" x14ac:dyDescent="0.25">
      <c r="A4" s="8" t="s">
        <v>116</v>
      </c>
      <c r="B4" t="s">
        <v>120</v>
      </c>
      <c r="D4" s="7"/>
      <c r="E4" t="s">
        <v>122</v>
      </c>
      <c r="F4" t="s">
        <v>119</v>
      </c>
      <c r="H4" s="6" t="s">
        <v>117</v>
      </c>
      <c r="I4" t="s">
        <v>122</v>
      </c>
      <c r="J4" t="s">
        <v>119</v>
      </c>
      <c r="L4" t="s">
        <v>140</v>
      </c>
      <c r="M4" t="s">
        <v>141</v>
      </c>
      <c r="N4" t="s">
        <v>142</v>
      </c>
      <c r="O4" t="s">
        <v>143</v>
      </c>
      <c r="R4" s="6" t="s">
        <v>1</v>
      </c>
      <c r="S4" s="6" t="s">
        <v>3</v>
      </c>
      <c r="T4" t="s">
        <v>119</v>
      </c>
      <c r="U4" t="s">
        <v>135</v>
      </c>
      <c r="Z4" s="14"/>
      <c r="AD4" s="12"/>
      <c r="AF4" s="7" t="s">
        <v>119</v>
      </c>
      <c r="AG4" s="8"/>
      <c r="AH4" s="8"/>
      <c r="AJ4" t="str">
        <f ca="1">VLOOKUP(1,$AI$6:$AK$10,2,0)</f>
        <v>Category04</v>
      </c>
      <c r="AK4" s="14">
        <f ca="1">VLOOKUP(1,$AI$6:$AK$10,3,0)</f>
        <v>95269.4</v>
      </c>
      <c r="AM4" s="7" t="s">
        <v>119</v>
      </c>
      <c r="AN4" s="8"/>
      <c r="AP4" s="7" t="s">
        <v>119</v>
      </c>
      <c r="AQ4" s="8"/>
    </row>
    <row r="5" spans="1:43" x14ac:dyDescent="0.25">
      <c r="A5">
        <v>1</v>
      </c>
      <c r="B5" s="4">
        <v>13167.810000000001</v>
      </c>
      <c r="D5" t="s">
        <v>120</v>
      </c>
      <c r="E5" s="4">
        <v>332504</v>
      </c>
      <c r="F5" s="4">
        <v>401411.91999999969</v>
      </c>
      <c r="H5" t="s">
        <v>123</v>
      </c>
      <c r="I5" s="4">
        <v>34290</v>
      </c>
      <c r="J5" s="4">
        <v>41346.959999999992</v>
      </c>
      <c r="K5" s="4"/>
      <c r="L5" s="4" t="str" cm="1">
        <f t="array" ref="L5:L16">_xlfn.UNIQUE(H5:H16)</f>
        <v>Jan</v>
      </c>
      <c r="M5" s="10">
        <f>IF($M$1 = TRUE,VLOOKUP(L5,$H$5:$J$16,3,0), NA())</f>
        <v>41346.959999999992</v>
      </c>
      <c r="N5" s="10">
        <f>IF($N$1 = TRUE, VLOOKUP(L5,$H$5:$J$16,3,0)-VLOOKUP(L5,$H$5:$J$16,2,0), NA())</f>
        <v>7056.9599999999919</v>
      </c>
      <c r="O5" s="11">
        <f>IF($O$1 = TRUE, N5/VLOOKUP(L5,$H$5:$J$16,2,0), "")</f>
        <v>0.20580227471566032</v>
      </c>
      <c r="P5" s="4"/>
      <c r="R5" t="s">
        <v>7</v>
      </c>
      <c r="S5" t="s">
        <v>9</v>
      </c>
      <c r="T5" s="12">
        <v>9764.7199999999993</v>
      </c>
      <c r="U5" s="4">
        <v>94</v>
      </c>
      <c r="V5" s="4"/>
      <c r="W5" cm="1">
        <f t="array" aca="1" ref="W5:W48" ca="1">RANK(_xlfn.ANCHORARRAY(Z5),_xlfn.ANCHORARRAY(Z5))</f>
        <v>19</v>
      </c>
      <c r="X5" t="str" cm="1">
        <f t="array" aca="1" ref="X5:X48" ca="1">OFFSET(R4,1,0,COUNT($T:$T))</f>
        <v>Product01</v>
      </c>
      <c r="Y5" t="str" cm="1">
        <f t="array" aca="1" ref="Y5:Y48" ca="1">OFFSET(R4,1,1,COUNT($T:$T))</f>
        <v>Kg</v>
      </c>
      <c r="Z5" s="14" cm="1">
        <f t="array" aca="1" ref="Z5:Z48" ca="1">OFFSET(R4,1,2,COUNT($T:$T))</f>
        <v>9764.7199999999993</v>
      </c>
      <c r="AA5" cm="1">
        <f t="array" aca="1" ref="AA5:AA48" ca="1">OFFSET(R4,1,3,COUNT($T:$T))</f>
        <v>94</v>
      </c>
      <c r="AC5" t="str" cm="1">
        <f t="array" aca="1" ref="AC5:AC14" ca="1">OFFSET(R4,$AD$2,0,10)</f>
        <v>Product01</v>
      </c>
      <c r="AD5" s="12" cm="1">
        <f t="array" aca="1" ref="AD5:AD14" ca="1">OFFSET(R4,$AD$2,2,10)</f>
        <v>9764.7199999999993</v>
      </c>
      <c r="AF5" s="6" t="s">
        <v>2</v>
      </c>
      <c r="AG5" t="s">
        <v>120</v>
      </c>
      <c r="AK5" s="14"/>
      <c r="AM5" s="6" t="s">
        <v>102</v>
      </c>
      <c r="AN5" t="s">
        <v>120</v>
      </c>
      <c r="AP5" s="6" t="s">
        <v>103</v>
      </c>
      <c r="AQ5" t="s">
        <v>120</v>
      </c>
    </row>
    <row r="6" spans="1:43" x14ac:dyDescent="0.25">
      <c r="A6">
        <v>2</v>
      </c>
      <c r="B6" s="4">
        <v>13210.220000000001</v>
      </c>
      <c r="H6" t="s">
        <v>124</v>
      </c>
      <c r="I6" s="4">
        <v>25341</v>
      </c>
      <c r="J6" s="4">
        <v>30857.300000000003</v>
      </c>
      <c r="K6" s="4"/>
      <c r="L6" s="4" t="str">
        <v>Feb</v>
      </c>
      <c r="M6" s="10">
        <f t="shared" ref="M6:M16" si="0">IF($M$1 = TRUE,VLOOKUP(L6,$H$5:$J$16,3,0), NA())</f>
        <v>30857.300000000003</v>
      </c>
      <c r="N6" s="10">
        <f t="shared" ref="N6:N16" si="1">IF($N$1 = TRUE, VLOOKUP(L6,$H$5:$J$16,3,0)-VLOOKUP(L6,$H$5:$J$16,2,0), NA())</f>
        <v>5516.3000000000029</v>
      </c>
      <c r="O6" s="11">
        <f t="shared" ref="O6:O16" si="2">IF($O$1 = TRUE, N6/VLOOKUP(L6,$H$5:$J$16,2,0), "")</f>
        <v>0.21768280651907987</v>
      </c>
      <c r="P6" s="4"/>
      <c r="R6" t="s">
        <v>11</v>
      </c>
      <c r="S6" t="s">
        <v>9</v>
      </c>
      <c r="T6" s="12">
        <v>13423.199999999999</v>
      </c>
      <c r="U6" s="4">
        <v>94</v>
      </c>
      <c r="V6" s="4"/>
      <c r="W6">
        <f ca="1"/>
        <v>10</v>
      </c>
      <c r="X6" t="str">
        <f ca="1"/>
        <v>Product02</v>
      </c>
      <c r="Y6" t="str">
        <f ca="1"/>
        <v>Kg</v>
      </c>
      <c r="Z6" s="14">
        <f ca="1"/>
        <v>13423.199999999999</v>
      </c>
      <c r="AA6">
        <f ca="1"/>
        <v>94</v>
      </c>
      <c r="AC6" t="str">
        <f ca="1"/>
        <v>Product02</v>
      </c>
      <c r="AD6" s="12">
        <f ca="1"/>
        <v>13423.199999999999</v>
      </c>
      <c r="AF6" t="s">
        <v>8</v>
      </c>
      <c r="AG6" s="12">
        <v>69261.950000000012</v>
      </c>
      <c r="AH6" s="4"/>
      <c r="AI6" cm="1">
        <f t="array" aca="1" ref="AI6:AI10" ca="1">RANK(_xlfn.ANCHORARRAY(AK6),_xlfn.ANCHORARRAY(AK6))</f>
        <v>4</v>
      </c>
      <c r="AJ6" t="str" cm="1">
        <f t="array" aca="1" ref="AJ6:AJ10" ca="1">OFFSET(AF5,1,0,COUNT($AG:$AG))</f>
        <v>Category01</v>
      </c>
      <c r="AK6" s="14" cm="1">
        <f t="array" aca="1" ref="AK6:AK10" ca="1">OFFSET(AF5,1,1,COUNT($AG:$AG))</f>
        <v>69261.950000000012</v>
      </c>
      <c r="AM6" t="s">
        <v>108</v>
      </c>
      <c r="AN6" s="12">
        <v>208140.15000000005</v>
      </c>
      <c r="AP6" t="s">
        <v>107</v>
      </c>
      <c r="AQ6" s="12">
        <v>199516.90000000008</v>
      </c>
    </row>
    <row r="7" spans="1:43" x14ac:dyDescent="0.25">
      <c r="A7">
        <v>3</v>
      </c>
      <c r="B7" s="4">
        <v>20202.099999999995</v>
      </c>
      <c r="H7" t="s">
        <v>125</v>
      </c>
      <c r="I7" s="4">
        <v>23437</v>
      </c>
      <c r="J7" s="4">
        <v>28616.65</v>
      </c>
      <c r="K7" s="4"/>
      <c r="L7" s="4" t="str">
        <v>Mar</v>
      </c>
      <c r="M7" s="10">
        <f t="shared" si="0"/>
        <v>28616.65</v>
      </c>
      <c r="N7" s="10">
        <f t="shared" si="1"/>
        <v>5179.6500000000015</v>
      </c>
      <c r="O7" s="11">
        <f t="shared" si="2"/>
        <v>0.22100311473311438</v>
      </c>
      <c r="P7" s="4"/>
      <c r="R7" t="s">
        <v>13</v>
      </c>
      <c r="S7" t="s">
        <v>9</v>
      </c>
      <c r="T7" s="12">
        <v>6394.2599999999993</v>
      </c>
      <c r="U7" s="4">
        <v>79</v>
      </c>
      <c r="V7" s="4"/>
      <c r="W7">
        <f ca="1"/>
        <v>26</v>
      </c>
      <c r="X7" t="str">
        <f ca="1"/>
        <v>Product03</v>
      </c>
      <c r="Y7" t="str">
        <f ca="1"/>
        <v>Kg</v>
      </c>
      <c r="Z7" s="14">
        <f ca="1"/>
        <v>6394.2599999999993</v>
      </c>
      <c r="AA7">
        <f ca="1"/>
        <v>79</v>
      </c>
      <c r="AC7" t="str">
        <f ca="1"/>
        <v>Product03</v>
      </c>
      <c r="AD7" s="12">
        <f ca="1"/>
        <v>6394.2599999999993</v>
      </c>
      <c r="AF7" t="s">
        <v>28</v>
      </c>
      <c r="AG7" s="12">
        <v>92963.87</v>
      </c>
      <c r="AH7" s="4"/>
      <c r="AI7">
        <f ca="1"/>
        <v>2</v>
      </c>
      <c r="AJ7" t="str">
        <f ca="1"/>
        <v>Category02</v>
      </c>
      <c r="AK7" s="14">
        <f ca="1"/>
        <v>92963.87</v>
      </c>
      <c r="AM7" t="s">
        <v>106</v>
      </c>
      <c r="AN7" s="12">
        <v>133923.87000000002</v>
      </c>
      <c r="AP7" t="s">
        <v>106</v>
      </c>
      <c r="AQ7" s="12">
        <v>201895.01999999993</v>
      </c>
    </row>
    <row r="8" spans="1:43" x14ac:dyDescent="0.25">
      <c r="A8">
        <v>4</v>
      </c>
      <c r="B8" s="4">
        <v>11312.2</v>
      </c>
      <c r="E8" t="s">
        <v>137</v>
      </c>
      <c r="F8" s="10">
        <f>GETPIVOTDATA("Sum of TOTAL SELLING VALUE",$D$3)</f>
        <v>401411.91999999969</v>
      </c>
      <c r="H8" t="s">
        <v>126</v>
      </c>
      <c r="I8" s="4">
        <v>21282</v>
      </c>
      <c r="J8" s="4">
        <v>26579.11</v>
      </c>
      <c r="K8" s="4"/>
      <c r="L8" s="4" t="str">
        <v>Apr</v>
      </c>
      <c r="M8" s="10">
        <f t="shared" si="0"/>
        <v>26579.11</v>
      </c>
      <c r="N8" s="10">
        <f t="shared" si="1"/>
        <v>5297.1100000000006</v>
      </c>
      <c r="O8" s="11">
        <f t="shared" si="2"/>
        <v>0.24890094915891367</v>
      </c>
      <c r="P8" s="4"/>
      <c r="R8" t="s">
        <v>15</v>
      </c>
      <c r="S8" t="s">
        <v>109</v>
      </c>
      <c r="T8" s="12">
        <v>6056.1600000000008</v>
      </c>
      <c r="U8" s="4">
        <v>124</v>
      </c>
      <c r="V8" s="4"/>
      <c r="W8">
        <f ca="1"/>
        <v>30</v>
      </c>
      <c r="X8" t="str">
        <f ca="1"/>
        <v>Product04</v>
      </c>
      <c r="Y8" t="str">
        <f ca="1"/>
        <v>Lt</v>
      </c>
      <c r="Z8" s="14">
        <f ca="1"/>
        <v>6056.1600000000008</v>
      </c>
      <c r="AA8">
        <f ca="1"/>
        <v>124</v>
      </c>
      <c r="AC8" t="str">
        <f ca="1"/>
        <v>Product04</v>
      </c>
      <c r="AD8" s="12">
        <f ca="1"/>
        <v>6056.1600000000008</v>
      </c>
      <c r="AF8" t="s">
        <v>49</v>
      </c>
      <c r="AG8" s="12">
        <v>52299.509999999995</v>
      </c>
      <c r="AH8" s="4"/>
      <c r="AI8">
        <f ca="1"/>
        <v>5</v>
      </c>
      <c r="AJ8" t="str">
        <f ca="1"/>
        <v>Category03</v>
      </c>
      <c r="AK8" s="14">
        <f ca="1"/>
        <v>52299.509999999995</v>
      </c>
      <c r="AM8" t="s">
        <v>105</v>
      </c>
      <c r="AN8" s="12">
        <v>59347.900000000009</v>
      </c>
    </row>
    <row r="9" spans="1:43" x14ac:dyDescent="0.25">
      <c r="A9">
        <v>5</v>
      </c>
      <c r="B9" s="4">
        <v>11711.449999999999</v>
      </c>
      <c r="E9" t="s">
        <v>138</v>
      </c>
      <c r="F9" s="10">
        <f>GETPIVOTDATA("Sum of TOTAL SELLING VALUE",$D$3)-GETPIVOTDATA("Sum of TOTAL BUYING VALUE",$D$3)</f>
        <v>68907.919999999693</v>
      </c>
      <c r="H9" t="s">
        <v>127</v>
      </c>
      <c r="I9" s="4">
        <v>26526</v>
      </c>
      <c r="J9" s="4">
        <v>30910.45</v>
      </c>
      <c r="K9" s="4"/>
      <c r="L9" s="4" t="str">
        <v>May</v>
      </c>
      <c r="M9" s="10">
        <f t="shared" si="0"/>
        <v>30910.45</v>
      </c>
      <c r="N9" s="10">
        <f t="shared" si="1"/>
        <v>4384.4500000000007</v>
      </c>
      <c r="O9" s="11">
        <f t="shared" si="2"/>
        <v>0.16528877327904701</v>
      </c>
      <c r="P9" s="4"/>
      <c r="R9" t="s">
        <v>17</v>
      </c>
      <c r="S9" t="s">
        <v>110</v>
      </c>
      <c r="T9" s="12">
        <v>15716.61</v>
      </c>
      <c r="U9" s="4">
        <v>101</v>
      </c>
      <c r="V9" s="4"/>
      <c r="W9">
        <f ca="1"/>
        <v>8</v>
      </c>
      <c r="X9" t="str">
        <f ca="1"/>
        <v>Product05</v>
      </c>
      <c r="Y9" t="str">
        <f ca="1"/>
        <v>Ft</v>
      </c>
      <c r="Z9" s="14">
        <f ca="1"/>
        <v>15716.61</v>
      </c>
      <c r="AA9">
        <f ca="1"/>
        <v>101</v>
      </c>
      <c r="AC9" t="str">
        <f ca="1"/>
        <v>Product05</v>
      </c>
      <c r="AD9" s="12">
        <f ca="1"/>
        <v>15716.61</v>
      </c>
      <c r="AF9" t="s">
        <v>62</v>
      </c>
      <c r="AG9" s="12">
        <v>95269.4</v>
      </c>
      <c r="AH9" s="4"/>
      <c r="AI9">
        <f ca="1"/>
        <v>1</v>
      </c>
      <c r="AJ9" t="str">
        <f ca="1"/>
        <v>Category04</v>
      </c>
      <c r="AK9" s="14">
        <f ca="1"/>
        <v>95269.4</v>
      </c>
    </row>
    <row r="10" spans="1:43" x14ac:dyDescent="0.25">
      <c r="A10">
        <v>6</v>
      </c>
      <c r="B10" s="4">
        <v>14365.540000000005</v>
      </c>
      <c r="E10" t="s">
        <v>139</v>
      </c>
      <c r="F10" s="9">
        <f>F9/GETPIVOTDATA("Sum of TOTAL BUYING VALUE",$D$3)</f>
        <v>0.20723937155643149</v>
      </c>
      <c r="H10" t="s">
        <v>128</v>
      </c>
      <c r="I10" s="4">
        <v>24879</v>
      </c>
      <c r="J10" s="4">
        <v>30533.710000000003</v>
      </c>
      <c r="K10" s="4"/>
      <c r="L10" s="4" t="str">
        <v>Jun</v>
      </c>
      <c r="M10" s="10">
        <f t="shared" si="0"/>
        <v>30533.710000000003</v>
      </c>
      <c r="N10" s="10">
        <f t="shared" si="1"/>
        <v>5654.7100000000028</v>
      </c>
      <c r="O10" s="11">
        <f t="shared" si="2"/>
        <v>0.22728847622492876</v>
      </c>
      <c r="P10" s="4"/>
      <c r="R10" t="s">
        <v>19</v>
      </c>
      <c r="S10" t="s">
        <v>9</v>
      </c>
      <c r="T10" s="12">
        <v>4531.5</v>
      </c>
      <c r="U10" s="4">
        <v>53</v>
      </c>
      <c r="V10" s="4"/>
      <c r="W10">
        <f ca="1"/>
        <v>35</v>
      </c>
      <c r="X10" t="str">
        <f ca="1"/>
        <v>Product06</v>
      </c>
      <c r="Y10" t="str">
        <f ca="1"/>
        <v>Kg</v>
      </c>
      <c r="Z10" s="14">
        <f ca="1"/>
        <v>4531.5</v>
      </c>
      <c r="AA10">
        <f ca="1"/>
        <v>53</v>
      </c>
      <c r="AC10" t="str">
        <f ca="1"/>
        <v>Product06</v>
      </c>
      <c r="AD10" s="12">
        <f ca="1"/>
        <v>4531.5</v>
      </c>
      <c r="AF10" t="s">
        <v>85</v>
      </c>
      <c r="AG10" s="12">
        <v>91617.19</v>
      </c>
      <c r="AH10" s="4"/>
      <c r="AI10">
        <f ca="1"/>
        <v>3</v>
      </c>
      <c r="AJ10" t="str">
        <f ca="1"/>
        <v>Category05</v>
      </c>
      <c r="AK10" s="14">
        <f ca="1"/>
        <v>91617.19</v>
      </c>
    </row>
    <row r="11" spans="1:43" x14ac:dyDescent="0.25">
      <c r="A11">
        <v>7</v>
      </c>
      <c r="B11" s="4">
        <v>7132.79</v>
      </c>
      <c r="H11" t="s">
        <v>129</v>
      </c>
      <c r="I11" s="4">
        <v>29878</v>
      </c>
      <c r="J11" s="4">
        <v>35251.79</v>
      </c>
      <c r="K11" s="4"/>
      <c r="L11" s="4" t="str">
        <v>Jul</v>
      </c>
      <c r="M11" s="10">
        <f t="shared" si="0"/>
        <v>35251.79</v>
      </c>
      <c r="N11" s="10">
        <f t="shared" si="1"/>
        <v>5373.7900000000009</v>
      </c>
      <c r="O11" s="11">
        <f t="shared" si="2"/>
        <v>0.1798577548698039</v>
      </c>
      <c r="P11" s="4"/>
      <c r="R11" t="s">
        <v>21</v>
      </c>
      <c r="S11" t="s">
        <v>109</v>
      </c>
      <c r="T11" s="12">
        <v>2291.04</v>
      </c>
      <c r="U11" s="4">
        <v>48</v>
      </c>
      <c r="V11" s="4"/>
      <c r="W11">
        <f ca="1"/>
        <v>39</v>
      </c>
      <c r="X11" t="str">
        <f ca="1"/>
        <v>Product07</v>
      </c>
      <c r="Y11" t="str">
        <f ca="1"/>
        <v>Lt</v>
      </c>
      <c r="Z11" s="14">
        <f ca="1"/>
        <v>2291.04</v>
      </c>
      <c r="AA11">
        <f ca="1"/>
        <v>48</v>
      </c>
      <c r="AC11" t="str">
        <f ca="1"/>
        <v>Product07</v>
      </c>
      <c r="AD11" s="12">
        <f ca="1"/>
        <v>2291.04</v>
      </c>
    </row>
    <row r="12" spans="1:43" x14ac:dyDescent="0.25">
      <c r="A12">
        <v>8</v>
      </c>
      <c r="B12" s="4">
        <v>14262.46</v>
      </c>
      <c r="H12" t="s">
        <v>130</v>
      </c>
      <c r="I12" s="4">
        <v>29831</v>
      </c>
      <c r="J12" s="4">
        <v>35350.400000000016</v>
      </c>
      <c r="K12" s="4"/>
      <c r="L12" s="4" t="str">
        <v>Aug</v>
      </c>
      <c r="M12" s="10">
        <f t="shared" si="0"/>
        <v>35350.400000000016</v>
      </c>
      <c r="N12" s="10">
        <f t="shared" si="1"/>
        <v>5519.400000000016</v>
      </c>
      <c r="O12" s="11">
        <f t="shared" si="2"/>
        <v>0.18502229224632147</v>
      </c>
      <c r="P12" s="4"/>
      <c r="R12" t="s">
        <v>23</v>
      </c>
      <c r="S12" t="s">
        <v>9</v>
      </c>
      <c r="T12" s="12">
        <v>10502.82</v>
      </c>
      <c r="U12" s="4">
        <v>111</v>
      </c>
      <c r="V12" s="4"/>
      <c r="W12">
        <f ca="1"/>
        <v>15</v>
      </c>
      <c r="X12" t="str">
        <f ca="1"/>
        <v>Product08</v>
      </c>
      <c r="Y12" t="str">
        <f ca="1"/>
        <v>Kg</v>
      </c>
      <c r="Z12" s="14">
        <f ca="1"/>
        <v>10502.82</v>
      </c>
      <c r="AA12">
        <f ca="1"/>
        <v>111</v>
      </c>
      <c r="AC12" t="str">
        <f ca="1"/>
        <v>Product08</v>
      </c>
      <c r="AD12" s="12">
        <f ca="1"/>
        <v>10502.82</v>
      </c>
    </row>
    <row r="13" spans="1:43" x14ac:dyDescent="0.25">
      <c r="A13">
        <v>9</v>
      </c>
      <c r="B13" s="4">
        <v>16824.670000000002</v>
      </c>
      <c r="H13" t="s">
        <v>131</v>
      </c>
      <c r="I13" s="4">
        <v>28758</v>
      </c>
      <c r="J13" s="4">
        <v>35242.810000000005</v>
      </c>
      <c r="K13" s="4"/>
      <c r="L13" s="4" t="str">
        <v>Sep</v>
      </c>
      <c r="M13" s="10">
        <f t="shared" si="0"/>
        <v>35242.810000000005</v>
      </c>
      <c r="N13" s="10">
        <f t="shared" si="1"/>
        <v>6484.8100000000049</v>
      </c>
      <c r="O13" s="11">
        <f t="shared" si="2"/>
        <v>0.22549586202100302</v>
      </c>
      <c r="P13" s="4"/>
      <c r="R13" t="s">
        <v>25</v>
      </c>
      <c r="S13" t="s">
        <v>111</v>
      </c>
      <c r="T13" s="12">
        <v>581.64</v>
      </c>
      <c r="U13" s="4">
        <v>74</v>
      </c>
      <c r="V13" s="4"/>
      <c r="W13">
        <f ca="1"/>
        <v>44</v>
      </c>
      <c r="X13" t="str">
        <f ca="1"/>
        <v>Product09</v>
      </c>
      <c r="Y13" t="str">
        <f ca="1"/>
        <v>No.</v>
      </c>
      <c r="Z13" s="14">
        <f ca="1"/>
        <v>581.64</v>
      </c>
      <c r="AA13">
        <f ca="1"/>
        <v>74</v>
      </c>
      <c r="AC13" t="str">
        <f ca="1"/>
        <v>Product09</v>
      </c>
      <c r="AD13" s="12">
        <f ca="1"/>
        <v>581.64</v>
      </c>
    </row>
    <row r="14" spans="1:43" x14ac:dyDescent="0.25">
      <c r="A14">
        <v>10</v>
      </c>
      <c r="B14" s="4">
        <v>15229.35</v>
      </c>
      <c r="H14" t="s">
        <v>132</v>
      </c>
      <c r="I14" s="4">
        <v>27842</v>
      </c>
      <c r="J14" s="4">
        <v>33500.69000000001</v>
      </c>
      <c r="K14" s="4"/>
      <c r="L14" s="4" t="str">
        <v>Oct</v>
      </c>
      <c r="M14" s="10">
        <f t="shared" si="0"/>
        <v>33500.69000000001</v>
      </c>
      <c r="N14" s="10">
        <f t="shared" si="1"/>
        <v>5658.6900000000096</v>
      </c>
      <c r="O14" s="11">
        <f t="shared" si="2"/>
        <v>0.20324294231736259</v>
      </c>
      <c r="P14" s="4"/>
      <c r="R14" t="s">
        <v>27</v>
      </c>
      <c r="S14" t="s">
        <v>110</v>
      </c>
      <c r="T14" s="12">
        <v>16428</v>
      </c>
      <c r="U14" s="4">
        <v>100</v>
      </c>
      <c r="V14" s="4"/>
      <c r="W14">
        <f ca="1"/>
        <v>5</v>
      </c>
      <c r="X14" t="str">
        <f ca="1"/>
        <v>Product10</v>
      </c>
      <c r="Y14" t="str">
        <f ca="1"/>
        <v>Ft</v>
      </c>
      <c r="Z14" s="14">
        <f ca="1"/>
        <v>16428</v>
      </c>
      <c r="AA14">
        <f ca="1"/>
        <v>100</v>
      </c>
      <c r="AC14" t="str">
        <f ca="1"/>
        <v>Product10</v>
      </c>
      <c r="AD14" s="12">
        <f ca="1"/>
        <v>16428</v>
      </c>
    </row>
    <row r="15" spans="1:43" x14ac:dyDescent="0.25">
      <c r="A15">
        <v>11</v>
      </c>
      <c r="B15" s="4">
        <v>11915.58</v>
      </c>
      <c r="H15" t="s">
        <v>133</v>
      </c>
      <c r="I15" s="4">
        <v>29306</v>
      </c>
      <c r="J15" s="4">
        <v>36124.07</v>
      </c>
      <c r="K15" s="4"/>
      <c r="L15" s="4" t="str">
        <v>Nov</v>
      </c>
      <c r="M15" s="10">
        <f t="shared" si="0"/>
        <v>36124.07</v>
      </c>
      <c r="N15" s="10">
        <f t="shared" si="1"/>
        <v>6818.07</v>
      </c>
      <c r="O15" s="11">
        <f t="shared" si="2"/>
        <v>0.2326509929707227</v>
      </c>
      <c r="R15" t="s">
        <v>30</v>
      </c>
      <c r="S15" t="s">
        <v>109</v>
      </c>
      <c r="T15" s="12">
        <v>5856.4</v>
      </c>
      <c r="U15" s="4">
        <v>121</v>
      </c>
      <c r="V15" s="4"/>
      <c r="W15">
        <f ca="1"/>
        <v>31</v>
      </c>
      <c r="X15" t="str">
        <f ca="1"/>
        <v>Product11</v>
      </c>
      <c r="Y15" t="str">
        <f ca="1"/>
        <v>Lt</v>
      </c>
      <c r="Z15" s="14">
        <f ca="1"/>
        <v>5856.4</v>
      </c>
      <c r="AA15">
        <f ca="1"/>
        <v>121</v>
      </c>
    </row>
    <row r="16" spans="1:43" x14ac:dyDescent="0.25">
      <c r="A16">
        <v>12</v>
      </c>
      <c r="B16" s="4">
        <v>14837.359999999999</v>
      </c>
      <c r="E16" t="s">
        <v>136</v>
      </c>
      <c r="H16" t="s">
        <v>134</v>
      </c>
      <c r="I16" s="4">
        <v>31134</v>
      </c>
      <c r="J16" s="4">
        <v>37097.979999999996</v>
      </c>
      <c r="K16" s="4"/>
      <c r="L16" s="4" t="str">
        <v>Dec</v>
      </c>
      <c r="M16" s="10">
        <f t="shared" si="0"/>
        <v>37097.979999999996</v>
      </c>
      <c r="N16" s="10">
        <f t="shared" si="1"/>
        <v>5963.9799999999959</v>
      </c>
      <c r="O16" s="11">
        <f t="shared" si="2"/>
        <v>0.19155842487312894</v>
      </c>
      <c r="R16" t="s">
        <v>32</v>
      </c>
      <c r="S16" t="s">
        <v>9</v>
      </c>
      <c r="T16" s="12">
        <v>11582.910000000003</v>
      </c>
      <c r="U16" s="4">
        <v>123</v>
      </c>
      <c r="V16" s="4"/>
      <c r="W16">
        <f ca="1"/>
        <v>13</v>
      </c>
      <c r="X16" t="str">
        <f ca="1"/>
        <v>Product12</v>
      </c>
      <c r="Y16" t="str">
        <f ca="1"/>
        <v>Kg</v>
      </c>
      <c r="Z16" s="14">
        <f ca="1"/>
        <v>11582.910000000003</v>
      </c>
      <c r="AA16">
        <f ca="1"/>
        <v>123</v>
      </c>
    </row>
    <row r="17" spans="1:27" x14ac:dyDescent="0.25">
      <c r="A17">
        <v>13</v>
      </c>
      <c r="B17" s="4">
        <v>8084.26</v>
      </c>
      <c r="R17" t="s">
        <v>34</v>
      </c>
      <c r="S17" t="s">
        <v>9</v>
      </c>
      <c r="T17" s="12">
        <v>8423.52</v>
      </c>
      <c r="U17" s="4">
        <v>69</v>
      </c>
      <c r="V17" s="4"/>
      <c r="W17">
        <f ca="1"/>
        <v>22</v>
      </c>
      <c r="X17" t="str">
        <f ca="1"/>
        <v>Product13</v>
      </c>
      <c r="Y17" t="str">
        <f ca="1"/>
        <v>Kg</v>
      </c>
      <c r="Z17" s="14">
        <f ca="1"/>
        <v>8423.52</v>
      </c>
      <c r="AA17">
        <f ca="1"/>
        <v>69</v>
      </c>
    </row>
    <row r="18" spans="1:27" x14ac:dyDescent="0.25">
      <c r="A18">
        <v>14</v>
      </c>
      <c r="B18" s="4">
        <v>9461.1400000000012</v>
      </c>
      <c r="R18" t="s">
        <v>36</v>
      </c>
      <c r="S18" t="s">
        <v>9</v>
      </c>
      <c r="T18" s="12">
        <v>12764.640000000001</v>
      </c>
      <c r="U18" s="4">
        <v>87</v>
      </c>
      <c r="V18" s="4"/>
      <c r="W18">
        <f ca="1"/>
        <v>12</v>
      </c>
      <c r="X18" t="str">
        <f ca="1"/>
        <v>Product14</v>
      </c>
      <c r="Y18" t="str">
        <f ca="1"/>
        <v>Kg</v>
      </c>
      <c r="Z18" s="14">
        <f ca="1"/>
        <v>12764.640000000001</v>
      </c>
      <c r="AA18">
        <f ca="1"/>
        <v>87</v>
      </c>
    </row>
    <row r="19" spans="1:27" x14ac:dyDescent="0.25">
      <c r="A19">
        <v>15</v>
      </c>
      <c r="B19" s="4">
        <v>12189.7</v>
      </c>
      <c r="R19" t="s">
        <v>38</v>
      </c>
      <c r="S19" t="s">
        <v>111</v>
      </c>
      <c r="T19" s="12">
        <v>1839.2399999999998</v>
      </c>
      <c r="U19" s="4">
        <v>117</v>
      </c>
      <c r="V19" s="4"/>
      <c r="W19">
        <f ca="1"/>
        <v>41</v>
      </c>
      <c r="X19" t="str">
        <f ca="1"/>
        <v>Product15</v>
      </c>
      <c r="Y19" t="str">
        <f ca="1"/>
        <v>No.</v>
      </c>
      <c r="Z19" s="14">
        <f ca="1"/>
        <v>1839.2399999999998</v>
      </c>
      <c r="AA19">
        <f ca="1"/>
        <v>117</v>
      </c>
    </row>
    <row r="20" spans="1:27" x14ac:dyDescent="0.25">
      <c r="A20">
        <v>16</v>
      </c>
      <c r="B20" s="4">
        <v>12762.63</v>
      </c>
      <c r="R20" t="s">
        <v>40</v>
      </c>
      <c r="S20" t="s">
        <v>111</v>
      </c>
      <c r="T20" s="12">
        <v>1996.8</v>
      </c>
      <c r="U20" s="4">
        <v>120</v>
      </c>
      <c r="V20" s="4"/>
      <c r="W20">
        <f ca="1"/>
        <v>40</v>
      </c>
      <c r="X20" t="str">
        <f ca="1"/>
        <v>Product16</v>
      </c>
      <c r="Y20" t="str">
        <f ca="1"/>
        <v>No.</v>
      </c>
      <c r="Z20" s="14">
        <f ca="1"/>
        <v>1996.8</v>
      </c>
      <c r="AA20">
        <f ca="1"/>
        <v>120</v>
      </c>
    </row>
    <row r="21" spans="1:27" x14ac:dyDescent="0.25">
      <c r="A21">
        <v>17</v>
      </c>
      <c r="B21" s="4">
        <v>3659.24</v>
      </c>
      <c r="R21" t="s">
        <v>42</v>
      </c>
      <c r="S21" t="s">
        <v>110</v>
      </c>
      <c r="T21" s="12">
        <v>9877.1400000000012</v>
      </c>
      <c r="U21" s="4">
        <v>63</v>
      </c>
      <c r="V21" s="4"/>
      <c r="W21">
        <f ca="1"/>
        <v>18</v>
      </c>
      <c r="X21" t="str">
        <f ca="1"/>
        <v>Product17</v>
      </c>
      <c r="Y21" t="str">
        <f ca="1"/>
        <v>Ft</v>
      </c>
      <c r="Z21" s="14">
        <f ca="1"/>
        <v>9877.1400000000012</v>
      </c>
      <c r="AA21">
        <f ca="1"/>
        <v>63</v>
      </c>
    </row>
    <row r="22" spans="1:27" x14ac:dyDescent="0.25">
      <c r="A22">
        <v>18</v>
      </c>
      <c r="B22" s="4">
        <v>18582.390000000003</v>
      </c>
      <c r="R22" t="s">
        <v>44</v>
      </c>
      <c r="S22" t="s">
        <v>111</v>
      </c>
      <c r="T22" s="12">
        <v>4035.2200000000003</v>
      </c>
      <c r="U22" s="4">
        <v>82</v>
      </c>
      <c r="V22" s="4"/>
      <c r="W22">
        <f ca="1"/>
        <v>36</v>
      </c>
      <c r="X22" t="str">
        <f ca="1"/>
        <v>Product18</v>
      </c>
      <c r="Y22" t="str">
        <f ca="1"/>
        <v>No.</v>
      </c>
      <c r="Z22" s="14">
        <f ca="1"/>
        <v>4035.2200000000003</v>
      </c>
      <c r="AA22">
        <f ca="1"/>
        <v>82</v>
      </c>
    </row>
    <row r="23" spans="1:27" x14ac:dyDescent="0.25">
      <c r="A23">
        <v>19</v>
      </c>
      <c r="B23" s="4">
        <v>10204.229999999998</v>
      </c>
      <c r="R23" t="s">
        <v>46</v>
      </c>
      <c r="S23" t="s">
        <v>110</v>
      </c>
      <c r="T23" s="12">
        <v>20160</v>
      </c>
      <c r="U23" s="4">
        <v>96</v>
      </c>
      <c r="V23" s="4"/>
      <c r="W23">
        <f ca="1"/>
        <v>4</v>
      </c>
      <c r="X23" t="str">
        <f ca="1"/>
        <v>Product19</v>
      </c>
      <c r="Y23" t="str">
        <f ca="1"/>
        <v>Ft</v>
      </c>
      <c r="Z23" s="14">
        <f ca="1"/>
        <v>20160</v>
      </c>
      <c r="AA23">
        <f ca="1"/>
        <v>96</v>
      </c>
    </row>
    <row r="24" spans="1:27" x14ac:dyDescent="0.25">
      <c r="A24">
        <v>20</v>
      </c>
      <c r="B24" s="4">
        <v>20482.78</v>
      </c>
      <c r="R24" t="s">
        <v>48</v>
      </c>
      <c r="S24" t="s">
        <v>109</v>
      </c>
      <c r="T24" s="12">
        <v>8006.25</v>
      </c>
      <c r="U24" s="4">
        <v>105</v>
      </c>
      <c r="V24" s="4"/>
      <c r="W24">
        <f ca="1"/>
        <v>23</v>
      </c>
      <c r="X24" t="str">
        <f ca="1"/>
        <v>Product20</v>
      </c>
      <c r="Y24" t="str">
        <f ca="1"/>
        <v>Lt</v>
      </c>
      <c r="Z24" s="14">
        <f ca="1"/>
        <v>8006.25</v>
      </c>
      <c r="AA24">
        <f ca="1"/>
        <v>105</v>
      </c>
    </row>
    <row r="25" spans="1:27" x14ac:dyDescent="0.25">
      <c r="A25">
        <v>21</v>
      </c>
      <c r="B25" s="4">
        <v>10665.4</v>
      </c>
      <c r="R25" t="s">
        <v>51</v>
      </c>
      <c r="S25" t="s">
        <v>110</v>
      </c>
      <c r="T25" s="12">
        <v>10727.64</v>
      </c>
      <c r="U25" s="4">
        <v>66</v>
      </c>
      <c r="V25" s="4"/>
      <c r="W25">
        <f ca="1"/>
        <v>14</v>
      </c>
      <c r="X25" t="str">
        <f ca="1"/>
        <v>Product21</v>
      </c>
      <c r="Y25" t="str">
        <f ca="1"/>
        <v>Ft</v>
      </c>
      <c r="Z25" s="14">
        <f ca="1"/>
        <v>10727.64</v>
      </c>
      <c r="AA25">
        <f ca="1"/>
        <v>66</v>
      </c>
    </row>
    <row r="26" spans="1:27" x14ac:dyDescent="0.25">
      <c r="A26">
        <v>22</v>
      </c>
      <c r="B26" s="4">
        <v>11315.839999999997</v>
      </c>
      <c r="R26" t="s">
        <v>53</v>
      </c>
      <c r="S26" t="s">
        <v>110</v>
      </c>
      <c r="T26" s="12">
        <v>9909.9</v>
      </c>
      <c r="U26" s="4">
        <v>70</v>
      </c>
      <c r="V26" s="4"/>
      <c r="W26">
        <f ca="1"/>
        <v>17</v>
      </c>
      <c r="X26" t="str">
        <f ca="1"/>
        <v>Product22</v>
      </c>
      <c r="Y26" t="str">
        <f ca="1"/>
        <v>Ft</v>
      </c>
      <c r="Z26" s="14">
        <f ca="1"/>
        <v>9909.9</v>
      </c>
      <c r="AA26">
        <f ca="1"/>
        <v>70</v>
      </c>
    </row>
    <row r="27" spans="1:27" x14ac:dyDescent="0.25">
      <c r="A27">
        <v>23</v>
      </c>
      <c r="B27" s="4">
        <v>18818.189999999999</v>
      </c>
      <c r="R27" t="s">
        <v>55</v>
      </c>
      <c r="S27" t="s">
        <v>110</v>
      </c>
      <c r="T27" s="12">
        <v>12853.560000000001</v>
      </c>
      <c r="U27" s="4">
        <v>86</v>
      </c>
      <c r="V27" s="4"/>
      <c r="W27">
        <f ca="1"/>
        <v>11</v>
      </c>
      <c r="X27" t="str">
        <f ca="1"/>
        <v>Product23</v>
      </c>
      <c r="Y27" t="str">
        <f ca="1"/>
        <v>Ft</v>
      </c>
      <c r="Z27" s="14">
        <f ca="1"/>
        <v>12853.560000000001</v>
      </c>
      <c r="AA27">
        <f ca="1"/>
        <v>86</v>
      </c>
    </row>
    <row r="28" spans="1:27" x14ac:dyDescent="0.25">
      <c r="A28">
        <v>24</v>
      </c>
      <c r="B28" s="4">
        <v>11488.4</v>
      </c>
      <c r="R28" t="s">
        <v>57</v>
      </c>
      <c r="S28" t="s">
        <v>110</v>
      </c>
      <c r="T28" s="12">
        <v>10202.400000000001</v>
      </c>
      <c r="U28" s="4">
        <v>65</v>
      </c>
      <c r="V28" s="4"/>
      <c r="W28">
        <f ca="1"/>
        <v>16</v>
      </c>
      <c r="X28" t="str">
        <f ca="1"/>
        <v>Product24</v>
      </c>
      <c r="Y28" t="str">
        <f ca="1"/>
        <v>Ft</v>
      </c>
      <c r="Z28" s="14">
        <f ca="1"/>
        <v>10202.400000000001</v>
      </c>
      <c r="AA28">
        <f ca="1"/>
        <v>65</v>
      </c>
    </row>
    <row r="29" spans="1:27" x14ac:dyDescent="0.25">
      <c r="A29">
        <v>25</v>
      </c>
      <c r="B29" s="4">
        <v>18688.430000000004</v>
      </c>
      <c r="R29" t="s">
        <v>59</v>
      </c>
      <c r="S29" t="s">
        <v>111</v>
      </c>
      <c r="T29" s="12">
        <v>599.7600000000001</v>
      </c>
      <c r="U29" s="4">
        <v>72</v>
      </c>
      <c r="V29" s="4"/>
      <c r="W29">
        <f ca="1"/>
        <v>43</v>
      </c>
      <c r="X29" t="str">
        <f ca="1"/>
        <v>Product25</v>
      </c>
      <c r="Y29" t="str">
        <f ca="1"/>
        <v>No.</v>
      </c>
      <c r="Z29" s="14">
        <f ca="1"/>
        <v>599.7600000000001</v>
      </c>
      <c r="AA29">
        <f ca="1"/>
        <v>72</v>
      </c>
    </row>
    <row r="30" spans="1:27" x14ac:dyDescent="0.25">
      <c r="A30">
        <v>26</v>
      </c>
      <c r="B30" s="4">
        <v>13710.079999999998</v>
      </c>
      <c r="R30" t="s">
        <v>61</v>
      </c>
      <c r="S30" t="s">
        <v>111</v>
      </c>
      <c r="T30" s="12">
        <v>2761.9200000000005</v>
      </c>
      <c r="U30" s="4">
        <v>112</v>
      </c>
      <c r="V30" s="4"/>
      <c r="W30">
        <f ca="1"/>
        <v>38</v>
      </c>
      <c r="X30" t="str">
        <f ca="1"/>
        <v>Product26</v>
      </c>
      <c r="Y30" t="str">
        <f ca="1"/>
        <v>No.</v>
      </c>
      <c r="Z30" s="14">
        <f ca="1"/>
        <v>2761.9200000000005</v>
      </c>
      <c r="AA30">
        <f ca="1"/>
        <v>112</v>
      </c>
    </row>
    <row r="31" spans="1:27" x14ac:dyDescent="0.25">
      <c r="A31">
        <v>27</v>
      </c>
      <c r="B31" s="4">
        <v>11440.67</v>
      </c>
      <c r="R31" t="s">
        <v>64</v>
      </c>
      <c r="S31" t="s">
        <v>109</v>
      </c>
      <c r="T31" s="12">
        <v>6226.0800000000008</v>
      </c>
      <c r="U31" s="4">
        <v>109</v>
      </c>
      <c r="V31" s="4"/>
      <c r="W31">
        <f ca="1"/>
        <v>28</v>
      </c>
      <c r="X31" t="str">
        <f ca="1"/>
        <v>Product27</v>
      </c>
      <c r="Y31" t="str">
        <f ca="1"/>
        <v>Lt</v>
      </c>
      <c r="Z31" s="14">
        <f ca="1"/>
        <v>6226.0800000000008</v>
      </c>
      <c r="AA31">
        <f ca="1"/>
        <v>109</v>
      </c>
    </row>
    <row r="32" spans="1:27" x14ac:dyDescent="0.25">
      <c r="A32">
        <v>28</v>
      </c>
      <c r="B32" s="4">
        <v>13306.16</v>
      </c>
      <c r="R32" t="s">
        <v>66</v>
      </c>
      <c r="S32" t="s">
        <v>111</v>
      </c>
      <c r="T32" s="12">
        <v>4682.72</v>
      </c>
      <c r="U32" s="4">
        <v>112</v>
      </c>
      <c r="V32" s="4"/>
      <c r="W32">
        <f ca="1"/>
        <v>34</v>
      </c>
      <c r="X32" t="str">
        <f ca="1"/>
        <v>Product28</v>
      </c>
      <c r="Y32" t="str">
        <f ca="1"/>
        <v>No.</v>
      </c>
      <c r="Z32" s="14">
        <f ca="1"/>
        <v>4682.72</v>
      </c>
      <c r="AA32">
        <f ca="1"/>
        <v>112</v>
      </c>
    </row>
    <row r="33" spans="1:27" x14ac:dyDescent="0.25">
      <c r="A33">
        <v>29</v>
      </c>
      <c r="B33" s="4">
        <v>8794.48</v>
      </c>
      <c r="R33" t="s">
        <v>68</v>
      </c>
      <c r="S33" t="s">
        <v>109</v>
      </c>
      <c r="T33" s="12">
        <v>5523.44</v>
      </c>
      <c r="U33" s="4">
        <v>104</v>
      </c>
      <c r="V33" s="4"/>
      <c r="W33">
        <f ca="1"/>
        <v>32</v>
      </c>
      <c r="X33" t="str">
        <f ca="1"/>
        <v>Product29</v>
      </c>
      <c r="Y33" t="str">
        <f ca="1"/>
        <v>Lt</v>
      </c>
      <c r="Z33" s="14">
        <f ca="1"/>
        <v>5523.44</v>
      </c>
      <c r="AA33">
        <f ca="1"/>
        <v>104</v>
      </c>
    </row>
    <row r="34" spans="1:27" x14ac:dyDescent="0.25">
      <c r="A34">
        <v>30</v>
      </c>
      <c r="B34" s="4">
        <v>16666.269999999997</v>
      </c>
      <c r="R34" t="s">
        <v>70</v>
      </c>
      <c r="S34" t="s">
        <v>110</v>
      </c>
      <c r="T34" s="12">
        <v>22945.919999999998</v>
      </c>
      <c r="U34" s="4">
        <v>114</v>
      </c>
      <c r="V34" s="4"/>
      <c r="W34">
        <f ca="1"/>
        <v>2</v>
      </c>
      <c r="X34" t="str">
        <f ca="1"/>
        <v>Product30</v>
      </c>
      <c r="Y34" t="str">
        <f ca="1"/>
        <v>Ft</v>
      </c>
      <c r="Z34" s="14">
        <f ca="1"/>
        <v>22945.919999999998</v>
      </c>
      <c r="AA34">
        <f ca="1"/>
        <v>114</v>
      </c>
    </row>
    <row r="35" spans="1:27" x14ac:dyDescent="0.25">
      <c r="A35">
        <v>31</v>
      </c>
      <c r="B35" s="4">
        <v>6920.0999999999995</v>
      </c>
      <c r="R35" t="s">
        <v>72</v>
      </c>
      <c r="S35" t="s">
        <v>9</v>
      </c>
      <c r="T35" s="12">
        <v>6249.5999999999995</v>
      </c>
      <c r="U35" s="4">
        <v>60</v>
      </c>
      <c r="V35" s="4"/>
      <c r="W35">
        <f ca="1"/>
        <v>27</v>
      </c>
      <c r="X35" t="str">
        <f ca="1"/>
        <v>Product31</v>
      </c>
      <c r="Y35" t="str">
        <f ca="1"/>
        <v>Kg</v>
      </c>
      <c r="Z35" s="14">
        <f ca="1"/>
        <v>6249.5999999999995</v>
      </c>
      <c r="AA35">
        <f ca="1"/>
        <v>60</v>
      </c>
    </row>
    <row r="36" spans="1:27" x14ac:dyDescent="0.25">
      <c r="R36" t="s">
        <v>74</v>
      </c>
      <c r="S36" t="s">
        <v>9</v>
      </c>
      <c r="T36" s="12">
        <v>16329.72</v>
      </c>
      <c r="U36" s="4">
        <v>139</v>
      </c>
      <c r="V36" s="4"/>
      <c r="W36">
        <f ca="1"/>
        <v>7</v>
      </c>
      <c r="X36" t="str">
        <f ca="1"/>
        <v>Product32</v>
      </c>
      <c r="Y36" t="str">
        <f ca="1"/>
        <v>Kg</v>
      </c>
      <c r="Z36" s="14">
        <f ca="1"/>
        <v>16329.72</v>
      </c>
      <c r="AA36">
        <f ca="1"/>
        <v>139</v>
      </c>
    </row>
    <row r="37" spans="1:27" x14ac:dyDescent="0.25">
      <c r="R37" t="s">
        <v>76</v>
      </c>
      <c r="S37" t="s">
        <v>9</v>
      </c>
      <c r="T37" s="12">
        <v>13645.800000000001</v>
      </c>
      <c r="U37" s="4">
        <v>114</v>
      </c>
      <c r="V37" s="4"/>
      <c r="W37">
        <f ca="1"/>
        <v>9</v>
      </c>
      <c r="X37" t="str">
        <f ca="1"/>
        <v>Product33</v>
      </c>
      <c r="Y37" t="str">
        <f ca="1"/>
        <v>Kg</v>
      </c>
      <c r="Z37" s="14">
        <f ca="1"/>
        <v>13645.800000000001</v>
      </c>
      <c r="AA37">
        <f ca="1"/>
        <v>114</v>
      </c>
    </row>
    <row r="38" spans="1:27" x14ac:dyDescent="0.25">
      <c r="R38" t="s">
        <v>78</v>
      </c>
      <c r="S38" t="s">
        <v>109</v>
      </c>
      <c r="T38" s="12">
        <v>8978.2000000000007</v>
      </c>
      <c r="U38" s="4">
        <v>154</v>
      </c>
      <c r="V38" s="4"/>
      <c r="W38">
        <f ca="1"/>
        <v>20</v>
      </c>
      <c r="X38" t="str">
        <f ca="1"/>
        <v>Product34</v>
      </c>
      <c r="Y38" t="str">
        <f ca="1"/>
        <v>Lt</v>
      </c>
      <c r="Z38" s="14">
        <f ca="1"/>
        <v>8978.2000000000007</v>
      </c>
      <c r="AA38">
        <f ca="1"/>
        <v>154</v>
      </c>
    </row>
    <row r="39" spans="1:27" x14ac:dyDescent="0.25">
      <c r="R39" t="s">
        <v>80</v>
      </c>
      <c r="S39" t="s">
        <v>111</v>
      </c>
      <c r="T39" s="12">
        <v>703.5</v>
      </c>
      <c r="U39" s="4">
        <v>105</v>
      </c>
      <c r="V39" s="4"/>
      <c r="W39">
        <f ca="1"/>
        <v>42</v>
      </c>
      <c r="X39" t="str">
        <f ca="1"/>
        <v>Product35</v>
      </c>
      <c r="Y39" t="str">
        <f ca="1"/>
        <v>No.</v>
      </c>
      <c r="Z39" s="14">
        <f ca="1"/>
        <v>703.5</v>
      </c>
      <c r="AA39">
        <f ca="1"/>
        <v>105</v>
      </c>
    </row>
    <row r="40" spans="1:27" x14ac:dyDescent="0.25">
      <c r="R40" t="s">
        <v>82</v>
      </c>
      <c r="S40" t="s">
        <v>9</v>
      </c>
      <c r="T40" s="12">
        <v>7222.5</v>
      </c>
      <c r="U40" s="4">
        <v>75</v>
      </c>
      <c r="V40" s="4"/>
      <c r="W40">
        <f ca="1"/>
        <v>25</v>
      </c>
      <c r="X40" t="str">
        <f ca="1"/>
        <v>Product36</v>
      </c>
      <c r="Y40" t="str">
        <f ca="1"/>
        <v>Kg</v>
      </c>
      <c r="Z40" s="14">
        <f ca="1"/>
        <v>7222.5</v>
      </c>
      <c r="AA40">
        <f ca="1"/>
        <v>75</v>
      </c>
    </row>
    <row r="41" spans="1:27" x14ac:dyDescent="0.25">
      <c r="R41" t="s">
        <v>84</v>
      </c>
      <c r="S41" t="s">
        <v>9</v>
      </c>
      <c r="T41" s="12">
        <v>5145.6000000000004</v>
      </c>
      <c r="U41" s="4">
        <v>60</v>
      </c>
      <c r="V41" s="4"/>
      <c r="W41">
        <f ca="1"/>
        <v>33</v>
      </c>
      <c r="X41" t="str">
        <f ca="1"/>
        <v>Product37</v>
      </c>
      <c r="Y41" t="str">
        <f ca="1"/>
        <v>Kg</v>
      </c>
      <c r="Z41" s="14">
        <f ca="1"/>
        <v>5145.6000000000004</v>
      </c>
      <c r="AA41">
        <f ca="1"/>
        <v>60</v>
      </c>
    </row>
    <row r="42" spans="1:27" x14ac:dyDescent="0.25">
      <c r="R42" t="s">
        <v>87</v>
      </c>
      <c r="S42" t="s">
        <v>9</v>
      </c>
      <c r="T42" s="12">
        <v>8871.1200000000008</v>
      </c>
      <c r="U42" s="4">
        <v>111</v>
      </c>
      <c r="V42" s="4"/>
      <c r="W42">
        <f ca="1"/>
        <v>21</v>
      </c>
      <c r="X42" t="str">
        <f ca="1"/>
        <v>Product38</v>
      </c>
      <c r="Y42" t="str">
        <f ca="1"/>
        <v>Kg</v>
      </c>
      <c r="Z42" s="14">
        <f ca="1"/>
        <v>8871.1200000000008</v>
      </c>
      <c r="AA42">
        <f ca="1"/>
        <v>111</v>
      </c>
    </row>
    <row r="43" spans="1:27" x14ac:dyDescent="0.25">
      <c r="R43" t="s">
        <v>89</v>
      </c>
      <c r="S43" t="s">
        <v>111</v>
      </c>
      <c r="T43" s="12">
        <v>3957.15</v>
      </c>
      <c r="U43" s="4">
        <v>93</v>
      </c>
      <c r="V43" s="4"/>
      <c r="W43">
        <f ca="1"/>
        <v>37</v>
      </c>
      <c r="X43" t="str">
        <f ca="1"/>
        <v>Product39</v>
      </c>
      <c r="Y43" t="str">
        <f ca="1"/>
        <v>No.</v>
      </c>
      <c r="Z43" s="14">
        <f ca="1"/>
        <v>3957.15</v>
      </c>
      <c r="AA43">
        <f ca="1"/>
        <v>93</v>
      </c>
    </row>
    <row r="44" spans="1:27" x14ac:dyDescent="0.25">
      <c r="R44" t="s">
        <v>91</v>
      </c>
      <c r="S44" t="s">
        <v>9</v>
      </c>
      <c r="T44" s="12">
        <v>7718.4000000000005</v>
      </c>
      <c r="U44" s="4">
        <v>67</v>
      </c>
      <c r="V44" s="4"/>
      <c r="W44">
        <f ca="1"/>
        <v>24</v>
      </c>
      <c r="X44" t="str">
        <f ca="1"/>
        <v>Product40</v>
      </c>
      <c r="Y44" t="str">
        <f ca="1"/>
        <v>Kg</v>
      </c>
      <c r="Z44" s="14">
        <f ca="1"/>
        <v>7718.4000000000005</v>
      </c>
      <c r="AA44">
        <f ca="1"/>
        <v>67</v>
      </c>
    </row>
    <row r="45" spans="1:27" x14ac:dyDescent="0.25">
      <c r="R45" t="s">
        <v>93</v>
      </c>
      <c r="S45" t="s">
        <v>110</v>
      </c>
      <c r="T45" s="12">
        <v>22952.16</v>
      </c>
      <c r="U45" s="4">
        <v>132</v>
      </c>
      <c r="V45" s="4"/>
      <c r="W45">
        <f ca="1"/>
        <v>1</v>
      </c>
      <c r="X45" t="str">
        <f ca="1"/>
        <v>Product41</v>
      </c>
      <c r="Y45" t="str">
        <f ca="1"/>
        <v>Ft</v>
      </c>
      <c r="Z45" s="14">
        <f ca="1"/>
        <v>22952.16</v>
      </c>
      <c r="AA45">
        <f ca="1"/>
        <v>132</v>
      </c>
    </row>
    <row r="46" spans="1:27" x14ac:dyDescent="0.25">
      <c r="R46" t="s">
        <v>95</v>
      </c>
      <c r="S46" t="s">
        <v>110</v>
      </c>
      <c r="T46" s="12">
        <v>20574</v>
      </c>
      <c r="U46" s="4">
        <v>127</v>
      </c>
      <c r="V46" s="4"/>
      <c r="W46">
        <f ca="1"/>
        <v>3</v>
      </c>
      <c r="X46" t="str">
        <f ca="1"/>
        <v>Product42</v>
      </c>
      <c r="Y46" t="str">
        <f ca="1"/>
        <v>Ft</v>
      </c>
      <c r="Z46" s="14">
        <f ca="1"/>
        <v>20574</v>
      </c>
      <c r="AA46">
        <f ca="1"/>
        <v>127</v>
      </c>
    </row>
    <row r="47" spans="1:27" x14ac:dyDescent="0.25">
      <c r="R47" t="s">
        <v>97</v>
      </c>
      <c r="S47" t="s">
        <v>9</v>
      </c>
      <c r="T47" s="12">
        <v>6064.8399999999992</v>
      </c>
      <c r="U47" s="4">
        <v>73</v>
      </c>
      <c r="V47" s="4"/>
      <c r="W47">
        <f ca="1"/>
        <v>29</v>
      </c>
      <c r="X47" t="str">
        <f ca="1"/>
        <v>Product43</v>
      </c>
      <c r="Y47" t="str">
        <f ca="1"/>
        <v>Kg</v>
      </c>
      <c r="Z47" s="14">
        <f ca="1"/>
        <v>6064.8399999999992</v>
      </c>
      <c r="AA47">
        <f ca="1"/>
        <v>73</v>
      </c>
    </row>
    <row r="48" spans="1:27" x14ac:dyDescent="0.25">
      <c r="R48" t="s">
        <v>99</v>
      </c>
      <c r="S48" t="s">
        <v>9</v>
      </c>
      <c r="T48" s="12">
        <v>16333.92</v>
      </c>
      <c r="U48" s="4">
        <v>199</v>
      </c>
      <c r="V48" s="4"/>
      <c r="W48">
        <f ca="1"/>
        <v>6</v>
      </c>
      <c r="X48" t="str">
        <f ca="1"/>
        <v>Product44</v>
      </c>
      <c r="Y48" t="str">
        <f ca="1"/>
        <v>Kg</v>
      </c>
      <c r="Z48" s="14">
        <f ca="1"/>
        <v>16333.92</v>
      </c>
      <c r="AA48">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34" r:id="rId10" name="Scroll Bar 10">
              <controlPr defaultSize="0" autoPict="0">
                <anchor moveWithCells="1">
                  <from>
                    <xdr:col>30</xdr:col>
                    <xdr:colOff>104775</xdr:colOff>
                    <xdr:row>13</xdr:row>
                    <xdr:rowOff>76200</xdr:rowOff>
                  </from>
                  <to>
                    <xdr:col>30</xdr:col>
                    <xdr:colOff>504825</xdr:colOff>
                    <xdr:row>26</xdr:row>
                    <xdr:rowOff>171450</xdr:rowOff>
                  </to>
                </anchor>
              </controlPr>
            </control>
          </mc:Choice>
        </mc:AlternateContent>
        <mc:AlternateContent xmlns:mc="http://schemas.openxmlformats.org/markup-compatibility/2006">
          <mc:Choice Requires="x14">
            <control shapeId="1035" r:id="rId11" name="Scroll Bar 11">
              <controlPr defaultSize="0" autoPict="0">
                <anchor moveWithCells="1">
                  <from>
                    <xdr:col>30</xdr:col>
                    <xdr:colOff>95250</xdr:colOff>
                    <xdr:row>12</xdr:row>
                    <xdr:rowOff>190500</xdr:rowOff>
                  </from>
                  <to>
                    <xdr:col>30</xdr:col>
                    <xdr:colOff>495300</xdr:colOff>
                    <xdr:row>26</xdr:row>
                    <xdr:rowOff>95250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1C202-30FB-4069-9E9E-94602FBC6B8B}">
  <sheetPr>
    <tabColor rgb="FF002060"/>
  </sheetPr>
  <dimension ref="M1:M31"/>
  <sheetViews>
    <sheetView tabSelected="1" zoomScaleNormal="100" workbookViewId="0">
      <selection activeCell="M34" sqref="M34"/>
    </sheetView>
  </sheetViews>
  <sheetFormatPr defaultRowHeight="15" x14ac:dyDescent="0.25"/>
  <cols>
    <col min="1" max="24" width="9.140625" style="13"/>
    <col min="25" max="25" width="3.42578125" style="13" customWidth="1"/>
    <col min="26" max="16384" width="9.140625" style="13"/>
  </cols>
  <sheetData>
    <row r="1" spans="13:13" x14ac:dyDescent="0.25">
      <c r="M1" s="13" t="b">
        <v>1</v>
      </c>
    </row>
    <row r="30" ht="14.25" customHeight="1" x14ac:dyDescent="0.25"/>
    <row r="31" ht="4.5" customHeight="1" x14ac:dyDescent="0.25"/>
  </sheetData>
  <sheetProtection sheet="1" objects="1" scenarios="1" selectLockedCells="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2" r:id="rId4" name="Scroll Bar 6">
              <controlPr locked="0" defaultSize="0" autoPict="0">
                <anchor moveWithCells="1">
                  <from>
                    <xdr:col>8</xdr:col>
                    <xdr:colOff>171450</xdr:colOff>
                    <xdr:row>5</xdr:row>
                    <xdr:rowOff>123825</xdr:rowOff>
                  </from>
                  <to>
                    <xdr:col>8</xdr:col>
                    <xdr:colOff>428625</xdr:colOff>
                    <xdr:row>17</xdr:row>
                    <xdr:rowOff>180975</xdr:rowOff>
                  </to>
                </anchor>
              </controlPr>
            </control>
          </mc:Choice>
        </mc:AlternateContent>
        <mc:AlternateContent xmlns:mc="http://schemas.openxmlformats.org/markup-compatibility/2006">
          <mc:Choice Requires="x14">
            <control shapeId="4104" r:id="rId5" name="Check Box 8">
              <controlPr defaultSize="0" autoFill="0" autoLine="0" autoPict="0">
                <anchor moveWithCells="1">
                  <from>
                    <xdr:col>6</xdr:col>
                    <xdr:colOff>314325</xdr:colOff>
                    <xdr:row>5</xdr:row>
                    <xdr:rowOff>123825</xdr:rowOff>
                  </from>
                  <to>
                    <xdr:col>7</xdr:col>
                    <xdr:colOff>504825</xdr:colOff>
                    <xdr:row>6</xdr:row>
                    <xdr:rowOff>142875</xdr:rowOff>
                  </to>
                </anchor>
              </controlPr>
            </control>
          </mc:Choice>
        </mc:AlternateContent>
        <mc:AlternateContent xmlns:mc="http://schemas.openxmlformats.org/markup-compatibility/2006">
          <mc:Choice Requires="x14">
            <control shapeId="4105" r:id="rId6" name="Check Box 9">
              <controlPr defaultSize="0" autoFill="0" autoLine="0" autoPict="0">
                <anchor moveWithCells="1">
                  <from>
                    <xdr:col>5</xdr:col>
                    <xdr:colOff>57150</xdr:colOff>
                    <xdr:row>5</xdr:row>
                    <xdr:rowOff>123825</xdr:rowOff>
                  </from>
                  <to>
                    <xdr:col>6</xdr:col>
                    <xdr:colOff>247650</xdr:colOff>
                    <xdr:row>6</xdr:row>
                    <xdr:rowOff>142875</xdr:rowOff>
                  </to>
                </anchor>
              </controlPr>
            </control>
          </mc:Choice>
        </mc:AlternateContent>
        <mc:AlternateContent xmlns:mc="http://schemas.openxmlformats.org/markup-compatibility/2006">
          <mc:Choice Requires="x14">
            <control shapeId="4106" r:id="rId7" name="Check Box 10">
              <controlPr defaultSize="0" autoFill="0" autoLine="0" autoPict="0">
                <anchor moveWithCells="1">
                  <from>
                    <xdr:col>3</xdr:col>
                    <xdr:colOff>371475</xdr:colOff>
                    <xdr:row>5</xdr:row>
                    <xdr:rowOff>123825</xdr:rowOff>
                  </from>
                  <to>
                    <xdr:col>4</xdr:col>
                    <xdr:colOff>600075</xdr:colOff>
                    <xdr:row>6</xdr:row>
                    <xdr:rowOff>142875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 Data</vt:lpstr>
      <vt:lpstr>Master Data</vt:lpstr>
      <vt:lpstr>.Analyse</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2021-11-03T11:40:02Z</dcterms:created>
  <dcterms:modified xsi:type="dcterms:W3CDTF">2023-09-01T16:50:23Z</dcterms:modified>
</cp:coreProperties>
</file>