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0490" windowHeight="8670" tabRatio="460" firstSheet="1" activeTab="1"/>
  </bookViews>
  <sheets>
    <sheet name="Заробітна плата" sheetId="1" r:id="rId1"/>
    <sheet name="Допоміжні дані" sheetId="2" r:id="rId2"/>
    <sheet name="Діаграма 1" sheetId="4" r:id="rId3"/>
    <sheet name="Діаграма 2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4" i="1" l="1"/>
  <c r="R5" i="1"/>
  <c r="R6" i="1"/>
  <c r="R7" i="1"/>
  <c r="R8" i="1"/>
  <c r="R9" i="1"/>
  <c r="R10" i="1"/>
  <c r="R11" i="1"/>
  <c r="P4" i="1"/>
  <c r="P5" i="1"/>
  <c r="P6" i="1"/>
  <c r="P7" i="1"/>
  <c r="P8" i="1"/>
  <c r="P9" i="1"/>
  <c r="P10" i="1"/>
  <c r="P3" i="1"/>
  <c r="N4" i="1"/>
  <c r="N5" i="1"/>
  <c r="N6" i="1"/>
  <c r="N7" i="1"/>
  <c r="N8" i="1"/>
  <c r="N9" i="1"/>
  <c r="N10" i="1"/>
  <c r="N3" i="1"/>
  <c r="K4" i="1"/>
  <c r="K5" i="1"/>
  <c r="K6" i="1"/>
  <c r="K7" i="1"/>
  <c r="K8" i="1"/>
  <c r="K9" i="1"/>
  <c r="K10" i="1"/>
  <c r="K3" i="1"/>
  <c r="J10" i="1"/>
  <c r="J4" i="1"/>
  <c r="J5" i="1"/>
  <c r="J6" i="1"/>
  <c r="J7" i="1"/>
  <c r="J8" i="1"/>
  <c r="J9" i="1"/>
  <c r="L9" i="1" s="1"/>
  <c r="J3" i="1"/>
  <c r="I4" i="1"/>
  <c r="I5" i="1"/>
  <c r="I6" i="1"/>
  <c r="I7" i="1"/>
  <c r="I8" i="1"/>
  <c r="I9" i="1"/>
  <c r="I10" i="1"/>
  <c r="I3" i="1"/>
  <c r="M9" i="1" l="1"/>
  <c r="O9" i="1"/>
  <c r="L5" i="1"/>
  <c r="L4" i="1"/>
  <c r="L8" i="1"/>
  <c r="L6" i="1"/>
  <c r="L10" i="1"/>
  <c r="L7" i="1"/>
  <c r="L3" i="1"/>
  <c r="O4" i="1" l="1"/>
  <c r="M4" i="1"/>
  <c r="Q4" i="1" s="1"/>
  <c r="O10" i="1"/>
  <c r="M10" i="1"/>
  <c r="O5" i="1"/>
  <c r="M5" i="1"/>
  <c r="Q5" i="1" s="1"/>
  <c r="O7" i="1"/>
  <c r="M7" i="1"/>
  <c r="O6" i="1"/>
  <c r="M6" i="1"/>
  <c r="Q6" i="1" s="1"/>
  <c r="M3" i="1"/>
  <c r="O3" i="1"/>
  <c r="O8" i="1"/>
  <c r="M8" i="1"/>
  <c r="Q8" i="1" s="1"/>
  <c r="L11" i="1"/>
  <c r="Q9" i="1"/>
  <c r="Q3" i="1" l="1"/>
  <c r="R3" i="1" s="1"/>
  <c r="Q7" i="1"/>
  <c r="Q10" i="1"/>
  <c r="Q11" i="1" l="1"/>
</calcChain>
</file>

<file path=xl/sharedStrings.xml><?xml version="1.0" encoding="utf-8"?>
<sst xmlns="http://schemas.openxmlformats.org/spreadsheetml/2006/main" count="47" uniqueCount="41">
  <si>
    <t>№</t>
  </si>
  <si>
    <t>Прізвище</t>
  </si>
  <si>
    <t xml:space="preserve">На харчування </t>
  </si>
  <si>
    <t>Кількість дітей</t>
  </si>
  <si>
    <t>Кількість змін</t>
  </si>
  <si>
    <t>Денних</t>
  </si>
  <si>
    <t>Нічних</t>
  </si>
  <si>
    <t>Нарахування</t>
  </si>
  <si>
    <t>Посадовий оклад</t>
  </si>
  <si>
    <t>Премія</t>
  </si>
  <si>
    <t>Доплата на дітей</t>
  </si>
  <si>
    <t>Доплата на харчування</t>
  </si>
  <si>
    <t>Доплата за шкідливість</t>
  </si>
  <si>
    <t>Всього нараховано</t>
  </si>
  <si>
    <t>Відрахування</t>
  </si>
  <si>
    <t>Податок</t>
  </si>
  <si>
    <t>Сплата за кредит</t>
  </si>
  <si>
    <t>Всього відраховано</t>
  </si>
  <si>
    <t>Сплата за касу взаємодопомоги</t>
  </si>
  <si>
    <t>Перерахунок в страховий фонд</t>
  </si>
  <si>
    <t>До сплати</t>
  </si>
  <si>
    <t>Всього</t>
  </si>
  <si>
    <t>Буняк І. О.</t>
  </si>
  <si>
    <t>Бабушко А. С.</t>
  </si>
  <si>
    <t>Вигнич О. С.</t>
  </si>
  <si>
    <t>Гамарська Д. І.</t>
  </si>
  <si>
    <t>Гльоза В. В.</t>
  </si>
  <si>
    <t>Годлевський О. О.</t>
  </si>
  <si>
    <t>Гуменюк В. В.</t>
  </si>
  <si>
    <t>Джус І. О.</t>
  </si>
  <si>
    <t>+</t>
  </si>
  <si>
    <t>Тарифні ставки</t>
  </si>
  <si>
    <t>Денна зміна</t>
  </si>
  <si>
    <t>Нічна зміна</t>
  </si>
  <si>
    <t>Розмір доплати, якщо більше однієї</t>
  </si>
  <si>
    <t>Якщо більше 1000</t>
  </si>
  <si>
    <t>Якщо більше 2500</t>
  </si>
  <si>
    <t>Податок у %</t>
  </si>
  <si>
    <t>Якщо більше 6500</t>
  </si>
  <si>
    <t>Сплата в касу взаємодопомоги</t>
  </si>
  <si>
    <t>Якщо нараховано &gt; 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</si>
</sst>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₴&quot;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0" borderId="18" xfId="0" applyBorder="1" applyAlignment="1">
      <alignment horizontal="center" vertical="center"/>
    </xf>
    <xf numFmtId="0" fontId="0" fillId="0" borderId="19" xfId="0" applyBorder="1"/>
    <xf numFmtId="2" fontId="0" fillId="0" borderId="19" xfId="0" applyNumberFormat="1" applyBorder="1"/>
    <xf numFmtId="2" fontId="0" fillId="0" borderId="1" xfId="0" applyNumberFormat="1" applyBorder="1"/>
    <xf numFmtId="2" fontId="0" fillId="0" borderId="13" xfId="0" applyNumberFormat="1" applyBorder="1"/>
    <xf numFmtId="2" fontId="0" fillId="0" borderId="21" xfId="0" applyNumberFormat="1" applyBorder="1"/>
    <xf numFmtId="2" fontId="1" fillId="0" borderId="25" xfId="0" applyNumberFormat="1" applyFont="1" applyBorder="1"/>
    <xf numFmtId="2" fontId="1" fillId="0" borderId="28" xfId="0" applyNumberFormat="1" applyFont="1" applyBorder="1"/>
    <xf numFmtId="2" fontId="0" fillId="0" borderId="31" xfId="0" applyNumberFormat="1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10" fontId="0" fillId="0" borderId="9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 wrapText="1"/>
    </xf>
    <xf numFmtId="0" fontId="0" fillId="0" borderId="23" xfId="0" applyBorder="1"/>
    <xf numFmtId="0" fontId="0" fillId="0" borderId="14" xfId="0" applyBorder="1" applyAlignment="1">
      <alignment horizontal="center" vertical="center" wrapText="1"/>
    </xf>
    <xf numFmtId="2" fontId="0" fillId="0" borderId="33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0" fillId="0" borderId="32" xfId="0" applyFill="1" applyBorder="1" applyAlignment="1">
      <alignment horizontal="center" vertical="center" wrapText="1"/>
    </xf>
    <xf numFmtId="2" fontId="0" fillId="0" borderId="33" xfId="0" applyNumberFormat="1" applyFill="1" applyBorder="1" applyAlignment="1">
      <alignment horizontal="center" vertical="center"/>
    </xf>
    <xf numFmtId="0" fontId="0" fillId="0" borderId="34" xfId="0" applyBorder="1"/>
    <xf numFmtId="10" fontId="0" fillId="0" borderId="38" xfId="0" applyNumberFormat="1" applyBorder="1" applyAlignment="1">
      <alignment horizontal="center" vertical="center" wrapText="1"/>
    </xf>
    <xf numFmtId="0" fontId="0" fillId="0" borderId="37" xfId="0" applyBorder="1"/>
    <xf numFmtId="0" fontId="0" fillId="0" borderId="39" xfId="0" applyBorder="1" applyAlignment="1">
      <alignment horizontal="center" vertical="center" wrapText="1"/>
    </xf>
    <xf numFmtId="10" fontId="0" fillId="0" borderId="33" xfId="0" applyNumberForma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/>
    <xf numFmtId="0" fontId="0" fillId="2" borderId="17" xfId="0" applyFill="1" applyBorder="1"/>
    <xf numFmtId="0" fontId="0" fillId="2" borderId="22" xfId="0" applyFill="1" applyBorder="1"/>
    <xf numFmtId="4" fontId="1" fillId="2" borderId="2" xfId="0" applyNumberFormat="1" applyFont="1" applyFill="1" applyBorder="1"/>
    <xf numFmtId="2" fontId="1" fillId="2" borderId="27" xfId="0" applyNumberFormat="1" applyFont="1" applyFill="1" applyBorder="1"/>
    <xf numFmtId="164" fontId="1" fillId="0" borderId="25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'Заробітна плата'!$L$2</c:f>
              <c:strCache>
                <c:ptCount val="1"/>
                <c:pt idx="0">
                  <c:v>Всього нараховано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AA0-4F4E-97E3-C994AEFDF7B3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AA0-4F4E-97E3-C994AEFDF7B3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8AA0-4F4E-97E3-C994AEFDF7B3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8AA0-4F4E-97E3-C994AEFDF7B3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8AA0-4F4E-97E3-C994AEFDF7B3}"/>
              </c:ext>
            </c:extLst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8AA0-4F4E-97E3-C994AEFDF7B3}"/>
              </c:ext>
            </c:extLst>
          </c:dPt>
          <c:dPt>
            <c:idx val="6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8AA0-4F4E-97E3-C994AEFDF7B3}"/>
              </c:ext>
            </c:extLst>
          </c:dPt>
          <c:dPt>
            <c:idx val="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8AA0-4F4E-97E3-C994AEFDF7B3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</c:ext>
            </c:extLst>
          </c:dLbls>
          <c:cat>
            <c:strRef>
              <c:f>'Заробітна плата'!$B$3:$B$10</c:f>
              <c:strCache>
                <c:ptCount val="8"/>
                <c:pt idx="0">
                  <c:v>Бабушко А. С.</c:v>
                </c:pt>
                <c:pt idx="1">
                  <c:v>Буняк І. О.</c:v>
                </c:pt>
                <c:pt idx="2">
                  <c:v>Вигнич О. С.</c:v>
                </c:pt>
                <c:pt idx="3">
                  <c:v>Гамарська Д. І.</c:v>
                </c:pt>
                <c:pt idx="4">
                  <c:v>Гльоза В. В.</c:v>
                </c:pt>
                <c:pt idx="5">
                  <c:v>Годлевський О. О.</c:v>
                </c:pt>
                <c:pt idx="6">
                  <c:v>Гуменюк В. В.</c:v>
                </c:pt>
                <c:pt idx="7">
                  <c:v>Джус І. О.</c:v>
                </c:pt>
              </c:strCache>
            </c:strRef>
          </c:cat>
          <c:val>
            <c:numRef>
              <c:f>'Заробітна плата'!$L$3:$L$10</c:f>
              <c:numCache>
                <c:formatCode>0.00</c:formatCode>
                <c:ptCount val="8"/>
                <c:pt idx="0">
                  <c:v>4100</c:v>
                </c:pt>
                <c:pt idx="1">
                  <c:v>2500</c:v>
                </c:pt>
                <c:pt idx="2">
                  <c:v>1940</c:v>
                </c:pt>
                <c:pt idx="3">
                  <c:v>4660</c:v>
                </c:pt>
                <c:pt idx="4">
                  <c:v>1100</c:v>
                </c:pt>
                <c:pt idx="5">
                  <c:v>2170</c:v>
                </c:pt>
                <c:pt idx="6">
                  <c:v>1150</c:v>
                </c:pt>
                <c:pt idx="7">
                  <c:v>9020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AA0-4F4E-97E3-C994AEFDF7B3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Порівняння значень "Нарахування" 1 та 3 працівників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'Заробітна плата'!$B$3</c:f>
              <c:strCache>
                <c:ptCount val="1"/>
                <c:pt idx="0">
                  <c:v>Бабушко А. С.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'Заробітна плата'!$G$2:$K$2</c:f>
              <c:strCache>
                <c:ptCount val="5"/>
                <c:pt idx="0">
                  <c:v>Посадовий оклад</c:v>
                </c:pt>
                <c:pt idx="1">
                  <c:v>Премія</c:v>
                </c:pt>
                <c:pt idx="2">
                  <c:v>Доплата на дітей</c:v>
                </c:pt>
                <c:pt idx="3">
                  <c:v>Доплата на харчування</c:v>
                </c:pt>
                <c:pt idx="4">
                  <c:v>Доплата за шкідливість</c:v>
                </c:pt>
              </c:strCache>
            </c:strRef>
          </c:cat>
          <c:val>
            <c:numRef>
              <c:f>'Заробітна плата'!$G$3:$K$3</c:f>
              <c:numCache>
                <c:formatCode>0.00</c:formatCode>
                <c:ptCount val="5"/>
                <c:pt idx="0">
                  <c:v>300</c:v>
                </c:pt>
                <c:pt idx="1">
                  <c:v>2000</c:v>
                </c:pt>
                <c:pt idx="2">
                  <c:v>1500</c:v>
                </c:pt>
                <c:pt idx="3">
                  <c:v>0</c:v>
                </c:pt>
                <c:pt idx="4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68-4161-8A27-D0892D9B8ED3}"/>
            </c:ext>
          </c:extLst>
        </c:ser>
        <c:ser>
          <c:idx val="1"/>
          <c:order val="1"/>
          <c:tx>
            <c:strRef>
              <c:f>'Заробітна плата'!$B$5</c:f>
              <c:strCache>
                <c:ptCount val="1"/>
                <c:pt idx="0">
                  <c:v>Вигнич О. С.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'Заробітна плата'!$G$2:$K$2</c:f>
              <c:strCache>
                <c:ptCount val="5"/>
                <c:pt idx="0">
                  <c:v>Посадовий оклад</c:v>
                </c:pt>
                <c:pt idx="1">
                  <c:v>Премія</c:v>
                </c:pt>
                <c:pt idx="2">
                  <c:v>Доплата на дітей</c:v>
                </c:pt>
                <c:pt idx="3">
                  <c:v>Доплата на харчування</c:v>
                </c:pt>
                <c:pt idx="4">
                  <c:v>Доплата за шкідливість</c:v>
                </c:pt>
              </c:strCache>
            </c:strRef>
          </c:cat>
          <c:val>
            <c:numRef>
              <c:f>'Заробітна плата'!$G$5:$K$5</c:f>
              <c:numCache>
                <c:formatCode>0.00</c:formatCode>
                <c:ptCount val="5"/>
                <c:pt idx="0">
                  <c:v>100</c:v>
                </c:pt>
                <c:pt idx="1">
                  <c:v>700</c:v>
                </c:pt>
                <c:pt idx="2">
                  <c:v>500</c:v>
                </c:pt>
                <c:pt idx="3">
                  <c:v>340</c:v>
                </c:pt>
                <c:pt idx="4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68-4161-8A27-D0892D9B8ED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28542104"/>
        <c:axId val="528538824"/>
      </c:barChart>
      <c:catAx>
        <c:axId val="528542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8538824"/>
        <c:crosses val="autoZero"/>
        <c:auto val="1"/>
        <c:lblAlgn val="ctr"/>
        <c:lblOffset val="100"/>
        <c:noMultiLvlLbl val="0"/>
      </c:catAx>
      <c:valAx>
        <c:axId val="528538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8542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340792</xdr:colOff>
      <xdr:row>20</xdr:row>
      <xdr:rowOff>152400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390524</xdr:colOff>
      <xdr:row>20</xdr:row>
      <xdr:rowOff>81914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C14" sqref="C14"/>
    </sheetView>
  </sheetViews>
  <sheetFormatPr defaultRowHeight="15" x14ac:dyDescent="0.25"/>
  <cols>
    <col min="2" max="2" width="17.42578125" customWidth="1"/>
    <col min="7" max="7" width="10.85546875" customWidth="1"/>
    <col min="10" max="10" width="12.140625" customWidth="1"/>
    <col min="11" max="11" width="12.85546875" customWidth="1"/>
    <col min="12" max="12" width="11.42578125" customWidth="1"/>
    <col min="13" max="13" width="9.5703125" customWidth="1"/>
    <col min="14" max="14" width="10.7109375" customWidth="1"/>
    <col min="15" max="15" width="16.7109375" customWidth="1"/>
    <col min="16" max="16" width="15.42578125" customWidth="1"/>
    <col min="17" max="17" width="12.7109375" customWidth="1"/>
    <col min="18" max="18" width="12.42578125" customWidth="1"/>
  </cols>
  <sheetData>
    <row r="1" spans="1:18" ht="15.75" thickBot="1" x14ac:dyDescent="0.3">
      <c r="A1" s="48" t="s">
        <v>0</v>
      </c>
      <c r="B1" s="37" t="s">
        <v>1</v>
      </c>
      <c r="C1" s="37" t="s">
        <v>3</v>
      </c>
      <c r="D1" s="37" t="s">
        <v>2</v>
      </c>
      <c r="E1" s="37" t="s">
        <v>4</v>
      </c>
      <c r="F1" s="37"/>
      <c r="G1" s="37" t="s">
        <v>7</v>
      </c>
      <c r="H1" s="37"/>
      <c r="I1" s="37"/>
      <c r="J1" s="37"/>
      <c r="K1" s="37"/>
      <c r="L1" s="38"/>
      <c r="M1" s="37" t="s">
        <v>14</v>
      </c>
      <c r="N1" s="37"/>
      <c r="O1" s="37"/>
      <c r="P1" s="37"/>
      <c r="Q1" s="39"/>
      <c r="R1" s="40" t="s">
        <v>20</v>
      </c>
    </row>
    <row r="2" spans="1:18" ht="45.75" thickBot="1" x14ac:dyDescent="0.3">
      <c r="A2" s="49"/>
      <c r="B2" s="41"/>
      <c r="C2" s="41"/>
      <c r="D2" s="41"/>
      <c r="E2" s="42" t="s">
        <v>5</v>
      </c>
      <c r="F2" s="42" t="s">
        <v>6</v>
      </c>
      <c r="G2" s="42" t="s">
        <v>8</v>
      </c>
      <c r="H2" s="42" t="s">
        <v>9</v>
      </c>
      <c r="I2" s="42" t="s">
        <v>10</v>
      </c>
      <c r="J2" s="42" t="s">
        <v>11</v>
      </c>
      <c r="K2" s="43" t="s">
        <v>12</v>
      </c>
      <c r="L2" s="44" t="s">
        <v>13</v>
      </c>
      <c r="M2" s="45" t="s">
        <v>15</v>
      </c>
      <c r="N2" s="42" t="s">
        <v>16</v>
      </c>
      <c r="O2" s="42" t="s">
        <v>18</v>
      </c>
      <c r="P2" s="43" t="s">
        <v>19</v>
      </c>
      <c r="Q2" s="46" t="s">
        <v>17</v>
      </c>
      <c r="R2" s="47"/>
    </row>
    <row r="3" spans="1:18" x14ac:dyDescent="0.25">
      <c r="A3" s="5">
        <v>1</v>
      </c>
      <c r="B3" s="6" t="s">
        <v>23</v>
      </c>
      <c r="C3" s="6">
        <v>3</v>
      </c>
      <c r="D3" s="6"/>
      <c r="E3" s="7">
        <v>4</v>
      </c>
      <c r="F3" s="7">
        <v>7</v>
      </c>
      <c r="G3" s="7">
        <v>300</v>
      </c>
      <c r="H3" s="7">
        <v>2000</v>
      </c>
      <c r="I3" s="7">
        <f>SUM(C3*'Допоміжні дані'!D$2)</f>
        <v>1500</v>
      </c>
      <c r="J3" s="7">
        <f>IF(D3="+",(E3*'Допоміжні дані'!B$2+F3*'Допоміжні дані'!B$3)*0.1,0)</f>
        <v>0</v>
      </c>
      <c r="K3" s="10">
        <f>'Допоміжні дані'!F$2</f>
        <v>300</v>
      </c>
      <c r="L3" s="11">
        <f>SUM(G3,H3,I3,J3,K3)</f>
        <v>4100</v>
      </c>
      <c r="M3" s="13">
        <f>IF(L3&gt;=6500,L3*'Допоміжні дані'!K$2,IF(L3&gt;=2500,L3*'Допоміжні дані'!J$2,IF(L3&gt;=1000,L3*'Допоміжні дані'!I$2,0)))</f>
        <v>328</v>
      </c>
      <c r="N3" s="7">
        <f>'Допоміжні дані'!M$2</f>
        <v>500</v>
      </c>
      <c r="O3" s="7">
        <f>IF(L3&gt;3000,L3*'Допоміжні дані'!P$2,0)</f>
        <v>82</v>
      </c>
      <c r="P3" s="10">
        <f>L3*'Допоміжні дані'!R$2</f>
        <v>82</v>
      </c>
      <c r="Q3" s="12">
        <f>SUM(M3,N3,O3,P3)</f>
        <v>992</v>
      </c>
      <c r="R3" s="57">
        <f>L3-Q3</f>
        <v>3108</v>
      </c>
    </row>
    <row r="4" spans="1:18" x14ac:dyDescent="0.25">
      <c r="A4" s="2">
        <v>2</v>
      </c>
      <c r="B4" s="1" t="s">
        <v>22</v>
      </c>
      <c r="C4" s="1">
        <v>2</v>
      </c>
      <c r="D4" s="1"/>
      <c r="E4" s="8">
        <v>13</v>
      </c>
      <c r="F4" s="8">
        <v>5</v>
      </c>
      <c r="G4" s="8">
        <v>200</v>
      </c>
      <c r="H4" s="8">
        <v>1000</v>
      </c>
      <c r="I4" s="7">
        <f>SUM(C4*'Допоміжні дані'!D$2)</f>
        <v>1000</v>
      </c>
      <c r="J4" s="7">
        <f>IF(D4="+",(E4*'Допоміжні дані'!B$2+F4*'Допоміжні дані'!B$3)*0.1,0)</f>
        <v>0</v>
      </c>
      <c r="K4" s="10">
        <f>'Допоміжні дані'!F$2</f>
        <v>300</v>
      </c>
      <c r="L4" s="11">
        <f t="shared" ref="L4:L10" si="0">SUM(G4,H4,I4,J4,K4)</f>
        <v>2500</v>
      </c>
      <c r="M4" s="13">
        <f>IF(L4&gt;=6500,L4*'Допоміжні дані'!K$2,IF(L4&gt;=2500,L4*'Допоміжні дані'!J$2,IF(L4&gt;=1000,L4*'Допоміжні дані'!I$2,0)))</f>
        <v>200</v>
      </c>
      <c r="N4" s="7">
        <f>'Допоміжні дані'!M$2</f>
        <v>500</v>
      </c>
      <c r="O4" s="7">
        <f>IF(L4&gt;3000,L4*'Допоміжні дані'!P$2,0)</f>
        <v>0</v>
      </c>
      <c r="P4" s="10">
        <f>L4*'Допоміжні дані'!R$2</f>
        <v>50</v>
      </c>
      <c r="Q4" s="12">
        <f t="shared" ref="Q4:Q10" si="1">SUM(M4,N4,O4,P4)</f>
        <v>750</v>
      </c>
      <c r="R4" s="57">
        <f t="shared" ref="R4:R11" si="2">L4-Q4</f>
        <v>1750</v>
      </c>
    </row>
    <row r="5" spans="1:18" x14ac:dyDescent="0.25">
      <c r="A5" s="2">
        <v>3</v>
      </c>
      <c r="B5" s="1" t="s">
        <v>24</v>
      </c>
      <c r="C5" s="1">
        <v>1</v>
      </c>
      <c r="D5" s="1" t="s">
        <v>30</v>
      </c>
      <c r="E5" s="8">
        <v>5</v>
      </c>
      <c r="F5" s="8">
        <v>8</v>
      </c>
      <c r="G5" s="8">
        <v>100</v>
      </c>
      <c r="H5" s="8">
        <v>700</v>
      </c>
      <c r="I5" s="7">
        <f>SUM(C5*'Допоміжні дані'!D$2)</f>
        <v>500</v>
      </c>
      <c r="J5" s="7">
        <f>IF(D5="+",(E5*'Допоміжні дані'!B$2+F5*'Допоміжні дані'!B$3)*0.1,0)</f>
        <v>340</v>
      </c>
      <c r="K5" s="10">
        <f>'Допоміжні дані'!F$2</f>
        <v>300</v>
      </c>
      <c r="L5" s="11">
        <f t="shared" si="0"/>
        <v>1940</v>
      </c>
      <c r="M5" s="13">
        <f>IF(L5&gt;=6500,L5*'Допоміжні дані'!K$2,IF(L5&gt;=2500,L5*'Допоміжні дані'!J$2,IF(L5&gt;=1000,L5*'Допоміжні дані'!I$2,0)))</f>
        <v>58.199999999999996</v>
      </c>
      <c r="N5" s="7">
        <f>'Допоміжні дані'!M$2</f>
        <v>500</v>
      </c>
      <c r="O5" s="7">
        <f>IF(L5&gt;3000,L5*'Допоміжні дані'!P$2,0)</f>
        <v>0</v>
      </c>
      <c r="P5" s="10">
        <f>L5*'Допоміжні дані'!R$2</f>
        <v>38.800000000000004</v>
      </c>
      <c r="Q5" s="12">
        <f t="shared" si="1"/>
        <v>597</v>
      </c>
      <c r="R5" s="57">
        <f t="shared" si="2"/>
        <v>1343</v>
      </c>
    </row>
    <row r="6" spans="1:18" x14ac:dyDescent="0.25">
      <c r="A6" s="2">
        <v>4</v>
      </c>
      <c r="B6" s="1" t="s">
        <v>25</v>
      </c>
      <c r="C6" s="1">
        <v>4</v>
      </c>
      <c r="D6" s="1" t="s">
        <v>30</v>
      </c>
      <c r="E6" s="8">
        <v>2</v>
      </c>
      <c r="F6" s="8">
        <v>14</v>
      </c>
      <c r="G6" s="8">
        <v>400</v>
      </c>
      <c r="H6" s="8">
        <v>1500</v>
      </c>
      <c r="I6" s="7">
        <f>SUM(C6*'Допоміжні дані'!D$2)</f>
        <v>2000</v>
      </c>
      <c r="J6" s="7">
        <f>IF(D6="+",(E6*'Допоміжні дані'!B$2+F6*'Допоміжні дані'!B$3)*0.1,0)</f>
        <v>460</v>
      </c>
      <c r="K6" s="10">
        <f>'Допоміжні дані'!F$2</f>
        <v>300</v>
      </c>
      <c r="L6" s="11">
        <f t="shared" si="0"/>
        <v>4660</v>
      </c>
      <c r="M6" s="13">
        <f>IF(L6&gt;=6500,L6*'Допоміжні дані'!K$2,IF(L6&gt;=2500,L6*'Допоміжні дані'!J$2,IF(L6&gt;=1000,L6*'Допоміжні дані'!I$2,0)))</f>
        <v>372.8</v>
      </c>
      <c r="N6" s="7">
        <f>'Допоміжні дані'!M$2</f>
        <v>500</v>
      </c>
      <c r="O6" s="7">
        <f>IF(L6&gt;3000,L6*'Допоміжні дані'!P$2,0)</f>
        <v>93.2</v>
      </c>
      <c r="P6" s="10">
        <f>L6*'Допоміжні дані'!R$2</f>
        <v>93.2</v>
      </c>
      <c r="Q6" s="12">
        <f t="shared" si="1"/>
        <v>1059.2</v>
      </c>
      <c r="R6" s="57">
        <f t="shared" si="2"/>
        <v>3600.8</v>
      </c>
    </row>
    <row r="7" spans="1:18" x14ac:dyDescent="0.25">
      <c r="A7" s="2">
        <v>5</v>
      </c>
      <c r="B7" s="1" t="s">
        <v>26</v>
      </c>
      <c r="C7" s="1">
        <v>0</v>
      </c>
      <c r="D7" s="1"/>
      <c r="E7" s="8">
        <v>6</v>
      </c>
      <c r="F7" s="8">
        <v>11</v>
      </c>
      <c r="G7" s="8">
        <v>500</v>
      </c>
      <c r="H7" s="8">
        <v>300</v>
      </c>
      <c r="I7" s="7">
        <f>SUM(C7*'Допоміжні дані'!D$2)</f>
        <v>0</v>
      </c>
      <c r="J7" s="7">
        <f>IF(D7="+",(E7*'Допоміжні дані'!B$2+F7*'Допоміжні дані'!B$3)*0.1,0)</f>
        <v>0</v>
      </c>
      <c r="K7" s="10">
        <f>'Допоміжні дані'!F$2</f>
        <v>300</v>
      </c>
      <c r="L7" s="11">
        <f t="shared" si="0"/>
        <v>1100</v>
      </c>
      <c r="M7" s="13">
        <f>IF(L7&gt;=6500,L7*'Допоміжні дані'!K$2,IF(L7&gt;=2500,L7*'Допоміжні дані'!J$2,IF(L7&gt;=1000,L7*'Допоміжні дані'!I$2,0)))</f>
        <v>33</v>
      </c>
      <c r="N7" s="7">
        <f>'Допоміжні дані'!M$2</f>
        <v>500</v>
      </c>
      <c r="O7" s="7">
        <f>IF(L7&gt;3000,L7*'Допоміжні дані'!P$2,0)</f>
        <v>0</v>
      </c>
      <c r="P7" s="10">
        <f>L7*'Допоміжні дані'!R$2</f>
        <v>22</v>
      </c>
      <c r="Q7" s="12">
        <f t="shared" si="1"/>
        <v>555</v>
      </c>
      <c r="R7" s="57">
        <f t="shared" si="2"/>
        <v>545</v>
      </c>
    </row>
    <row r="8" spans="1:18" x14ac:dyDescent="0.25">
      <c r="A8" s="2">
        <v>6</v>
      </c>
      <c r="B8" s="1" t="s">
        <v>27</v>
      </c>
      <c r="C8" s="1">
        <v>1</v>
      </c>
      <c r="D8" s="1" t="s">
        <v>30</v>
      </c>
      <c r="E8" s="8">
        <v>8</v>
      </c>
      <c r="F8" s="8">
        <v>7</v>
      </c>
      <c r="G8" s="8">
        <v>100</v>
      </c>
      <c r="H8" s="8">
        <v>900</v>
      </c>
      <c r="I8" s="7">
        <f>SUM(C8*'Допоміжні дані'!D$2)</f>
        <v>500</v>
      </c>
      <c r="J8" s="7">
        <f>IF(D8="+",(E8*'Допоміжні дані'!B$2+F8*'Допоміжні дані'!B$3)*0.1,0)</f>
        <v>370</v>
      </c>
      <c r="K8" s="10">
        <f>'Допоміжні дані'!F$2</f>
        <v>300</v>
      </c>
      <c r="L8" s="11">
        <f t="shared" si="0"/>
        <v>2170</v>
      </c>
      <c r="M8" s="13">
        <f>IF(L8&gt;=6500,L8*'Допоміжні дані'!K$2,IF(L8&gt;=2500,L8*'Допоміжні дані'!J$2,IF(L8&gt;=1000,L8*'Допоміжні дані'!I$2,0)))</f>
        <v>65.099999999999994</v>
      </c>
      <c r="N8" s="7">
        <f>'Допоміжні дані'!M$2</f>
        <v>500</v>
      </c>
      <c r="O8" s="7">
        <f>IF(L8&gt;3000,L8*'Допоміжні дані'!P$2,0)</f>
        <v>0</v>
      </c>
      <c r="P8" s="10">
        <f>L8*'Допоміжні дані'!R$2</f>
        <v>43.4</v>
      </c>
      <c r="Q8" s="12">
        <f t="shared" si="1"/>
        <v>608.5</v>
      </c>
      <c r="R8" s="57">
        <f t="shared" si="2"/>
        <v>1561.5</v>
      </c>
    </row>
    <row r="9" spans="1:18" x14ac:dyDescent="0.25">
      <c r="A9" s="2">
        <v>7</v>
      </c>
      <c r="B9" s="1" t="s">
        <v>28</v>
      </c>
      <c r="C9" s="1">
        <v>0</v>
      </c>
      <c r="D9" s="1"/>
      <c r="E9" s="8">
        <v>15</v>
      </c>
      <c r="F9" s="8">
        <v>3</v>
      </c>
      <c r="G9" s="8">
        <v>50</v>
      </c>
      <c r="H9" s="8">
        <v>800</v>
      </c>
      <c r="I9" s="7">
        <f>SUM(C9*'Допоміжні дані'!D$2)</f>
        <v>0</v>
      </c>
      <c r="J9" s="7">
        <f>IF(D9="+",(E9*'Допоміжні дані'!B$2+F9*'Допоміжні дані'!B$3)*0.1,0)</f>
        <v>0</v>
      </c>
      <c r="K9" s="10">
        <f>'Допоміжні дані'!F$2</f>
        <v>300</v>
      </c>
      <c r="L9" s="11">
        <f t="shared" si="0"/>
        <v>1150</v>
      </c>
      <c r="M9" s="13">
        <f>IF(L9&gt;=6500,L9*'Допоміжні дані'!K$2,IF(L9&gt;=2500,L9*'Допоміжні дані'!J$2,IF(L9&gt;=1000,L9*'Допоміжні дані'!I$2,0)))</f>
        <v>34.5</v>
      </c>
      <c r="N9" s="7">
        <f>'Допоміжні дані'!M$2</f>
        <v>500</v>
      </c>
      <c r="O9" s="7">
        <f>IF(L9&gt;3000,L9*'Допоміжні дані'!P$2,0)</f>
        <v>0</v>
      </c>
      <c r="P9" s="10">
        <f>L9*'Допоміжні дані'!R$2</f>
        <v>23</v>
      </c>
      <c r="Q9" s="12">
        <f t="shared" si="1"/>
        <v>557.5</v>
      </c>
      <c r="R9" s="57">
        <f t="shared" si="2"/>
        <v>592.5</v>
      </c>
    </row>
    <row r="10" spans="1:18" ht="15.75" thickBot="1" x14ac:dyDescent="0.3">
      <c r="A10" s="3">
        <v>8</v>
      </c>
      <c r="B10" s="4" t="s">
        <v>29</v>
      </c>
      <c r="C10" s="4">
        <v>8</v>
      </c>
      <c r="D10" s="4" t="s">
        <v>30</v>
      </c>
      <c r="E10" s="9">
        <v>9</v>
      </c>
      <c r="F10" s="9">
        <v>8</v>
      </c>
      <c r="G10" s="9">
        <v>800</v>
      </c>
      <c r="H10" s="9">
        <v>3500</v>
      </c>
      <c r="I10" s="7">
        <f>SUM(C10*'Допоміжні дані'!D$2)</f>
        <v>4000</v>
      </c>
      <c r="J10" s="7">
        <f>IF(D10="+",(E10*'Допоміжні дані'!B$2+F10*'Допоміжні дані'!B$3)*0.1,0)</f>
        <v>420</v>
      </c>
      <c r="K10" s="10">
        <f>'Допоміжні дані'!F$2</f>
        <v>300</v>
      </c>
      <c r="L10" s="11">
        <f t="shared" si="0"/>
        <v>9020</v>
      </c>
      <c r="M10" s="13">
        <f>IF(L10&gt;=6500,L10*'Допоміжні дані'!K$2,IF(L10&gt;=2500,L10*'Допоміжні дані'!J$2,IF(L10&gt;=1000,L10*'Допоміжні дані'!I$2,0)))</f>
        <v>902</v>
      </c>
      <c r="N10" s="7">
        <f>'Допоміжні дані'!M$2</f>
        <v>500</v>
      </c>
      <c r="O10" s="7">
        <f>IF(L10&gt;3000,L10*'Допоміжні дані'!P$2,0)</f>
        <v>180.4</v>
      </c>
      <c r="P10" s="10">
        <f>L10*'Допоміжні дані'!R$2</f>
        <v>180.4</v>
      </c>
      <c r="Q10" s="12">
        <f t="shared" si="1"/>
        <v>1762.8000000000002</v>
      </c>
      <c r="R10" s="57">
        <f t="shared" si="2"/>
        <v>7257.2</v>
      </c>
    </row>
    <row r="11" spans="1:18" ht="15.75" thickBot="1" x14ac:dyDescent="0.3">
      <c r="A11" s="50" t="s">
        <v>21</v>
      </c>
      <c r="B11" s="51"/>
      <c r="C11" s="52"/>
      <c r="D11" s="53"/>
      <c r="E11" s="53"/>
      <c r="F11" s="53"/>
      <c r="G11" s="53"/>
      <c r="H11" s="53"/>
      <c r="I11" s="53"/>
      <c r="J11" s="53"/>
      <c r="K11" s="54"/>
      <c r="L11" s="55">
        <f>SUM(L3,L4,L5,L6,L7,L8,L9,L10)</f>
        <v>26640</v>
      </c>
      <c r="M11" s="52"/>
      <c r="N11" s="53"/>
      <c r="O11" s="53"/>
      <c r="P11" s="54"/>
      <c r="Q11" s="56">
        <f>SUM(Q3,Q4,Q5,Q6,Q7,Q8,Q9,Q10)</f>
        <v>6882</v>
      </c>
      <c r="R11" s="57">
        <f t="shared" si="2"/>
        <v>19758</v>
      </c>
    </row>
  </sheetData>
  <mergeCells count="9">
    <mergeCell ref="M1:Q1"/>
    <mergeCell ref="R1:R2"/>
    <mergeCell ref="A11:B11"/>
    <mergeCell ref="A1:A2"/>
    <mergeCell ref="B1:B2"/>
    <mergeCell ref="C1:C2"/>
    <mergeCell ref="D1:D2"/>
    <mergeCell ref="E1:F1"/>
    <mergeCell ref="G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N5" sqref="N5"/>
    </sheetView>
  </sheetViews>
  <sheetFormatPr defaultRowHeight="15" x14ac:dyDescent="0.25"/>
  <cols>
    <col min="1" max="1" width="13.5703125" customWidth="1"/>
    <col min="2" max="2" width="8.5703125" customWidth="1"/>
    <col min="3" max="3" width="9.28515625" customWidth="1"/>
    <col min="4" max="4" width="14" customWidth="1"/>
    <col min="5" max="5" width="8.28515625" customWidth="1"/>
    <col min="6" max="6" width="12" customWidth="1"/>
    <col min="7" max="7" width="12.140625" customWidth="1"/>
    <col min="8" max="8" width="13.140625" customWidth="1"/>
    <col min="9" max="9" width="13.42578125" customWidth="1"/>
    <col min="10" max="10" width="11.7109375" customWidth="1"/>
    <col min="11" max="11" width="11.85546875" customWidth="1"/>
    <col min="12" max="12" width="11.42578125" customWidth="1"/>
    <col min="13" max="13" width="10.28515625" customWidth="1"/>
    <col min="14" max="14" width="12.28515625" customWidth="1"/>
    <col min="15" max="15" width="16.85546875" customWidth="1"/>
    <col min="16" max="16" width="12.7109375" customWidth="1"/>
    <col min="18" max="18" width="13" customWidth="1"/>
    <col min="19" max="19" width="9.7109375" customWidth="1"/>
  </cols>
  <sheetData>
    <row r="1" spans="1:18" ht="45" customHeight="1" thickBot="1" x14ac:dyDescent="0.3">
      <c r="A1" s="14" t="s">
        <v>31</v>
      </c>
      <c r="B1" s="15"/>
      <c r="D1" s="18" t="s">
        <v>34</v>
      </c>
      <c r="F1" s="17" t="s">
        <v>12</v>
      </c>
      <c r="H1" s="25"/>
      <c r="I1" s="24" t="s">
        <v>35</v>
      </c>
      <c r="J1" s="19" t="s">
        <v>36</v>
      </c>
      <c r="K1" s="20" t="s">
        <v>38</v>
      </c>
      <c r="M1" s="30" t="s">
        <v>16</v>
      </c>
      <c r="P1" s="35" t="s">
        <v>40</v>
      </c>
      <c r="Q1" s="34"/>
      <c r="R1" s="18" t="s">
        <v>19</v>
      </c>
    </row>
    <row r="2" spans="1:18" ht="36.75" customHeight="1" thickBot="1" x14ac:dyDescent="0.3">
      <c r="A2" s="2" t="s">
        <v>32</v>
      </c>
      <c r="B2" s="28">
        <v>200</v>
      </c>
      <c r="D2" s="27">
        <v>500</v>
      </c>
      <c r="F2" s="27">
        <v>300</v>
      </c>
      <c r="H2" s="23" t="s">
        <v>37</v>
      </c>
      <c r="I2" s="21">
        <v>0.03</v>
      </c>
      <c r="J2" s="21">
        <v>0.08</v>
      </c>
      <c r="K2" s="22">
        <v>0.1</v>
      </c>
      <c r="M2" s="31">
        <v>500</v>
      </c>
      <c r="O2" s="26" t="s">
        <v>39</v>
      </c>
      <c r="P2" s="33">
        <v>0.02</v>
      </c>
      <c r="Q2" s="34"/>
      <c r="R2" s="36">
        <v>0.02</v>
      </c>
    </row>
    <row r="3" spans="1:18" ht="15.75" thickBot="1" x14ac:dyDescent="0.3">
      <c r="A3" s="16" t="s">
        <v>33</v>
      </c>
      <c r="B3" s="29">
        <v>300</v>
      </c>
      <c r="P3" s="32"/>
    </row>
    <row r="6" spans="1:18" ht="12.75" customHeight="1" x14ac:dyDescent="0.25"/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5" sqref="P1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3" sqref="L1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Заробітна плата</vt:lpstr>
      <vt:lpstr>Допоміжні дані</vt:lpstr>
      <vt:lpstr>Діаграма 1</vt:lpstr>
      <vt:lpstr>Діаграма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2021-11-18T14:08:29Z</dcterms:created>
  <dcterms:modified xsi:type="dcterms:W3CDTF">2021-11-18T19:00:32Z</dcterms:modified>
</cp:coreProperties>
</file>